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creggov.sharepoint.com/sites/Regulacin-CombustiblesLquidos-CL-T-Metodologa/Documentos compartidos/CL-T-Metodología/Exp_EXP_20150002_CL_T/INTERNOS/DOC_4_Definitiva/Modelos_valoracion/para resolución Definitiva/Protegidos/"/>
    </mc:Choice>
  </mc:AlternateContent>
  <xr:revisionPtr revIDLastSave="1732" documentId="8_{87FE3BD3-1347-4CB3-A7E7-50FFE593590E}" xr6:coauthVersionLast="47" xr6:coauthVersionMax="47" xr10:uidLastSave="{51E3D52C-51E8-4FAE-8F8A-3772FB28949D}"/>
  <bookViews>
    <workbookView xWindow="-120" yWindow="-120" windowWidth="29040" windowHeight="15840" xr2:uid="{00000000-000D-0000-FFFF-FFFF00000000}"/>
  </bookViews>
  <sheets>
    <sheet name="Términos y conduciones de uso" sheetId="2" r:id="rId1"/>
    <sheet name="Manual de usuario" sheetId="3" r:id="rId2"/>
    <sheet name="Simulador_tramo único diam" sheetId="1" r:id="rId3"/>
    <sheet name="Simulador_ multidiámetro" sheetId="7" r:id="rId4"/>
    <sheet name="EQ_Poliductos_ajustad" sheetId="4" r:id="rId5"/>
    <sheet name="SERIES" sheetId="6" r:id="rId6"/>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anualCount" hidden="1">8</definedName>
    <definedName name="_AtRisk_SimSetting_MultipleCPUMode" hidden="1">1</definedName>
    <definedName name="_AtRisk_SimSetting_MultipleCPUModeV8" hidden="1">1</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Index01" hidden="1">0</definedName>
    <definedName name="_AtRisk_SimSetting_ReportOptionCustomItemItemIndex02" hidden="1">1</definedName>
    <definedName name="_AtRisk_SimSetting_ReportOptionCustomItemItemIndex03" hidden="1">2</definedName>
    <definedName name="_AtRisk_SimSetting_ReportOptionCustomItemItemIndex04" hidden="1">3</definedName>
    <definedName name="_AtRisk_SimSetting_ReportOptionCustomItemItemIndex05" hidden="1">4</definedName>
    <definedName name="_AtRisk_SimSetting_ReportOptionCustomItemItemIndex06" hidden="1">5</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6</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0</definedName>
    <definedName name="_AtRisk_SimSetting_ReportOptionReportPlacement" hidden="1">1</definedName>
    <definedName name="_AtRisk_SimSetting_ReportOptionReportSelection" hidden="1">65535</definedName>
    <definedName name="_AtRisk_SimSetting_ReportOptionReportsFileType" hidden="1">1</definedName>
    <definedName name="_AtRisk_SimSetting_ReportOptionReportStyle" hidden="1">2</definedName>
    <definedName name="_AtRisk_SimSetting_ReportOptionSelectiveQR" hidden="1">FALSE</definedName>
    <definedName name="_AtRisk_SimSetting_ReportsList" hidden="1">65535</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aa_p">EQ_Poliductos_ajustad!$I$70</definedName>
    <definedName name="ab_p">EQ_Poliductos_ajustad!$I$71</definedName>
    <definedName name="ac_p">EQ_Poliductos_ajustad!$I$72</definedName>
    <definedName name="ad_p">EQ_Poliductos_ajustad!$I$73</definedName>
    <definedName name="ae_p">EQ_Poliductos_ajustad!$I$74</definedName>
    <definedName name="af_p">EQ_Poliductos_ajustad!$I$75</definedName>
    <definedName name="ag_p">EQ_Poliductos_ajustad!$I$76</definedName>
    <definedName name="ah_p">EQ_Poliductos_ajustad!$I$77</definedName>
    <definedName name="ai_p">EQ_Poliductos_ajustad!$I$78</definedName>
    <definedName name="aj_p">EQ_Poliductos_ajustad!$I$79</definedName>
    <definedName name="ak_p">EQ_Poliductos_ajustad!$I$80</definedName>
    <definedName name="al_p">EQ_Poliductos_ajustad!$I$81</definedName>
    <definedName name="alo_ajust">EQ_Poliductos_ajustad!$L$24</definedName>
    <definedName name="am_p">EQ_Poliductos_ajustad!$I$82</definedName>
    <definedName name="an_p">EQ_Poliductos_ajustad!$I$83</definedName>
    <definedName name="ao_p">EQ_Poliductos_ajustad!$I$84</definedName>
    <definedName name="ap_p">EQ_Poliductos_ajustad!$I$85</definedName>
    <definedName name="aq_p">EQ_Poliductos_ajustad!$I$86</definedName>
    <definedName name="ar_p">EQ_Poliductos_ajustad!$I$87</definedName>
    <definedName name="as_p">EQ_Poliductos_ajustad!$I$88</definedName>
    <definedName name="at_p">EQ_Poliductos_ajustad!$I$89</definedName>
    <definedName name="au_p">EQ_Poliductos_ajustad!$I$90</definedName>
    <definedName name="av_p">EQ_Poliductos_ajustad!$I$91</definedName>
    <definedName name="aw_p">EQ_Poliductos_ajustad!$I$92</definedName>
    <definedName name="ax_p">EQ_Poliductos_ajustad!$I$93</definedName>
    <definedName name="ay_p">EQ_Poliductos_ajustad!$I$94</definedName>
    <definedName name="az_p">EQ_Poliductos_ajustad!$I$95</definedName>
    <definedName name="ba_p">EQ_Poliductos_ajustad!$I$96</definedName>
    <definedName name="bb_p">EQ_Poliductos_ajustad!$I$97</definedName>
    <definedName name="bc_p">EQ_Poliductos_ajustad!$I$98</definedName>
    <definedName name="bd_p">EQ_Poliductos_ajustad!$I$99</definedName>
    <definedName name="be_p">EQ_Poliductos_ajustad!$I$100</definedName>
    <definedName name="bf_p">EQ_Poliductos_ajustad!$I$101</definedName>
    <definedName name="bg_p">EQ_Poliductos_ajustad!$I$102</definedName>
    <definedName name="bh_p">EQ_Poliductos_ajustad!$I$103</definedName>
    <definedName name="bi_p">EQ_Poliductos_ajustad!$I$104</definedName>
    <definedName name="bj_p">EQ_Poliductos_ajustad!$I$105</definedName>
    <definedName name="bk_p">EQ_Poliductos_ajustad!$I$106</definedName>
    <definedName name="bl_p">EQ_Poliductos_ajustad!$I$107</definedName>
    <definedName name="blo_ajust">EQ_Poliductos_ajustad!$M$24</definedName>
    <definedName name="bm_p">EQ_Poliductos_ajustad!$I$108</definedName>
    <definedName name="bn_p">EQ_Poliductos_ajustad!$I$109</definedName>
    <definedName name="bo_p">EQ_Poliductos_ajustad!$I$110</definedName>
    <definedName name="bp_p">EQ_Poliductos_ajustad!$I$111</definedName>
    <definedName name="bq_p">EQ_Poliductos_ajustad!$I$112</definedName>
    <definedName name="br_p">EQ_Poliductos_ajustad!$I$113</definedName>
    <definedName name="bs_p">EQ_Poliductos_ajustad!$I$114</definedName>
    <definedName name="bt_p">EQ_Poliductos_ajustad!$I$115</definedName>
    <definedName name="bu_p">EQ_Poliductos_ajustad!$I$116</definedName>
    <definedName name="bv_p">EQ_Poliductos_ajustad!$I$117</definedName>
    <definedName name="bw_p">EQ_Poliductos_ajustad!$I$118</definedName>
    <definedName name="bx_p">EQ_Poliductos_ajustad!$I$119</definedName>
    <definedName name="by_p">EQ_Poliductos_ajustad!$I$120</definedName>
    <definedName name="bz_p">EQ_Poliductos_ajustad!$I$121</definedName>
    <definedName name="c_p">EQ_Poliductos_ajustad!$I$46</definedName>
    <definedName name="ca_p">EQ_Poliductos_ajustad!$I$122</definedName>
    <definedName name="cb_p">EQ_Poliductos_ajustad!$I$123</definedName>
    <definedName name="cc_p">EQ_Poliductos_ajustad!$I$124</definedName>
    <definedName name="cd_p">EQ_Poliductos_ajustad!$I$125</definedName>
    <definedName name="ce_p">EQ_Poliductos_ajustad!$I$126</definedName>
    <definedName name="cf_p">EQ_Poliductos_ajustad!$I$127</definedName>
    <definedName name="cg_p">EQ_Poliductos_ajustad!$I$128</definedName>
    <definedName name="ch_p">EQ_Poliductos_ajustad!$I$129</definedName>
    <definedName name="ci_p">EQ_Poliductos_ajustad!$I$130</definedName>
    <definedName name="CSACA">EQ_Poliductos_ajustad!$I$35</definedName>
    <definedName name="cx_p">EQ_Poliductos_ajustad!$L$158</definedName>
    <definedName name="cy_cons_p">EQ_Poliductos_ajustad!$N$158</definedName>
    <definedName name="cy_p">EQ_Poliductos_ajustad!$M$158</definedName>
    <definedName name="d_p">EQ_Poliductos_ajustad!$I$47</definedName>
    <definedName name="dd_p_1">EQ_Poliductos_ajustad!$X$144</definedName>
    <definedName name="dd_p_2">EQ_Poliductos_ajustad!$X$145</definedName>
    <definedName name="de_p_1">EQ_Poliductos_ajustad!$Y$144</definedName>
    <definedName name="de_p_2">EQ_Poliductos_ajustad!$Y$145</definedName>
    <definedName name="df_p_1">EQ_Poliductos_ajustad!$Z$144</definedName>
    <definedName name="df_p_2">EQ_Poliductos_ajustad!$Z$145</definedName>
    <definedName name="dg_p_1">EQ_Poliductos_ajustad!$AB$144</definedName>
    <definedName name="dg_p_2">EQ_Poliductos_ajustad!$AB$145</definedName>
    <definedName name="dh_p_1">EQ_Poliductos_ajustad!$AC$144</definedName>
    <definedName name="dh_p_2">EQ_Poliductos_ajustad!$AC$145</definedName>
    <definedName name="di_p_1">EQ_Poliductos_ajustad!$AD$144</definedName>
    <definedName name="di_p_2">EQ_Poliductos_ajustad!$AD$145</definedName>
    <definedName name="Diam">'Simulador_tramo único diam'!$G$3</definedName>
    <definedName name="dj_p_1">EQ_Poliductos_ajustad!$AF$144</definedName>
    <definedName name="dj_p_2">EQ_Poliductos_ajustad!$AF$145</definedName>
    <definedName name="dk_p_1">EQ_Poliductos_ajustad!$AG$144</definedName>
    <definedName name="dk_p_2">EQ_Poliductos_ajustad!$AG$145</definedName>
    <definedName name="dl_p_1">EQ_Poliductos_ajustad!$AH$144</definedName>
    <definedName name="dl_p_2">EQ_Poliductos_ajustad!$AH$145</definedName>
    <definedName name="dm_p">EQ_Poliductos_ajustad!$I$131</definedName>
    <definedName name="dn_p">EQ_Poliductos_ajustad!$I$132</definedName>
    <definedName name="do_p">EQ_Poliductos_ajustad!$I$133</definedName>
    <definedName name="dp_p">EQ_Poliductos_ajustad!$I$134</definedName>
    <definedName name="e_p">EQ_Poliductos_ajustad!$I$48</definedName>
    <definedName name="f_p">EQ_Poliductos_ajustad!$I$49</definedName>
    <definedName name="Fecha_evaluación">'Simulador_tramo único diam'!$G$116</definedName>
    <definedName name="g_p">EQ_Poliductos_ajustad!$I$50</definedName>
    <definedName name="h_p">EQ_Poliductos_ajustad!$I$51</definedName>
    <definedName name="i_p">EQ_Poliductos_ajustad!$I$52</definedName>
    <definedName name="indice_2015_a_2021">EQ_Poliductos_ajustad!$S$20</definedName>
    <definedName name="indice_2016_a_2021">EQ_Poliductos_ajustad!$S$21</definedName>
    <definedName name="Indice_2021_a_Evaluación">'Simulador_tramo único diam'!$K$117</definedName>
    <definedName name="j_p">EQ_Poliductos_ajustad!$I$53</definedName>
    <definedName name="k_p">EQ_Poliductos_ajustad!$I$54</definedName>
    <definedName name="L">'Simulador_tramo único diam'!$H$10</definedName>
    <definedName name="L_Ataguías">'Simulador_tramo único diam'!$G$97</definedName>
    <definedName name="L_Cruce_aéreo">'Simulador_tramo único diam'!$G$100</definedName>
    <definedName name="L_Cruce_sísmico">'Simulador_tramo único diam'!$G$101</definedName>
    <definedName name="L_Cruces_húmedos">'Simulador_tramo único diam'!$G$98</definedName>
    <definedName name="l_p">EQ_Poliductos_ajustad!$I$55</definedName>
    <definedName name="L_Perforación_Horizontal_Dirigida">'Simulador_tramo único diam'!$G$99</definedName>
    <definedName name="L_Sistema_de_Aspiración">'Simulador_tramo único diam'!$G$96</definedName>
    <definedName name="L_Sumideros">'Simulador_tramo único diam'!$G$95</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_p">EQ_Poliductos_ajustad!$I$56</definedName>
    <definedName name="n_p">EQ_Poliductos_ajustad!$I$57</definedName>
    <definedName name="NPS">EQ_Poliductos_ajustad!$C$8:$C$22</definedName>
    <definedName name="o_p">EQ_Poliductos_ajustad!$I$58</definedName>
    <definedName name="OD">EQ_Poliductos_ajustad!$D$8:$D$22</definedName>
    <definedName name="p_p">EQ_Poliductos_ajustad!$I$59</definedName>
    <definedName name="Pal_Workbook_GUID" hidden="1">"RSR4PPUYUN4LDIN8PMHU5YHD"</definedName>
    <definedName name="q_p">EQ_Poliductos_ajustad!$I$60</definedName>
    <definedName name="r_p">EQ_Poliductos_ajustad!$I$61</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5</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_p">EQ_Poliductos_ajustad!$I$62</definedName>
    <definedName name="t_p">EQ_Poliductos_ajustad!$I$63</definedName>
    <definedName name="Tmp">'Simulador_tramo único diam'!$J$90</definedName>
    <definedName name="u_p">EQ_Poliductos_ajustad!$I$64</definedName>
    <definedName name="v_p">EQ_Poliductos_ajustad!$I$65</definedName>
    <definedName name="w_p">EQ_Poliductos_ajustad!$I$66</definedName>
    <definedName name="x_p">EQ_Poliductos_ajustad!$I$67</definedName>
    <definedName name="y_p">EQ_Poliductos_ajustad!$I$68</definedName>
    <definedName name="z_p">EQ_Poliductos_ajustad!$I$69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4" i="7" l="1"/>
  <c r="O25" i="7"/>
  <c r="O26" i="7"/>
  <c r="O27" i="7"/>
  <c r="N27" i="7" s="1"/>
  <c r="K24" i="7"/>
  <c r="L24" i="7" s="1"/>
  <c r="K25" i="7"/>
  <c r="L25" i="7" s="1"/>
  <c r="K26" i="7"/>
  <c r="L26" i="7" s="1"/>
  <c r="K27" i="7"/>
  <c r="L27" i="7" s="1"/>
  <c r="A27" i="7"/>
  <c r="A37" i="7" s="1"/>
  <c r="A47" i="7" s="1"/>
  <c r="N15" i="7"/>
  <c r="P15" i="7"/>
  <c r="AW15" i="7" s="1"/>
  <c r="W15" i="7"/>
  <c r="AA15" i="7"/>
  <c r="AY15" i="7" s="1"/>
  <c r="AE15" i="7"/>
  <c r="AK15" i="7"/>
  <c r="AO15" i="7"/>
  <c r="BB15" i="7" s="1"/>
  <c r="AQ15" i="7"/>
  <c r="BC15" i="7" s="1"/>
  <c r="AS15" i="7"/>
  <c r="BD15" i="7" s="1"/>
  <c r="AV15" i="7"/>
  <c r="AX15" i="7"/>
  <c r="AZ15" i="7"/>
  <c r="BA15" i="7"/>
  <c r="BE15" i="7"/>
  <c r="BF15" i="7"/>
  <c r="J15" i="7" s="1" a="1"/>
  <c r="J15" i="7" s="1"/>
  <c r="BH15" i="7"/>
  <c r="BI15" i="7"/>
  <c r="BJ15" i="7"/>
  <c r="BK15" i="7"/>
  <c r="BL15" i="7"/>
  <c r="BM15" i="7"/>
  <c r="BN15" i="7"/>
  <c r="BO15" i="7"/>
  <c r="BP15" i="7"/>
  <c r="BQ15" i="7"/>
  <c r="BR15" i="7"/>
  <c r="BS15" i="7"/>
  <c r="BT15" i="7"/>
  <c r="BU15" i="7"/>
  <c r="BV15" i="7"/>
  <c r="BW15" i="7"/>
  <c r="BX15" i="7"/>
  <c r="BY15" i="7"/>
  <c r="BZ15" i="7"/>
  <c r="CA15" i="7"/>
  <c r="CB15" i="7"/>
  <c r="CC15" i="7"/>
  <c r="CD15" i="7"/>
  <c r="CE15" i="7"/>
  <c r="CF15" i="7"/>
  <c r="CG15" i="7"/>
  <c r="CH15" i="7"/>
  <c r="CI15" i="7"/>
  <c r="CJ15" i="7"/>
  <c r="CK15" i="7"/>
  <c r="CL15" i="7"/>
  <c r="CM15" i="7"/>
  <c r="CN15" i="7"/>
  <c r="K47" i="7"/>
  <c r="L47" i="7" s="1"/>
  <c r="N47" i="7"/>
  <c r="I47" i="7" s="1"/>
  <c r="F37" i="7"/>
  <c r="K37" i="7"/>
  <c r="L37" i="7" s="1"/>
  <c r="O37" i="7"/>
  <c r="P27" i="7"/>
  <c r="Q27" i="7"/>
  <c r="G103" i="1"/>
  <c r="CL14" i="7"/>
  <c r="CJ14" i="7"/>
  <c r="CH14" i="7"/>
  <c r="CD14" i="7"/>
  <c r="I88" i="1"/>
  <c r="I84" i="1"/>
  <c r="I80" i="1"/>
  <c r="I70" i="1"/>
  <c r="C175" i="4" a="1"/>
  <c r="C175" i="4" s="1"/>
  <c r="D175" i="4" a="1"/>
  <c r="D175" i="4" s="1"/>
  <c r="C182" i="4" a="1"/>
  <c r="C182" i="4" s="1"/>
  <c r="D182" i="4" a="1"/>
  <c r="D182" i="4" s="1"/>
  <c r="M37" i="7" l="1" a="1"/>
  <c r="M37" i="7" s="1"/>
  <c r="N37" i="7" s="1"/>
  <c r="M26" i="7" a="1"/>
  <c r="M26" i="7" s="1"/>
  <c r="L15" i="7"/>
  <c r="K15" i="7"/>
  <c r="M15" i="7" s="1"/>
  <c r="M27" i="7" a="1"/>
  <c r="M27" i="7" s="1"/>
  <c r="M47" i="7"/>
  <c r="O133" i="4" l="1"/>
  <c r="O134" i="4"/>
  <c r="O131" i="4"/>
  <c r="O132" i="4"/>
  <c r="AE14" i="7"/>
  <c r="K46" i="7"/>
  <c r="L46" i="7" s="1"/>
  <c r="CN14" i="7"/>
  <c r="N46" i="7"/>
  <c r="I46" i="7" s="1"/>
  <c r="P26" i="7"/>
  <c r="Q26" i="7"/>
  <c r="H15" i="1"/>
  <c r="F36" i="7"/>
  <c r="N7" i="7"/>
  <c r="N9" i="7"/>
  <c r="M46" i="7" l="1"/>
  <c r="M5" i="7" s="1"/>
  <c r="O36" i="7" l="1"/>
  <c r="M36" i="7" s="1" a="1"/>
  <c r="M36" i="7" s="1"/>
  <c r="N36" i="7" s="1"/>
  <c r="K36" i="7"/>
  <c r="L36" i="7" s="1"/>
  <c r="Q24" i="7"/>
  <c r="Q25" i="7"/>
  <c r="P24" i="7"/>
  <c r="M24" i="7" s="1" a="1"/>
  <c r="M24" i="7" s="1"/>
  <c r="P25" i="7"/>
  <c r="M25" i="7" s="1" a="1"/>
  <c r="M25" i="7" s="1"/>
  <c r="BF14" i="7"/>
  <c r="BE14" i="7"/>
  <c r="J14" i="7" s="1" a="1"/>
  <c r="J14" i="7" s="1"/>
  <c r="CM14" i="7"/>
  <c r="CI14" i="7"/>
  <c r="CG14" i="7"/>
  <c r="CF14" i="7"/>
  <c r="CE14" i="7"/>
  <c r="O155" i="4"/>
  <c r="O121" i="4"/>
  <c r="O118" i="4"/>
  <c r="O115" i="4"/>
  <c r="O112" i="4"/>
  <c r="I104" i="1" s="1"/>
  <c r="U15" i="4"/>
  <c r="CC14" i="7"/>
  <c r="CB14" i="7"/>
  <c r="CA14" i="7"/>
  <c r="BZ14" i="7"/>
  <c r="BY14" i="7"/>
  <c r="BX14" i="7"/>
  <c r="CK14" i="7"/>
  <c r="BW14" i="7"/>
  <c r="BV14" i="7"/>
  <c r="BU14" i="7"/>
  <c r="BT14" i="7"/>
  <c r="BS14" i="7"/>
  <c r="BR14" i="7"/>
  <c r="BQ14" i="7"/>
  <c r="BP14" i="7"/>
  <c r="BO14" i="7"/>
  <c r="BN14" i="7"/>
  <c r="BM14" i="7"/>
  <c r="BL14" i="7"/>
  <c r="BK14" i="7"/>
  <c r="BJ14" i="7"/>
  <c r="BH14" i="7"/>
  <c r="BI14" i="7"/>
  <c r="AS14" i="7"/>
  <c r="AQ14" i="7"/>
  <c r="AO14" i="7"/>
  <c r="AK14" i="7"/>
  <c r="AA14" i="7"/>
  <c r="W14" i="7"/>
  <c r="P14" i="7"/>
  <c r="N14" i="7"/>
  <c r="L14" i="7" l="1"/>
  <c r="K14" i="7"/>
  <c r="N25" i="7"/>
  <c r="N24" i="7"/>
  <c r="BD14" i="7"/>
  <c r="BC14" i="7"/>
  <c r="BB14" i="7"/>
  <c r="AV14" i="7"/>
  <c r="BA14" i="7"/>
  <c r="AZ14" i="7"/>
  <c r="AY14" i="7"/>
  <c r="AX14" i="7"/>
  <c r="AW14" i="7"/>
  <c r="S11" i="4"/>
  <c r="T11" i="4"/>
  <c r="U11" i="4"/>
  <c r="S14" i="4"/>
  <c r="S18" i="4" s="1" a="1"/>
  <c r="S18" i="4" s="1"/>
  <c r="T14" i="4"/>
  <c r="T18" i="4" s="1" a="1"/>
  <c r="T18" i="4" s="1"/>
  <c r="U14" i="4"/>
  <c r="U18" i="4" s="1" a="1"/>
  <c r="U18" i="4" s="1"/>
  <c r="V14" i="4"/>
  <c r="V15" i="4"/>
  <c r="M14" i="7" l="1"/>
  <c r="M3" i="7" s="1"/>
  <c r="T16" i="4" a="1"/>
  <c r="T16" i="4" s="1"/>
  <c r="S16" i="4" a="1"/>
  <c r="S16" i="4" s="1"/>
  <c r="U16" i="4" a="1"/>
  <c r="U16" i="4" s="1"/>
  <c r="V16" i="4" a="1"/>
  <c r="V16" i="4" s="1"/>
  <c r="V18" i="4" a="1"/>
  <c r="V18" i="4" s="1"/>
  <c r="V11" i="4"/>
  <c r="I35" i="4" l="1"/>
  <c r="O124" i="4" l="1"/>
  <c r="G115" i="1"/>
  <c r="C4" i="6" l="1"/>
  <c r="C5" i="6"/>
  <c r="C6" i="6"/>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3" i="6"/>
  <c r="C64" i="6"/>
  <c r="C65" i="6"/>
  <c r="C66" i="6"/>
  <c r="C67" i="6"/>
  <c r="C68" i="6"/>
  <c r="C69" i="6"/>
  <c r="C70" i="6"/>
  <c r="C71" i="6"/>
  <c r="C72" i="6"/>
  <c r="C73" i="6"/>
  <c r="C74" i="6"/>
  <c r="C75" i="6"/>
  <c r="C76" i="6"/>
  <c r="C77" i="6"/>
  <c r="C78" i="6"/>
  <c r="C79" i="6"/>
  <c r="C80" i="6"/>
  <c r="C81" i="6"/>
  <c r="C82" i="6"/>
  <c r="C83" i="6"/>
  <c r="C84" i="6"/>
  <c r="C85" i="6"/>
  <c r="C86" i="6"/>
  <c r="C87" i="6"/>
  <c r="C88" i="6"/>
  <c r="C89" i="6"/>
  <c r="C90" i="6"/>
  <c r="C91" i="6"/>
  <c r="C92" i="6"/>
  <c r="C93" i="6"/>
  <c r="C94" i="6"/>
  <c r="C95" i="6"/>
  <c r="C96" i="6"/>
  <c r="C97" i="6"/>
  <c r="C98" i="6"/>
  <c r="C99" i="6"/>
  <c r="C100" i="6"/>
  <c r="C101" i="6"/>
  <c r="C102" i="6"/>
  <c r="C103" i="6"/>
  <c r="C104" i="6"/>
  <c r="C105" i="6"/>
  <c r="C106" i="6"/>
  <c r="C107" i="6"/>
  <c r="C108" i="6"/>
  <c r="C109" i="6"/>
  <c r="C110" i="6"/>
  <c r="C111" i="6"/>
  <c r="C112" i="6"/>
  <c r="C113" i="6"/>
  <c r="C114" i="6"/>
  <c r="C115" i="6"/>
  <c r="C116" i="6"/>
  <c r="C117" i="6"/>
  <c r="C118" i="6"/>
  <c r="C119" i="6"/>
  <c r="C120" i="6"/>
  <c r="C121" i="6"/>
  <c r="C122" i="6"/>
  <c r="C123" i="6"/>
  <c r="C124" i="6"/>
  <c r="C125" i="6"/>
  <c r="C126" i="6"/>
  <c r="C127" i="6"/>
  <c r="C128" i="6"/>
  <c r="C129" i="6"/>
  <c r="C130" i="6"/>
  <c r="C131" i="6"/>
  <c r="C132" i="6"/>
  <c r="C133" i="6"/>
  <c r="C134" i="6"/>
  <c r="C135" i="6"/>
  <c r="C136" i="6"/>
  <c r="C137" i="6"/>
  <c r="C138" i="6"/>
  <c r="C139" i="6"/>
  <c r="C140" i="6"/>
  <c r="C141" i="6"/>
  <c r="C142" i="6"/>
  <c r="C143" i="6"/>
  <c r="C144" i="6"/>
  <c r="C145" i="6"/>
  <c r="C146" i="6"/>
  <c r="C147" i="6"/>
  <c r="C148" i="6"/>
  <c r="C149" i="6"/>
  <c r="C150" i="6"/>
  <c r="C151" i="6"/>
  <c r="C152" i="6"/>
  <c r="C153" i="6"/>
  <c r="C154" i="6"/>
  <c r="C155" i="6"/>
  <c r="C156" i="6"/>
  <c r="C157" i="6"/>
  <c r="C158" i="6"/>
  <c r="C159" i="6"/>
  <c r="C160" i="6"/>
  <c r="C161" i="6"/>
  <c r="C162" i="6"/>
  <c r="C163" i="6"/>
  <c r="C164" i="6"/>
  <c r="C165" i="6"/>
  <c r="C166" i="6"/>
  <c r="C167" i="6"/>
  <c r="C168" i="6"/>
  <c r="C169" i="6"/>
  <c r="C170" i="6"/>
  <c r="C171" i="6"/>
  <c r="C172" i="6"/>
  <c r="C173" i="6"/>
  <c r="C174" i="6"/>
  <c r="C175" i="6"/>
  <c r="C176" i="6"/>
  <c r="C177" i="6"/>
  <c r="C178" i="6"/>
  <c r="C179" i="6"/>
  <c r="C180" i="6"/>
  <c r="C181" i="6"/>
  <c r="C182" i="6"/>
  <c r="C183" i="6"/>
  <c r="C184" i="6"/>
  <c r="C185" i="6"/>
  <c r="C186" i="6"/>
  <c r="C187" i="6"/>
  <c r="C188" i="6"/>
  <c r="C189" i="6"/>
  <c r="C190" i="6"/>
  <c r="C191" i="6"/>
  <c r="C192" i="6"/>
  <c r="C193" i="6"/>
  <c r="C194" i="6"/>
  <c r="C195" i="6"/>
  <c r="C196" i="6"/>
  <c r="C197" i="6"/>
  <c r="C198" i="6"/>
  <c r="C199" i="6"/>
  <c r="C200" i="6"/>
  <c r="C201" i="6"/>
  <c r="C202" i="6"/>
  <c r="C203" i="6"/>
  <c r="C204" i="6"/>
  <c r="C205" i="6"/>
  <c r="C206" i="6"/>
  <c r="C207" i="6"/>
  <c r="C208" i="6"/>
  <c r="C209" i="6"/>
  <c r="C210" i="6"/>
  <c r="C211" i="6"/>
  <c r="C212" i="6"/>
  <c r="C213" i="6"/>
  <c r="C214" i="6"/>
  <c r="C215" i="6"/>
  <c r="C216" i="6"/>
  <c r="C217" i="6"/>
  <c r="C218" i="6"/>
  <c r="C219" i="6"/>
  <c r="C220" i="6"/>
  <c r="C221" i="6"/>
  <c r="C222" i="6"/>
  <c r="C223" i="6"/>
  <c r="C224" i="6"/>
  <c r="C225" i="6"/>
  <c r="C226" i="6"/>
  <c r="C227" i="6"/>
  <c r="C228" i="6"/>
  <c r="C229" i="6"/>
  <c r="C230" i="6"/>
  <c r="C231" i="6"/>
  <c r="C232" i="6"/>
  <c r="C233" i="6"/>
  <c r="C234" i="6"/>
  <c r="C235" i="6"/>
  <c r="C236" i="6"/>
  <c r="C237" i="6"/>
  <c r="C238" i="6"/>
  <c r="C239" i="6"/>
  <c r="C240" i="6"/>
  <c r="C241" i="6"/>
  <c r="C242" i="6"/>
  <c r="C243" i="6"/>
  <c r="C244" i="6"/>
  <c r="C245" i="6"/>
  <c r="C246" i="6"/>
  <c r="C247" i="6"/>
  <c r="C248" i="6"/>
  <c r="C249" i="6"/>
  <c r="C250" i="6"/>
  <c r="C251" i="6"/>
  <c r="C252" i="6"/>
  <c r="C253" i="6"/>
  <c r="C254" i="6"/>
  <c r="C255" i="6"/>
  <c r="C256" i="6"/>
  <c r="C257" i="6"/>
  <c r="C258" i="6"/>
  <c r="C259" i="6"/>
  <c r="C260" i="6"/>
  <c r="C261" i="6"/>
  <c r="C262" i="6"/>
  <c r="C263" i="6"/>
  <c r="C264" i="6"/>
  <c r="C265" i="6"/>
  <c r="C266" i="6"/>
  <c r="C267" i="6"/>
  <c r="C268" i="6"/>
  <c r="C269" i="6"/>
  <c r="C270" i="6"/>
  <c r="C271" i="6"/>
  <c r="C272" i="6"/>
  <c r="C273" i="6"/>
  <c r="C274" i="6"/>
  <c r="C275" i="6"/>
  <c r="C276" i="6"/>
  <c r="C277" i="6"/>
  <c r="C278" i="6"/>
  <c r="C279" i="6"/>
  <c r="C280" i="6"/>
  <c r="C281" i="6"/>
  <c r="C282" i="6"/>
  <c r="C283" i="6"/>
  <c r="C284" i="6"/>
  <c r="C285" i="6"/>
  <c r="C286" i="6"/>
  <c r="C287" i="6"/>
  <c r="C288" i="6"/>
  <c r="C289" i="6"/>
  <c r="C290" i="6"/>
  <c r="C291" i="6"/>
  <c r="C292" i="6"/>
  <c r="C293" i="6"/>
  <c r="C294" i="6"/>
  <c r="C295" i="6"/>
  <c r="C296" i="6"/>
  <c r="C297" i="6"/>
  <c r="C298" i="6"/>
  <c r="C299" i="6"/>
  <c r="C300" i="6"/>
  <c r="C301" i="6"/>
  <c r="C302" i="6"/>
  <c r="C303" i="6"/>
  <c r="C304" i="6"/>
  <c r="C305" i="6"/>
  <c r="C306" i="6"/>
  <c r="C307" i="6"/>
  <c r="C308" i="6"/>
  <c r="C309" i="6"/>
  <c r="C310" i="6"/>
  <c r="C311" i="6"/>
  <c r="C312" i="6"/>
  <c r="C313" i="6"/>
  <c r="C314" i="6"/>
  <c r="C315" i="6"/>
  <c r="C316" i="6"/>
  <c r="C317" i="6"/>
  <c r="C318" i="6"/>
  <c r="C319" i="6"/>
  <c r="C320" i="6"/>
  <c r="C321" i="6"/>
  <c r="C322" i="6"/>
  <c r="C323" i="6"/>
  <c r="C324" i="6"/>
  <c r="C325" i="6"/>
  <c r="C326" i="6"/>
  <c r="C327" i="6"/>
  <c r="C328" i="6"/>
  <c r="C329" i="6"/>
  <c r="C330" i="6"/>
  <c r="C331" i="6"/>
  <c r="C332" i="6"/>
  <c r="C333" i="6"/>
  <c r="C334" i="6"/>
  <c r="C335" i="6"/>
  <c r="C336" i="6"/>
  <c r="C337" i="6"/>
  <c r="C338" i="6"/>
  <c r="C339" i="6"/>
  <c r="C340" i="6"/>
  <c r="C341" i="6"/>
  <c r="C342" i="6"/>
  <c r="C343" i="6"/>
  <c r="C344" i="6"/>
  <c r="C345" i="6"/>
  <c r="C346" i="6"/>
  <c r="C347" i="6"/>
  <c r="C348" i="6"/>
  <c r="C349" i="6"/>
  <c r="C350" i="6"/>
  <c r="C351" i="6"/>
  <c r="C352" i="6"/>
  <c r="C353" i="6"/>
  <c r="C354" i="6"/>
  <c r="C355" i="6"/>
  <c r="C356" i="6"/>
  <c r="C357" i="6"/>
  <c r="C358" i="6"/>
  <c r="C359" i="6"/>
  <c r="C360" i="6"/>
  <c r="C361" i="6"/>
  <c r="C362" i="6"/>
  <c r="C363" i="6"/>
  <c r="C364" i="6"/>
  <c r="C365" i="6"/>
  <c r="C366" i="6"/>
  <c r="C367" i="6"/>
  <c r="C368" i="6"/>
  <c r="C369" i="6"/>
  <c r="C370" i="6"/>
  <c r="C371" i="6"/>
  <c r="C372" i="6"/>
  <c r="C373" i="6"/>
  <c r="C374" i="6"/>
  <c r="C375" i="6"/>
  <c r="C376" i="6"/>
  <c r="C377" i="6"/>
  <c r="C378" i="6"/>
  <c r="C379" i="6"/>
  <c r="C380" i="6"/>
  <c r="C381" i="6"/>
  <c r="C382" i="6"/>
  <c r="C383" i="6"/>
  <c r="C384" i="6"/>
  <c r="C385" i="6"/>
  <c r="C386" i="6"/>
  <c r="C387" i="6"/>
  <c r="C388" i="6"/>
  <c r="C389" i="6"/>
  <c r="C390" i="6"/>
  <c r="C391" i="6"/>
  <c r="C392" i="6"/>
  <c r="C393" i="6"/>
  <c r="C394" i="6"/>
  <c r="C395" i="6"/>
  <c r="C396" i="6"/>
  <c r="C397" i="6"/>
  <c r="C398" i="6"/>
  <c r="C399" i="6"/>
  <c r="C400" i="6"/>
  <c r="C401" i="6"/>
  <c r="C402" i="6"/>
  <c r="C403" i="6"/>
  <c r="C404" i="6"/>
  <c r="C405" i="6"/>
  <c r="C406" i="6"/>
  <c r="C407" i="6"/>
  <c r="C408" i="6"/>
  <c r="C409" i="6"/>
  <c r="C410" i="6"/>
  <c r="C411" i="6"/>
  <c r="C412" i="6"/>
  <c r="C413" i="6"/>
  <c r="C414" i="6"/>
  <c r="C415" i="6"/>
  <c r="C416" i="6"/>
  <c r="C417" i="6"/>
  <c r="C418" i="6"/>
  <c r="C419" i="6"/>
  <c r="C420" i="6"/>
  <c r="C421" i="6"/>
  <c r="C422" i="6"/>
  <c r="C423" i="6"/>
  <c r="C424" i="6"/>
  <c r="C425" i="6"/>
  <c r="C426" i="6"/>
  <c r="C427" i="6"/>
  <c r="C428" i="6"/>
  <c r="C429" i="6"/>
  <c r="C430" i="6"/>
  <c r="C431" i="6"/>
  <c r="C432" i="6"/>
  <c r="C433" i="6"/>
  <c r="C434" i="6"/>
  <c r="C435" i="6"/>
  <c r="C436" i="6"/>
  <c r="C437" i="6"/>
  <c r="C438" i="6"/>
  <c r="C439" i="6"/>
  <c r="C440" i="6"/>
  <c r="C441" i="6"/>
  <c r="C442" i="6"/>
  <c r="C443" i="6"/>
  <c r="C444" i="6"/>
  <c r="C445" i="6"/>
  <c r="C446" i="6"/>
  <c r="C447" i="6"/>
  <c r="C448" i="6"/>
  <c r="C449" i="6"/>
  <c r="C450" i="6"/>
  <c r="C451" i="6"/>
  <c r="C452" i="6"/>
  <c r="C453" i="6"/>
  <c r="C454" i="6"/>
  <c r="C455" i="6"/>
  <c r="C456" i="6"/>
  <c r="C457" i="6"/>
  <c r="C458" i="6"/>
  <c r="C459" i="6"/>
  <c r="C460" i="6"/>
  <c r="C461" i="6"/>
  <c r="C462" i="6"/>
  <c r="C463" i="6"/>
  <c r="C464" i="6"/>
  <c r="C465" i="6"/>
  <c r="C466" i="6"/>
  <c r="C467" i="6"/>
  <c r="C468" i="6"/>
  <c r="C469" i="6"/>
  <c r="C470" i="6"/>
  <c r="C471" i="6"/>
  <c r="C472" i="6"/>
  <c r="C473" i="6"/>
  <c r="C474" i="6"/>
  <c r="C475" i="6"/>
  <c r="C476" i="6"/>
  <c r="C477" i="6"/>
  <c r="C478" i="6"/>
  <c r="C479" i="6"/>
  <c r="C480" i="6"/>
  <c r="C481" i="6"/>
  <c r="C482" i="6"/>
  <c r="C483" i="6"/>
  <c r="C484" i="6"/>
  <c r="C485" i="6"/>
  <c r="C486" i="6"/>
  <c r="C487" i="6"/>
  <c r="C488" i="6"/>
  <c r="C489" i="6"/>
  <c r="C490" i="6"/>
  <c r="C491" i="6"/>
  <c r="C492" i="6"/>
  <c r="C493" i="6"/>
  <c r="C494" i="6"/>
  <c r="C495" i="6"/>
  <c r="C496" i="6"/>
  <c r="C497" i="6"/>
  <c r="C498" i="6"/>
  <c r="C499" i="6"/>
  <c r="C500" i="6"/>
  <c r="C501" i="6"/>
  <c r="C502" i="6"/>
  <c r="C503" i="6"/>
  <c r="C504" i="6"/>
  <c r="C505" i="6"/>
  <c r="C506" i="6"/>
  <c r="C507" i="6"/>
  <c r="C508" i="6"/>
  <c r="C509" i="6"/>
  <c r="C510" i="6"/>
  <c r="C511" i="6"/>
  <c r="C512" i="6"/>
  <c r="C513" i="6"/>
  <c r="C514" i="6"/>
  <c r="C515" i="6"/>
  <c r="C516" i="6"/>
  <c r="C517" i="6"/>
  <c r="C518" i="6"/>
  <c r="C519" i="6"/>
  <c r="C520" i="6"/>
  <c r="C521" i="6"/>
  <c r="C522" i="6"/>
  <c r="C523" i="6"/>
  <c r="C524" i="6"/>
  <c r="C525" i="6"/>
  <c r="C526" i="6"/>
  <c r="C527" i="6"/>
  <c r="C528" i="6"/>
  <c r="C529" i="6"/>
  <c r="C530" i="6"/>
  <c r="C531" i="6"/>
  <c r="C532" i="6"/>
  <c r="C533" i="6"/>
  <c r="C534" i="6"/>
  <c r="C535" i="6"/>
  <c r="C536" i="6"/>
  <c r="C537" i="6"/>
  <c r="C538" i="6"/>
  <c r="C539" i="6"/>
  <c r="C540" i="6"/>
  <c r="C541" i="6"/>
  <c r="C542" i="6"/>
  <c r="C543" i="6"/>
  <c r="C544" i="6"/>
  <c r="C545" i="6"/>
  <c r="C546" i="6"/>
  <c r="C547" i="6"/>
  <c r="C548" i="6"/>
  <c r="C549" i="6"/>
  <c r="C550" i="6"/>
  <c r="C551" i="6"/>
  <c r="C552" i="6"/>
  <c r="C553" i="6"/>
  <c r="C554" i="6"/>
  <c r="C555" i="6"/>
  <c r="C556" i="6"/>
  <c r="C557" i="6"/>
  <c r="C558" i="6"/>
  <c r="C559" i="6"/>
  <c r="C560" i="6"/>
  <c r="C561" i="6"/>
  <c r="C562" i="6"/>
  <c r="C563" i="6"/>
  <c r="C564" i="6"/>
  <c r="C565" i="6"/>
  <c r="C566" i="6"/>
  <c r="C567" i="6"/>
  <c r="C568" i="6"/>
  <c r="C569" i="6"/>
  <c r="C570" i="6"/>
  <c r="C571" i="6"/>
  <c r="C572" i="6"/>
  <c r="C573" i="6"/>
  <c r="C574" i="6"/>
  <c r="C575" i="6"/>
  <c r="C576" i="6"/>
  <c r="C577" i="6"/>
  <c r="C578" i="6"/>
  <c r="C579" i="6"/>
  <c r="C580" i="6"/>
  <c r="C581" i="6"/>
  <c r="C582" i="6"/>
  <c r="C583" i="6"/>
  <c r="C584" i="6"/>
  <c r="C585" i="6"/>
  <c r="C586" i="6"/>
  <c r="C587" i="6"/>
  <c r="C588" i="6"/>
  <c r="C589" i="6"/>
  <c r="C590" i="6"/>
  <c r="C591" i="6"/>
  <c r="C592" i="6"/>
  <c r="C593" i="6"/>
  <c r="C594" i="6"/>
  <c r="C595" i="6"/>
  <c r="C596" i="6"/>
  <c r="C597" i="6"/>
  <c r="C598" i="6"/>
  <c r="C599" i="6"/>
  <c r="C600" i="6"/>
  <c r="C601" i="6"/>
  <c r="C602" i="6"/>
  <c r="C603" i="6"/>
  <c r="C604" i="6"/>
  <c r="C605" i="6"/>
  <c r="C606" i="6"/>
  <c r="C607" i="6"/>
  <c r="C608" i="6"/>
  <c r="C609" i="6"/>
  <c r="C610" i="6"/>
  <c r="C611" i="6"/>
  <c r="C612" i="6"/>
  <c r="C613" i="6"/>
  <c r="C614" i="6"/>
  <c r="C615" i="6"/>
  <c r="C616" i="6"/>
  <c r="C617" i="6"/>
  <c r="C618" i="6"/>
  <c r="C619" i="6"/>
  <c r="C620" i="6"/>
  <c r="C621" i="6"/>
  <c r="C622" i="6"/>
  <c r="C623" i="6"/>
  <c r="C624" i="6"/>
  <c r="C625" i="6"/>
  <c r="C626" i="6"/>
  <c r="C627" i="6"/>
  <c r="C628" i="6"/>
  <c r="C629" i="6"/>
  <c r="C630" i="6"/>
  <c r="C631" i="6"/>
  <c r="C632" i="6"/>
  <c r="C633" i="6"/>
  <c r="C634" i="6"/>
  <c r="C635" i="6"/>
  <c r="C636" i="6"/>
  <c r="C637" i="6"/>
  <c r="C638" i="6"/>
  <c r="C639" i="6"/>
  <c r="C640" i="6"/>
  <c r="C641" i="6"/>
  <c r="C642" i="6"/>
  <c r="C643" i="6"/>
  <c r="C644" i="6"/>
  <c r="C645" i="6"/>
  <c r="C646" i="6"/>
  <c r="C647" i="6"/>
  <c r="C648" i="6"/>
  <c r="C649" i="6"/>
  <c r="C650" i="6"/>
  <c r="C651" i="6"/>
  <c r="C652" i="6"/>
  <c r="C653" i="6"/>
  <c r="C654" i="6"/>
  <c r="C655" i="6"/>
  <c r="C656" i="6"/>
  <c r="C657" i="6"/>
  <c r="C658" i="6"/>
  <c r="C659" i="6"/>
  <c r="C660" i="6"/>
  <c r="C661" i="6"/>
  <c r="C662" i="6"/>
  <c r="C663" i="6"/>
  <c r="C664" i="6"/>
  <c r="C665" i="6"/>
  <c r="C666" i="6"/>
  <c r="C667" i="6"/>
  <c r="C668" i="6"/>
  <c r="C669" i="6"/>
  <c r="C670" i="6"/>
  <c r="C671" i="6"/>
  <c r="C672" i="6"/>
  <c r="C673" i="6"/>
  <c r="C674" i="6"/>
  <c r="C675" i="6"/>
  <c r="C676" i="6"/>
  <c r="C677" i="6"/>
  <c r="C678" i="6"/>
  <c r="C679" i="6"/>
  <c r="C680" i="6"/>
  <c r="C681" i="6"/>
  <c r="C682" i="6"/>
  <c r="C683" i="6"/>
  <c r="C684" i="6"/>
  <c r="C685" i="6"/>
  <c r="C686" i="6"/>
  <c r="C687" i="6"/>
  <c r="C688" i="6"/>
  <c r="C689" i="6"/>
  <c r="C690" i="6"/>
  <c r="C691" i="6"/>
  <c r="C692" i="6"/>
  <c r="C693" i="6"/>
  <c r="C694" i="6"/>
  <c r="C695" i="6"/>
  <c r="C696" i="6"/>
  <c r="C697" i="6"/>
  <c r="C698" i="6"/>
  <c r="C699" i="6"/>
  <c r="C700" i="6"/>
  <c r="C701" i="6"/>
  <c r="C702" i="6"/>
  <c r="C703" i="6"/>
  <c r="C704" i="6"/>
  <c r="C705" i="6"/>
  <c r="C706" i="6"/>
  <c r="C707" i="6"/>
  <c r="C708" i="6"/>
  <c r="C709" i="6"/>
  <c r="C710" i="6"/>
  <c r="C711" i="6"/>
  <c r="C712" i="6"/>
  <c r="C713" i="6"/>
  <c r="C714" i="6"/>
  <c r="C715" i="6"/>
  <c r="C716" i="6"/>
  <c r="C717" i="6"/>
  <c r="C718" i="6"/>
  <c r="C719" i="6"/>
  <c r="C720" i="6"/>
  <c r="C721" i="6"/>
  <c r="C722" i="6"/>
  <c r="C723" i="6"/>
  <c r="C724" i="6"/>
  <c r="C725" i="6"/>
  <c r="C726" i="6"/>
  <c r="C727" i="6"/>
  <c r="C728" i="6"/>
  <c r="C729" i="6"/>
  <c r="C730" i="6"/>
  <c r="C731" i="6"/>
  <c r="C732" i="6"/>
  <c r="C733" i="6"/>
  <c r="C734" i="6"/>
  <c r="C735" i="6"/>
  <c r="C736" i="6"/>
  <c r="C737" i="6"/>
  <c r="C738" i="6"/>
  <c r="C739" i="6"/>
  <c r="C740" i="6"/>
  <c r="C741" i="6"/>
  <c r="C742" i="6"/>
  <c r="C743" i="6"/>
  <c r="C744" i="6"/>
  <c r="C745" i="6"/>
  <c r="C746" i="6"/>
  <c r="C747" i="6"/>
  <c r="C748" i="6"/>
  <c r="C749" i="6"/>
  <c r="C750" i="6"/>
  <c r="C751" i="6"/>
  <c r="C752" i="6"/>
  <c r="C753" i="6"/>
  <c r="C754" i="6"/>
  <c r="C755" i="6"/>
  <c r="C756" i="6"/>
  <c r="C757" i="6"/>
  <c r="C758" i="6"/>
  <c r="C759" i="6"/>
  <c r="C760" i="6"/>
  <c r="C761" i="6"/>
  <c r="C762" i="6"/>
  <c r="C763" i="6"/>
  <c r="C764" i="6"/>
  <c r="C765" i="6"/>
  <c r="C766" i="6"/>
  <c r="C767" i="6"/>
  <c r="C768" i="6"/>
  <c r="C769" i="6"/>
  <c r="C770" i="6"/>
  <c r="C771" i="6"/>
  <c r="C772" i="6"/>
  <c r="C773" i="6"/>
  <c r="C774" i="6"/>
  <c r="C775" i="6"/>
  <c r="C776" i="6"/>
  <c r="C777" i="6"/>
  <c r="C778" i="6"/>
  <c r="C779" i="6"/>
  <c r="C780" i="6"/>
  <c r="C781" i="6"/>
  <c r="C782" i="6"/>
  <c r="C783" i="6"/>
  <c r="C784" i="6"/>
  <c r="C785" i="6"/>
  <c r="C786" i="6"/>
  <c r="C787" i="6"/>
  <c r="C788" i="6"/>
  <c r="C789" i="6"/>
  <c r="C790" i="6"/>
  <c r="C791" i="6"/>
  <c r="C792" i="6"/>
  <c r="C793" i="6"/>
  <c r="C794" i="6"/>
  <c r="C795" i="6"/>
  <c r="C796" i="6"/>
  <c r="C797" i="6"/>
  <c r="C798" i="6"/>
  <c r="C799" i="6"/>
  <c r="C800" i="6"/>
  <c r="C801" i="6"/>
  <c r="C802" i="6"/>
  <c r="C803" i="6"/>
  <c r="C804" i="6"/>
  <c r="C805" i="6"/>
  <c r="C806" i="6"/>
  <c r="C807" i="6"/>
  <c r="C808" i="6"/>
  <c r="C809" i="6"/>
  <c r="C810" i="6"/>
  <c r="C811" i="6"/>
  <c r="C812" i="6"/>
  <c r="C813" i="6"/>
  <c r="C814" i="6"/>
  <c r="C815" i="6"/>
  <c r="C816" i="6"/>
  <c r="C817" i="6"/>
  <c r="C818" i="6"/>
  <c r="C819" i="6"/>
  <c r="C820" i="6"/>
  <c r="C821" i="6"/>
  <c r="C822" i="6"/>
  <c r="C823" i="6"/>
  <c r="C824" i="6"/>
  <c r="C825" i="6"/>
  <c r="C826" i="6"/>
  <c r="C827" i="6"/>
  <c r="C828" i="6"/>
  <c r="C829" i="6"/>
  <c r="C830" i="6"/>
  <c r="C831" i="6"/>
  <c r="C832" i="6"/>
  <c r="C833" i="6"/>
  <c r="C834" i="6"/>
  <c r="C835" i="6"/>
  <c r="C836" i="6"/>
  <c r="C837" i="6"/>
  <c r="C838" i="6"/>
  <c r="C839" i="6"/>
  <c r="C840" i="6"/>
  <c r="C841" i="6"/>
  <c r="C842" i="6"/>
  <c r="C843" i="6"/>
  <c r="C844" i="6"/>
  <c r="C845" i="6"/>
  <c r="C846" i="6"/>
  <c r="C847" i="6"/>
  <c r="C848" i="6"/>
  <c r="C849" i="6"/>
  <c r="C850" i="6"/>
  <c r="C851" i="6"/>
  <c r="C852" i="6"/>
  <c r="C853" i="6"/>
  <c r="C854" i="6"/>
  <c r="C855" i="6"/>
  <c r="C856" i="6"/>
  <c r="C857" i="6"/>
  <c r="C858" i="6"/>
  <c r="C859" i="6"/>
  <c r="C860" i="6"/>
  <c r="C861" i="6"/>
  <c r="C862" i="6"/>
  <c r="C863" i="6"/>
  <c r="C864" i="6"/>
  <c r="C865" i="6"/>
  <c r="C866" i="6"/>
  <c r="C867" i="6"/>
  <c r="C868" i="6"/>
  <c r="C869" i="6"/>
  <c r="C870" i="6"/>
  <c r="C871" i="6"/>
  <c r="C872" i="6"/>
  <c r="C873" i="6"/>
  <c r="C874" i="6"/>
  <c r="C875" i="6"/>
  <c r="C876" i="6"/>
  <c r="C877" i="6"/>
  <c r="C878" i="6"/>
  <c r="C879" i="6"/>
  <c r="C880" i="6"/>
  <c r="C881" i="6"/>
  <c r="C882" i="6"/>
  <c r="C883" i="6"/>
  <c r="C884" i="6"/>
  <c r="C885" i="6"/>
  <c r="C886" i="6"/>
  <c r="C887" i="6"/>
  <c r="C888" i="6"/>
  <c r="C889" i="6"/>
  <c r="C890" i="6"/>
  <c r="C891" i="6"/>
  <c r="C892" i="6"/>
  <c r="C893" i="6"/>
  <c r="C894" i="6"/>
  <c r="C895" i="6"/>
  <c r="C896" i="6"/>
  <c r="C897" i="6"/>
  <c r="C898" i="6"/>
  <c r="C899" i="6"/>
  <c r="C900" i="6"/>
  <c r="C901" i="6"/>
  <c r="C902" i="6"/>
  <c r="C903" i="6"/>
  <c r="C904" i="6"/>
  <c r="C905" i="6"/>
  <c r="C906" i="6"/>
  <c r="C907" i="6"/>
  <c r="C908" i="6"/>
  <c r="C909" i="6"/>
  <c r="C910" i="6"/>
  <c r="C911" i="6"/>
  <c r="C912" i="6"/>
  <c r="C913" i="6"/>
  <c r="C914" i="6"/>
  <c r="C915" i="6"/>
  <c r="C916" i="6"/>
  <c r="C917" i="6"/>
  <c r="C918" i="6"/>
  <c r="C919" i="6"/>
  <c r="C920" i="6"/>
  <c r="C921" i="6"/>
  <c r="C922" i="6"/>
  <c r="C923" i="6"/>
  <c r="C924" i="6"/>
  <c r="C925" i="6"/>
  <c r="C926" i="6"/>
  <c r="C927" i="6"/>
  <c r="C928" i="6"/>
  <c r="C929" i="6"/>
  <c r="C930" i="6"/>
  <c r="C931" i="6"/>
  <c r="C932" i="6"/>
  <c r="C933" i="6"/>
  <c r="C934" i="6"/>
  <c r="C935" i="6"/>
  <c r="C936" i="6"/>
  <c r="C937" i="6"/>
  <c r="C938" i="6"/>
  <c r="C939" i="6"/>
  <c r="C940" i="6"/>
  <c r="C941" i="6"/>
  <c r="C942" i="6"/>
  <c r="C943" i="6"/>
  <c r="C944" i="6"/>
  <c r="C945" i="6"/>
  <c r="C946" i="6"/>
  <c r="C947" i="6"/>
  <c r="C948" i="6"/>
  <c r="C949" i="6"/>
  <c r="C950" i="6"/>
  <c r="C951" i="6"/>
  <c r="C952" i="6"/>
  <c r="C953" i="6"/>
  <c r="C954" i="6"/>
  <c r="C955" i="6"/>
  <c r="C956" i="6"/>
  <c r="C957" i="6"/>
  <c r="C958" i="6"/>
  <c r="C959" i="6"/>
  <c r="C960" i="6"/>
  <c r="C961" i="6"/>
  <c r="C962" i="6"/>
  <c r="C963" i="6"/>
  <c r="C964" i="6"/>
  <c r="C965" i="6"/>
  <c r="C966" i="6"/>
  <c r="C967" i="6"/>
  <c r="C968" i="6"/>
  <c r="C969" i="6"/>
  <c r="C970" i="6"/>
  <c r="C971" i="6"/>
  <c r="C972" i="6"/>
  <c r="C973" i="6"/>
  <c r="C974" i="6"/>
  <c r="C975" i="6"/>
  <c r="C976" i="6"/>
  <c r="C977" i="6"/>
  <c r="C978" i="6"/>
  <c r="C979" i="6"/>
  <c r="C980" i="6"/>
  <c r="C981" i="6"/>
  <c r="C982" i="6"/>
  <c r="C983" i="6"/>
  <c r="C984" i="6"/>
  <c r="C985" i="6"/>
  <c r="C986" i="6"/>
  <c r="C987" i="6"/>
  <c r="C988" i="6"/>
  <c r="C989" i="6"/>
  <c r="C990" i="6"/>
  <c r="C991" i="6"/>
  <c r="C992" i="6"/>
  <c r="C993" i="6"/>
  <c r="C994" i="6"/>
  <c r="C995" i="6"/>
  <c r="C996" i="6"/>
  <c r="C997" i="6"/>
  <c r="C998" i="6"/>
  <c r="C999" i="6"/>
  <c r="C1000" i="6"/>
  <c r="C1001" i="6"/>
  <c r="C1002" i="6"/>
  <c r="C1003" i="6"/>
  <c r="C1004" i="6"/>
  <c r="C1005" i="6"/>
  <c r="C1006" i="6"/>
  <c r="C1007" i="6"/>
  <c r="C1008" i="6"/>
  <c r="C1009" i="6"/>
  <c r="C1010" i="6"/>
  <c r="C1011" i="6"/>
  <c r="C1012" i="6"/>
  <c r="C1013" i="6"/>
  <c r="C1014" i="6"/>
  <c r="C1015" i="6"/>
  <c r="C1016" i="6"/>
  <c r="C1017" i="6"/>
  <c r="C1018" i="6"/>
  <c r="C1019" i="6"/>
  <c r="C1020" i="6"/>
  <c r="C1021" i="6"/>
  <c r="C1022" i="6"/>
  <c r="C1023" i="6"/>
  <c r="C1024" i="6"/>
  <c r="C1025" i="6"/>
  <c r="C1026" i="6"/>
  <c r="C1027" i="6"/>
  <c r="C1028" i="6"/>
  <c r="C1029" i="6"/>
  <c r="C1030" i="6"/>
  <c r="C1031" i="6"/>
  <c r="C1032" i="6"/>
  <c r="C1033" i="6"/>
  <c r="C1034" i="6"/>
  <c r="C1035" i="6"/>
  <c r="C1036" i="6"/>
  <c r="C1037" i="6"/>
  <c r="C1038" i="6"/>
  <c r="C1039" i="6"/>
  <c r="C1040" i="6"/>
  <c r="C1041" i="6"/>
  <c r="C1042" i="6"/>
  <c r="C1043" i="6"/>
  <c r="C1044" i="6"/>
  <c r="C1045" i="6"/>
  <c r="C1046" i="6"/>
  <c r="C1047" i="6"/>
  <c r="C1048" i="6"/>
  <c r="C1049" i="6"/>
  <c r="C1050" i="6"/>
  <c r="C1051" i="6"/>
  <c r="C1052" i="6"/>
  <c r="C1053" i="6"/>
  <c r="C1054" i="6"/>
  <c r="C1055" i="6"/>
  <c r="C1056" i="6"/>
  <c r="C1057" i="6"/>
  <c r="C1058" i="6"/>
  <c r="C1059" i="6"/>
  <c r="C1060" i="6"/>
  <c r="C1061" i="6"/>
  <c r="C1062" i="6"/>
  <c r="C1063" i="6"/>
  <c r="C1064" i="6"/>
  <c r="C1065" i="6"/>
  <c r="C1066" i="6"/>
  <c r="C1067" i="6"/>
  <c r="C1068" i="6"/>
  <c r="C1069" i="6"/>
  <c r="C1070" i="6"/>
  <c r="C1071" i="6"/>
  <c r="C1072" i="6"/>
  <c r="C1073" i="6"/>
  <c r="C1074" i="6"/>
  <c r="C1075" i="6"/>
  <c r="C1076" i="6"/>
  <c r="C1077" i="6"/>
  <c r="C1078" i="6"/>
  <c r="C1079" i="6"/>
  <c r="C1080" i="6"/>
  <c r="C1081" i="6"/>
  <c r="C1082" i="6"/>
  <c r="C1083" i="6"/>
  <c r="C1084" i="6"/>
  <c r="C1085" i="6"/>
  <c r="C1086" i="6"/>
  <c r="C1087" i="6"/>
  <c r="C1088" i="6"/>
  <c r="C1089" i="6"/>
  <c r="C1090" i="6"/>
  <c r="C1091" i="6"/>
  <c r="C1092" i="6"/>
  <c r="C1093" i="6"/>
  <c r="C1094" i="6"/>
  <c r="C1095" i="6"/>
  <c r="C1096" i="6"/>
  <c r="C1097" i="6"/>
  <c r="C1098" i="6"/>
  <c r="C1099" i="6"/>
  <c r="C1100" i="6"/>
  <c r="C1101" i="6"/>
  <c r="C1102" i="6"/>
  <c r="C1103" i="6"/>
  <c r="C1104" i="6"/>
  <c r="C1105" i="6"/>
  <c r="C1106" i="6"/>
  <c r="C1107" i="6"/>
  <c r="C1108" i="6"/>
  <c r="C1109" i="6"/>
  <c r="C1110" i="6"/>
  <c r="C1111" i="6"/>
  <c r="C1112" i="6"/>
  <c r="C1113" i="6"/>
  <c r="C1114" i="6"/>
  <c r="C1115" i="6"/>
  <c r="C1116" i="6"/>
  <c r="C1117" i="6"/>
  <c r="C1118" i="6"/>
  <c r="C1119" i="6"/>
  <c r="C1120" i="6"/>
  <c r="C1121" i="6"/>
  <c r="C1122" i="6"/>
  <c r="C1123" i="6"/>
  <c r="C1124" i="6"/>
  <c r="C1125" i="6"/>
  <c r="C1126" i="6"/>
  <c r="C1127" i="6"/>
  <c r="C1128" i="6"/>
  <c r="C1129" i="6"/>
  <c r="C1130" i="6"/>
  <c r="C1131" i="6"/>
  <c r="C1132" i="6"/>
  <c r="C1133" i="6"/>
  <c r="C1134" i="6"/>
  <c r="C1135" i="6"/>
  <c r="C1136" i="6"/>
  <c r="C1137" i="6"/>
  <c r="C1138" i="6"/>
  <c r="C1139" i="6"/>
  <c r="C1140" i="6"/>
  <c r="C1141" i="6"/>
  <c r="C1142" i="6"/>
  <c r="C1143" i="6"/>
  <c r="C1144" i="6"/>
  <c r="C1145" i="6"/>
  <c r="C1146" i="6"/>
  <c r="C1147" i="6"/>
  <c r="C1148" i="6"/>
  <c r="C1149" i="6"/>
  <c r="C1150" i="6"/>
  <c r="C1151" i="6"/>
  <c r="C1152" i="6"/>
  <c r="C1153" i="6"/>
  <c r="C1154" i="6"/>
  <c r="C1155" i="6"/>
  <c r="C1156" i="6"/>
  <c r="C1157" i="6"/>
  <c r="C1158" i="6"/>
  <c r="C1159" i="6"/>
  <c r="C1160" i="6"/>
  <c r="C1161" i="6"/>
  <c r="C1162" i="6"/>
  <c r="C1163" i="6"/>
  <c r="C1164" i="6"/>
  <c r="C1165" i="6"/>
  <c r="C1166" i="6"/>
  <c r="C1167" i="6"/>
  <c r="C1168" i="6"/>
  <c r="C1169" i="6"/>
  <c r="C1170" i="6"/>
  <c r="C1171" i="6"/>
  <c r="C1172" i="6"/>
  <c r="C1173" i="6"/>
  <c r="C1174" i="6"/>
  <c r="C1175" i="6"/>
  <c r="C1176" i="6"/>
  <c r="C1177" i="6"/>
  <c r="C1178" i="6"/>
  <c r="C1179" i="6"/>
  <c r="C1180" i="6"/>
  <c r="C1181" i="6"/>
  <c r="C1182" i="6"/>
  <c r="C1183" i="6"/>
  <c r="C1184" i="6"/>
  <c r="C1185" i="6"/>
  <c r="C1186" i="6"/>
  <c r="C1187" i="6"/>
  <c r="C1188" i="6"/>
  <c r="C1189" i="6"/>
  <c r="C1190" i="6"/>
  <c r="C1191" i="6"/>
  <c r="C1192" i="6"/>
  <c r="C1193" i="6"/>
  <c r="C1194" i="6"/>
  <c r="C1195" i="6"/>
  <c r="C1196" i="6"/>
  <c r="C1197" i="6"/>
  <c r="C1198" i="6"/>
  <c r="C1199" i="6"/>
  <c r="C1200" i="6"/>
  <c r="C1201" i="6"/>
  <c r="C1202" i="6"/>
  <c r="C1203" i="6"/>
  <c r="C1204" i="6"/>
  <c r="C1205" i="6"/>
  <c r="C1206" i="6"/>
  <c r="C1207" i="6"/>
  <c r="C1208" i="6"/>
  <c r="C1209" i="6"/>
  <c r="C1210" i="6"/>
  <c r="C1211" i="6"/>
  <c r="C1212" i="6"/>
  <c r="C1213" i="6"/>
  <c r="C1214" i="6"/>
  <c r="C1215" i="6"/>
  <c r="C1216" i="6"/>
  <c r="C1217" i="6"/>
  <c r="C1218" i="6"/>
  <c r="C1219" i="6"/>
  <c r="C1220" i="6"/>
  <c r="C1221" i="6"/>
  <c r="C1222" i="6"/>
  <c r="C1223" i="6"/>
  <c r="C1224" i="6"/>
  <c r="C1225" i="6"/>
  <c r="C1226" i="6"/>
  <c r="C1227" i="6"/>
  <c r="C1228" i="6"/>
  <c r="C1229" i="6"/>
  <c r="C1230" i="6"/>
  <c r="C1231" i="6"/>
  <c r="C1232" i="6"/>
  <c r="C1233" i="6"/>
  <c r="C1234" i="6"/>
  <c r="C1235" i="6"/>
  <c r="C1236" i="6"/>
  <c r="C1237" i="6"/>
  <c r="C1238" i="6"/>
  <c r="C1239" i="6"/>
  <c r="C1240" i="6"/>
  <c r="C1241" i="6"/>
  <c r="C1242" i="6"/>
  <c r="C1243" i="6"/>
  <c r="C1244" i="6"/>
  <c r="C1245" i="6"/>
  <c r="C1246" i="6"/>
  <c r="C1247" i="6"/>
  <c r="C1248" i="6"/>
  <c r="C1249" i="6"/>
  <c r="C1250" i="6"/>
  <c r="C1251" i="6"/>
  <c r="C1252" i="6"/>
  <c r="C1253" i="6"/>
  <c r="C1254" i="6"/>
  <c r="C1255" i="6"/>
  <c r="C1256" i="6"/>
  <c r="C1257" i="6"/>
  <c r="C1258" i="6"/>
  <c r="C1259" i="6"/>
  <c r="C1260" i="6"/>
  <c r="C1261" i="6"/>
  <c r="C1262" i="6"/>
  <c r="C1263" i="6"/>
  <c r="C1264" i="6"/>
  <c r="C1265" i="6"/>
  <c r="C1266" i="6"/>
  <c r="C1267" i="6"/>
  <c r="C1268" i="6"/>
  <c r="C1269" i="6"/>
  <c r="C1270" i="6"/>
  <c r="C1271" i="6"/>
  <c r="C1272" i="6"/>
  <c r="C1273" i="6"/>
  <c r="C1274" i="6"/>
  <c r="C1275" i="6"/>
  <c r="C1276" i="6"/>
  <c r="C1277" i="6"/>
  <c r="C1278" i="6"/>
  <c r="C1279" i="6"/>
  <c r="C1280" i="6"/>
  <c r="C1281" i="6"/>
  <c r="C1282" i="6"/>
  <c r="C1283" i="6"/>
  <c r="C1284" i="6"/>
  <c r="C1285" i="6"/>
  <c r="C1286" i="6"/>
  <c r="C1287" i="6"/>
  <c r="C1288" i="6"/>
  <c r="C1289" i="6"/>
  <c r="C1290" i="6"/>
  <c r="C1291" i="6"/>
  <c r="C1292" i="6"/>
  <c r="C1293" i="6"/>
  <c r="C1294" i="6"/>
  <c r="C1295" i="6"/>
  <c r="C1296" i="6"/>
  <c r="C1297" i="6"/>
  <c r="C1298" i="6"/>
  <c r="C1299" i="6"/>
  <c r="C1300" i="6"/>
  <c r="C1301" i="6"/>
  <c r="C1302" i="6"/>
  <c r="C1303" i="6"/>
  <c r="C1304" i="6"/>
  <c r="C1305" i="6"/>
  <c r="C1306" i="6"/>
  <c r="C1307" i="6"/>
  <c r="C1308" i="6"/>
  <c r="C1309" i="6"/>
  <c r="C1310" i="6"/>
  <c r="C1311" i="6"/>
  <c r="C1312" i="6"/>
  <c r="C1313" i="6"/>
  <c r="C1314" i="6"/>
  <c r="C1315" i="6"/>
  <c r="C1316" i="6"/>
  <c r="C1317" i="6"/>
  <c r="C1318" i="6"/>
  <c r="C1319" i="6"/>
  <c r="C1320" i="6"/>
  <c r="C1321" i="6"/>
  <c r="C1322" i="6"/>
  <c r="C1323" i="6"/>
  <c r="C1324" i="6"/>
  <c r="C1325" i="6"/>
  <c r="C1326" i="6"/>
  <c r="C1327" i="6"/>
  <c r="C1328" i="6"/>
  <c r="C1329" i="6"/>
  <c r="C1330" i="6"/>
  <c r="C1331" i="6"/>
  <c r="C1332" i="6"/>
  <c r="C1333" i="6"/>
  <c r="C1334" i="6"/>
  <c r="C1335" i="6"/>
  <c r="C1336" i="6"/>
  <c r="C1337" i="6"/>
  <c r="C1338" i="6"/>
  <c r="C1339" i="6"/>
  <c r="C1340" i="6"/>
  <c r="C1341" i="6"/>
  <c r="C1342" i="6"/>
  <c r="C1343" i="6"/>
  <c r="C1344" i="6"/>
  <c r="C1345" i="6"/>
  <c r="C1346" i="6"/>
  <c r="C1347" i="6"/>
  <c r="C1348" i="6"/>
  <c r="C1349" i="6"/>
  <c r="C1350" i="6"/>
  <c r="C1351" i="6"/>
  <c r="C1352" i="6"/>
  <c r="C1353" i="6"/>
  <c r="C1354" i="6"/>
  <c r="C1355" i="6"/>
  <c r="C1356" i="6"/>
  <c r="C1357" i="6"/>
  <c r="C1358" i="6"/>
  <c r="C1359" i="6"/>
  <c r="C1360" i="6"/>
  <c r="C1361" i="6"/>
  <c r="C1362" i="6"/>
  <c r="C1363" i="6"/>
  <c r="C1364" i="6"/>
  <c r="C1365" i="6"/>
  <c r="C1366" i="6"/>
  <c r="C1367" i="6"/>
  <c r="C1368" i="6"/>
  <c r="C1369" i="6"/>
  <c r="C1370" i="6"/>
  <c r="C1371" i="6"/>
  <c r="C1372" i="6"/>
  <c r="C1373" i="6"/>
  <c r="C1374" i="6"/>
  <c r="C1375" i="6"/>
  <c r="C1376" i="6"/>
  <c r="C1377" i="6"/>
  <c r="C1378" i="6"/>
  <c r="C1379" i="6"/>
  <c r="C1380" i="6"/>
  <c r="C1381" i="6"/>
  <c r="C1382" i="6"/>
  <c r="C1383" i="6"/>
  <c r="C1384" i="6"/>
  <c r="C1385" i="6"/>
  <c r="C1386" i="6"/>
  <c r="C1387" i="6"/>
  <c r="C1388" i="6"/>
  <c r="C1389" i="6"/>
  <c r="C1390" i="6"/>
  <c r="C1391" i="6"/>
  <c r="C1392" i="6"/>
  <c r="C1393" i="6"/>
  <c r="C1394" i="6"/>
  <c r="C1395" i="6"/>
  <c r="C1396" i="6"/>
  <c r="C1397" i="6"/>
  <c r="C1398" i="6"/>
  <c r="C1399" i="6"/>
  <c r="C1400" i="6"/>
  <c r="C1401" i="6"/>
  <c r="C1402" i="6"/>
  <c r="C1403" i="6"/>
  <c r="C1404" i="6"/>
  <c r="C1405" i="6"/>
  <c r="C1406" i="6"/>
  <c r="C1407" i="6"/>
  <c r="C1408" i="6"/>
  <c r="C1409" i="6"/>
  <c r="C1410" i="6"/>
  <c r="C1411" i="6"/>
  <c r="C1412" i="6"/>
  <c r="C1413" i="6"/>
  <c r="C1414" i="6"/>
  <c r="C1415" i="6"/>
  <c r="C1416" i="6"/>
  <c r="C1417" i="6"/>
  <c r="C1418" i="6"/>
  <c r="C1419" i="6"/>
  <c r="C1420" i="6"/>
  <c r="C1421" i="6"/>
  <c r="C1422" i="6"/>
  <c r="C1423" i="6"/>
  <c r="C1424" i="6"/>
  <c r="C1425" i="6"/>
  <c r="C1426" i="6"/>
  <c r="C1427" i="6"/>
  <c r="C1428" i="6"/>
  <c r="C1429" i="6"/>
  <c r="C1430" i="6"/>
  <c r="C1431" i="6"/>
  <c r="C1432" i="6"/>
  <c r="C1433" i="6"/>
  <c r="C1434" i="6"/>
  <c r="C1435" i="6"/>
  <c r="C1436" i="6"/>
  <c r="C1437" i="6"/>
  <c r="C1438" i="6"/>
  <c r="C1439" i="6"/>
  <c r="C1440" i="6"/>
  <c r="C1441" i="6"/>
  <c r="C1442" i="6"/>
  <c r="C1443" i="6"/>
  <c r="C1444" i="6"/>
  <c r="C1445" i="6"/>
  <c r="C1446" i="6"/>
  <c r="C1447" i="6"/>
  <c r="C1448" i="6"/>
  <c r="C1449" i="6"/>
  <c r="C1450" i="6"/>
  <c r="C1451" i="6"/>
  <c r="C1452" i="6"/>
  <c r="C1453" i="6"/>
  <c r="C1454" i="6"/>
  <c r="C1455" i="6"/>
  <c r="C1456" i="6"/>
  <c r="C1457" i="6"/>
  <c r="C1458" i="6"/>
  <c r="C1459" i="6"/>
  <c r="C1460" i="6"/>
  <c r="C1461" i="6"/>
  <c r="C1462" i="6"/>
  <c r="C1463" i="6"/>
  <c r="C1464" i="6"/>
  <c r="C1465" i="6"/>
  <c r="C1466" i="6"/>
  <c r="C1467" i="6"/>
  <c r="C1468" i="6"/>
  <c r="C1469" i="6"/>
  <c r="C1470" i="6"/>
  <c r="C1471" i="6"/>
  <c r="C1472" i="6"/>
  <c r="C1473" i="6"/>
  <c r="C1474" i="6"/>
  <c r="C1475" i="6"/>
  <c r="C1476" i="6"/>
  <c r="C1477" i="6"/>
  <c r="C1478" i="6"/>
  <c r="C1479" i="6"/>
  <c r="C1480" i="6"/>
  <c r="C1481" i="6"/>
  <c r="C1482" i="6"/>
  <c r="C1483" i="6"/>
  <c r="C1484" i="6"/>
  <c r="C1485" i="6"/>
  <c r="C1486" i="6"/>
  <c r="C1487" i="6"/>
  <c r="C1488" i="6"/>
  <c r="C1489" i="6"/>
  <c r="C1490" i="6"/>
  <c r="C1491" i="6"/>
  <c r="C1492" i="6"/>
  <c r="C1493" i="6"/>
  <c r="C1494" i="6"/>
  <c r="C1495" i="6"/>
  <c r="C1496" i="6"/>
  <c r="C1497" i="6"/>
  <c r="C1498" i="6"/>
  <c r="C1499" i="6"/>
  <c r="C1500" i="6"/>
  <c r="C1501" i="6"/>
  <c r="C1502" i="6"/>
  <c r="C1503" i="6"/>
  <c r="C1504" i="6"/>
  <c r="C1505" i="6"/>
  <c r="C1506" i="6"/>
  <c r="C1507" i="6"/>
  <c r="C1508" i="6"/>
  <c r="C1509" i="6"/>
  <c r="C1510" i="6"/>
  <c r="C1511" i="6"/>
  <c r="C1512" i="6"/>
  <c r="C1513" i="6"/>
  <c r="C1514" i="6"/>
  <c r="C1515" i="6"/>
  <c r="C1516" i="6"/>
  <c r="C1517" i="6"/>
  <c r="C1518" i="6"/>
  <c r="C1519" i="6"/>
  <c r="C1520" i="6"/>
  <c r="C1521" i="6"/>
  <c r="C1522" i="6"/>
  <c r="C1523" i="6"/>
  <c r="C1524" i="6"/>
  <c r="C1525" i="6"/>
  <c r="C1526" i="6"/>
  <c r="C1527" i="6"/>
  <c r="C1528" i="6"/>
  <c r="C1529" i="6"/>
  <c r="C1530" i="6"/>
  <c r="C1531" i="6"/>
  <c r="C1532" i="6"/>
  <c r="C1533" i="6"/>
  <c r="C1534" i="6"/>
  <c r="C1535" i="6"/>
  <c r="C1536" i="6"/>
  <c r="C1537" i="6"/>
  <c r="C1538" i="6"/>
  <c r="C1539" i="6"/>
  <c r="C1540" i="6"/>
  <c r="C1541" i="6"/>
  <c r="C1542" i="6"/>
  <c r="C1543" i="6"/>
  <c r="C1544" i="6"/>
  <c r="C1545" i="6"/>
  <c r="C1546" i="6"/>
  <c r="C1547" i="6"/>
  <c r="C1548" i="6"/>
  <c r="C1549" i="6"/>
  <c r="C1550" i="6"/>
  <c r="C1551" i="6"/>
  <c r="C1552" i="6"/>
  <c r="C1553" i="6"/>
  <c r="C1554" i="6"/>
  <c r="C1555" i="6"/>
  <c r="C1556" i="6"/>
  <c r="C1557" i="6"/>
  <c r="C1558" i="6"/>
  <c r="C1559" i="6"/>
  <c r="C1560" i="6"/>
  <c r="C1561" i="6"/>
  <c r="C1562" i="6"/>
  <c r="C1563" i="6"/>
  <c r="C1564" i="6"/>
  <c r="C1565" i="6"/>
  <c r="C1566" i="6"/>
  <c r="C1567" i="6"/>
  <c r="C1568" i="6"/>
  <c r="C1569" i="6"/>
  <c r="C1570" i="6"/>
  <c r="C1571" i="6"/>
  <c r="C1572" i="6"/>
  <c r="C1573" i="6"/>
  <c r="C1574" i="6"/>
  <c r="C1575" i="6"/>
  <c r="C1576" i="6"/>
  <c r="C1577" i="6"/>
  <c r="C1578" i="6"/>
  <c r="C1579" i="6"/>
  <c r="C1580" i="6"/>
  <c r="C1581" i="6"/>
  <c r="C1582" i="6"/>
  <c r="C1583" i="6"/>
  <c r="C1584" i="6"/>
  <c r="C1585" i="6"/>
  <c r="C1586" i="6"/>
  <c r="C1587" i="6"/>
  <c r="C1588" i="6"/>
  <c r="C1589" i="6"/>
  <c r="C1590" i="6"/>
  <c r="C1591" i="6"/>
  <c r="C1592" i="6"/>
  <c r="C1593" i="6"/>
  <c r="C1594" i="6"/>
  <c r="C1595" i="6"/>
  <c r="C1596" i="6"/>
  <c r="C1597" i="6"/>
  <c r="C1598" i="6"/>
  <c r="C1599" i="6"/>
  <c r="C1600" i="6"/>
  <c r="C1601" i="6"/>
  <c r="C1602" i="6"/>
  <c r="C1603" i="6"/>
  <c r="C1604" i="6"/>
  <c r="C1605" i="6"/>
  <c r="C1606" i="6"/>
  <c r="C1607" i="6"/>
  <c r="C1608" i="6"/>
  <c r="C1609" i="6"/>
  <c r="C1610" i="6"/>
  <c r="C1611" i="6"/>
  <c r="C1612" i="6"/>
  <c r="C1613" i="6"/>
  <c r="C1614" i="6"/>
  <c r="C1615" i="6"/>
  <c r="C1616" i="6"/>
  <c r="C1617" i="6"/>
  <c r="C1618" i="6"/>
  <c r="C1619" i="6"/>
  <c r="C1620" i="6"/>
  <c r="C1621" i="6"/>
  <c r="C1622" i="6"/>
  <c r="C1623" i="6"/>
  <c r="C1624" i="6"/>
  <c r="C1625" i="6"/>
  <c r="C1626" i="6"/>
  <c r="C1627" i="6"/>
  <c r="C1628" i="6"/>
  <c r="C1629" i="6"/>
  <c r="C1630" i="6"/>
  <c r="C1631" i="6"/>
  <c r="C1632" i="6"/>
  <c r="C1633" i="6"/>
  <c r="C1634" i="6"/>
  <c r="C1635" i="6"/>
  <c r="C1636" i="6"/>
  <c r="C1637" i="6"/>
  <c r="C1638" i="6"/>
  <c r="C1639" i="6"/>
  <c r="C1640" i="6"/>
  <c r="C1641" i="6"/>
  <c r="C1642" i="6"/>
  <c r="C1643" i="6"/>
  <c r="C1644" i="6"/>
  <c r="C1645" i="6"/>
  <c r="C1646" i="6"/>
  <c r="C1647" i="6"/>
  <c r="C1648" i="6"/>
  <c r="C1649" i="6"/>
  <c r="C1650" i="6"/>
  <c r="C1651" i="6"/>
  <c r="C1652" i="6"/>
  <c r="C1653" i="6"/>
  <c r="C1654" i="6"/>
  <c r="C1655" i="6"/>
  <c r="C1656" i="6"/>
  <c r="C1657" i="6"/>
  <c r="C1658" i="6"/>
  <c r="C1659" i="6"/>
  <c r="C1660" i="6"/>
  <c r="C1661" i="6"/>
  <c r="C1662" i="6"/>
  <c r="C1663" i="6"/>
  <c r="C1664" i="6"/>
  <c r="C1665" i="6"/>
  <c r="C1666" i="6"/>
  <c r="C1667" i="6"/>
  <c r="C1668" i="6"/>
  <c r="C1669" i="6"/>
  <c r="C1670" i="6"/>
  <c r="C1671" i="6"/>
  <c r="C1672" i="6"/>
  <c r="C1673" i="6"/>
  <c r="C1674" i="6"/>
  <c r="C1675" i="6"/>
  <c r="C1676" i="6"/>
  <c r="C1677" i="6"/>
  <c r="C1678" i="6"/>
  <c r="C1679" i="6"/>
  <c r="C1680" i="6"/>
  <c r="C1681" i="6"/>
  <c r="C1682" i="6"/>
  <c r="C1683" i="6"/>
  <c r="C1684" i="6"/>
  <c r="C1685" i="6"/>
  <c r="C1686" i="6"/>
  <c r="C1687" i="6"/>
  <c r="C1688" i="6"/>
  <c r="C1689" i="6"/>
  <c r="C1690" i="6"/>
  <c r="C1691" i="6"/>
  <c r="C1692" i="6"/>
  <c r="C1693" i="6"/>
  <c r="C1694" i="6"/>
  <c r="C1695" i="6"/>
  <c r="C1696" i="6"/>
  <c r="C1697" i="6"/>
  <c r="C1698" i="6"/>
  <c r="C1699" i="6"/>
  <c r="C1700" i="6"/>
  <c r="C1701" i="6"/>
  <c r="C1702" i="6"/>
  <c r="C1703" i="6"/>
  <c r="C1704" i="6"/>
  <c r="C1705" i="6"/>
  <c r="C1706" i="6"/>
  <c r="C1707" i="6"/>
  <c r="C1708" i="6"/>
  <c r="C1709" i="6"/>
  <c r="C1710" i="6"/>
  <c r="C1711" i="6"/>
  <c r="C1712" i="6"/>
  <c r="C1713" i="6"/>
  <c r="C1714" i="6"/>
  <c r="C1715" i="6"/>
  <c r="C1716" i="6"/>
  <c r="C1717" i="6"/>
  <c r="C1718" i="6"/>
  <c r="C1719" i="6"/>
  <c r="C1720" i="6"/>
  <c r="C1721" i="6"/>
  <c r="C1722" i="6"/>
  <c r="C1723" i="6"/>
  <c r="C1724" i="6"/>
  <c r="C1725" i="6"/>
  <c r="C1726" i="6"/>
  <c r="C1727" i="6"/>
  <c r="C1728" i="6"/>
  <c r="C1729" i="6"/>
  <c r="C1730" i="6"/>
  <c r="C1731" i="6"/>
  <c r="C1732" i="6"/>
  <c r="C1733" i="6"/>
  <c r="C1734" i="6"/>
  <c r="C1735" i="6"/>
  <c r="C1736" i="6"/>
  <c r="C1737" i="6"/>
  <c r="C1738" i="6"/>
  <c r="C1739" i="6"/>
  <c r="C1740" i="6"/>
  <c r="C1741" i="6"/>
  <c r="C1742" i="6"/>
  <c r="C1743" i="6"/>
  <c r="C1744" i="6"/>
  <c r="C1745" i="6"/>
  <c r="C1746" i="6"/>
  <c r="C1747" i="6"/>
  <c r="C1748" i="6"/>
  <c r="C1749" i="6"/>
  <c r="C1750" i="6"/>
  <c r="C1751" i="6"/>
  <c r="C1752" i="6"/>
  <c r="C1753" i="6"/>
  <c r="C1754" i="6"/>
  <c r="C1755" i="6"/>
  <c r="C1756" i="6"/>
  <c r="C1757" i="6"/>
  <c r="C1758" i="6"/>
  <c r="C1759" i="6"/>
  <c r="C1760" i="6"/>
  <c r="C1761" i="6"/>
  <c r="C1762" i="6"/>
  <c r="C1763" i="6"/>
  <c r="C1764" i="6"/>
  <c r="C1765" i="6"/>
  <c r="C1766" i="6"/>
  <c r="C1767" i="6"/>
  <c r="C1768" i="6"/>
  <c r="C1769" i="6"/>
  <c r="C1770" i="6"/>
  <c r="C1771" i="6"/>
  <c r="C1772" i="6"/>
  <c r="C1773" i="6"/>
  <c r="C1774" i="6"/>
  <c r="C1775" i="6"/>
  <c r="C1776" i="6"/>
  <c r="C1777" i="6"/>
  <c r="C1778" i="6"/>
  <c r="C1779" i="6"/>
  <c r="C1780" i="6"/>
  <c r="C1781" i="6"/>
  <c r="C1782" i="6"/>
  <c r="C1783" i="6"/>
  <c r="C1784" i="6"/>
  <c r="C1785" i="6"/>
  <c r="C1786" i="6"/>
  <c r="C1787" i="6"/>
  <c r="C1788" i="6"/>
  <c r="C1789" i="6"/>
  <c r="C1790" i="6"/>
  <c r="C1791" i="6"/>
  <c r="C1792" i="6"/>
  <c r="C1793" i="6"/>
  <c r="C1794" i="6"/>
  <c r="C1795" i="6"/>
  <c r="C1796" i="6"/>
  <c r="C1797" i="6"/>
  <c r="C1798" i="6"/>
  <c r="C1799" i="6"/>
  <c r="C1800" i="6"/>
  <c r="C1801" i="6"/>
  <c r="C1802" i="6"/>
  <c r="C1803" i="6"/>
  <c r="C1804" i="6"/>
  <c r="C1805" i="6"/>
  <c r="C1806" i="6"/>
  <c r="C1807" i="6"/>
  <c r="C1808" i="6"/>
  <c r="C1809" i="6"/>
  <c r="C1810" i="6"/>
  <c r="C1811" i="6"/>
  <c r="C1812" i="6"/>
  <c r="C1813" i="6"/>
  <c r="C1814" i="6"/>
  <c r="C1815" i="6"/>
  <c r="C1816" i="6"/>
  <c r="C1817" i="6"/>
  <c r="C1818" i="6"/>
  <c r="C1819" i="6"/>
  <c r="C1820" i="6"/>
  <c r="C1821" i="6"/>
  <c r="C1822" i="6"/>
  <c r="C1823" i="6"/>
  <c r="C1824" i="6"/>
  <c r="C1825" i="6"/>
  <c r="C1826" i="6"/>
  <c r="C1827" i="6"/>
  <c r="C1828" i="6"/>
  <c r="C1829" i="6"/>
  <c r="C1830" i="6"/>
  <c r="C1831" i="6"/>
  <c r="C1832" i="6"/>
  <c r="C1833" i="6"/>
  <c r="C1834" i="6"/>
  <c r="C1835" i="6"/>
  <c r="C1836" i="6"/>
  <c r="C1837" i="6"/>
  <c r="C1838" i="6"/>
  <c r="C1839" i="6"/>
  <c r="C1840" i="6"/>
  <c r="C1841" i="6"/>
  <c r="C1842" i="6"/>
  <c r="C1843" i="6"/>
  <c r="C1844" i="6"/>
  <c r="C1845" i="6"/>
  <c r="C1846" i="6"/>
  <c r="C1847" i="6"/>
  <c r="C1848" i="6"/>
  <c r="C1849" i="6"/>
  <c r="C1850" i="6"/>
  <c r="C1851" i="6"/>
  <c r="C1852" i="6"/>
  <c r="C1853" i="6"/>
  <c r="C1854" i="6"/>
  <c r="C1855" i="6"/>
  <c r="C1856" i="6"/>
  <c r="C1857" i="6"/>
  <c r="C1858" i="6"/>
  <c r="C1859" i="6"/>
  <c r="C1860" i="6"/>
  <c r="C1861" i="6"/>
  <c r="C1862" i="6"/>
  <c r="C1863" i="6"/>
  <c r="C1864" i="6"/>
  <c r="C1865" i="6"/>
  <c r="C1866" i="6"/>
  <c r="C1867" i="6"/>
  <c r="C1868" i="6"/>
  <c r="C1869" i="6"/>
  <c r="C1870" i="6"/>
  <c r="C1871" i="6"/>
  <c r="C1872" i="6"/>
  <c r="C1873" i="6"/>
  <c r="C1874" i="6"/>
  <c r="C1875" i="6"/>
  <c r="C1876" i="6"/>
  <c r="C1877" i="6"/>
  <c r="C1878" i="6"/>
  <c r="C1879" i="6"/>
  <c r="C1880" i="6"/>
  <c r="C1881" i="6"/>
  <c r="C1882" i="6"/>
  <c r="C1883" i="6"/>
  <c r="C1884" i="6"/>
  <c r="C1885" i="6"/>
  <c r="C1886" i="6"/>
  <c r="C1887" i="6"/>
  <c r="C1888" i="6"/>
  <c r="C1889" i="6"/>
  <c r="C1890" i="6"/>
  <c r="C1891" i="6"/>
  <c r="C1892" i="6"/>
  <c r="C1893" i="6"/>
  <c r="C1894" i="6"/>
  <c r="C1895" i="6"/>
  <c r="C1896" i="6"/>
  <c r="C1897" i="6"/>
  <c r="C1898" i="6"/>
  <c r="C1899" i="6"/>
  <c r="C1900" i="6"/>
  <c r="C1901" i="6"/>
  <c r="C1902" i="6"/>
  <c r="C1903" i="6"/>
  <c r="C1904" i="6"/>
  <c r="C1905" i="6"/>
  <c r="C1906" i="6"/>
  <c r="C1907" i="6"/>
  <c r="C1908" i="6"/>
  <c r="C1909" i="6"/>
  <c r="C1910" i="6"/>
  <c r="C1911" i="6"/>
  <c r="C1912" i="6"/>
  <c r="C1913" i="6"/>
  <c r="C1914" i="6"/>
  <c r="C1915" i="6"/>
  <c r="C1916" i="6"/>
  <c r="C1917" i="6"/>
  <c r="C1918" i="6"/>
  <c r="C1919" i="6"/>
  <c r="C1920" i="6"/>
  <c r="C1921" i="6"/>
  <c r="C1922" i="6"/>
  <c r="C1923" i="6"/>
  <c r="C1924" i="6"/>
  <c r="C1925" i="6"/>
  <c r="C1926" i="6"/>
  <c r="C1927" i="6"/>
  <c r="C1928" i="6"/>
  <c r="C1929" i="6"/>
  <c r="C1930" i="6"/>
  <c r="C1931" i="6"/>
  <c r="C1932" i="6"/>
  <c r="C1933" i="6"/>
  <c r="C1934" i="6"/>
  <c r="C1935" i="6"/>
  <c r="C1936" i="6"/>
  <c r="C1937" i="6"/>
  <c r="C1938" i="6"/>
  <c r="C1939" i="6"/>
  <c r="C1940" i="6"/>
  <c r="C1941" i="6"/>
  <c r="C1942" i="6"/>
  <c r="C1943" i="6"/>
  <c r="C1944" i="6"/>
  <c r="C1945" i="6"/>
  <c r="C1946" i="6"/>
  <c r="C1947" i="6"/>
  <c r="C1948" i="6"/>
  <c r="C1949" i="6"/>
  <c r="C1950" i="6"/>
  <c r="C1951" i="6"/>
  <c r="C1952" i="6"/>
  <c r="C1953" i="6"/>
  <c r="C1954" i="6"/>
  <c r="C1955" i="6"/>
  <c r="C1956" i="6"/>
  <c r="C1957" i="6"/>
  <c r="C1958" i="6"/>
  <c r="C1959" i="6"/>
  <c r="C1960" i="6"/>
  <c r="C1961" i="6"/>
  <c r="C1962" i="6"/>
  <c r="C1963" i="6"/>
  <c r="C1964" i="6"/>
  <c r="C1965" i="6"/>
  <c r="C1966" i="6"/>
  <c r="C1967" i="6"/>
  <c r="C1968" i="6"/>
  <c r="C1969" i="6"/>
  <c r="C1970" i="6"/>
  <c r="C1971" i="6"/>
  <c r="C1972" i="6"/>
  <c r="C1973" i="6"/>
  <c r="C1974" i="6"/>
  <c r="C1975" i="6"/>
  <c r="C1976" i="6"/>
  <c r="C1977" i="6"/>
  <c r="C1978" i="6"/>
  <c r="C1979" i="6"/>
  <c r="C1980" i="6"/>
  <c r="C1981" i="6"/>
  <c r="C1982" i="6"/>
  <c r="C1983" i="6"/>
  <c r="C1984" i="6"/>
  <c r="C1985" i="6"/>
  <c r="C1986" i="6"/>
  <c r="C1987" i="6"/>
  <c r="C1988" i="6"/>
  <c r="C1989" i="6"/>
  <c r="C1990" i="6"/>
  <c r="C1991" i="6"/>
  <c r="C1992" i="6"/>
  <c r="C1993" i="6"/>
  <c r="C1994" i="6"/>
  <c r="C1995" i="6"/>
  <c r="C1996" i="6"/>
  <c r="C1997" i="6"/>
  <c r="C1998" i="6"/>
  <c r="C1999" i="6"/>
  <c r="C2000" i="6"/>
  <c r="C2001" i="6"/>
  <c r="C2002" i="6"/>
  <c r="C2003" i="6"/>
  <c r="C2004" i="6"/>
  <c r="C2005" i="6"/>
  <c r="C2006" i="6"/>
  <c r="C2007" i="6"/>
  <c r="C2008" i="6"/>
  <c r="C2009" i="6"/>
  <c r="C2010" i="6"/>
  <c r="C2011" i="6"/>
  <c r="C2012" i="6"/>
  <c r="C2013" i="6"/>
  <c r="C2014" i="6"/>
  <c r="C2015" i="6"/>
  <c r="C2016" i="6"/>
  <c r="C2017" i="6"/>
  <c r="C2018" i="6"/>
  <c r="C2019" i="6"/>
  <c r="C2020" i="6"/>
  <c r="C2021" i="6"/>
  <c r="C2022" i="6"/>
  <c r="C2023" i="6"/>
  <c r="C2024" i="6"/>
  <c r="C2025" i="6"/>
  <c r="C2026" i="6"/>
  <c r="C2027" i="6"/>
  <c r="C2028" i="6"/>
  <c r="C2029" i="6"/>
  <c r="C2030" i="6"/>
  <c r="C2031" i="6"/>
  <c r="C2032" i="6"/>
  <c r="C2033" i="6"/>
  <c r="C2034" i="6"/>
  <c r="C2035" i="6"/>
  <c r="C2036" i="6"/>
  <c r="C2037" i="6"/>
  <c r="C2038" i="6"/>
  <c r="C2039" i="6"/>
  <c r="C2040" i="6"/>
  <c r="C2041" i="6"/>
  <c r="C2042" i="6"/>
  <c r="C2043" i="6"/>
  <c r="C2044" i="6"/>
  <c r="C2045" i="6"/>
  <c r="C2046" i="6"/>
  <c r="C2047" i="6"/>
  <c r="C2048" i="6"/>
  <c r="C2049" i="6"/>
  <c r="C2050" i="6"/>
  <c r="C2051" i="6"/>
  <c r="C2052" i="6"/>
  <c r="C2053" i="6"/>
  <c r="C2054" i="6"/>
  <c r="C2055" i="6"/>
  <c r="C2056" i="6"/>
  <c r="C2057" i="6"/>
  <c r="C2058" i="6"/>
  <c r="C2059" i="6"/>
  <c r="C2060" i="6"/>
  <c r="C2061" i="6"/>
  <c r="C2062" i="6"/>
  <c r="C2063" i="6"/>
  <c r="C2064" i="6"/>
  <c r="C2065" i="6"/>
  <c r="C2066" i="6"/>
  <c r="C2067" i="6"/>
  <c r="C2068" i="6"/>
  <c r="C2069" i="6"/>
  <c r="C2070" i="6"/>
  <c r="C2071" i="6"/>
  <c r="C2072" i="6"/>
  <c r="C2073" i="6"/>
  <c r="C2074" i="6"/>
  <c r="C2075" i="6"/>
  <c r="C2076" i="6"/>
  <c r="C2077" i="6"/>
  <c r="C2078" i="6"/>
  <c r="C2079" i="6"/>
  <c r="C2080" i="6"/>
  <c r="C2081" i="6"/>
  <c r="C2082" i="6"/>
  <c r="C2083" i="6"/>
  <c r="C2084" i="6"/>
  <c r="C2085" i="6"/>
  <c r="C2086" i="6"/>
  <c r="C2087" i="6"/>
  <c r="C2088" i="6"/>
  <c r="C2089" i="6"/>
  <c r="C2090" i="6"/>
  <c r="C2091" i="6"/>
  <c r="C2092" i="6"/>
  <c r="C2093" i="6"/>
  <c r="C2094" i="6"/>
  <c r="C2095" i="6"/>
  <c r="C2096" i="6"/>
  <c r="C2097" i="6"/>
  <c r="C2098" i="6"/>
  <c r="C2099" i="6"/>
  <c r="C2100" i="6"/>
  <c r="C2101" i="6"/>
  <c r="C2102" i="6"/>
  <c r="C2103" i="6"/>
  <c r="C2104" i="6"/>
  <c r="C2105" i="6"/>
  <c r="C2106" i="6"/>
  <c r="C2107" i="6"/>
  <c r="C2108" i="6"/>
  <c r="C2109" i="6"/>
  <c r="C2110" i="6"/>
  <c r="C2111" i="6"/>
  <c r="C2112" i="6"/>
  <c r="C2113" i="6"/>
  <c r="C2114" i="6"/>
  <c r="C2115" i="6"/>
  <c r="C2116" i="6"/>
  <c r="C2117" i="6"/>
  <c r="C2118" i="6"/>
  <c r="C2119" i="6"/>
  <c r="C2120" i="6"/>
  <c r="C2121" i="6"/>
  <c r="C2122" i="6"/>
  <c r="C2123" i="6"/>
  <c r="C2124" i="6"/>
  <c r="C2125" i="6"/>
  <c r="C2126" i="6"/>
  <c r="C2127" i="6"/>
  <c r="C2128" i="6"/>
  <c r="C2129" i="6"/>
  <c r="C2130" i="6"/>
  <c r="C2131" i="6"/>
  <c r="C2132" i="6"/>
  <c r="C2133" i="6"/>
  <c r="C2134" i="6"/>
  <c r="C2135" i="6"/>
  <c r="C2136" i="6"/>
  <c r="C2137" i="6"/>
  <c r="C2138" i="6"/>
  <c r="C2139" i="6"/>
  <c r="C2140" i="6"/>
  <c r="C2141" i="6"/>
  <c r="C2142" i="6"/>
  <c r="C2143" i="6"/>
  <c r="C2144" i="6"/>
  <c r="C2145" i="6"/>
  <c r="C2146" i="6"/>
  <c r="C2147" i="6"/>
  <c r="C2148" i="6"/>
  <c r="C2149" i="6"/>
  <c r="C2150" i="6"/>
  <c r="C2151" i="6"/>
  <c r="C2152" i="6"/>
  <c r="C2153" i="6"/>
  <c r="C2154" i="6"/>
  <c r="C2155" i="6"/>
  <c r="C2156" i="6"/>
  <c r="C2157" i="6"/>
  <c r="C2158" i="6"/>
  <c r="C2159" i="6"/>
  <c r="C2160" i="6"/>
  <c r="C2161" i="6"/>
  <c r="C2162" i="6"/>
  <c r="C2163" i="6"/>
  <c r="C2164" i="6"/>
  <c r="C2165" i="6"/>
  <c r="C2166" i="6"/>
  <c r="C2167" i="6"/>
  <c r="C2168" i="6"/>
  <c r="C2169" i="6"/>
  <c r="C2170" i="6"/>
  <c r="C2171" i="6"/>
  <c r="C2172" i="6"/>
  <c r="C2173" i="6"/>
  <c r="C2174" i="6"/>
  <c r="C2175" i="6"/>
  <c r="C2176" i="6"/>
  <c r="C2177" i="6"/>
  <c r="C2178" i="6"/>
  <c r="C2179" i="6"/>
  <c r="C2180" i="6"/>
  <c r="C2181" i="6"/>
  <c r="C2182" i="6"/>
  <c r="C2183" i="6"/>
  <c r="C2184" i="6"/>
  <c r="C2185" i="6"/>
  <c r="C2186" i="6"/>
  <c r="C2187" i="6"/>
  <c r="C2188" i="6"/>
  <c r="C2189" i="6"/>
  <c r="C2190" i="6"/>
  <c r="C2191" i="6"/>
  <c r="C2192" i="6"/>
  <c r="C2193" i="6"/>
  <c r="C2194" i="6"/>
  <c r="C2195" i="6"/>
  <c r="C2196" i="6"/>
  <c r="C2197" i="6"/>
  <c r="C2198" i="6"/>
  <c r="C2199" i="6"/>
  <c r="C2200" i="6"/>
  <c r="C2201" i="6"/>
  <c r="C2202" i="6"/>
  <c r="C2203" i="6"/>
  <c r="C2204" i="6"/>
  <c r="C2205" i="6"/>
  <c r="C2206" i="6"/>
  <c r="C2207" i="6"/>
  <c r="C2208" i="6"/>
  <c r="C2209" i="6"/>
  <c r="C2210" i="6"/>
  <c r="C2211" i="6"/>
  <c r="C2212" i="6"/>
  <c r="C2213" i="6"/>
  <c r="C2214" i="6"/>
  <c r="C2215" i="6"/>
  <c r="C2216" i="6"/>
  <c r="C2217" i="6"/>
  <c r="C2218" i="6"/>
  <c r="C2219" i="6"/>
  <c r="C2220" i="6"/>
  <c r="C2221" i="6"/>
  <c r="C2222" i="6"/>
  <c r="C2223" i="6"/>
  <c r="C2224" i="6"/>
  <c r="C2225" i="6"/>
  <c r="C2226" i="6"/>
  <c r="C2227" i="6"/>
  <c r="C2228" i="6"/>
  <c r="C2229" i="6"/>
  <c r="C2230" i="6"/>
  <c r="C2231" i="6"/>
  <c r="C2232" i="6"/>
  <c r="C2233" i="6"/>
  <c r="C2234" i="6"/>
  <c r="C2235" i="6"/>
  <c r="C2236" i="6"/>
  <c r="C2237" i="6"/>
  <c r="C2238" i="6"/>
  <c r="C2239" i="6"/>
  <c r="C2240" i="6"/>
  <c r="C2241" i="6"/>
  <c r="C2242" i="6"/>
  <c r="C2243" i="6"/>
  <c r="C2244" i="6"/>
  <c r="C2245" i="6"/>
  <c r="C2246" i="6"/>
  <c r="C2247" i="6"/>
  <c r="C2248" i="6"/>
  <c r="C2249" i="6"/>
  <c r="C2250" i="6"/>
  <c r="C2251" i="6"/>
  <c r="C2252" i="6"/>
  <c r="C2253" i="6"/>
  <c r="C2254" i="6"/>
  <c r="C2255" i="6"/>
  <c r="C2256" i="6"/>
  <c r="C2257" i="6"/>
  <c r="C2258" i="6"/>
  <c r="C2259" i="6"/>
  <c r="C2260" i="6"/>
  <c r="C2261" i="6"/>
  <c r="C2262" i="6"/>
  <c r="C2263" i="6"/>
  <c r="C2264" i="6"/>
  <c r="C2265" i="6"/>
  <c r="C2266" i="6"/>
  <c r="C2267" i="6"/>
  <c r="C2268" i="6"/>
  <c r="C2269" i="6"/>
  <c r="C2270" i="6"/>
  <c r="C2271" i="6"/>
  <c r="C2272" i="6"/>
  <c r="C2273" i="6"/>
  <c r="C2274" i="6"/>
  <c r="C2275" i="6"/>
  <c r="C2276" i="6"/>
  <c r="C2277" i="6"/>
  <c r="C2278" i="6"/>
  <c r="C2279" i="6"/>
  <c r="C2280" i="6"/>
  <c r="C2281" i="6"/>
  <c r="C2282" i="6"/>
  <c r="C2283" i="6"/>
  <c r="C2284" i="6"/>
  <c r="C2285" i="6"/>
  <c r="C2286" i="6"/>
  <c r="C2287" i="6"/>
  <c r="C2288" i="6"/>
  <c r="C2289" i="6"/>
  <c r="C2290" i="6"/>
  <c r="C2291" i="6"/>
  <c r="C2292" i="6"/>
  <c r="C2293" i="6"/>
  <c r="C2294" i="6"/>
  <c r="C2295" i="6"/>
  <c r="C2296" i="6"/>
  <c r="C2297" i="6"/>
  <c r="C2298" i="6"/>
  <c r="C2299" i="6"/>
  <c r="C2300" i="6"/>
  <c r="C2301" i="6"/>
  <c r="C2302" i="6"/>
  <c r="C2303" i="6"/>
  <c r="C2304" i="6"/>
  <c r="C2305" i="6"/>
  <c r="C2306" i="6"/>
  <c r="C2307" i="6"/>
  <c r="C2308" i="6"/>
  <c r="C2309" i="6"/>
  <c r="C2310" i="6"/>
  <c r="C2311" i="6"/>
  <c r="C2312" i="6"/>
  <c r="C2313" i="6"/>
  <c r="C2314" i="6"/>
  <c r="C2315" i="6"/>
  <c r="C2316" i="6"/>
  <c r="C2317" i="6"/>
  <c r="C2318" i="6"/>
  <c r="C2319" i="6"/>
  <c r="C2320" i="6"/>
  <c r="C2321" i="6"/>
  <c r="C2322" i="6"/>
  <c r="C2323" i="6"/>
  <c r="C2324" i="6"/>
  <c r="C2325" i="6"/>
  <c r="C2326" i="6"/>
  <c r="C2327" i="6"/>
  <c r="C2328" i="6"/>
  <c r="C2329" i="6"/>
  <c r="C2330" i="6"/>
  <c r="C2331" i="6"/>
  <c r="C2332" i="6"/>
  <c r="C2333" i="6"/>
  <c r="C2334" i="6"/>
  <c r="C2335" i="6"/>
  <c r="C2336" i="6"/>
  <c r="C2337" i="6"/>
  <c r="C2338" i="6"/>
  <c r="C2339" i="6"/>
  <c r="C2340" i="6"/>
  <c r="C2341" i="6"/>
  <c r="C2342" i="6"/>
  <c r="C2343" i="6"/>
  <c r="C2344" i="6"/>
  <c r="C2345" i="6"/>
  <c r="C2346" i="6"/>
  <c r="C2347" i="6"/>
  <c r="C2348" i="6"/>
  <c r="C2349" i="6"/>
  <c r="C2350" i="6"/>
  <c r="C2351" i="6"/>
  <c r="C2352" i="6"/>
  <c r="C2353" i="6"/>
  <c r="C2354" i="6"/>
  <c r="C2355" i="6"/>
  <c r="C2356" i="6"/>
  <c r="C2357" i="6"/>
  <c r="C2358" i="6"/>
  <c r="C2359" i="6"/>
  <c r="C2360" i="6"/>
  <c r="C2361" i="6"/>
  <c r="C2362" i="6"/>
  <c r="C2363" i="6"/>
  <c r="C2364" i="6"/>
  <c r="C2365" i="6"/>
  <c r="C2366" i="6"/>
  <c r="C2367" i="6"/>
  <c r="C2368" i="6"/>
  <c r="C2369" i="6"/>
  <c r="C2370" i="6"/>
  <c r="C2371" i="6"/>
  <c r="C2372" i="6"/>
  <c r="C2373" i="6"/>
  <c r="C2374" i="6"/>
  <c r="C2375" i="6"/>
  <c r="C2376" i="6"/>
  <c r="C2377" i="6"/>
  <c r="C2378" i="6"/>
  <c r="C2379" i="6"/>
  <c r="C2380" i="6"/>
  <c r="C2381" i="6"/>
  <c r="C2382" i="6"/>
  <c r="C2383" i="6"/>
  <c r="C2384" i="6"/>
  <c r="C2385" i="6"/>
  <c r="C2386" i="6"/>
  <c r="C2387" i="6"/>
  <c r="C2388" i="6"/>
  <c r="C2389" i="6"/>
  <c r="C2390" i="6"/>
  <c r="C2391" i="6"/>
  <c r="C2392" i="6"/>
  <c r="C2393" i="6"/>
  <c r="C2394" i="6"/>
  <c r="C2395" i="6"/>
  <c r="C2396" i="6"/>
  <c r="C2397" i="6"/>
  <c r="C2398" i="6"/>
  <c r="C2399" i="6"/>
  <c r="C2400" i="6"/>
  <c r="C2401" i="6"/>
  <c r="C2402" i="6"/>
  <c r="C2403" i="6"/>
  <c r="C2404" i="6"/>
  <c r="C2405" i="6"/>
  <c r="C2406" i="6"/>
  <c r="C2407" i="6"/>
  <c r="C2408" i="6"/>
  <c r="C2409" i="6"/>
  <c r="C2410" i="6"/>
  <c r="C2411" i="6"/>
  <c r="C2412" i="6"/>
  <c r="C2413" i="6"/>
  <c r="C2414" i="6"/>
  <c r="C2415" i="6"/>
  <c r="C2416" i="6"/>
  <c r="C2417" i="6"/>
  <c r="C2418" i="6"/>
  <c r="C2419" i="6"/>
  <c r="C2420" i="6"/>
  <c r="C2421" i="6"/>
  <c r="C2422" i="6"/>
  <c r="C2423" i="6"/>
  <c r="C2424" i="6"/>
  <c r="C2425" i="6"/>
  <c r="C2426" i="6"/>
  <c r="C2427" i="6"/>
  <c r="C2428" i="6"/>
  <c r="C2429" i="6"/>
  <c r="C2430" i="6"/>
  <c r="C2431" i="6"/>
  <c r="C2432" i="6"/>
  <c r="C2433" i="6"/>
  <c r="C2434" i="6"/>
  <c r="C2435" i="6"/>
  <c r="C2436" i="6"/>
  <c r="C2437" i="6"/>
  <c r="C2438" i="6"/>
  <c r="C2439" i="6"/>
  <c r="C2440" i="6"/>
  <c r="C2441" i="6"/>
  <c r="C2442" i="6"/>
  <c r="C2443" i="6"/>
  <c r="C2444" i="6"/>
  <c r="C2445" i="6"/>
  <c r="C2446" i="6"/>
  <c r="C2447" i="6"/>
  <c r="C2448" i="6"/>
  <c r="C2449" i="6"/>
  <c r="C2450" i="6"/>
  <c r="C2451" i="6"/>
  <c r="C2452" i="6"/>
  <c r="C2453" i="6"/>
  <c r="C2454" i="6"/>
  <c r="C2455" i="6"/>
  <c r="C2456" i="6"/>
  <c r="C2457" i="6"/>
  <c r="C2458" i="6"/>
  <c r="C2459" i="6"/>
  <c r="C2460" i="6"/>
  <c r="C2461" i="6"/>
  <c r="C2462" i="6"/>
  <c r="C2463" i="6"/>
  <c r="C2464" i="6"/>
  <c r="C2465" i="6"/>
  <c r="C2466" i="6"/>
  <c r="C2467" i="6"/>
  <c r="C2468" i="6"/>
  <c r="C2469" i="6"/>
  <c r="C2470" i="6"/>
  <c r="C2471" i="6"/>
  <c r="C2472" i="6"/>
  <c r="C2473" i="6"/>
  <c r="C2474" i="6"/>
  <c r="C2475" i="6"/>
  <c r="C2476" i="6"/>
  <c r="C2477" i="6"/>
  <c r="C2478" i="6"/>
  <c r="C2479" i="6"/>
  <c r="C2480" i="6"/>
  <c r="C2481" i="6"/>
  <c r="C2482" i="6"/>
  <c r="C2483" i="6"/>
  <c r="C2484" i="6"/>
  <c r="C2485" i="6"/>
  <c r="C2486" i="6"/>
  <c r="C2487" i="6"/>
  <c r="C2488" i="6"/>
  <c r="C2489" i="6"/>
  <c r="C2490" i="6"/>
  <c r="C2491" i="6"/>
  <c r="C2492" i="6"/>
  <c r="C2493" i="6"/>
  <c r="C2494" i="6"/>
  <c r="C2495" i="6"/>
  <c r="C2496" i="6"/>
  <c r="C2497" i="6"/>
  <c r="C2498" i="6"/>
  <c r="C2499" i="6"/>
  <c r="C2500" i="6"/>
  <c r="C2501" i="6"/>
  <c r="C2502" i="6"/>
  <c r="C2503" i="6"/>
  <c r="C2504" i="6"/>
  <c r="C2505" i="6"/>
  <c r="C2506" i="6"/>
  <c r="C2507" i="6"/>
  <c r="C2508" i="6"/>
  <c r="C2509" i="6"/>
  <c r="C2510" i="6"/>
  <c r="C2511" i="6"/>
  <c r="C2512" i="6"/>
  <c r="C2513" i="6"/>
  <c r="C2514" i="6"/>
  <c r="C2515" i="6"/>
  <c r="C2516" i="6"/>
  <c r="C2517" i="6"/>
  <c r="C2518" i="6"/>
  <c r="C2519" i="6"/>
  <c r="C2520" i="6"/>
  <c r="C2521" i="6"/>
  <c r="C2522" i="6"/>
  <c r="C2523" i="6"/>
  <c r="C2524" i="6"/>
  <c r="C2525" i="6"/>
  <c r="C2526" i="6"/>
  <c r="C2527" i="6"/>
  <c r="C2528" i="6"/>
  <c r="C2529" i="6"/>
  <c r="C2530" i="6"/>
  <c r="C2531" i="6"/>
  <c r="C2532" i="6"/>
  <c r="C2533" i="6"/>
  <c r="C2534" i="6"/>
  <c r="C2535" i="6"/>
  <c r="C2536" i="6"/>
  <c r="C2537" i="6"/>
  <c r="C2538" i="6"/>
  <c r="C2539" i="6"/>
  <c r="C2540" i="6"/>
  <c r="C2541" i="6"/>
  <c r="C2542" i="6"/>
  <c r="C2543" i="6"/>
  <c r="C2544" i="6"/>
  <c r="C2545" i="6"/>
  <c r="C2546" i="6"/>
  <c r="C2547" i="6"/>
  <c r="C2548" i="6"/>
  <c r="C2549" i="6"/>
  <c r="C2550" i="6"/>
  <c r="C2551" i="6"/>
  <c r="C2552" i="6"/>
  <c r="C2553" i="6"/>
  <c r="C2554" i="6"/>
  <c r="C2555" i="6"/>
  <c r="C2556" i="6"/>
  <c r="C2557" i="6"/>
  <c r="C2558" i="6"/>
  <c r="C2559" i="6"/>
  <c r="C2560" i="6"/>
  <c r="C2561" i="6"/>
  <c r="C2562" i="6"/>
  <c r="C2563" i="6"/>
  <c r="C2564" i="6"/>
  <c r="C2565" i="6"/>
  <c r="C2566" i="6"/>
  <c r="C2567" i="6"/>
  <c r="C2568" i="6"/>
  <c r="C2569" i="6"/>
  <c r="C2570" i="6"/>
  <c r="C2571" i="6"/>
  <c r="C2572" i="6"/>
  <c r="C2573" i="6"/>
  <c r="C2574" i="6"/>
  <c r="C2575" i="6"/>
  <c r="C2576" i="6"/>
  <c r="C2577" i="6"/>
  <c r="C2578" i="6"/>
  <c r="C2579" i="6"/>
  <c r="C2580" i="6"/>
  <c r="C2581" i="6"/>
  <c r="C2582" i="6"/>
  <c r="C2583" i="6"/>
  <c r="C2584" i="6"/>
  <c r="C2585" i="6"/>
  <c r="C2586" i="6"/>
  <c r="C2587" i="6"/>
  <c r="C2588" i="6"/>
  <c r="C2589" i="6"/>
  <c r="C2590" i="6"/>
  <c r="C2591" i="6"/>
  <c r="C2592" i="6"/>
  <c r="C2593" i="6"/>
  <c r="C2594" i="6"/>
  <c r="C2595" i="6"/>
  <c r="C2596" i="6"/>
  <c r="C2597" i="6"/>
  <c r="C2598" i="6"/>
  <c r="C2599" i="6"/>
  <c r="C2600" i="6"/>
  <c r="C2601" i="6"/>
  <c r="C2602" i="6"/>
  <c r="C2603" i="6"/>
  <c r="C2604" i="6"/>
  <c r="C2605" i="6"/>
  <c r="C2606" i="6"/>
  <c r="C2607" i="6"/>
  <c r="C2608" i="6"/>
  <c r="C2609" i="6"/>
  <c r="C2610" i="6"/>
  <c r="C2611" i="6"/>
  <c r="C2612" i="6"/>
  <c r="C2613" i="6"/>
  <c r="C2614" i="6"/>
  <c r="C2615" i="6"/>
  <c r="C2616" i="6"/>
  <c r="C2617" i="6"/>
  <c r="C2618" i="6"/>
  <c r="C2619" i="6"/>
  <c r="C2620" i="6"/>
  <c r="C2621" i="6"/>
  <c r="C2622" i="6"/>
  <c r="C2623" i="6"/>
  <c r="C2624" i="6"/>
  <c r="C2625" i="6"/>
  <c r="C2626" i="6"/>
  <c r="C2627" i="6"/>
  <c r="C2628" i="6"/>
  <c r="C2629" i="6"/>
  <c r="C2630" i="6"/>
  <c r="C2631" i="6"/>
  <c r="C2632" i="6"/>
  <c r="C2633" i="6"/>
  <c r="C2634" i="6"/>
  <c r="C2635" i="6"/>
  <c r="C2636" i="6"/>
  <c r="C2637" i="6"/>
  <c r="C2638" i="6"/>
  <c r="C2639" i="6"/>
  <c r="C2640" i="6"/>
  <c r="C2641" i="6"/>
  <c r="C2642" i="6"/>
  <c r="C2643" i="6"/>
  <c r="C2644" i="6"/>
  <c r="C2645" i="6"/>
  <c r="C2646" i="6"/>
  <c r="C2647" i="6"/>
  <c r="C2648" i="6"/>
  <c r="C2649" i="6"/>
  <c r="C2650" i="6"/>
  <c r="C2651" i="6"/>
  <c r="C2652" i="6"/>
  <c r="C2653" i="6"/>
  <c r="C2654" i="6"/>
  <c r="C2655" i="6"/>
  <c r="C2656" i="6"/>
  <c r="C2657" i="6"/>
  <c r="C2658" i="6"/>
  <c r="C2659" i="6"/>
  <c r="C2660" i="6"/>
  <c r="C2661" i="6"/>
  <c r="C2662" i="6"/>
  <c r="C2663" i="6"/>
  <c r="C2664" i="6"/>
  <c r="C2665" i="6"/>
  <c r="C2666" i="6"/>
  <c r="C2667" i="6"/>
  <c r="C2668" i="6"/>
  <c r="C2669" i="6"/>
  <c r="C2670" i="6"/>
  <c r="C2671" i="6"/>
  <c r="C2672" i="6"/>
  <c r="C2673" i="6"/>
  <c r="C2674" i="6"/>
  <c r="C2675" i="6"/>
  <c r="C2676" i="6"/>
  <c r="C2677" i="6"/>
  <c r="C2678" i="6"/>
  <c r="C2679" i="6"/>
  <c r="C2680" i="6"/>
  <c r="C2681" i="6"/>
  <c r="C2682" i="6"/>
  <c r="C2683" i="6"/>
  <c r="C2684" i="6"/>
  <c r="C2685" i="6"/>
  <c r="C2686" i="6"/>
  <c r="C2687" i="6"/>
  <c r="C2688" i="6"/>
  <c r="C2689" i="6"/>
  <c r="C2690" i="6"/>
  <c r="C2691" i="6"/>
  <c r="C2692" i="6"/>
  <c r="C2693" i="6"/>
  <c r="C2694" i="6"/>
  <c r="C2695" i="6"/>
  <c r="C2696" i="6"/>
  <c r="C2697" i="6"/>
  <c r="C2698" i="6"/>
  <c r="C2699" i="6"/>
  <c r="C2700" i="6"/>
  <c r="C2701" i="6"/>
  <c r="C2702" i="6"/>
  <c r="C2703" i="6"/>
  <c r="C2704" i="6"/>
  <c r="C2705" i="6"/>
  <c r="C2706" i="6"/>
  <c r="C2707" i="6"/>
  <c r="C2708" i="6"/>
  <c r="C2709" i="6"/>
  <c r="C2710" i="6"/>
  <c r="C2711" i="6"/>
  <c r="C2712" i="6"/>
  <c r="C2713" i="6"/>
  <c r="C2714" i="6"/>
  <c r="C2715" i="6"/>
  <c r="C2716" i="6"/>
  <c r="C2717" i="6"/>
  <c r="C2718" i="6"/>
  <c r="C2719" i="6"/>
  <c r="C2720" i="6"/>
  <c r="C2721" i="6"/>
  <c r="C2722" i="6"/>
  <c r="C2723" i="6"/>
  <c r="C2724" i="6"/>
  <c r="C2725" i="6"/>
  <c r="C2726" i="6"/>
  <c r="C2727" i="6"/>
  <c r="C2728" i="6"/>
  <c r="C2729" i="6"/>
  <c r="C2730" i="6"/>
  <c r="C2731" i="6"/>
  <c r="C2732" i="6"/>
  <c r="C2733" i="6"/>
  <c r="C2734" i="6"/>
  <c r="C2735" i="6"/>
  <c r="C2736" i="6"/>
  <c r="C2737" i="6"/>
  <c r="C2738" i="6"/>
  <c r="C2739" i="6"/>
  <c r="C2740" i="6"/>
  <c r="C2741" i="6"/>
  <c r="C2742" i="6"/>
  <c r="C2743" i="6"/>
  <c r="C2744" i="6"/>
  <c r="C2745" i="6"/>
  <c r="C2746" i="6"/>
  <c r="C2747" i="6"/>
  <c r="C2748" i="6"/>
  <c r="C2749" i="6"/>
  <c r="C2750" i="6"/>
  <c r="C2751" i="6"/>
  <c r="C2752" i="6"/>
  <c r="C2753" i="6"/>
  <c r="C2754" i="6"/>
  <c r="C2755" i="6"/>
  <c r="C2756" i="6"/>
  <c r="C2757" i="6"/>
  <c r="C2758" i="6"/>
  <c r="C2759" i="6"/>
  <c r="C2760" i="6"/>
  <c r="C2761" i="6"/>
  <c r="C2762" i="6"/>
  <c r="C2763" i="6"/>
  <c r="C2764" i="6"/>
  <c r="C2765" i="6"/>
  <c r="C2766" i="6"/>
  <c r="C2767" i="6"/>
  <c r="C2768" i="6"/>
  <c r="C2769" i="6"/>
  <c r="C2770" i="6"/>
  <c r="C2771" i="6"/>
  <c r="C2772" i="6"/>
  <c r="C2773" i="6"/>
  <c r="C2774" i="6"/>
  <c r="C2775" i="6"/>
  <c r="C2776" i="6"/>
  <c r="C2777" i="6"/>
  <c r="C2778" i="6"/>
  <c r="C2779" i="6"/>
  <c r="C2780" i="6"/>
  <c r="C2781" i="6"/>
  <c r="C2782" i="6"/>
  <c r="C2783" i="6"/>
  <c r="C2784" i="6"/>
  <c r="C2785" i="6"/>
  <c r="C2786" i="6"/>
  <c r="C2787" i="6"/>
  <c r="C2788" i="6"/>
  <c r="C2789" i="6"/>
  <c r="C2790" i="6"/>
  <c r="C2791" i="6"/>
  <c r="C2792" i="6"/>
  <c r="C2793" i="6"/>
  <c r="C2794" i="6"/>
  <c r="C2795" i="6"/>
  <c r="C2796" i="6"/>
  <c r="C2797" i="6"/>
  <c r="C2798" i="6"/>
  <c r="C2799" i="6"/>
  <c r="C2800" i="6"/>
  <c r="C2801" i="6"/>
  <c r="C2802" i="6"/>
  <c r="C2803" i="6"/>
  <c r="C2804" i="6"/>
  <c r="C2805" i="6"/>
  <c r="C2806" i="6"/>
  <c r="C2807" i="6"/>
  <c r="C2808" i="6"/>
  <c r="C2809" i="6"/>
  <c r="C2810" i="6"/>
  <c r="C2811" i="6"/>
  <c r="C2812" i="6"/>
  <c r="C2813" i="6"/>
  <c r="C2814" i="6"/>
  <c r="C2815" i="6"/>
  <c r="C2816" i="6"/>
  <c r="C2817" i="6"/>
  <c r="C2818" i="6"/>
  <c r="C2819" i="6"/>
  <c r="C2820" i="6"/>
  <c r="C2821" i="6"/>
  <c r="C2822" i="6"/>
  <c r="C2823" i="6"/>
  <c r="C2824" i="6"/>
  <c r="C2825" i="6"/>
  <c r="C2826" i="6"/>
  <c r="C2827" i="6"/>
  <c r="C2828" i="6"/>
  <c r="C2829" i="6"/>
  <c r="C2830" i="6"/>
  <c r="C2831" i="6"/>
  <c r="C2832" i="6"/>
  <c r="C2833" i="6"/>
  <c r="C2834" i="6"/>
  <c r="C2835" i="6"/>
  <c r="C2836" i="6"/>
  <c r="C2837" i="6"/>
  <c r="C2838" i="6"/>
  <c r="C2839" i="6"/>
  <c r="C2840" i="6"/>
  <c r="C2841" i="6"/>
  <c r="C2842" i="6"/>
  <c r="C2843" i="6"/>
  <c r="C2844" i="6"/>
  <c r="C2845" i="6"/>
  <c r="C2846" i="6"/>
  <c r="C2847" i="6"/>
  <c r="C2848" i="6"/>
  <c r="C2849" i="6"/>
  <c r="C2850" i="6"/>
  <c r="C2851" i="6"/>
  <c r="C2852" i="6"/>
  <c r="C2853" i="6"/>
  <c r="C2854" i="6"/>
  <c r="C2855" i="6"/>
  <c r="C2856" i="6"/>
  <c r="C2857" i="6"/>
  <c r="C2858" i="6"/>
  <c r="C2859" i="6"/>
  <c r="C2860" i="6"/>
  <c r="C2861" i="6"/>
  <c r="C2862" i="6"/>
  <c r="C2863" i="6"/>
  <c r="C2864" i="6"/>
  <c r="C2865" i="6"/>
  <c r="C2866" i="6"/>
  <c r="C2867" i="6"/>
  <c r="C2868" i="6"/>
  <c r="C2869" i="6"/>
  <c r="C2870" i="6"/>
  <c r="C2871" i="6"/>
  <c r="C2872" i="6"/>
  <c r="C2873" i="6"/>
  <c r="C2874" i="6"/>
  <c r="C2875" i="6"/>
  <c r="C2876" i="6"/>
  <c r="C2877" i="6"/>
  <c r="C2878" i="6"/>
  <c r="C2879" i="6"/>
  <c r="C2880" i="6"/>
  <c r="C2881" i="6"/>
  <c r="C2882" i="6"/>
  <c r="C2883" i="6"/>
  <c r="C2884" i="6"/>
  <c r="C2885" i="6"/>
  <c r="C2886" i="6"/>
  <c r="C2887" i="6"/>
  <c r="C2888" i="6"/>
  <c r="C2889" i="6"/>
  <c r="C2890" i="6"/>
  <c r="C2891" i="6"/>
  <c r="C2892" i="6"/>
  <c r="C2893" i="6"/>
  <c r="C2894" i="6"/>
  <c r="C2895" i="6"/>
  <c r="C2896" i="6"/>
  <c r="C2897" i="6"/>
  <c r="C2898" i="6"/>
  <c r="C2899" i="6"/>
  <c r="C2900" i="6"/>
  <c r="C2901" i="6"/>
  <c r="C2902" i="6"/>
  <c r="C2903" i="6"/>
  <c r="C2904" i="6"/>
  <c r="C2905" i="6"/>
  <c r="C2906" i="6"/>
  <c r="C2907" i="6"/>
  <c r="C2908" i="6"/>
  <c r="C2909" i="6"/>
  <c r="C2910" i="6"/>
  <c r="C2911" i="6"/>
  <c r="C2912" i="6"/>
  <c r="C2913" i="6"/>
  <c r="C2914" i="6"/>
  <c r="C2915" i="6"/>
  <c r="C2916" i="6"/>
  <c r="C2917" i="6"/>
  <c r="C2918" i="6"/>
  <c r="C2919" i="6"/>
  <c r="C2920" i="6"/>
  <c r="C2921" i="6"/>
  <c r="C2922" i="6"/>
  <c r="C2923" i="6"/>
  <c r="C2924" i="6"/>
  <c r="C2925" i="6"/>
  <c r="C2926" i="6"/>
  <c r="C2927" i="6"/>
  <c r="C2928" i="6"/>
  <c r="C2929" i="6"/>
  <c r="C2930" i="6"/>
  <c r="C2931" i="6"/>
  <c r="C2932" i="6"/>
  <c r="C2933" i="6"/>
  <c r="C2934" i="6"/>
  <c r="C2935" i="6"/>
  <c r="C2936" i="6"/>
  <c r="C2937" i="6"/>
  <c r="C2938" i="6"/>
  <c r="C2939" i="6"/>
  <c r="C2940" i="6"/>
  <c r="C2941" i="6"/>
  <c r="C2942" i="6"/>
  <c r="C2943" i="6"/>
  <c r="C2944" i="6"/>
  <c r="C2945" i="6"/>
  <c r="C2946" i="6"/>
  <c r="C2947" i="6"/>
  <c r="C2948" i="6"/>
  <c r="C2949" i="6"/>
  <c r="C2950" i="6"/>
  <c r="C2951" i="6"/>
  <c r="C2952" i="6"/>
  <c r="C2953" i="6"/>
  <c r="C2954" i="6"/>
  <c r="C2955" i="6"/>
  <c r="C2956" i="6"/>
  <c r="C2957" i="6"/>
  <c r="C2958" i="6"/>
  <c r="C2959" i="6"/>
  <c r="C2960" i="6"/>
  <c r="C2961" i="6"/>
  <c r="C2962" i="6"/>
  <c r="C2963" i="6"/>
  <c r="C2964" i="6"/>
  <c r="C2965" i="6"/>
  <c r="C2966" i="6"/>
  <c r="C2967" i="6"/>
  <c r="C2968" i="6"/>
  <c r="C2969" i="6"/>
  <c r="C2970" i="6"/>
  <c r="C2971" i="6"/>
  <c r="C2972" i="6"/>
  <c r="C2973" i="6"/>
  <c r="C2974" i="6"/>
  <c r="C2975" i="6"/>
  <c r="C2976" i="6"/>
  <c r="C2977" i="6"/>
  <c r="C2978" i="6"/>
  <c r="C2979" i="6"/>
  <c r="C2980" i="6"/>
  <c r="C2981" i="6"/>
  <c r="C2982" i="6"/>
  <c r="C2983" i="6"/>
  <c r="C2984" i="6"/>
  <c r="C2985" i="6"/>
  <c r="C2986" i="6"/>
  <c r="C2987" i="6"/>
  <c r="C2988" i="6"/>
  <c r="C2989" i="6"/>
  <c r="C2990" i="6"/>
  <c r="C2991" i="6"/>
  <c r="C2992" i="6"/>
  <c r="C2993" i="6"/>
  <c r="C2994" i="6"/>
  <c r="C2995" i="6"/>
  <c r="C2996" i="6"/>
  <c r="C2997" i="6"/>
  <c r="C2998" i="6"/>
  <c r="C2999" i="6"/>
  <c r="C3000" i="6"/>
  <c r="C3001" i="6"/>
  <c r="C3002" i="6"/>
  <c r="C3003" i="6"/>
  <c r="C3004" i="6"/>
  <c r="C3005" i="6"/>
  <c r="C3006" i="6"/>
  <c r="C3007" i="6"/>
  <c r="C3008" i="6"/>
  <c r="C3009" i="6"/>
  <c r="C3010" i="6"/>
  <c r="C3011" i="6"/>
  <c r="C3012" i="6"/>
  <c r="C3013" i="6"/>
  <c r="C3014" i="6"/>
  <c r="C3015" i="6"/>
  <c r="C3016" i="6"/>
  <c r="C3017" i="6"/>
  <c r="C3018" i="6"/>
  <c r="C3019" i="6"/>
  <c r="C3020" i="6"/>
  <c r="C3021" i="6"/>
  <c r="C3022" i="6"/>
  <c r="C3023" i="6"/>
  <c r="C3024" i="6"/>
  <c r="C3025" i="6"/>
  <c r="C3026" i="6"/>
  <c r="C3027" i="6"/>
  <c r="C3028" i="6"/>
  <c r="C3029" i="6"/>
  <c r="C3030" i="6"/>
  <c r="C3031" i="6"/>
  <c r="C3032" i="6"/>
  <c r="C3033" i="6"/>
  <c r="C3034" i="6"/>
  <c r="C3035" i="6"/>
  <c r="C3036" i="6"/>
  <c r="C3037" i="6"/>
  <c r="C3038" i="6"/>
  <c r="C3039" i="6"/>
  <c r="C3040" i="6"/>
  <c r="C3041" i="6"/>
  <c r="C3042" i="6"/>
  <c r="C3043" i="6"/>
  <c r="C3044" i="6"/>
  <c r="C3045" i="6"/>
  <c r="C3046" i="6"/>
  <c r="C3047" i="6"/>
  <c r="C3048" i="6"/>
  <c r="C3049" i="6"/>
  <c r="C3050" i="6"/>
  <c r="C3051" i="6"/>
  <c r="C3052" i="6"/>
  <c r="C3053" i="6"/>
  <c r="C3054" i="6"/>
  <c r="C3055" i="6"/>
  <c r="C3056" i="6"/>
  <c r="C3057" i="6"/>
  <c r="C3058" i="6"/>
  <c r="C3059" i="6"/>
  <c r="C3060" i="6"/>
  <c r="C3061" i="6"/>
  <c r="C3062" i="6"/>
  <c r="C3063" i="6"/>
  <c r="C3064" i="6"/>
  <c r="C3065" i="6"/>
  <c r="C3066" i="6"/>
  <c r="C3067" i="6"/>
  <c r="C3068" i="6"/>
  <c r="C3069" i="6"/>
  <c r="C3070" i="6"/>
  <c r="C3071" i="6"/>
  <c r="C3072" i="6"/>
  <c r="C3073" i="6"/>
  <c r="C3074" i="6"/>
  <c r="C3075" i="6"/>
  <c r="C3076" i="6"/>
  <c r="C3077" i="6"/>
  <c r="C3078" i="6"/>
  <c r="C3079" i="6"/>
  <c r="C3080" i="6"/>
  <c r="C3081" i="6"/>
  <c r="C3082" i="6"/>
  <c r="C3083" i="6"/>
  <c r="C3084" i="6"/>
  <c r="C3085" i="6"/>
  <c r="C3086" i="6"/>
  <c r="C3087" i="6"/>
  <c r="C3088" i="6"/>
  <c r="C3089" i="6"/>
  <c r="C3090" i="6"/>
  <c r="C3091" i="6"/>
  <c r="C3092" i="6"/>
  <c r="C3093" i="6"/>
  <c r="C3094" i="6"/>
  <c r="C3095" i="6"/>
  <c r="C3096" i="6"/>
  <c r="C3097" i="6"/>
  <c r="C3098" i="6"/>
  <c r="C3099" i="6"/>
  <c r="C3100" i="6"/>
  <c r="C3101" i="6"/>
  <c r="C3102" i="6"/>
  <c r="C3103" i="6"/>
  <c r="C3104" i="6"/>
  <c r="C3105" i="6"/>
  <c r="C3106" i="6"/>
  <c r="C3107" i="6"/>
  <c r="C3108" i="6"/>
  <c r="C3109" i="6"/>
  <c r="C3110" i="6"/>
  <c r="C3111" i="6"/>
  <c r="C3112" i="6"/>
  <c r="C3113" i="6"/>
  <c r="C3114" i="6"/>
  <c r="C3115" i="6"/>
  <c r="C3116" i="6"/>
  <c r="C3117" i="6"/>
  <c r="C3118" i="6"/>
  <c r="C3119" i="6"/>
  <c r="C3120" i="6"/>
  <c r="C3121" i="6"/>
  <c r="C3122" i="6"/>
  <c r="C3123" i="6"/>
  <c r="C3124" i="6"/>
  <c r="C3125" i="6"/>
  <c r="C3126" i="6"/>
  <c r="C3127" i="6"/>
  <c r="C3128" i="6"/>
  <c r="C3129" i="6"/>
  <c r="C3130" i="6"/>
  <c r="C3131" i="6"/>
  <c r="C3132" i="6"/>
  <c r="C3133" i="6"/>
  <c r="C3134" i="6"/>
  <c r="C3135" i="6"/>
  <c r="C3136" i="6"/>
  <c r="C3137" i="6"/>
  <c r="C3138" i="6"/>
  <c r="C3139" i="6"/>
  <c r="C3140" i="6"/>
  <c r="C3141" i="6"/>
  <c r="C3142" i="6"/>
  <c r="C3143" i="6"/>
  <c r="C3144" i="6"/>
  <c r="C3145" i="6"/>
  <c r="C3146" i="6"/>
  <c r="C3147" i="6"/>
  <c r="C3148" i="6"/>
  <c r="C3149" i="6"/>
  <c r="C3150" i="6"/>
  <c r="C3151" i="6"/>
  <c r="C3152" i="6"/>
  <c r="C3153" i="6"/>
  <c r="C3154" i="6"/>
  <c r="C3155" i="6"/>
  <c r="C3156" i="6"/>
  <c r="C3157" i="6"/>
  <c r="C3158" i="6"/>
  <c r="C3159" i="6"/>
  <c r="C3160" i="6"/>
  <c r="C3161" i="6"/>
  <c r="C3162" i="6"/>
  <c r="C3163" i="6"/>
  <c r="C3164" i="6"/>
  <c r="C3165" i="6"/>
  <c r="C3166" i="6"/>
  <c r="C3167" i="6"/>
  <c r="C3168" i="6"/>
  <c r="C3169" i="6"/>
  <c r="C3170" i="6"/>
  <c r="C3171" i="6"/>
  <c r="C3172" i="6"/>
  <c r="C3173" i="6"/>
  <c r="C3174" i="6"/>
  <c r="C3175" i="6"/>
  <c r="C3176" i="6"/>
  <c r="C3177" i="6"/>
  <c r="C3178" i="6"/>
  <c r="C3179" i="6"/>
  <c r="C3180" i="6"/>
  <c r="C3181" i="6"/>
  <c r="C3182" i="6"/>
  <c r="C3183" i="6"/>
  <c r="C3184" i="6"/>
  <c r="C3185" i="6"/>
  <c r="C3186" i="6"/>
  <c r="C3187" i="6"/>
  <c r="C3188" i="6"/>
  <c r="C3189" i="6"/>
  <c r="C3190" i="6"/>
  <c r="C3191" i="6"/>
  <c r="C3192" i="6"/>
  <c r="C3193" i="6"/>
  <c r="C3194" i="6"/>
  <c r="C3195" i="6"/>
  <c r="C3196" i="6"/>
  <c r="C3197" i="6"/>
  <c r="C3198" i="6"/>
  <c r="C3199" i="6"/>
  <c r="C3200" i="6"/>
  <c r="C3201" i="6"/>
  <c r="C3202" i="6"/>
  <c r="C3203" i="6"/>
  <c r="C3204" i="6"/>
  <c r="C3205" i="6"/>
  <c r="C3206" i="6"/>
  <c r="C3207" i="6"/>
  <c r="C3208" i="6"/>
  <c r="C3209" i="6"/>
  <c r="C3210" i="6"/>
  <c r="C3211" i="6"/>
  <c r="C3212" i="6"/>
  <c r="C3213" i="6"/>
  <c r="C3214" i="6"/>
  <c r="C3215" i="6"/>
  <c r="C3216" i="6"/>
  <c r="C3217" i="6"/>
  <c r="C3218" i="6"/>
  <c r="C3219" i="6"/>
  <c r="C3220" i="6"/>
  <c r="C3221" i="6"/>
  <c r="C3222" i="6"/>
  <c r="C3223" i="6"/>
  <c r="C3224" i="6"/>
  <c r="C3225" i="6"/>
  <c r="C3226" i="6"/>
  <c r="C3227" i="6"/>
  <c r="C3228" i="6"/>
  <c r="C3229" i="6"/>
  <c r="C3230" i="6"/>
  <c r="C3231" i="6"/>
  <c r="C3232" i="6"/>
  <c r="C3233" i="6"/>
  <c r="C3234" i="6"/>
  <c r="C3235" i="6"/>
  <c r="C3236" i="6"/>
  <c r="C3237" i="6"/>
  <c r="C3238" i="6"/>
  <c r="C3239" i="6"/>
  <c r="C3240" i="6"/>
  <c r="C3241" i="6"/>
  <c r="C3242" i="6"/>
  <c r="C3243" i="6"/>
  <c r="C3244" i="6"/>
  <c r="C3245" i="6"/>
  <c r="C3246" i="6"/>
  <c r="C3247" i="6"/>
  <c r="C3248" i="6"/>
  <c r="C3249" i="6"/>
  <c r="C3250" i="6"/>
  <c r="C3251" i="6"/>
  <c r="C3252" i="6"/>
  <c r="C3253" i="6"/>
  <c r="C3254" i="6"/>
  <c r="C3255" i="6"/>
  <c r="C3256" i="6"/>
  <c r="C3257" i="6"/>
  <c r="C3258" i="6"/>
  <c r="C3259" i="6"/>
  <c r="C3260" i="6"/>
  <c r="C3261" i="6"/>
  <c r="C3262" i="6"/>
  <c r="C3263" i="6"/>
  <c r="C3264" i="6"/>
  <c r="C3265" i="6"/>
  <c r="C3266" i="6"/>
  <c r="C3267" i="6"/>
  <c r="C3268" i="6"/>
  <c r="C3269" i="6"/>
  <c r="C3270" i="6"/>
  <c r="C3271" i="6"/>
  <c r="C3272" i="6"/>
  <c r="C3273" i="6"/>
  <c r="C3274" i="6"/>
  <c r="C3275" i="6"/>
  <c r="C3276" i="6"/>
  <c r="C3277" i="6"/>
  <c r="C3278" i="6"/>
  <c r="C3279" i="6"/>
  <c r="C3280" i="6"/>
  <c r="C3281" i="6"/>
  <c r="C3282" i="6"/>
  <c r="C3283" i="6"/>
  <c r="C3284" i="6"/>
  <c r="C3285" i="6"/>
  <c r="C3286" i="6"/>
  <c r="C3287" i="6"/>
  <c r="C3288" i="6"/>
  <c r="C3289" i="6"/>
  <c r="C3290" i="6"/>
  <c r="C3291" i="6"/>
  <c r="C3292" i="6"/>
  <c r="C3293" i="6"/>
  <c r="C3294" i="6"/>
  <c r="C3295" i="6"/>
  <c r="C3296" i="6"/>
  <c r="C3297" i="6"/>
  <c r="C3298" i="6"/>
  <c r="C3299" i="6"/>
  <c r="C3300" i="6"/>
  <c r="C3301" i="6"/>
  <c r="C3302" i="6"/>
  <c r="C3303" i="6"/>
  <c r="C3304" i="6"/>
  <c r="C3305" i="6"/>
  <c r="C3306" i="6"/>
  <c r="C3307" i="6"/>
  <c r="C3308" i="6"/>
  <c r="C3309" i="6"/>
  <c r="C3310" i="6"/>
  <c r="C3311" i="6"/>
  <c r="C3312" i="6"/>
  <c r="C3313" i="6"/>
  <c r="C3314" i="6"/>
  <c r="C3315" i="6"/>
  <c r="C3316" i="6"/>
  <c r="C3317" i="6"/>
  <c r="C3318" i="6"/>
  <c r="C3319" i="6"/>
  <c r="C3320" i="6"/>
  <c r="C3321" i="6"/>
  <c r="C3322" i="6"/>
  <c r="C3323" i="6"/>
  <c r="C3324" i="6"/>
  <c r="C3325" i="6"/>
  <c r="C3326" i="6"/>
  <c r="C3327" i="6"/>
  <c r="C3328" i="6"/>
  <c r="C3329" i="6"/>
  <c r="C3330" i="6"/>
  <c r="C3331" i="6"/>
  <c r="C3332" i="6"/>
  <c r="C3333" i="6"/>
  <c r="C3334" i="6"/>
  <c r="C3335" i="6"/>
  <c r="C3336" i="6"/>
  <c r="C3337" i="6"/>
  <c r="C3338" i="6"/>
  <c r="C3339" i="6"/>
  <c r="C3340" i="6"/>
  <c r="C3341" i="6"/>
  <c r="C3342" i="6"/>
  <c r="C3343" i="6"/>
  <c r="C3344" i="6"/>
  <c r="C3345" i="6"/>
  <c r="C3346" i="6"/>
  <c r="C3347" i="6"/>
  <c r="C3348" i="6"/>
  <c r="C3349" i="6"/>
  <c r="C3350" i="6"/>
  <c r="C3351" i="6"/>
  <c r="C3352" i="6"/>
  <c r="C3353" i="6"/>
  <c r="C3354" i="6"/>
  <c r="C3355" i="6"/>
  <c r="C3356" i="6"/>
  <c r="C3357" i="6"/>
  <c r="C3358" i="6"/>
  <c r="C3359" i="6"/>
  <c r="C3360" i="6"/>
  <c r="C3361" i="6"/>
  <c r="C3362" i="6"/>
  <c r="C3363" i="6"/>
  <c r="C3364" i="6"/>
  <c r="C3365" i="6"/>
  <c r="C3366" i="6"/>
  <c r="C3367" i="6"/>
  <c r="C3368" i="6"/>
  <c r="C3369" i="6"/>
  <c r="C3370" i="6"/>
  <c r="C3371" i="6"/>
  <c r="C3372" i="6"/>
  <c r="C3373" i="6"/>
  <c r="C3374" i="6"/>
  <c r="C3375" i="6"/>
  <c r="C3376" i="6"/>
  <c r="C3377" i="6"/>
  <c r="C3378" i="6"/>
  <c r="C3379" i="6"/>
  <c r="C3380" i="6"/>
  <c r="C3381" i="6"/>
  <c r="C3382" i="6"/>
  <c r="C3383" i="6"/>
  <c r="C3384" i="6"/>
  <c r="C3385" i="6"/>
  <c r="C3386" i="6"/>
  <c r="C3387" i="6"/>
  <c r="C3388" i="6"/>
  <c r="C3389" i="6"/>
  <c r="C3390" i="6"/>
  <c r="C3391" i="6"/>
  <c r="C3392" i="6"/>
  <c r="C3393" i="6"/>
  <c r="C3394" i="6"/>
  <c r="C3395" i="6"/>
  <c r="C3396" i="6"/>
  <c r="C3397" i="6"/>
  <c r="C3398" i="6"/>
  <c r="C3399" i="6"/>
  <c r="C3400" i="6"/>
  <c r="C3401" i="6"/>
  <c r="C3402" i="6"/>
  <c r="C3403" i="6"/>
  <c r="C3404" i="6"/>
  <c r="C3405" i="6"/>
  <c r="C3406" i="6"/>
  <c r="C3407" i="6"/>
  <c r="C3408" i="6"/>
  <c r="C3409" i="6"/>
  <c r="C3410" i="6"/>
  <c r="C3411" i="6"/>
  <c r="C3412" i="6"/>
  <c r="C3413" i="6"/>
  <c r="C3414" i="6"/>
  <c r="C3415" i="6"/>
  <c r="C3416" i="6"/>
  <c r="C3417" i="6"/>
  <c r="C3418" i="6"/>
  <c r="C3419" i="6"/>
  <c r="C3420" i="6"/>
  <c r="C3421" i="6"/>
  <c r="C3422" i="6"/>
  <c r="C3423" i="6"/>
  <c r="C3424" i="6"/>
  <c r="C3425" i="6"/>
  <c r="C3426" i="6"/>
  <c r="C3427" i="6"/>
  <c r="C3428" i="6"/>
  <c r="C3429" i="6"/>
  <c r="C3430" i="6"/>
  <c r="C3431" i="6"/>
  <c r="C3432" i="6"/>
  <c r="C3433" i="6"/>
  <c r="C3434" i="6"/>
  <c r="C3435" i="6"/>
  <c r="C3436" i="6"/>
  <c r="C3437" i="6"/>
  <c r="C3438" i="6"/>
  <c r="C3439" i="6"/>
  <c r="C3440" i="6"/>
  <c r="C3441" i="6"/>
  <c r="C3442" i="6"/>
  <c r="C3443" i="6"/>
  <c r="C3444" i="6"/>
  <c r="C3445" i="6"/>
  <c r="C3446" i="6"/>
  <c r="C3447" i="6"/>
  <c r="C3448" i="6"/>
  <c r="C3449" i="6"/>
  <c r="C3450" i="6"/>
  <c r="C3451" i="6"/>
  <c r="C3452" i="6"/>
  <c r="C3453" i="6"/>
  <c r="C3454" i="6"/>
  <c r="C3455" i="6"/>
  <c r="C3456" i="6"/>
  <c r="C3457" i="6"/>
  <c r="C3458" i="6"/>
  <c r="C3459" i="6"/>
  <c r="C3460" i="6"/>
  <c r="C3461" i="6"/>
  <c r="C3462" i="6"/>
  <c r="C3463" i="6"/>
  <c r="C3464" i="6"/>
  <c r="C3465" i="6"/>
  <c r="C3466" i="6"/>
  <c r="C3467" i="6"/>
  <c r="C3468" i="6"/>
  <c r="C3469" i="6"/>
  <c r="C3470" i="6"/>
  <c r="C3471" i="6"/>
  <c r="C3472" i="6"/>
  <c r="C3473" i="6"/>
  <c r="C3474" i="6"/>
  <c r="C3475" i="6"/>
  <c r="C3476" i="6"/>
  <c r="C3477" i="6"/>
  <c r="C3478" i="6"/>
  <c r="C3479" i="6"/>
  <c r="C3480" i="6"/>
  <c r="C3481" i="6"/>
  <c r="C3482" i="6"/>
  <c r="C3483" i="6"/>
  <c r="C3484" i="6"/>
  <c r="C3485" i="6"/>
  <c r="C3486" i="6"/>
  <c r="C3487" i="6"/>
  <c r="C3488" i="6"/>
  <c r="C3489" i="6"/>
  <c r="C3490" i="6"/>
  <c r="C3491" i="6"/>
  <c r="C3492" i="6"/>
  <c r="C3493" i="6"/>
  <c r="C3494" i="6"/>
  <c r="C3495" i="6"/>
  <c r="C3496" i="6"/>
  <c r="C3497" i="6"/>
  <c r="C3498" i="6"/>
  <c r="C3499" i="6"/>
  <c r="C3500" i="6"/>
  <c r="C3501" i="6"/>
  <c r="C3502" i="6"/>
  <c r="C3503" i="6"/>
  <c r="C3504" i="6"/>
  <c r="C3505" i="6"/>
  <c r="C3506" i="6"/>
  <c r="C3507" i="6"/>
  <c r="C3508" i="6"/>
  <c r="C3509" i="6"/>
  <c r="C3510" i="6"/>
  <c r="C3511" i="6"/>
  <c r="C3512" i="6"/>
  <c r="C3513" i="6"/>
  <c r="C3514" i="6"/>
  <c r="C3515" i="6"/>
  <c r="C3516" i="6"/>
  <c r="C3517" i="6"/>
  <c r="C3518" i="6"/>
  <c r="C3519" i="6"/>
  <c r="C3520" i="6"/>
  <c r="C3521" i="6"/>
  <c r="C3522" i="6"/>
  <c r="C3523" i="6"/>
  <c r="C3524" i="6"/>
  <c r="C3525" i="6"/>
  <c r="C3526" i="6"/>
  <c r="C3527" i="6"/>
  <c r="C3528" i="6"/>
  <c r="C3529" i="6"/>
  <c r="C3530" i="6"/>
  <c r="C3531" i="6"/>
  <c r="C3532" i="6"/>
  <c r="C3533" i="6"/>
  <c r="C3534" i="6"/>
  <c r="C3535" i="6"/>
  <c r="C3536" i="6"/>
  <c r="C3537" i="6"/>
  <c r="C3538" i="6"/>
  <c r="C3539" i="6"/>
  <c r="C3540" i="6"/>
  <c r="C3541" i="6"/>
  <c r="C3542" i="6"/>
  <c r="C3543" i="6"/>
  <c r="C3544" i="6"/>
  <c r="C3545" i="6"/>
  <c r="C3546" i="6"/>
  <c r="C3547" i="6"/>
  <c r="C3548" i="6"/>
  <c r="C3549" i="6"/>
  <c r="C3550" i="6"/>
  <c r="C3551" i="6"/>
  <c r="C3552" i="6"/>
  <c r="C3553" i="6"/>
  <c r="C3554" i="6"/>
  <c r="C3555" i="6"/>
  <c r="C3556" i="6"/>
  <c r="C3557" i="6"/>
  <c r="C3558" i="6"/>
  <c r="C3559" i="6"/>
  <c r="C3560" i="6"/>
  <c r="C3561" i="6"/>
  <c r="C3562" i="6"/>
  <c r="C3563" i="6"/>
  <c r="C3564" i="6"/>
  <c r="C3565" i="6"/>
  <c r="C3566" i="6"/>
  <c r="C3567" i="6"/>
  <c r="C3568" i="6"/>
  <c r="C3569" i="6"/>
  <c r="C3570" i="6"/>
  <c r="C3571" i="6"/>
  <c r="C3572" i="6"/>
  <c r="C3573" i="6"/>
  <c r="C3574" i="6"/>
  <c r="C3575" i="6"/>
  <c r="C3576" i="6"/>
  <c r="C3577" i="6"/>
  <c r="C3578" i="6"/>
  <c r="C3579" i="6"/>
  <c r="C3580" i="6"/>
  <c r="C3581" i="6"/>
  <c r="C3582" i="6"/>
  <c r="C3583" i="6"/>
  <c r="C3584" i="6"/>
  <c r="C3585" i="6"/>
  <c r="C3586" i="6"/>
  <c r="C3587" i="6"/>
  <c r="C3588" i="6"/>
  <c r="C3589" i="6"/>
  <c r="C3590" i="6"/>
  <c r="C3591" i="6"/>
  <c r="C3592" i="6"/>
  <c r="C3593" i="6"/>
  <c r="C3594" i="6"/>
  <c r="C3595" i="6"/>
  <c r="C3596" i="6"/>
  <c r="C3597" i="6"/>
  <c r="C3598" i="6"/>
  <c r="C3599" i="6"/>
  <c r="C3600" i="6"/>
  <c r="C3601" i="6"/>
  <c r="C3602" i="6"/>
  <c r="C3603" i="6"/>
  <c r="C3604" i="6"/>
  <c r="C3605" i="6"/>
  <c r="C3606" i="6"/>
  <c r="C3607" i="6"/>
  <c r="C3608" i="6"/>
  <c r="C3609" i="6"/>
  <c r="C3610" i="6"/>
  <c r="C3611" i="6"/>
  <c r="C3612" i="6"/>
  <c r="C3613" i="6"/>
  <c r="C3614" i="6"/>
  <c r="C3615" i="6"/>
  <c r="C3616" i="6"/>
  <c r="C3617" i="6"/>
  <c r="C3618" i="6"/>
  <c r="C3619" i="6"/>
  <c r="C3620" i="6"/>
  <c r="C3621" i="6"/>
  <c r="C3622" i="6"/>
  <c r="C3623" i="6"/>
  <c r="C3624" i="6"/>
  <c r="C3625" i="6"/>
  <c r="C3626" i="6"/>
  <c r="C3627" i="6"/>
  <c r="C3628" i="6"/>
  <c r="C3629" i="6"/>
  <c r="C3630" i="6"/>
  <c r="C3631" i="6"/>
  <c r="C3632" i="6"/>
  <c r="C3633" i="6"/>
  <c r="C3634" i="6"/>
  <c r="C3635" i="6"/>
  <c r="C3636" i="6"/>
  <c r="C3637" i="6"/>
  <c r="C3638" i="6"/>
  <c r="C3639" i="6"/>
  <c r="C3640" i="6"/>
  <c r="C3641" i="6"/>
  <c r="C3642" i="6"/>
  <c r="C3643" i="6"/>
  <c r="C3644" i="6"/>
  <c r="C3645" i="6"/>
  <c r="C3646" i="6"/>
  <c r="C3647" i="6"/>
  <c r="C3648" i="6"/>
  <c r="C3649" i="6"/>
  <c r="C3650" i="6"/>
  <c r="C3651" i="6"/>
  <c r="C3652" i="6"/>
  <c r="C3653" i="6"/>
  <c r="C3654" i="6"/>
  <c r="C3655" i="6"/>
  <c r="C3656" i="6"/>
  <c r="C3657" i="6"/>
  <c r="C3658" i="6"/>
  <c r="C3659" i="6"/>
  <c r="C3660" i="6"/>
  <c r="C3661" i="6"/>
  <c r="C3662" i="6"/>
  <c r="C3663" i="6"/>
  <c r="C3664" i="6"/>
  <c r="C3665" i="6"/>
  <c r="C3666" i="6"/>
  <c r="C3667" i="6"/>
  <c r="C3668" i="6"/>
  <c r="C3669" i="6"/>
  <c r="C3670" i="6"/>
  <c r="C3671" i="6"/>
  <c r="C3672" i="6"/>
  <c r="C3673" i="6"/>
  <c r="C3674" i="6"/>
  <c r="C3675" i="6"/>
  <c r="C3676" i="6"/>
  <c r="C3677" i="6"/>
  <c r="C3678" i="6"/>
  <c r="C3679" i="6"/>
  <c r="C3680" i="6"/>
  <c r="C3681" i="6"/>
  <c r="C3682" i="6"/>
  <c r="C3683" i="6"/>
  <c r="C3684" i="6"/>
  <c r="C3685" i="6"/>
  <c r="C3686" i="6"/>
  <c r="C3687" i="6"/>
  <c r="C3688" i="6"/>
  <c r="C3689" i="6"/>
  <c r="C3690" i="6"/>
  <c r="C3691" i="6"/>
  <c r="C3692" i="6"/>
  <c r="C3693" i="6"/>
  <c r="C3694" i="6"/>
  <c r="C3695" i="6"/>
  <c r="C3696" i="6"/>
  <c r="C3697" i="6"/>
  <c r="C3698" i="6"/>
  <c r="C3699" i="6"/>
  <c r="C3700" i="6"/>
  <c r="C3701" i="6"/>
  <c r="C3702" i="6"/>
  <c r="C3703" i="6"/>
  <c r="C3704" i="6"/>
  <c r="C3705" i="6"/>
  <c r="C3706" i="6"/>
  <c r="C3707" i="6"/>
  <c r="C3708" i="6"/>
  <c r="C3709" i="6"/>
  <c r="C3710" i="6"/>
  <c r="C3711" i="6"/>
  <c r="C3712" i="6"/>
  <c r="C3713" i="6"/>
  <c r="C3714" i="6"/>
  <c r="C3715" i="6"/>
  <c r="C3716" i="6"/>
  <c r="C3717" i="6"/>
  <c r="C3718" i="6"/>
  <c r="C3719" i="6"/>
  <c r="C3720" i="6"/>
  <c r="C3721" i="6"/>
  <c r="C3722" i="6"/>
  <c r="C3723" i="6"/>
  <c r="C3724" i="6"/>
  <c r="C3725" i="6"/>
  <c r="C3726" i="6"/>
  <c r="C3727" i="6"/>
  <c r="C3728" i="6"/>
  <c r="C3729" i="6"/>
  <c r="C3730" i="6"/>
  <c r="C3731" i="6"/>
  <c r="C3732" i="6"/>
  <c r="C3733" i="6"/>
  <c r="C3734" i="6"/>
  <c r="C3735" i="6"/>
  <c r="C3736" i="6"/>
  <c r="C3737" i="6"/>
  <c r="C3738" i="6"/>
  <c r="C3739" i="6"/>
  <c r="C3740" i="6"/>
  <c r="C3741" i="6"/>
  <c r="C3742" i="6"/>
  <c r="C3743" i="6"/>
  <c r="C3744" i="6"/>
  <c r="C3745" i="6"/>
  <c r="C3746" i="6"/>
  <c r="C3747" i="6"/>
  <c r="C3748" i="6"/>
  <c r="C3749" i="6"/>
  <c r="C3750" i="6"/>
  <c r="C3751" i="6"/>
  <c r="C3752" i="6"/>
  <c r="C3753" i="6"/>
  <c r="C3754" i="6"/>
  <c r="C3755" i="6"/>
  <c r="C3756" i="6"/>
  <c r="C3757" i="6"/>
  <c r="C3758" i="6"/>
  <c r="C3759" i="6"/>
  <c r="C3760" i="6"/>
  <c r="C3761" i="6"/>
  <c r="C3762" i="6"/>
  <c r="C3763" i="6"/>
  <c r="C3764" i="6"/>
  <c r="C3765" i="6"/>
  <c r="C3766" i="6"/>
  <c r="C3767" i="6"/>
  <c r="C3768" i="6"/>
  <c r="C3769" i="6"/>
  <c r="C3770" i="6"/>
  <c r="C3771" i="6"/>
  <c r="C3772" i="6"/>
  <c r="C3773" i="6"/>
  <c r="C3774" i="6"/>
  <c r="C3775" i="6"/>
  <c r="C3776" i="6"/>
  <c r="C3777" i="6"/>
  <c r="C3778" i="6"/>
  <c r="C3779" i="6"/>
  <c r="C3780" i="6"/>
  <c r="C3781" i="6"/>
  <c r="C3782" i="6"/>
  <c r="C3783" i="6"/>
  <c r="C3784" i="6"/>
  <c r="C3785" i="6"/>
  <c r="C3786" i="6"/>
  <c r="C3787" i="6"/>
  <c r="C3788" i="6"/>
  <c r="C3789" i="6"/>
  <c r="C3790" i="6"/>
  <c r="C3791" i="6"/>
  <c r="C3792" i="6"/>
  <c r="C3793" i="6"/>
  <c r="C3794" i="6"/>
  <c r="C3795" i="6"/>
  <c r="C3796" i="6"/>
  <c r="C3797" i="6"/>
  <c r="C3798" i="6"/>
  <c r="C3799" i="6"/>
  <c r="C3800" i="6"/>
  <c r="C3801" i="6"/>
  <c r="C3802" i="6"/>
  <c r="C3803" i="6"/>
  <c r="C3804" i="6"/>
  <c r="C3805" i="6"/>
  <c r="C3806" i="6"/>
  <c r="C3807" i="6"/>
  <c r="C3808" i="6"/>
  <c r="C3809" i="6"/>
  <c r="C3810" i="6"/>
  <c r="C3811" i="6"/>
  <c r="C3812" i="6"/>
  <c r="C3813" i="6"/>
  <c r="C3814" i="6"/>
  <c r="C3815" i="6"/>
  <c r="C3816" i="6"/>
  <c r="C3817" i="6"/>
  <c r="C3818" i="6"/>
  <c r="C3819" i="6"/>
  <c r="C3820" i="6"/>
  <c r="C3821" i="6"/>
  <c r="C3822" i="6"/>
  <c r="C3823" i="6"/>
  <c r="C3824" i="6"/>
  <c r="C3825" i="6"/>
  <c r="C3826" i="6"/>
  <c r="C3827" i="6"/>
  <c r="C3828" i="6"/>
  <c r="C3829" i="6"/>
  <c r="C3830" i="6"/>
  <c r="C3831" i="6"/>
  <c r="C3832" i="6"/>
  <c r="C3833" i="6"/>
  <c r="C3834" i="6"/>
  <c r="C3835" i="6"/>
  <c r="C3836" i="6"/>
  <c r="C3837" i="6"/>
  <c r="C3838" i="6"/>
  <c r="C3839" i="6"/>
  <c r="C3840" i="6"/>
  <c r="C3841" i="6"/>
  <c r="C3842" i="6"/>
  <c r="C3843" i="6"/>
  <c r="C3844" i="6"/>
  <c r="C3845" i="6"/>
  <c r="C3846" i="6"/>
  <c r="C3847" i="6"/>
  <c r="C3848" i="6"/>
  <c r="C3849" i="6"/>
  <c r="C3850" i="6"/>
  <c r="C3851" i="6"/>
  <c r="C3852" i="6"/>
  <c r="C3853" i="6"/>
  <c r="C3854" i="6"/>
  <c r="C3855" i="6"/>
  <c r="C3856" i="6"/>
  <c r="C3857" i="6"/>
  <c r="C3858" i="6"/>
  <c r="C3859" i="6"/>
  <c r="C3860" i="6"/>
  <c r="C3861" i="6"/>
  <c r="C3862" i="6"/>
  <c r="C3863" i="6"/>
  <c r="C3864" i="6"/>
  <c r="C3865" i="6"/>
  <c r="C3866" i="6"/>
  <c r="C3867" i="6"/>
  <c r="C3868" i="6"/>
  <c r="C3869" i="6"/>
  <c r="C3870" i="6"/>
  <c r="C3871" i="6"/>
  <c r="C3872" i="6"/>
  <c r="C3873" i="6"/>
  <c r="C3874" i="6"/>
  <c r="C3875" i="6"/>
  <c r="C3876" i="6"/>
  <c r="C3877" i="6"/>
  <c r="C3878" i="6"/>
  <c r="C3879" i="6"/>
  <c r="C3880" i="6"/>
  <c r="C3881" i="6"/>
  <c r="C3882" i="6"/>
  <c r="C3883" i="6"/>
  <c r="C3884" i="6"/>
  <c r="C3885" i="6"/>
  <c r="C3886" i="6"/>
  <c r="C3887" i="6"/>
  <c r="C3888" i="6"/>
  <c r="C3889" i="6"/>
  <c r="C3890" i="6"/>
  <c r="C3891" i="6"/>
  <c r="C3892" i="6"/>
  <c r="C3893" i="6"/>
  <c r="C3894" i="6"/>
  <c r="C3895" i="6"/>
  <c r="C3896" i="6"/>
  <c r="C3897" i="6"/>
  <c r="C3898" i="6"/>
  <c r="C3899" i="6"/>
  <c r="C3900" i="6"/>
  <c r="C3901" i="6"/>
  <c r="C3902" i="6"/>
  <c r="C3903" i="6"/>
  <c r="C3904" i="6"/>
  <c r="C3905" i="6"/>
  <c r="C3906" i="6"/>
  <c r="C3907" i="6"/>
  <c r="C3908" i="6"/>
  <c r="C3909" i="6"/>
  <c r="C3910" i="6"/>
  <c r="C3911" i="6"/>
  <c r="C3912" i="6"/>
  <c r="C3913" i="6"/>
  <c r="C3914" i="6"/>
  <c r="C3915" i="6"/>
  <c r="C3916" i="6"/>
  <c r="C3917" i="6"/>
  <c r="C3918" i="6"/>
  <c r="C3919" i="6"/>
  <c r="C3920" i="6"/>
  <c r="C3921" i="6"/>
  <c r="C3922" i="6"/>
  <c r="C3923" i="6"/>
  <c r="C3924" i="6"/>
  <c r="C3925" i="6"/>
  <c r="C3926" i="6"/>
  <c r="C3927" i="6"/>
  <c r="C3928" i="6"/>
  <c r="C3929" i="6"/>
  <c r="C3930" i="6"/>
  <c r="C3931" i="6"/>
  <c r="C3932" i="6"/>
  <c r="C3933" i="6"/>
  <c r="C3934" i="6"/>
  <c r="C3935" i="6"/>
  <c r="C3936" i="6"/>
  <c r="C3937" i="6"/>
  <c r="C3938" i="6"/>
  <c r="C3939" i="6"/>
  <c r="C3940" i="6"/>
  <c r="C3941" i="6"/>
  <c r="C3942" i="6"/>
  <c r="C3943" i="6"/>
  <c r="C3944" i="6"/>
  <c r="C3945" i="6"/>
  <c r="C3946" i="6"/>
  <c r="C3947" i="6"/>
  <c r="C3948" i="6"/>
  <c r="C3949" i="6"/>
  <c r="C3950" i="6"/>
  <c r="C3951" i="6"/>
  <c r="C3952" i="6"/>
  <c r="C3953" i="6"/>
  <c r="C3954" i="6"/>
  <c r="C3955" i="6"/>
  <c r="C3956" i="6"/>
  <c r="C3957" i="6"/>
  <c r="C3958" i="6"/>
  <c r="C3959" i="6"/>
  <c r="C3960" i="6"/>
  <c r="C3961" i="6"/>
  <c r="C3962" i="6"/>
  <c r="C3963" i="6"/>
  <c r="C3964" i="6"/>
  <c r="C3965" i="6"/>
  <c r="C3966" i="6"/>
  <c r="C3967" i="6"/>
  <c r="C3968" i="6"/>
  <c r="C3969" i="6"/>
  <c r="C3970" i="6"/>
  <c r="C3971" i="6"/>
  <c r="C3972" i="6"/>
  <c r="C3973" i="6"/>
  <c r="C3974" i="6"/>
  <c r="C3975" i="6"/>
  <c r="C3976" i="6"/>
  <c r="C3977" i="6"/>
  <c r="C3978" i="6"/>
  <c r="C3979" i="6"/>
  <c r="C3980" i="6"/>
  <c r="C3981" i="6"/>
  <c r="C3982" i="6"/>
  <c r="C3983" i="6"/>
  <c r="C3984" i="6"/>
  <c r="C3985" i="6"/>
  <c r="C3986" i="6"/>
  <c r="C3987" i="6"/>
  <c r="C3988" i="6"/>
  <c r="C3989" i="6"/>
  <c r="C3990" i="6"/>
  <c r="C3991" i="6"/>
  <c r="C3992" i="6"/>
  <c r="C3993" i="6"/>
  <c r="C3994" i="6"/>
  <c r="C3995" i="6"/>
  <c r="C3996" i="6"/>
  <c r="C3997" i="6"/>
  <c r="C3998" i="6"/>
  <c r="C3999" i="6"/>
  <c r="C4000" i="6"/>
  <c r="C4001" i="6"/>
  <c r="C4002" i="6"/>
  <c r="C4003" i="6"/>
  <c r="C4004" i="6"/>
  <c r="C4005" i="6"/>
  <c r="C4006" i="6"/>
  <c r="C4007" i="6"/>
  <c r="C4008" i="6"/>
  <c r="C4009" i="6"/>
  <c r="C4010" i="6"/>
  <c r="C4011" i="6"/>
  <c r="C4012" i="6"/>
  <c r="C4013" i="6"/>
  <c r="C4014" i="6"/>
  <c r="C4015" i="6"/>
  <c r="C4016" i="6"/>
  <c r="C4017" i="6"/>
  <c r="C4018" i="6"/>
  <c r="C4019" i="6"/>
  <c r="C4020" i="6"/>
  <c r="C4021" i="6"/>
  <c r="C4022" i="6"/>
  <c r="C4023" i="6"/>
  <c r="C4024" i="6"/>
  <c r="C4025" i="6"/>
  <c r="C4026" i="6"/>
  <c r="C4027" i="6"/>
  <c r="C4028" i="6"/>
  <c r="C4029" i="6"/>
  <c r="C4030" i="6"/>
  <c r="C4031" i="6"/>
  <c r="C4032" i="6"/>
  <c r="C4033" i="6"/>
  <c r="C4034" i="6"/>
  <c r="C4035" i="6"/>
  <c r="C4036" i="6"/>
  <c r="C4037" i="6"/>
  <c r="C4038" i="6"/>
  <c r="C4039" i="6"/>
  <c r="C4040" i="6"/>
  <c r="C4041" i="6"/>
  <c r="C4042" i="6"/>
  <c r="C4043" i="6"/>
  <c r="C4044" i="6"/>
  <c r="C4045" i="6"/>
  <c r="C4046" i="6"/>
  <c r="C4047" i="6"/>
  <c r="C3" i="6"/>
  <c r="J134" i="6" l="1"/>
  <c r="J133" i="6"/>
  <c r="J3" i="6"/>
  <c r="J7" i="6"/>
  <c r="J11" i="6"/>
  <c r="J15" i="6"/>
  <c r="J19" i="6"/>
  <c r="J23" i="6"/>
  <c r="J27" i="6"/>
  <c r="J31" i="6"/>
  <c r="J35" i="6"/>
  <c r="J39" i="6"/>
  <c r="J43" i="6"/>
  <c r="J47" i="6"/>
  <c r="J51" i="6"/>
  <c r="J55" i="6"/>
  <c r="J59" i="6"/>
  <c r="J63" i="6"/>
  <c r="J67" i="6"/>
  <c r="J71" i="6"/>
  <c r="J75" i="6"/>
  <c r="J79" i="6"/>
  <c r="J83" i="6"/>
  <c r="J87" i="6"/>
  <c r="J91" i="6"/>
  <c r="J95" i="6"/>
  <c r="J99" i="6"/>
  <c r="J103" i="6"/>
  <c r="J107" i="6"/>
  <c r="J111" i="6"/>
  <c r="J115" i="6"/>
  <c r="J119" i="6"/>
  <c r="J123" i="6"/>
  <c r="J127" i="6"/>
  <c r="J131" i="6"/>
  <c r="J4" i="6"/>
  <c r="J8" i="6"/>
  <c r="J12" i="6"/>
  <c r="J16" i="6"/>
  <c r="J20" i="6"/>
  <c r="J24" i="6"/>
  <c r="J28" i="6"/>
  <c r="J32" i="6"/>
  <c r="J36" i="6"/>
  <c r="J40" i="6"/>
  <c r="J44" i="6"/>
  <c r="J48" i="6"/>
  <c r="J52" i="6"/>
  <c r="J56" i="6"/>
  <c r="J60" i="6"/>
  <c r="J64" i="6"/>
  <c r="J68" i="6"/>
  <c r="J72" i="6"/>
  <c r="J76" i="6"/>
  <c r="J80" i="6"/>
  <c r="J84" i="6"/>
  <c r="J88" i="6"/>
  <c r="J92" i="6"/>
  <c r="J96" i="6"/>
  <c r="J100" i="6"/>
  <c r="J104" i="6"/>
  <c r="J108" i="6"/>
  <c r="J112" i="6"/>
  <c r="J116" i="6"/>
  <c r="J120" i="6"/>
  <c r="J124" i="6"/>
  <c r="J128" i="6"/>
  <c r="J132" i="6"/>
  <c r="J5" i="6"/>
  <c r="J9" i="6"/>
  <c r="J13" i="6"/>
  <c r="J17" i="6"/>
  <c r="J21" i="6"/>
  <c r="J25" i="6"/>
  <c r="J29" i="6"/>
  <c r="J33" i="6"/>
  <c r="J37" i="6"/>
  <c r="J41" i="6"/>
  <c r="J45" i="6"/>
  <c r="J49" i="6"/>
  <c r="J53" i="6"/>
  <c r="J57" i="6"/>
  <c r="J61" i="6"/>
  <c r="J65" i="6"/>
  <c r="J69" i="6"/>
  <c r="J73" i="6"/>
  <c r="J77" i="6"/>
  <c r="J81" i="6"/>
  <c r="J85" i="6"/>
  <c r="J89" i="6"/>
  <c r="J93" i="6"/>
  <c r="J97" i="6"/>
  <c r="J101" i="6"/>
  <c r="J105" i="6"/>
  <c r="J109" i="6"/>
  <c r="J113" i="6"/>
  <c r="J117" i="6"/>
  <c r="J121" i="6"/>
  <c r="J125" i="6"/>
  <c r="J129" i="6"/>
  <c r="J6" i="6"/>
  <c r="J10" i="6"/>
  <c r="J14" i="6"/>
  <c r="J18" i="6"/>
  <c r="J22" i="6"/>
  <c r="J26" i="6"/>
  <c r="J30" i="6"/>
  <c r="J34" i="6"/>
  <c r="J38" i="6"/>
  <c r="J42" i="6"/>
  <c r="J46" i="6"/>
  <c r="J50" i="6"/>
  <c r="J54" i="6"/>
  <c r="J58" i="6"/>
  <c r="J62" i="6"/>
  <c r="J66" i="6"/>
  <c r="J70" i="6"/>
  <c r="J74" i="6"/>
  <c r="J78" i="6"/>
  <c r="J82" i="6"/>
  <c r="J86" i="6"/>
  <c r="J90" i="6"/>
  <c r="J94" i="6"/>
  <c r="J98" i="6"/>
  <c r="J102" i="6"/>
  <c r="J106" i="6"/>
  <c r="J110" i="6"/>
  <c r="J114" i="6"/>
  <c r="J118" i="6"/>
  <c r="J122" i="6"/>
  <c r="J126" i="6"/>
  <c r="J130" i="6"/>
  <c r="G83" i="1" l="1"/>
  <c r="G87" i="1"/>
  <c r="O128" i="4"/>
  <c r="I77" i="1" s="1"/>
  <c r="H89" i="1" l="1"/>
  <c r="H88" i="1"/>
  <c r="J88" i="1" s="1"/>
  <c r="J93" i="1"/>
  <c r="G75" i="1"/>
  <c r="G80" i="1" l="1"/>
  <c r="G79" i="1" s="1"/>
  <c r="H81" i="1" s="1"/>
  <c r="G70" i="1"/>
  <c r="G69" i="1" s="1"/>
  <c r="H72" i="1" s="1"/>
  <c r="H76" i="1" l="1"/>
  <c r="J76" i="1" s="1"/>
  <c r="H77" i="1"/>
  <c r="J77" i="1" s="1"/>
  <c r="H80" i="1"/>
  <c r="J80" i="1" s="1"/>
  <c r="H73" i="1"/>
  <c r="H71" i="1"/>
  <c r="H70" i="1"/>
  <c r="J70" i="1" s="1"/>
  <c r="J75" i="1" l="1"/>
  <c r="K75" i="1"/>
  <c r="K69" i="1"/>
  <c r="K79" i="1"/>
  <c r="G94" i="1"/>
  <c r="G5" i="1"/>
  <c r="H28" i="1"/>
  <c r="D3" i="6"/>
  <c r="D4" i="6"/>
  <c r="D5" i="6"/>
  <c r="D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53" i="6"/>
  <c r="D54" i="6"/>
  <c r="D55" i="6"/>
  <c r="D56" i="6"/>
  <c r="D57" i="6"/>
  <c r="D58" i="6"/>
  <c r="D59" i="6"/>
  <c r="D60" i="6"/>
  <c r="D61" i="6"/>
  <c r="D62" i="6"/>
  <c r="D63" i="6"/>
  <c r="D64" i="6"/>
  <c r="D65" i="6"/>
  <c r="D66" i="6"/>
  <c r="D67" i="6"/>
  <c r="D68" i="6"/>
  <c r="D69" i="6"/>
  <c r="D70" i="6"/>
  <c r="D71" i="6"/>
  <c r="D72" i="6"/>
  <c r="D73" i="6"/>
  <c r="D74" i="6"/>
  <c r="D75" i="6"/>
  <c r="D76" i="6"/>
  <c r="D77" i="6"/>
  <c r="D78" i="6"/>
  <c r="D79" i="6"/>
  <c r="D80" i="6"/>
  <c r="D81" i="6"/>
  <c r="D82" i="6"/>
  <c r="D83" i="6"/>
  <c r="D84" i="6"/>
  <c r="D85" i="6"/>
  <c r="D86" i="6"/>
  <c r="D87" i="6"/>
  <c r="D88" i="6"/>
  <c r="D89" i="6"/>
  <c r="D90" i="6"/>
  <c r="D91" i="6"/>
  <c r="D92" i="6"/>
  <c r="D93" i="6"/>
  <c r="D94" i="6"/>
  <c r="D95" i="6"/>
  <c r="D96" i="6"/>
  <c r="D97" i="6"/>
  <c r="D98" i="6"/>
  <c r="D99" i="6"/>
  <c r="D100" i="6"/>
  <c r="D101" i="6"/>
  <c r="D102" i="6"/>
  <c r="D103" i="6"/>
  <c r="D104" i="6"/>
  <c r="D105" i="6"/>
  <c r="D106" i="6"/>
  <c r="D107" i="6"/>
  <c r="D108" i="6"/>
  <c r="D109" i="6"/>
  <c r="D110" i="6"/>
  <c r="D111" i="6"/>
  <c r="D112" i="6"/>
  <c r="D113" i="6"/>
  <c r="D114" i="6"/>
  <c r="D115" i="6"/>
  <c r="D116" i="6"/>
  <c r="D117" i="6"/>
  <c r="D118" i="6"/>
  <c r="D119" i="6"/>
  <c r="D120" i="6"/>
  <c r="D121" i="6"/>
  <c r="D122" i="6"/>
  <c r="D123" i="6"/>
  <c r="D124" i="6"/>
  <c r="D125" i="6"/>
  <c r="D126" i="6"/>
  <c r="D127" i="6"/>
  <c r="D128" i="6"/>
  <c r="D129" i="6"/>
  <c r="D130" i="6"/>
  <c r="D131" i="6"/>
  <c r="D132" i="6"/>
  <c r="D133" i="6"/>
  <c r="D134" i="6"/>
  <c r="D135" i="6"/>
  <c r="D136" i="6"/>
  <c r="D137" i="6"/>
  <c r="D138" i="6"/>
  <c r="D139" i="6"/>
  <c r="D140" i="6"/>
  <c r="D141" i="6"/>
  <c r="D142" i="6"/>
  <c r="D143" i="6"/>
  <c r="D144" i="6"/>
  <c r="D145" i="6"/>
  <c r="D146" i="6"/>
  <c r="D147" i="6"/>
  <c r="D148" i="6"/>
  <c r="D149" i="6"/>
  <c r="D150" i="6"/>
  <c r="D151" i="6"/>
  <c r="D152" i="6"/>
  <c r="D153" i="6"/>
  <c r="D154" i="6"/>
  <c r="D155" i="6"/>
  <c r="D156" i="6"/>
  <c r="D157" i="6"/>
  <c r="D158" i="6"/>
  <c r="D159" i="6"/>
  <c r="D160" i="6"/>
  <c r="D161" i="6"/>
  <c r="D162" i="6"/>
  <c r="D163" i="6"/>
  <c r="D164" i="6"/>
  <c r="D165" i="6"/>
  <c r="D166" i="6"/>
  <c r="D167" i="6"/>
  <c r="D168" i="6"/>
  <c r="D169" i="6"/>
  <c r="D170" i="6"/>
  <c r="D171" i="6"/>
  <c r="D172" i="6"/>
  <c r="D173" i="6"/>
  <c r="D174" i="6"/>
  <c r="D175" i="6"/>
  <c r="D176" i="6"/>
  <c r="D177" i="6"/>
  <c r="D178" i="6"/>
  <c r="D179" i="6"/>
  <c r="D180" i="6"/>
  <c r="D181" i="6"/>
  <c r="D182" i="6"/>
  <c r="D183" i="6"/>
  <c r="D184" i="6"/>
  <c r="D185" i="6"/>
  <c r="D186" i="6"/>
  <c r="D187" i="6"/>
  <c r="D188" i="6"/>
  <c r="D189" i="6"/>
  <c r="D190" i="6"/>
  <c r="D191" i="6"/>
  <c r="D192" i="6"/>
  <c r="D193" i="6"/>
  <c r="D194" i="6"/>
  <c r="D195" i="6"/>
  <c r="D196" i="6"/>
  <c r="D197" i="6"/>
  <c r="D198" i="6"/>
  <c r="D199" i="6"/>
  <c r="D200" i="6"/>
  <c r="D201" i="6"/>
  <c r="D202" i="6"/>
  <c r="D203" i="6"/>
  <c r="D204" i="6"/>
  <c r="D205" i="6"/>
  <c r="D206" i="6"/>
  <c r="D207" i="6"/>
  <c r="D208" i="6"/>
  <c r="D209" i="6"/>
  <c r="D210" i="6"/>
  <c r="D211" i="6"/>
  <c r="D212" i="6"/>
  <c r="D213" i="6"/>
  <c r="D214" i="6"/>
  <c r="D215" i="6"/>
  <c r="D216" i="6"/>
  <c r="D217" i="6"/>
  <c r="D218" i="6"/>
  <c r="D219" i="6"/>
  <c r="D220" i="6"/>
  <c r="D221" i="6"/>
  <c r="D222" i="6"/>
  <c r="D223" i="6"/>
  <c r="D224" i="6"/>
  <c r="D225" i="6"/>
  <c r="D226" i="6"/>
  <c r="D227" i="6"/>
  <c r="D228" i="6"/>
  <c r="D229" i="6"/>
  <c r="D230" i="6"/>
  <c r="D231" i="6"/>
  <c r="D232" i="6"/>
  <c r="D233" i="6"/>
  <c r="D234" i="6"/>
  <c r="D235" i="6"/>
  <c r="D236" i="6"/>
  <c r="D237" i="6"/>
  <c r="D238" i="6"/>
  <c r="D239" i="6"/>
  <c r="D240" i="6"/>
  <c r="D241" i="6"/>
  <c r="D242" i="6"/>
  <c r="D243" i="6"/>
  <c r="D244" i="6"/>
  <c r="D245" i="6"/>
  <c r="D246" i="6"/>
  <c r="D247" i="6"/>
  <c r="D248" i="6"/>
  <c r="D249" i="6"/>
  <c r="D250" i="6"/>
  <c r="D251" i="6"/>
  <c r="D252" i="6"/>
  <c r="D253" i="6"/>
  <c r="D254" i="6"/>
  <c r="D255" i="6"/>
  <c r="D256" i="6"/>
  <c r="D257" i="6"/>
  <c r="D258" i="6"/>
  <c r="D259" i="6"/>
  <c r="D260" i="6"/>
  <c r="D261" i="6"/>
  <c r="D262" i="6"/>
  <c r="D263" i="6"/>
  <c r="D264" i="6"/>
  <c r="D265" i="6"/>
  <c r="D266" i="6"/>
  <c r="D267" i="6"/>
  <c r="D268" i="6"/>
  <c r="D269" i="6"/>
  <c r="D270" i="6"/>
  <c r="D271" i="6"/>
  <c r="D272" i="6"/>
  <c r="D273" i="6"/>
  <c r="D274" i="6"/>
  <c r="D275" i="6"/>
  <c r="D276" i="6"/>
  <c r="D277" i="6"/>
  <c r="D278" i="6"/>
  <c r="D279" i="6"/>
  <c r="D280" i="6"/>
  <c r="D281" i="6"/>
  <c r="D282" i="6"/>
  <c r="D283" i="6"/>
  <c r="D284" i="6"/>
  <c r="D285" i="6"/>
  <c r="D286" i="6"/>
  <c r="D287" i="6"/>
  <c r="D288" i="6"/>
  <c r="D289" i="6"/>
  <c r="D290" i="6"/>
  <c r="D291" i="6"/>
  <c r="D292" i="6"/>
  <c r="D293" i="6"/>
  <c r="D294" i="6"/>
  <c r="D295" i="6"/>
  <c r="D296" i="6"/>
  <c r="D297" i="6"/>
  <c r="D298" i="6"/>
  <c r="D299" i="6"/>
  <c r="D300" i="6"/>
  <c r="D301" i="6"/>
  <c r="D302" i="6"/>
  <c r="D303" i="6"/>
  <c r="D304" i="6"/>
  <c r="D305" i="6"/>
  <c r="D306" i="6"/>
  <c r="D307" i="6"/>
  <c r="D308" i="6"/>
  <c r="D309" i="6"/>
  <c r="D310" i="6"/>
  <c r="D311" i="6"/>
  <c r="D312" i="6"/>
  <c r="D313" i="6"/>
  <c r="D314" i="6"/>
  <c r="D315" i="6"/>
  <c r="D316" i="6"/>
  <c r="D317" i="6"/>
  <c r="D318" i="6"/>
  <c r="D319" i="6"/>
  <c r="D320" i="6"/>
  <c r="D321" i="6"/>
  <c r="D322" i="6"/>
  <c r="D323" i="6"/>
  <c r="D324" i="6"/>
  <c r="D325" i="6"/>
  <c r="D326" i="6"/>
  <c r="D327" i="6"/>
  <c r="D328" i="6"/>
  <c r="D329" i="6"/>
  <c r="D330" i="6"/>
  <c r="D331" i="6"/>
  <c r="D332" i="6"/>
  <c r="D333" i="6"/>
  <c r="D334" i="6"/>
  <c r="D335" i="6"/>
  <c r="D336" i="6"/>
  <c r="D337" i="6"/>
  <c r="D338" i="6"/>
  <c r="D339" i="6"/>
  <c r="D340" i="6"/>
  <c r="D341" i="6"/>
  <c r="D342" i="6"/>
  <c r="D343" i="6"/>
  <c r="D344" i="6"/>
  <c r="D345" i="6"/>
  <c r="D346" i="6"/>
  <c r="D347" i="6"/>
  <c r="D348" i="6"/>
  <c r="D349" i="6"/>
  <c r="D350" i="6"/>
  <c r="D351" i="6"/>
  <c r="D352" i="6"/>
  <c r="D353" i="6"/>
  <c r="D354" i="6"/>
  <c r="D355" i="6"/>
  <c r="D356" i="6"/>
  <c r="D357" i="6"/>
  <c r="D358" i="6"/>
  <c r="D359" i="6"/>
  <c r="D360" i="6"/>
  <c r="D361" i="6"/>
  <c r="D362" i="6"/>
  <c r="D363" i="6"/>
  <c r="D364" i="6"/>
  <c r="D365" i="6"/>
  <c r="D366" i="6"/>
  <c r="D367" i="6"/>
  <c r="D368" i="6"/>
  <c r="D369" i="6"/>
  <c r="D370" i="6"/>
  <c r="D371" i="6"/>
  <c r="D372" i="6"/>
  <c r="D373" i="6"/>
  <c r="D374" i="6"/>
  <c r="D375" i="6"/>
  <c r="D376" i="6"/>
  <c r="D377" i="6"/>
  <c r="D378" i="6"/>
  <c r="D379" i="6"/>
  <c r="D380" i="6"/>
  <c r="D381" i="6"/>
  <c r="D382" i="6"/>
  <c r="D383" i="6"/>
  <c r="D384" i="6"/>
  <c r="D385" i="6"/>
  <c r="D386" i="6"/>
  <c r="D387" i="6"/>
  <c r="D388" i="6"/>
  <c r="D389" i="6"/>
  <c r="D390" i="6"/>
  <c r="D391" i="6"/>
  <c r="D392" i="6"/>
  <c r="D393" i="6"/>
  <c r="D394" i="6"/>
  <c r="D395" i="6"/>
  <c r="D396" i="6"/>
  <c r="D397" i="6"/>
  <c r="D398" i="6"/>
  <c r="D399" i="6"/>
  <c r="D400" i="6"/>
  <c r="D401" i="6"/>
  <c r="D402" i="6"/>
  <c r="D403" i="6"/>
  <c r="D404" i="6"/>
  <c r="D405" i="6"/>
  <c r="D406" i="6"/>
  <c r="D407" i="6"/>
  <c r="D408" i="6"/>
  <c r="D409" i="6"/>
  <c r="D410" i="6"/>
  <c r="D411" i="6"/>
  <c r="D412" i="6"/>
  <c r="D413" i="6"/>
  <c r="D414" i="6"/>
  <c r="D415" i="6"/>
  <c r="D416" i="6"/>
  <c r="D417" i="6"/>
  <c r="D418" i="6"/>
  <c r="D419" i="6"/>
  <c r="D420" i="6"/>
  <c r="D421" i="6"/>
  <c r="D422" i="6"/>
  <c r="D423" i="6"/>
  <c r="D424" i="6"/>
  <c r="D425" i="6"/>
  <c r="D426" i="6"/>
  <c r="D427" i="6"/>
  <c r="D428" i="6"/>
  <c r="D429" i="6"/>
  <c r="D430" i="6"/>
  <c r="D431" i="6"/>
  <c r="D432" i="6"/>
  <c r="D433" i="6"/>
  <c r="D434" i="6"/>
  <c r="D435" i="6"/>
  <c r="D436" i="6"/>
  <c r="D437" i="6"/>
  <c r="D438" i="6"/>
  <c r="D439" i="6"/>
  <c r="D440" i="6"/>
  <c r="D441" i="6"/>
  <c r="D442" i="6"/>
  <c r="D443" i="6"/>
  <c r="D444" i="6"/>
  <c r="D445" i="6"/>
  <c r="D446" i="6"/>
  <c r="D447" i="6"/>
  <c r="D448" i="6"/>
  <c r="D449" i="6"/>
  <c r="D450" i="6"/>
  <c r="D451" i="6"/>
  <c r="D452" i="6"/>
  <c r="D453" i="6"/>
  <c r="D454" i="6"/>
  <c r="D455" i="6"/>
  <c r="D456" i="6"/>
  <c r="D457" i="6"/>
  <c r="D458" i="6"/>
  <c r="D459" i="6"/>
  <c r="D460" i="6"/>
  <c r="D461" i="6"/>
  <c r="D462" i="6"/>
  <c r="D463" i="6"/>
  <c r="D464" i="6"/>
  <c r="D465" i="6"/>
  <c r="D466" i="6"/>
  <c r="D467" i="6"/>
  <c r="D468" i="6"/>
  <c r="D469" i="6"/>
  <c r="D470" i="6"/>
  <c r="D471" i="6"/>
  <c r="D472" i="6"/>
  <c r="D473" i="6"/>
  <c r="D474" i="6"/>
  <c r="D475" i="6"/>
  <c r="D476" i="6"/>
  <c r="D477" i="6"/>
  <c r="D478" i="6"/>
  <c r="D479" i="6"/>
  <c r="D480" i="6"/>
  <c r="D481" i="6"/>
  <c r="D482" i="6"/>
  <c r="D483" i="6"/>
  <c r="D484" i="6"/>
  <c r="D485" i="6"/>
  <c r="D486" i="6"/>
  <c r="D487" i="6"/>
  <c r="D488" i="6"/>
  <c r="D489" i="6"/>
  <c r="D490" i="6"/>
  <c r="D491" i="6"/>
  <c r="D492" i="6"/>
  <c r="D493" i="6"/>
  <c r="D494" i="6"/>
  <c r="D495" i="6"/>
  <c r="D496" i="6"/>
  <c r="D497" i="6"/>
  <c r="D498" i="6"/>
  <c r="D499" i="6"/>
  <c r="D500" i="6"/>
  <c r="D501" i="6"/>
  <c r="D502" i="6"/>
  <c r="D503" i="6"/>
  <c r="D504" i="6"/>
  <c r="D505" i="6"/>
  <c r="D506" i="6"/>
  <c r="D507" i="6"/>
  <c r="D508" i="6"/>
  <c r="D509" i="6"/>
  <c r="D510" i="6"/>
  <c r="D511" i="6"/>
  <c r="D512" i="6"/>
  <c r="D513" i="6"/>
  <c r="D514" i="6"/>
  <c r="D515" i="6"/>
  <c r="D516" i="6"/>
  <c r="D517" i="6"/>
  <c r="D518" i="6"/>
  <c r="D519" i="6"/>
  <c r="D520" i="6"/>
  <c r="D521" i="6"/>
  <c r="D522" i="6"/>
  <c r="D523" i="6"/>
  <c r="D524" i="6"/>
  <c r="D525" i="6"/>
  <c r="D526" i="6"/>
  <c r="D527" i="6"/>
  <c r="D528" i="6"/>
  <c r="D529" i="6"/>
  <c r="D530" i="6"/>
  <c r="D531" i="6"/>
  <c r="D532" i="6"/>
  <c r="D533" i="6"/>
  <c r="D534" i="6"/>
  <c r="D535" i="6"/>
  <c r="D536" i="6"/>
  <c r="D537" i="6"/>
  <c r="D538" i="6"/>
  <c r="D539" i="6"/>
  <c r="D540" i="6"/>
  <c r="D541" i="6"/>
  <c r="D542" i="6"/>
  <c r="D543" i="6"/>
  <c r="D544" i="6"/>
  <c r="D545" i="6"/>
  <c r="D546" i="6"/>
  <c r="D547" i="6"/>
  <c r="D548" i="6"/>
  <c r="D549" i="6"/>
  <c r="D550" i="6"/>
  <c r="D551" i="6"/>
  <c r="D552" i="6"/>
  <c r="D553" i="6"/>
  <c r="D554" i="6"/>
  <c r="D555" i="6"/>
  <c r="D556" i="6"/>
  <c r="D557" i="6"/>
  <c r="D558" i="6"/>
  <c r="D559" i="6"/>
  <c r="D560" i="6"/>
  <c r="D561" i="6"/>
  <c r="D562" i="6"/>
  <c r="D563" i="6"/>
  <c r="D564" i="6"/>
  <c r="D565" i="6"/>
  <c r="D566" i="6"/>
  <c r="D567" i="6"/>
  <c r="D568" i="6"/>
  <c r="D569" i="6"/>
  <c r="D570" i="6"/>
  <c r="D571" i="6"/>
  <c r="D572" i="6"/>
  <c r="D573" i="6"/>
  <c r="D574" i="6"/>
  <c r="D575" i="6"/>
  <c r="D576" i="6"/>
  <c r="D577" i="6"/>
  <c r="D578" i="6"/>
  <c r="D579" i="6"/>
  <c r="D580" i="6"/>
  <c r="D581" i="6"/>
  <c r="D582" i="6"/>
  <c r="D583" i="6"/>
  <c r="D584" i="6"/>
  <c r="D585" i="6"/>
  <c r="D586" i="6"/>
  <c r="D587" i="6"/>
  <c r="D588" i="6"/>
  <c r="D589" i="6"/>
  <c r="D590" i="6"/>
  <c r="D591" i="6"/>
  <c r="D592" i="6"/>
  <c r="D593" i="6"/>
  <c r="D594" i="6"/>
  <c r="D595" i="6"/>
  <c r="D596" i="6"/>
  <c r="D597" i="6"/>
  <c r="D598" i="6"/>
  <c r="D599" i="6"/>
  <c r="D600" i="6"/>
  <c r="D601" i="6"/>
  <c r="D602" i="6"/>
  <c r="D603" i="6"/>
  <c r="D604" i="6"/>
  <c r="D605" i="6"/>
  <c r="D606" i="6"/>
  <c r="D607" i="6"/>
  <c r="D608" i="6"/>
  <c r="D609" i="6"/>
  <c r="D610" i="6"/>
  <c r="D611" i="6"/>
  <c r="D612" i="6"/>
  <c r="D613" i="6"/>
  <c r="D614" i="6"/>
  <c r="D615" i="6"/>
  <c r="D616" i="6"/>
  <c r="D617" i="6"/>
  <c r="D618" i="6"/>
  <c r="D619" i="6"/>
  <c r="D620" i="6"/>
  <c r="D621" i="6"/>
  <c r="D622" i="6"/>
  <c r="D623" i="6"/>
  <c r="D624" i="6"/>
  <c r="D625" i="6"/>
  <c r="D626" i="6"/>
  <c r="D627" i="6"/>
  <c r="D628" i="6"/>
  <c r="D629" i="6"/>
  <c r="D630" i="6"/>
  <c r="D631" i="6"/>
  <c r="D632" i="6"/>
  <c r="D633" i="6"/>
  <c r="D634" i="6"/>
  <c r="D635" i="6"/>
  <c r="D636" i="6"/>
  <c r="D637" i="6"/>
  <c r="D638" i="6"/>
  <c r="D639" i="6"/>
  <c r="D640" i="6"/>
  <c r="D641" i="6"/>
  <c r="D642" i="6"/>
  <c r="D643" i="6"/>
  <c r="D644" i="6"/>
  <c r="D645" i="6"/>
  <c r="D646" i="6"/>
  <c r="D647" i="6"/>
  <c r="D648" i="6"/>
  <c r="D649" i="6"/>
  <c r="D650" i="6"/>
  <c r="D651" i="6"/>
  <c r="D652" i="6"/>
  <c r="D653" i="6"/>
  <c r="D654" i="6"/>
  <c r="D655" i="6"/>
  <c r="D656" i="6"/>
  <c r="D657" i="6"/>
  <c r="D658" i="6"/>
  <c r="D659" i="6"/>
  <c r="D660" i="6"/>
  <c r="D661" i="6"/>
  <c r="D662" i="6"/>
  <c r="D663" i="6"/>
  <c r="D664" i="6"/>
  <c r="D665" i="6"/>
  <c r="D666" i="6"/>
  <c r="D667" i="6"/>
  <c r="D668" i="6"/>
  <c r="D669" i="6"/>
  <c r="D670" i="6"/>
  <c r="D671" i="6"/>
  <c r="D672" i="6"/>
  <c r="D673" i="6"/>
  <c r="D674" i="6"/>
  <c r="D675" i="6"/>
  <c r="D676" i="6"/>
  <c r="D677" i="6"/>
  <c r="D678" i="6"/>
  <c r="D679" i="6"/>
  <c r="D680" i="6"/>
  <c r="D681" i="6"/>
  <c r="D682" i="6"/>
  <c r="D683" i="6"/>
  <c r="D684" i="6"/>
  <c r="D685" i="6"/>
  <c r="D686" i="6"/>
  <c r="D687" i="6"/>
  <c r="D688" i="6"/>
  <c r="D689" i="6"/>
  <c r="D690" i="6"/>
  <c r="D691" i="6"/>
  <c r="D692" i="6"/>
  <c r="D693" i="6"/>
  <c r="D694" i="6"/>
  <c r="D695" i="6"/>
  <c r="D696" i="6"/>
  <c r="D697" i="6"/>
  <c r="D698" i="6"/>
  <c r="D699" i="6"/>
  <c r="D700" i="6"/>
  <c r="D701" i="6"/>
  <c r="D702" i="6"/>
  <c r="D703" i="6"/>
  <c r="D704" i="6"/>
  <c r="D705" i="6"/>
  <c r="D706" i="6"/>
  <c r="D707" i="6"/>
  <c r="D708" i="6"/>
  <c r="D709" i="6"/>
  <c r="D710" i="6"/>
  <c r="D711" i="6"/>
  <c r="D712" i="6"/>
  <c r="D713" i="6"/>
  <c r="D714" i="6"/>
  <c r="D715" i="6"/>
  <c r="D716" i="6"/>
  <c r="D717" i="6"/>
  <c r="D718" i="6"/>
  <c r="D719" i="6"/>
  <c r="D720" i="6"/>
  <c r="D721" i="6"/>
  <c r="D722" i="6"/>
  <c r="D723" i="6"/>
  <c r="D724" i="6"/>
  <c r="D725" i="6"/>
  <c r="D726" i="6"/>
  <c r="D727" i="6"/>
  <c r="D728" i="6"/>
  <c r="D729" i="6"/>
  <c r="D730" i="6"/>
  <c r="D731" i="6"/>
  <c r="D732" i="6"/>
  <c r="D733" i="6"/>
  <c r="D734" i="6"/>
  <c r="D735" i="6"/>
  <c r="D736" i="6"/>
  <c r="D737" i="6"/>
  <c r="D738" i="6"/>
  <c r="D739" i="6"/>
  <c r="D740" i="6"/>
  <c r="D741" i="6"/>
  <c r="D742" i="6"/>
  <c r="D743" i="6"/>
  <c r="D744" i="6"/>
  <c r="D745" i="6"/>
  <c r="D746" i="6"/>
  <c r="D747" i="6"/>
  <c r="D748" i="6"/>
  <c r="D749" i="6"/>
  <c r="D750" i="6"/>
  <c r="D751" i="6"/>
  <c r="D752" i="6"/>
  <c r="D753" i="6"/>
  <c r="D754" i="6"/>
  <c r="D755" i="6"/>
  <c r="D756" i="6"/>
  <c r="D757" i="6"/>
  <c r="D758" i="6"/>
  <c r="D759" i="6"/>
  <c r="D760" i="6"/>
  <c r="D761" i="6"/>
  <c r="D762" i="6"/>
  <c r="D763" i="6"/>
  <c r="D764" i="6"/>
  <c r="D765" i="6"/>
  <c r="D766" i="6"/>
  <c r="D767" i="6"/>
  <c r="D768" i="6"/>
  <c r="D769" i="6"/>
  <c r="D770" i="6"/>
  <c r="D771" i="6"/>
  <c r="D772" i="6"/>
  <c r="D773" i="6"/>
  <c r="D774" i="6"/>
  <c r="D775" i="6"/>
  <c r="D776" i="6"/>
  <c r="D777" i="6"/>
  <c r="D778" i="6"/>
  <c r="D779" i="6"/>
  <c r="D780" i="6"/>
  <c r="D781" i="6"/>
  <c r="D782" i="6"/>
  <c r="D783" i="6"/>
  <c r="D784" i="6"/>
  <c r="D785" i="6"/>
  <c r="D786" i="6"/>
  <c r="D787" i="6"/>
  <c r="D788" i="6"/>
  <c r="D789" i="6"/>
  <c r="D790" i="6"/>
  <c r="D791" i="6"/>
  <c r="D792" i="6"/>
  <c r="D793" i="6"/>
  <c r="D794" i="6"/>
  <c r="D795" i="6"/>
  <c r="D796" i="6"/>
  <c r="D797" i="6"/>
  <c r="D798" i="6"/>
  <c r="D799" i="6"/>
  <c r="D800" i="6"/>
  <c r="D801" i="6"/>
  <c r="D802" i="6"/>
  <c r="D803" i="6"/>
  <c r="D804" i="6"/>
  <c r="D805" i="6"/>
  <c r="D806" i="6"/>
  <c r="D807" i="6"/>
  <c r="D808" i="6"/>
  <c r="D809" i="6"/>
  <c r="D810" i="6"/>
  <c r="D811" i="6"/>
  <c r="D812" i="6"/>
  <c r="D813" i="6"/>
  <c r="D814" i="6"/>
  <c r="D815" i="6"/>
  <c r="D816" i="6"/>
  <c r="D817" i="6"/>
  <c r="D818" i="6"/>
  <c r="D819" i="6"/>
  <c r="D820" i="6"/>
  <c r="D821" i="6"/>
  <c r="D822" i="6"/>
  <c r="D823" i="6"/>
  <c r="D824" i="6"/>
  <c r="D825" i="6"/>
  <c r="D826" i="6"/>
  <c r="D827" i="6"/>
  <c r="D828" i="6"/>
  <c r="D829" i="6"/>
  <c r="D830" i="6"/>
  <c r="D831" i="6"/>
  <c r="D832" i="6"/>
  <c r="D833" i="6"/>
  <c r="D834" i="6"/>
  <c r="D835" i="6"/>
  <c r="D836" i="6"/>
  <c r="D837" i="6"/>
  <c r="D838" i="6"/>
  <c r="D839" i="6"/>
  <c r="D840" i="6"/>
  <c r="D841" i="6"/>
  <c r="D842" i="6"/>
  <c r="D843" i="6"/>
  <c r="D844" i="6"/>
  <c r="D845" i="6"/>
  <c r="D846" i="6"/>
  <c r="D847" i="6"/>
  <c r="D848" i="6"/>
  <c r="D849" i="6"/>
  <c r="D850" i="6"/>
  <c r="D851" i="6"/>
  <c r="D852" i="6"/>
  <c r="D853" i="6"/>
  <c r="D854" i="6"/>
  <c r="D855" i="6"/>
  <c r="D856" i="6"/>
  <c r="D857" i="6"/>
  <c r="D858" i="6"/>
  <c r="D859" i="6"/>
  <c r="D860" i="6"/>
  <c r="D861" i="6"/>
  <c r="D862" i="6"/>
  <c r="D863" i="6"/>
  <c r="D864" i="6"/>
  <c r="D865" i="6"/>
  <c r="D866" i="6"/>
  <c r="D867" i="6"/>
  <c r="D868" i="6"/>
  <c r="D869" i="6"/>
  <c r="D870" i="6"/>
  <c r="D871" i="6"/>
  <c r="D872" i="6"/>
  <c r="D873" i="6"/>
  <c r="D874" i="6"/>
  <c r="D875" i="6"/>
  <c r="D876" i="6"/>
  <c r="D877" i="6"/>
  <c r="D878" i="6"/>
  <c r="D879" i="6"/>
  <c r="D880" i="6"/>
  <c r="D881" i="6"/>
  <c r="D882" i="6"/>
  <c r="D883" i="6"/>
  <c r="D884" i="6"/>
  <c r="D885" i="6"/>
  <c r="D886" i="6"/>
  <c r="D887" i="6"/>
  <c r="D888" i="6"/>
  <c r="D889" i="6"/>
  <c r="D890" i="6"/>
  <c r="D891" i="6"/>
  <c r="D892" i="6"/>
  <c r="D893" i="6"/>
  <c r="D894" i="6"/>
  <c r="D895" i="6"/>
  <c r="D896" i="6"/>
  <c r="D897" i="6"/>
  <c r="D898" i="6"/>
  <c r="D899" i="6"/>
  <c r="D900" i="6"/>
  <c r="D901" i="6"/>
  <c r="D902" i="6"/>
  <c r="D903" i="6"/>
  <c r="D904" i="6"/>
  <c r="D905" i="6"/>
  <c r="D906" i="6"/>
  <c r="D907" i="6"/>
  <c r="D908" i="6"/>
  <c r="D909" i="6"/>
  <c r="D910" i="6"/>
  <c r="D911" i="6"/>
  <c r="D912" i="6"/>
  <c r="D913" i="6"/>
  <c r="D914" i="6"/>
  <c r="D915" i="6"/>
  <c r="D916" i="6"/>
  <c r="D917" i="6"/>
  <c r="D918" i="6"/>
  <c r="D919" i="6"/>
  <c r="D920" i="6"/>
  <c r="D921" i="6"/>
  <c r="D922" i="6"/>
  <c r="D923" i="6"/>
  <c r="D924" i="6"/>
  <c r="D925" i="6"/>
  <c r="D926" i="6"/>
  <c r="D927" i="6"/>
  <c r="D928" i="6"/>
  <c r="D929" i="6"/>
  <c r="D930" i="6"/>
  <c r="D931" i="6"/>
  <c r="D932" i="6"/>
  <c r="D933" i="6"/>
  <c r="D934" i="6"/>
  <c r="D935" i="6"/>
  <c r="D936" i="6"/>
  <c r="D937" i="6"/>
  <c r="D938" i="6"/>
  <c r="D939" i="6"/>
  <c r="D940" i="6"/>
  <c r="D941" i="6"/>
  <c r="D942" i="6"/>
  <c r="D943" i="6"/>
  <c r="D944" i="6"/>
  <c r="D945" i="6"/>
  <c r="D946" i="6"/>
  <c r="D947" i="6"/>
  <c r="D948" i="6"/>
  <c r="D949" i="6"/>
  <c r="D950" i="6"/>
  <c r="D951" i="6"/>
  <c r="D952" i="6"/>
  <c r="D953" i="6"/>
  <c r="D954" i="6"/>
  <c r="D955" i="6"/>
  <c r="D956" i="6"/>
  <c r="D957" i="6"/>
  <c r="D958" i="6"/>
  <c r="D959" i="6"/>
  <c r="D960" i="6"/>
  <c r="D961" i="6"/>
  <c r="D962" i="6"/>
  <c r="D963" i="6"/>
  <c r="D964" i="6"/>
  <c r="D965" i="6"/>
  <c r="D966" i="6"/>
  <c r="D967" i="6"/>
  <c r="D968" i="6"/>
  <c r="D969" i="6"/>
  <c r="D970" i="6"/>
  <c r="D971" i="6"/>
  <c r="D972" i="6"/>
  <c r="D973" i="6"/>
  <c r="D974" i="6"/>
  <c r="D975" i="6"/>
  <c r="D976" i="6"/>
  <c r="D977" i="6"/>
  <c r="D978" i="6"/>
  <c r="D979" i="6"/>
  <c r="D980" i="6"/>
  <c r="D981" i="6"/>
  <c r="D982" i="6"/>
  <c r="D983" i="6"/>
  <c r="D984" i="6"/>
  <c r="D985" i="6"/>
  <c r="D986" i="6"/>
  <c r="D987" i="6"/>
  <c r="D988" i="6"/>
  <c r="D989" i="6"/>
  <c r="D990" i="6"/>
  <c r="D991" i="6"/>
  <c r="D992" i="6"/>
  <c r="D993" i="6"/>
  <c r="D994" i="6"/>
  <c r="D995" i="6"/>
  <c r="D996" i="6"/>
  <c r="D997" i="6"/>
  <c r="D998" i="6"/>
  <c r="D999" i="6"/>
  <c r="D1000" i="6"/>
  <c r="D1001" i="6"/>
  <c r="D1002" i="6"/>
  <c r="D1003" i="6"/>
  <c r="D1004" i="6"/>
  <c r="D1005" i="6"/>
  <c r="D1006" i="6"/>
  <c r="D1007" i="6"/>
  <c r="D1008" i="6"/>
  <c r="D1009" i="6"/>
  <c r="D1010" i="6"/>
  <c r="D1011" i="6"/>
  <c r="D1012" i="6"/>
  <c r="D1013" i="6"/>
  <c r="D1014" i="6"/>
  <c r="D1015" i="6"/>
  <c r="D1016" i="6"/>
  <c r="D1017" i="6"/>
  <c r="D1018" i="6"/>
  <c r="D1019" i="6"/>
  <c r="D1020" i="6"/>
  <c r="D1021" i="6"/>
  <c r="D1022" i="6"/>
  <c r="D1023" i="6"/>
  <c r="D1024" i="6"/>
  <c r="D1025" i="6"/>
  <c r="D1026" i="6"/>
  <c r="D1027" i="6"/>
  <c r="D1028" i="6"/>
  <c r="D1029" i="6"/>
  <c r="D1030" i="6"/>
  <c r="D1031" i="6"/>
  <c r="D1032" i="6"/>
  <c r="D1033" i="6"/>
  <c r="D1034" i="6"/>
  <c r="D1035" i="6"/>
  <c r="D1036" i="6"/>
  <c r="D1037" i="6"/>
  <c r="D1038" i="6"/>
  <c r="D1039" i="6"/>
  <c r="D1040" i="6"/>
  <c r="D1041" i="6"/>
  <c r="D1042" i="6"/>
  <c r="D1043" i="6"/>
  <c r="D1044" i="6"/>
  <c r="D1045" i="6"/>
  <c r="D1046" i="6"/>
  <c r="D1047" i="6"/>
  <c r="D1048" i="6"/>
  <c r="D1049" i="6"/>
  <c r="D1050" i="6"/>
  <c r="D1051" i="6"/>
  <c r="D1052" i="6"/>
  <c r="D1053" i="6"/>
  <c r="D1054" i="6"/>
  <c r="D1055" i="6"/>
  <c r="D1056" i="6"/>
  <c r="D1057" i="6"/>
  <c r="D1058" i="6"/>
  <c r="D1059" i="6"/>
  <c r="D1060" i="6"/>
  <c r="D1061" i="6"/>
  <c r="D1062" i="6"/>
  <c r="D1063" i="6"/>
  <c r="D1064" i="6"/>
  <c r="D1065" i="6"/>
  <c r="D1066" i="6"/>
  <c r="D1067" i="6"/>
  <c r="D1068" i="6"/>
  <c r="D1069" i="6"/>
  <c r="D1070" i="6"/>
  <c r="D1071" i="6"/>
  <c r="D1072" i="6"/>
  <c r="D1073" i="6"/>
  <c r="D1074" i="6"/>
  <c r="D1075" i="6"/>
  <c r="D1076" i="6"/>
  <c r="D1077" i="6"/>
  <c r="D1078" i="6"/>
  <c r="D1079" i="6"/>
  <c r="D1080" i="6"/>
  <c r="D1081" i="6"/>
  <c r="D1082" i="6"/>
  <c r="D1083" i="6"/>
  <c r="D1084" i="6"/>
  <c r="D1085" i="6"/>
  <c r="D1086" i="6"/>
  <c r="D1087" i="6"/>
  <c r="D1088" i="6"/>
  <c r="D1089" i="6"/>
  <c r="D1090" i="6"/>
  <c r="D1091" i="6"/>
  <c r="D1092" i="6"/>
  <c r="D1093" i="6"/>
  <c r="D1094" i="6"/>
  <c r="D1095" i="6"/>
  <c r="D1096" i="6"/>
  <c r="D1097" i="6"/>
  <c r="D1098" i="6"/>
  <c r="D1099" i="6"/>
  <c r="D1100" i="6"/>
  <c r="D1101" i="6"/>
  <c r="D1102" i="6"/>
  <c r="D1103" i="6"/>
  <c r="D1104" i="6"/>
  <c r="D1105" i="6"/>
  <c r="D1106" i="6"/>
  <c r="D1107" i="6"/>
  <c r="D1108" i="6"/>
  <c r="D1109" i="6"/>
  <c r="D1110" i="6"/>
  <c r="D1111" i="6"/>
  <c r="D1112" i="6"/>
  <c r="D1113" i="6"/>
  <c r="D1114" i="6"/>
  <c r="D1115" i="6"/>
  <c r="D1116" i="6"/>
  <c r="D1117" i="6"/>
  <c r="D1118" i="6"/>
  <c r="D1119" i="6"/>
  <c r="D1120" i="6"/>
  <c r="D1121" i="6"/>
  <c r="D1122" i="6"/>
  <c r="D1123" i="6"/>
  <c r="D1124" i="6"/>
  <c r="D1125" i="6"/>
  <c r="D1126" i="6"/>
  <c r="D1127" i="6"/>
  <c r="D1128" i="6"/>
  <c r="D1129" i="6"/>
  <c r="D1130" i="6"/>
  <c r="D1131" i="6"/>
  <c r="D1132" i="6"/>
  <c r="D1133" i="6"/>
  <c r="D1134" i="6"/>
  <c r="D1135" i="6"/>
  <c r="D1136" i="6"/>
  <c r="D1137" i="6"/>
  <c r="D1138" i="6"/>
  <c r="D1139" i="6"/>
  <c r="D1140" i="6"/>
  <c r="D1141" i="6"/>
  <c r="D1142" i="6"/>
  <c r="D1143" i="6"/>
  <c r="D1144" i="6"/>
  <c r="D1145" i="6"/>
  <c r="D1146" i="6"/>
  <c r="D1147" i="6"/>
  <c r="D1148" i="6"/>
  <c r="D1149" i="6"/>
  <c r="D1150" i="6"/>
  <c r="D1151" i="6"/>
  <c r="D1152" i="6"/>
  <c r="D1153" i="6"/>
  <c r="D1154" i="6"/>
  <c r="D1155" i="6"/>
  <c r="D1156" i="6"/>
  <c r="D1157" i="6"/>
  <c r="D1158" i="6"/>
  <c r="D1159" i="6"/>
  <c r="D1160" i="6"/>
  <c r="D1161" i="6"/>
  <c r="D1162" i="6"/>
  <c r="D1163" i="6"/>
  <c r="D1164" i="6"/>
  <c r="D1165" i="6"/>
  <c r="D1166" i="6"/>
  <c r="D1167" i="6"/>
  <c r="D1168" i="6"/>
  <c r="D1169" i="6"/>
  <c r="D1170" i="6"/>
  <c r="D1171" i="6"/>
  <c r="D1172" i="6"/>
  <c r="D1173" i="6"/>
  <c r="D1174" i="6"/>
  <c r="D1175" i="6"/>
  <c r="D1176" i="6"/>
  <c r="D1177" i="6"/>
  <c r="D1178" i="6"/>
  <c r="D1179" i="6"/>
  <c r="D1180" i="6"/>
  <c r="D1181" i="6"/>
  <c r="D1182" i="6"/>
  <c r="D1183" i="6"/>
  <c r="D1184" i="6"/>
  <c r="D1185" i="6"/>
  <c r="D1186" i="6"/>
  <c r="D1187" i="6"/>
  <c r="D1188" i="6"/>
  <c r="D1189" i="6"/>
  <c r="D1190" i="6"/>
  <c r="D1191" i="6"/>
  <c r="D1192" i="6"/>
  <c r="D1193" i="6"/>
  <c r="D1194" i="6"/>
  <c r="D1195" i="6"/>
  <c r="D1196" i="6"/>
  <c r="D1197" i="6"/>
  <c r="D1198" i="6"/>
  <c r="D1199" i="6"/>
  <c r="D1200" i="6"/>
  <c r="D1201" i="6"/>
  <c r="D1202" i="6"/>
  <c r="D1203" i="6"/>
  <c r="D1204" i="6"/>
  <c r="D1205" i="6"/>
  <c r="D1206" i="6"/>
  <c r="D1207" i="6"/>
  <c r="D1208" i="6"/>
  <c r="D1209" i="6"/>
  <c r="D1210" i="6"/>
  <c r="D1211" i="6"/>
  <c r="D1212" i="6"/>
  <c r="D1213" i="6"/>
  <c r="D1214" i="6"/>
  <c r="D1215" i="6"/>
  <c r="D1216" i="6"/>
  <c r="D1217" i="6"/>
  <c r="D1218" i="6"/>
  <c r="D1219" i="6"/>
  <c r="D1220" i="6"/>
  <c r="D1221" i="6"/>
  <c r="D1222" i="6"/>
  <c r="D1223" i="6"/>
  <c r="D1224" i="6"/>
  <c r="D1225" i="6"/>
  <c r="D1226" i="6"/>
  <c r="D1227" i="6"/>
  <c r="D1228" i="6"/>
  <c r="D1229" i="6"/>
  <c r="D1230" i="6"/>
  <c r="D1231" i="6"/>
  <c r="D1232" i="6"/>
  <c r="D1233" i="6"/>
  <c r="D1234" i="6"/>
  <c r="D1235" i="6"/>
  <c r="D1236" i="6"/>
  <c r="D1237" i="6"/>
  <c r="D1238" i="6"/>
  <c r="D1239" i="6"/>
  <c r="D1240" i="6"/>
  <c r="D1241" i="6"/>
  <c r="D1242" i="6"/>
  <c r="D1243" i="6"/>
  <c r="D1244" i="6"/>
  <c r="D1245" i="6"/>
  <c r="D1246" i="6"/>
  <c r="D1247" i="6"/>
  <c r="D1248" i="6"/>
  <c r="D1249" i="6"/>
  <c r="D1250" i="6"/>
  <c r="D1251" i="6"/>
  <c r="D1252" i="6"/>
  <c r="D1253" i="6"/>
  <c r="D1254" i="6"/>
  <c r="D1255" i="6"/>
  <c r="D1256" i="6"/>
  <c r="D1257" i="6"/>
  <c r="D1258" i="6"/>
  <c r="D1259" i="6"/>
  <c r="D1260" i="6"/>
  <c r="D1261" i="6"/>
  <c r="D1262" i="6"/>
  <c r="D1263" i="6"/>
  <c r="D1264" i="6"/>
  <c r="D1265" i="6"/>
  <c r="D1266" i="6"/>
  <c r="D1267" i="6"/>
  <c r="D1268" i="6"/>
  <c r="D1269" i="6"/>
  <c r="D1270" i="6"/>
  <c r="D1271" i="6"/>
  <c r="D1272" i="6"/>
  <c r="D1273" i="6"/>
  <c r="D1274" i="6"/>
  <c r="D1275" i="6"/>
  <c r="D1276" i="6"/>
  <c r="D1277" i="6"/>
  <c r="D1278" i="6"/>
  <c r="D1279" i="6"/>
  <c r="D1280" i="6"/>
  <c r="D1281" i="6"/>
  <c r="D1282" i="6"/>
  <c r="D1283" i="6"/>
  <c r="D1284" i="6"/>
  <c r="D1285" i="6"/>
  <c r="D1286" i="6"/>
  <c r="D1287" i="6"/>
  <c r="D1288" i="6"/>
  <c r="D1289" i="6"/>
  <c r="D1290" i="6"/>
  <c r="D1291" i="6"/>
  <c r="D1292" i="6"/>
  <c r="D1293" i="6"/>
  <c r="D1294" i="6"/>
  <c r="D1295" i="6"/>
  <c r="D1296" i="6"/>
  <c r="D1297" i="6"/>
  <c r="D1298" i="6"/>
  <c r="D1299" i="6"/>
  <c r="D1300" i="6"/>
  <c r="D1301" i="6"/>
  <c r="D1302" i="6"/>
  <c r="D1303" i="6"/>
  <c r="D1304" i="6"/>
  <c r="D1305" i="6"/>
  <c r="D1306" i="6"/>
  <c r="D1307" i="6"/>
  <c r="D1308" i="6"/>
  <c r="D1309" i="6"/>
  <c r="D1310" i="6"/>
  <c r="D1311" i="6"/>
  <c r="D1312" i="6"/>
  <c r="D1313" i="6"/>
  <c r="D1314" i="6"/>
  <c r="D1315" i="6"/>
  <c r="D1316" i="6"/>
  <c r="D1317" i="6"/>
  <c r="D1318" i="6"/>
  <c r="D1319" i="6"/>
  <c r="D1320" i="6"/>
  <c r="D1321" i="6"/>
  <c r="D1322" i="6"/>
  <c r="D1323" i="6"/>
  <c r="D1324" i="6"/>
  <c r="D1325" i="6"/>
  <c r="D1326" i="6"/>
  <c r="D1327" i="6"/>
  <c r="D1328" i="6"/>
  <c r="D1329" i="6"/>
  <c r="D1330" i="6"/>
  <c r="D1331" i="6"/>
  <c r="D1332" i="6"/>
  <c r="D1333" i="6"/>
  <c r="D1334" i="6"/>
  <c r="D1335" i="6"/>
  <c r="D1336" i="6"/>
  <c r="D1337" i="6"/>
  <c r="D1338" i="6"/>
  <c r="D1339" i="6"/>
  <c r="D1340" i="6"/>
  <c r="D1341" i="6"/>
  <c r="D1342" i="6"/>
  <c r="D1343" i="6"/>
  <c r="D1344" i="6"/>
  <c r="D1345" i="6"/>
  <c r="D1346" i="6"/>
  <c r="D1347" i="6"/>
  <c r="D1348" i="6"/>
  <c r="D1349" i="6"/>
  <c r="D1350" i="6"/>
  <c r="D1351" i="6"/>
  <c r="D1352" i="6"/>
  <c r="D1353" i="6"/>
  <c r="D1354" i="6"/>
  <c r="D1355" i="6"/>
  <c r="D1356" i="6"/>
  <c r="D1357" i="6"/>
  <c r="D1358" i="6"/>
  <c r="D1359" i="6"/>
  <c r="D1360" i="6"/>
  <c r="D1361" i="6"/>
  <c r="D1362" i="6"/>
  <c r="D1363" i="6"/>
  <c r="D1364" i="6"/>
  <c r="D1365" i="6"/>
  <c r="D1366" i="6"/>
  <c r="D1367" i="6"/>
  <c r="D1368" i="6"/>
  <c r="D1369" i="6"/>
  <c r="D1370" i="6"/>
  <c r="D1371" i="6"/>
  <c r="D1372" i="6"/>
  <c r="D1373" i="6"/>
  <c r="D1374" i="6"/>
  <c r="D1375" i="6"/>
  <c r="D1376" i="6"/>
  <c r="D1377" i="6"/>
  <c r="D1378" i="6"/>
  <c r="D1379" i="6"/>
  <c r="D1380" i="6"/>
  <c r="D1381" i="6"/>
  <c r="D1382" i="6"/>
  <c r="D1383" i="6"/>
  <c r="D1384" i="6"/>
  <c r="D1385" i="6"/>
  <c r="D1386" i="6"/>
  <c r="D1387" i="6"/>
  <c r="D1388" i="6"/>
  <c r="D1389" i="6"/>
  <c r="D1390" i="6"/>
  <c r="D1391" i="6"/>
  <c r="D1392" i="6"/>
  <c r="D1393" i="6"/>
  <c r="D1394" i="6"/>
  <c r="D1395" i="6"/>
  <c r="D1396" i="6"/>
  <c r="D1397" i="6"/>
  <c r="D1398" i="6"/>
  <c r="D1399" i="6"/>
  <c r="D1400" i="6"/>
  <c r="D1401" i="6"/>
  <c r="D1402" i="6"/>
  <c r="D1403" i="6"/>
  <c r="D1404" i="6"/>
  <c r="D1405" i="6"/>
  <c r="D1406" i="6"/>
  <c r="D1407" i="6"/>
  <c r="D1408" i="6"/>
  <c r="D1409" i="6"/>
  <c r="D1410" i="6"/>
  <c r="D1411" i="6"/>
  <c r="D1412" i="6"/>
  <c r="D1413" i="6"/>
  <c r="D1414" i="6"/>
  <c r="D1415" i="6"/>
  <c r="D1416" i="6"/>
  <c r="D1417" i="6"/>
  <c r="D1418" i="6"/>
  <c r="D1419" i="6"/>
  <c r="D1420" i="6"/>
  <c r="D1421" i="6"/>
  <c r="D1422" i="6"/>
  <c r="D1423" i="6"/>
  <c r="D1424" i="6"/>
  <c r="D1425" i="6"/>
  <c r="D1426" i="6"/>
  <c r="D1427" i="6"/>
  <c r="D1428" i="6"/>
  <c r="D1429" i="6"/>
  <c r="D1430" i="6"/>
  <c r="D1431" i="6"/>
  <c r="D1432" i="6"/>
  <c r="D1433" i="6"/>
  <c r="D1434" i="6"/>
  <c r="D1435" i="6"/>
  <c r="D1436" i="6"/>
  <c r="D1437" i="6"/>
  <c r="D1438" i="6"/>
  <c r="D1439" i="6"/>
  <c r="D1440" i="6"/>
  <c r="D1441" i="6"/>
  <c r="D1442" i="6"/>
  <c r="D1443" i="6"/>
  <c r="D1444" i="6"/>
  <c r="D1445" i="6"/>
  <c r="D1446" i="6"/>
  <c r="D1447" i="6"/>
  <c r="D1448" i="6"/>
  <c r="D1449" i="6"/>
  <c r="D1450" i="6"/>
  <c r="D1451" i="6"/>
  <c r="D1452" i="6"/>
  <c r="D1453" i="6"/>
  <c r="D1454" i="6"/>
  <c r="D1455" i="6"/>
  <c r="D1456" i="6"/>
  <c r="D1457" i="6"/>
  <c r="D1458" i="6"/>
  <c r="D1459" i="6"/>
  <c r="D1460" i="6"/>
  <c r="D1461" i="6"/>
  <c r="D1462" i="6"/>
  <c r="D1463" i="6"/>
  <c r="D1464" i="6"/>
  <c r="D1465" i="6"/>
  <c r="D1466" i="6"/>
  <c r="D1467" i="6"/>
  <c r="D1468" i="6"/>
  <c r="D1469" i="6"/>
  <c r="D1470" i="6"/>
  <c r="D1471" i="6"/>
  <c r="D1472" i="6"/>
  <c r="D1473" i="6"/>
  <c r="D1474" i="6"/>
  <c r="D1475" i="6"/>
  <c r="D1476" i="6"/>
  <c r="D1477" i="6"/>
  <c r="D1478" i="6"/>
  <c r="D1479" i="6"/>
  <c r="D1480" i="6"/>
  <c r="D1481" i="6"/>
  <c r="D1482" i="6"/>
  <c r="D1483" i="6"/>
  <c r="D1484" i="6"/>
  <c r="D1485" i="6"/>
  <c r="D1486" i="6"/>
  <c r="D1487" i="6"/>
  <c r="D1488" i="6"/>
  <c r="D1489" i="6"/>
  <c r="D1490" i="6"/>
  <c r="D1491" i="6"/>
  <c r="D1492" i="6"/>
  <c r="D1493" i="6"/>
  <c r="D1494" i="6"/>
  <c r="D1495" i="6"/>
  <c r="D1496" i="6"/>
  <c r="D1497" i="6"/>
  <c r="D1498" i="6"/>
  <c r="D1499" i="6"/>
  <c r="D1500" i="6"/>
  <c r="D1501" i="6"/>
  <c r="D1502" i="6"/>
  <c r="D1503" i="6"/>
  <c r="D1504" i="6"/>
  <c r="D1505" i="6"/>
  <c r="D1506" i="6"/>
  <c r="D1507" i="6"/>
  <c r="D1508" i="6"/>
  <c r="D1509" i="6"/>
  <c r="D1510" i="6"/>
  <c r="D1511" i="6"/>
  <c r="D1512" i="6"/>
  <c r="D1513" i="6"/>
  <c r="D1514" i="6"/>
  <c r="D1515" i="6"/>
  <c r="D1516" i="6"/>
  <c r="D1517" i="6"/>
  <c r="D1518" i="6"/>
  <c r="D1519" i="6"/>
  <c r="D1520" i="6"/>
  <c r="D1521" i="6"/>
  <c r="D1522" i="6"/>
  <c r="D1523" i="6"/>
  <c r="D1524" i="6"/>
  <c r="D1525" i="6"/>
  <c r="D1526" i="6"/>
  <c r="D1527" i="6"/>
  <c r="D1528" i="6"/>
  <c r="D1529" i="6"/>
  <c r="D1530" i="6"/>
  <c r="D1531" i="6"/>
  <c r="D1532" i="6"/>
  <c r="D1533" i="6"/>
  <c r="D1534" i="6"/>
  <c r="D1535" i="6"/>
  <c r="D1536" i="6"/>
  <c r="D1537" i="6"/>
  <c r="D1538" i="6"/>
  <c r="D1539" i="6"/>
  <c r="D1540" i="6"/>
  <c r="D1541" i="6"/>
  <c r="D1542" i="6"/>
  <c r="D1543" i="6"/>
  <c r="D1544" i="6"/>
  <c r="D1545" i="6"/>
  <c r="D1546" i="6"/>
  <c r="D1547" i="6"/>
  <c r="D1548" i="6"/>
  <c r="D1549" i="6"/>
  <c r="D1550" i="6"/>
  <c r="D1551" i="6"/>
  <c r="D1552" i="6"/>
  <c r="D1553" i="6"/>
  <c r="D1554" i="6"/>
  <c r="D1555" i="6"/>
  <c r="D1556" i="6"/>
  <c r="D1557" i="6"/>
  <c r="D1558" i="6"/>
  <c r="D1559" i="6"/>
  <c r="D1560" i="6"/>
  <c r="D1561" i="6"/>
  <c r="D1562" i="6"/>
  <c r="D1563" i="6"/>
  <c r="D1564" i="6"/>
  <c r="D1565" i="6"/>
  <c r="D1566" i="6"/>
  <c r="D1567" i="6"/>
  <c r="D1568" i="6"/>
  <c r="D1569" i="6"/>
  <c r="D1570" i="6"/>
  <c r="D1571" i="6"/>
  <c r="D1572" i="6"/>
  <c r="D1573" i="6"/>
  <c r="D1574" i="6"/>
  <c r="D1575" i="6"/>
  <c r="D1576" i="6"/>
  <c r="D1577" i="6"/>
  <c r="D1578" i="6"/>
  <c r="D1579" i="6"/>
  <c r="D1580" i="6"/>
  <c r="D1581" i="6"/>
  <c r="D1582" i="6"/>
  <c r="D1583" i="6"/>
  <c r="D1584" i="6"/>
  <c r="D1585" i="6"/>
  <c r="D1586" i="6"/>
  <c r="D1587" i="6"/>
  <c r="D1588" i="6"/>
  <c r="D1589" i="6"/>
  <c r="D1590" i="6"/>
  <c r="D1591" i="6"/>
  <c r="D1592" i="6"/>
  <c r="D1593" i="6"/>
  <c r="D1594" i="6"/>
  <c r="D1595" i="6"/>
  <c r="D1596" i="6"/>
  <c r="D1597" i="6"/>
  <c r="D1598" i="6"/>
  <c r="D1599" i="6"/>
  <c r="D1600" i="6"/>
  <c r="D1601" i="6"/>
  <c r="D1602" i="6"/>
  <c r="D1603" i="6"/>
  <c r="D1604" i="6"/>
  <c r="D1605" i="6"/>
  <c r="D1606" i="6"/>
  <c r="D1607" i="6"/>
  <c r="D1608" i="6"/>
  <c r="D1609" i="6"/>
  <c r="D1610" i="6"/>
  <c r="D1611" i="6"/>
  <c r="D1612" i="6"/>
  <c r="D1613" i="6"/>
  <c r="D1614" i="6"/>
  <c r="D1615" i="6"/>
  <c r="D1616" i="6"/>
  <c r="D1617" i="6"/>
  <c r="D1618" i="6"/>
  <c r="D1619" i="6"/>
  <c r="D1620" i="6"/>
  <c r="D1621" i="6"/>
  <c r="D1622" i="6"/>
  <c r="D1623" i="6"/>
  <c r="D1624" i="6"/>
  <c r="D1625" i="6"/>
  <c r="D1626" i="6"/>
  <c r="D1627" i="6"/>
  <c r="D1628" i="6"/>
  <c r="D1629" i="6"/>
  <c r="D1630" i="6"/>
  <c r="D1631" i="6"/>
  <c r="D1632" i="6"/>
  <c r="D1633" i="6"/>
  <c r="D1634" i="6"/>
  <c r="D1635" i="6"/>
  <c r="D1636" i="6"/>
  <c r="D1637" i="6"/>
  <c r="D1638" i="6"/>
  <c r="D1639" i="6"/>
  <c r="D1640" i="6"/>
  <c r="D1641" i="6"/>
  <c r="D1642" i="6"/>
  <c r="D1643" i="6"/>
  <c r="D1644" i="6"/>
  <c r="D1645" i="6"/>
  <c r="D1646" i="6"/>
  <c r="D1647" i="6"/>
  <c r="D1648" i="6"/>
  <c r="D1649" i="6"/>
  <c r="D1650" i="6"/>
  <c r="D1651" i="6"/>
  <c r="D1652" i="6"/>
  <c r="D1653" i="6"/>
  <c r="D1654" i="6"/>
  <c r="D1655" i="6"/>
  <c r="D1656" i="6"/>
  <c r="D1657" i="6"/>
  <c r="D1658" i="6"/>
  <c r="D1659" i="6"/>
  <c r="D1660" i="6"/>
  <c r="D1661" i="6"/>
  <c r="D1662" i="6"/>
  <c r="D1663" i="6"/>
  <c r="D1664" i="6"/>
  <c r="D1665" i="6"/>
  <c r="D1666" i="6"/>
  <c r="D1667" i="6"/>
  <c r="D1668" i="6"/>
  <c r="D1669" i="6"/>
  <c r="D1670" i="6"/>
  <c r="D1671" i="6"/>
  <c r="D1672" i="6"/>
  <c r="D1673" i="6"/>
  <c r="D1674" i="6"/>
  <c r="D1675" i="6"/>
  <c r="D1676" i="6"/>
  <c r="D1677" i="6"/>
  <c r="D1678" i="6"/>
  <c r="D1679" i="6"/>
  <c r="D1680" i="6"/>
  <c r="D1681" i="6"/>
  <c r="D1682" i="6"/>
  <c r="D1683" i="6"/>
  <c r="D1684" i="6"/>
  <c r="D1685" i="6"/>
  <c r="D1686" i="6"/>
  <c r="D1687" i="6"/>
  <c r="D1688" i="6"/>
  <c r="D1689" i="6"/>
  <c r="D1690" i="6"/>
  <c r="D1691" i="6"/>
  <c r="D1692" i="6"/>
  <c r="D1693" i="6"/>
  <c r="D1694" i="6"/>
  <c r="D1695" i="6"/>
  <c r="D1696" i="6"/>
  <c r="D1697" i="6"/>
  <c r="D1698" i="6"/>
  <c r="D1699" i="6"/>
  <c r="D1700" i="6"/>
  <c r="D1701" i="6"/>
  <c r="D1702" i="6"/>
  <c r="D1703" i="6"/>
  <c r="D1704" i="6"/>
  <c r="D1705" i="6"/>
  <c r="D1706" i="6"/>
  <c r="D1707" i="6"/>
  <c r="D1708" i="6"/>
  <c r="D1709" i="6"/>
  <c r="D1710" i="6"/>
  <c r="D1711" i="6"/>
  <c r="D1712" i="6"/>
  <c r="D1713" i="6"/>
  <c r="D1714" i="6"/>
  <c r="D1715" i="6"/>
  <c r="D1716" i="6"/>
  <c r="D1717" i="6"/>
  <c r="D1718" i="6"/>
  <c r="D1719" i="6"/>
  <c r="D1720" i="6"/>
  <c r="D1721" i="6"/>
  <c r="D1722" i="6"/>
  <c r="D1723" i="6"/>
  <c r="D1724" i="6"/>
  <c r="D1725" i="6"/>
  <c r="D1726" i="6"/>
  <c r="D1727" i="6"/>
  <c r="D1728" i="6"/>
  <c r="D1729" i="6"/>
  <c r="D1730" i="6"/>
  <c r="D1731" i="6"/>
  <c r="D1732" i="6"/>
  <c r="D1733" i="6"/>
  <c r="D1734" i="6"/>
  <c r="D1735" i="6"/>
  <c r="D1736" i="6"/>
  <c r="D1737" i="6"/>
  <c r="D1738" i="6"/>
  <c r="D1739" i="6"/>
  <c r="D1740" i="6"/>
  <c r="D1741" i="6"/>
  <c r="D1742" i="6"/>
  <c r="D1743" i="6"/>
  <c r="D1744" i="6"/>
  <c r="D1745" i="6"/>
  <c r="D1746" i="6"/>
  <c r="D1747" i="6"/>
  <c r="D1748" i="6"/>
  <c r="D1749" i="6"/>
  <c r="D1750" i="6"/>
  <c r="D1751" i="6"/>
  <c r="D1752" i="6"/>
  <c r="D1753" i="6"/>
  <c r="D1754" i="6"/>
  <c r="D1755" i="6"/>
  <c r="D1756" i="6"/>
  <c r="D1757" i="6"/>
  <c r="D1758" i="6"/>
  <c r="D1759" i="6"/>
  <c r="D1760" i="6"/>
  <c r="D1761" i="6"/>
  <c r="D1762" i="6"/>
  <c r="D1763" i="6"/>
  <c r="D1764" i="6"/>
  <c r="D1765" i="6"/>
  <c r="D1766" i="6"/>
  <c r="D1767" i="6"/>
  <c r="D1768" i="6"/>
  <c r="D1769" i="6"/>
  <c r="D1770" i="6"/>
  <c r="D1771" i="6"/>
  <c r="D1772" i="6"/>
  <c r="D1773" i="6"/>
  <c r="D1774" i="6"/>
  <c r="D1775" i="6"/>
  <c r="D1776" i="6"/>
  <c r="D1777" i="6"/>
  <c r="D1778" i="6"/>
  <c r="D1779" i="6"/>
  <c r="D1780" i="6"/>
  <c r="D1781" i="6"/>
  <c r="D1782" i="6"/>
  <c r="D1783" i="6"/>
  <c r="D1784" i="6"/>
  <c r="D1785" i="6"/>
  <c r="D1786" i="6"/>
  <c r="D1787" i="6"/>
  <c r="D1788" i="6"/>
  <c r="D1789" i="6"/>
  <c r="D1790" i="6"/>
  <c r="D1791" i="6"/>
  <c r="D1792" i="6"/>
  <c r="D1793" i="6"/>
  <c r="D1794" i="6"/>
  <c r="D1795" i="6"/>
  <c r="D1796" i="6"/>
  <c r="D1797" i="6"/>
  <c r="D1798" i="6"/>
  <c r="D1799" i="6"/>
  <c r="D1800" i="6"/>
  <c r="D1801" i="6"/>
  <c r="D1802" i="6"/>
  <c r="D1803" i="6"/>
  <c r="D1804" i="6"/>
  <c r="D1805" i="6"/>
  <c r="D1806" i="6"/>
  <c r="D1807" i="6"/>
  <c r="D1808" i="6"/>
  <c r="D1809" i="6"/>
  <c r="D1810" i="6"/>
  <c r="D1811" i="6"/>
  <c r="D1812" i="6"/>
  <c r="D1813" i="6"/>
  <c r="D1814" i="6"/>
  <c r="D1815" i="6"/>
  <c r="D1816" i="6"/>
  <c r="D1817" i="6"/>
  <c r="D1818" i="6"/>
  <c r="D1819" i="6"/>
  <c r="D1820" i="6"/>
  <c r="D1821" i="6"/>
  <c r="D1822" i="6"/>
  <c r="D1823" i="6"/>
  <c r="D1824" i="6"/>
  <c r="D1825" i="6"/>
  <c r="D1826" i="6"/>
  <c r="D1827" i="6"/>
  <c r="D1828" i="6"/>
  <c r="D1829" i="6"/>
  <c r="D1830" i="6"/>
  <c r="D1831" i="6"/>
  <c r="D1832" i="6"/>
  <c r="D1833" i="6"/>
  <c r="D1834" i="6"/>
  <c r="D1835" i="6"/>
  <c r="D1836" i="6"/>
  <c r="D1837" i="6"/>
  <c r="D1838" i="6"/>
  <c r="D1839" i="6"/>
  <c r="D1840" i="6"/>
  <c r="D1841" i="6"/>
  <c r="D1842" i="6"/>
  <c r="D1843" i="6"/>
  <c r="D1844" i="6"/>
  <c r="D1845" i="6"/>
  <c r="D1846" i="6"/>
  <c r="D1847" i="6"/>
  <c r="D1848" i="6"/>
  <c r="D1849" i="6"/>
  <c r="D1850" i="6"/>
  <c r="D1851" i="6"/>
  <c r="D1852" i="6"/>
  <c r="D1853" i="6"/>
  <c r="D1854" i="6"/>
  <c r="D1855" i="6"/>
  <c r="D1856" i="6"/>
  <c r="D1857" i="6"/>
  <c r="D1858" i="6"/>
  <c r="D1859" i="6"/>
  <c r="D1860" i="6"/>
  <c r="D1861" i="6"/>
  <c r="D1862" i="6"/>
  <c r="D1863" i="6"/>
  <c r="D1864" i="6"/>
  <c r="D1865" i="6"/>
  <c r="D1866" i="6"/>
  <c r="D1867" i="6"/>
  <c r="D1868" i="6"/>
  <c r="D1869" i="6"/>
  <c r="D1870" i="6"/>
  <c r="D1871" i="6"/>
  <c r="D1872" i="6"/>
  <c r="D1873" i="6"/>
  <c r="D1874" i="6"/>
  <c r="D1875" i="6"/>
  <c r="D1876" i="6"/>
  <c r="D1877" i="6"/>
  <c r="D1878" i="6"/>
  <c r="D1879" i="6"/>
  <c r="D1880" i="6"/>
  <c r="D1881" i="6"/>
  <c r="D1882" i="6"/>
  <c r="D1883" i="6"/>
  <c r="D1884" i="6"/>
  <c r="D1885" i="6"/>
  <c r="D1886" i="6"/>
  <c r="D1887" i="6"/>
  <c r="D1888" i="6"/>
  <c r="D1889" i="6"/>
  <c r="D1890" i="6"/>
  <c r="D1891" i="6"/>
  <c r="D1892" i="6"/>
  <c r="D1893" i="6"/>
  <c r="D1894" i="6"/>
  <c r="D1895" i="6"/>
  <c r="D1896" i="6"/>
  <c r="D1897" i="6"/>
  <c r="D1898" i="6"/>
  <c r="D1899" i="6"/>
  <c r="D1900" i="6"/>
  <c r="D1901" i="6"/>
  <c r="D1902" i="6"/>
  <c r="D1903" i="6"/>
  <c r="D1904" i="6"/>
  <c r="D1905" i="6"/>
  <c r="D1906" i="6"/>
  <c r="D1907" i="6"/>
  <c r="D1908" i="6"/>
  <c r="D1909" i="6"/>
  <c r="D1910" i="6"/>
  <c r="D1911" i="6"/>
  <c r="D1912" i="6"/>
  <c r="D1913" i="6"/>
  <c r="D1914" i="6"/>
  <c r="D1915" i="6"/>
  <c r="D1916" i="6"/>
  <c r="D1917" i="6"/>
  <c r="D1918" i="6"/>
  <c r="D1919" i="6"/>
  <c r="D1920" i="6"/>
  <c r="D1921" i="6"/>
  <c r="D1922" i="6"/>
  <c r="D1923" i="6"/>
  <c r="D1924" i="6"/>
  <c r="D1925" i="6"/>
  <c r="D1926" i="6"/>
  <c r="D1927" i="6"/>
  <c r="D1928" i="6"/>
  <c r="D1929" i="6"/>
  <c r="D1930" i="6"/>
  <c r="D1931" i="6"/>
  <c r="D1932" i="6"/>
  <c r="D1933" i="6"/>
  <c r="D1934" i="6"/>
  <c r="D1935" i="6"/>
  <c r="D1936" i="6"/>
  <c r="D1937" i="6"/>
  <c r="D1938" i="6"/>
  <c r="D1939" i="6"/>
  <c r="D1940" i="6"/>
  <c r="D1941" i="6"/>
  <c r="D1942" i="6"/>
  <c r="D1943" i="6"/>
  <c r="D1944" i="6"/>
  <c r="D1945" i="6"/>
  <c r="D1946" i="6"/>
  <c r="D1947" i="6"/>
  <c r="D1948" i="6"/>
  <c r="D1949" i="6"/>
  <c r="D1950" i="6"/>
  <c r="D1951" i="6"/>
  <c r="D1952" i="6"/>
  <c r="D1953" i="6"/>
  <c r="D1954" i="6"/>
  <c r="D1955" i="6"/>
  <c r="D1956" i="6"/>
  <c r="D1957" i="6"/>
  <c r="D1958" i="6"/>
  <c r="D1959" i="6"/>
  <c r="D1960" i="6"/>
  <c r="D1961" i="6"/>
  <c r="D1962" i="6"/>
  <c r="D1963" i="6"/>
  <c r="D1964" i="6"/>
  <c r="D1965" i="6"/>
  <c r="D1966" i="6"/>
  <c r="D1967" i="6"/>
  <c r="D1968" i="6"/>
  <c r="D1969" i="6"/>
  <c r="D1970" i="6"/>
  <c r="D1971" i="6"/>
  <c r="D1972" i="6"/>
  <c r="D1973" i="6"/>
  <c r="D1974" i="6"/>
  <c r="D1975" i="6"/>
  <c r="D1976" i="6"/>
  <c r="D1977" i="6"/>
  <c r="D1978" i="6"/>
  <c r="D1979" i="6"/>
  <c r="D1980" i="6"/>
  <c r="D1981" i="6"/>
  <c r="D1982" i="6"/>
  <c r="D1983" i="6"/>
  <c r="D1984" i="6"/>
  <c r="D1985" i="6"/>
  <c r="D1986" i="6"/>
  <c r="D1987" i="6"/>
  <c r="D1988" i="6"/>
  <c r="D1989" i="6"/>
  <c r="D1990" i="6"/>
  <c r="D1991" i="6"/>
  <c r="D1992" i="6"/>
  <c r="D1993" i="6"/>
  <c r="D1994" i="6"/>
  <c r="D1995" i="6"/>
  <c r="D1996" i="6"/>
  <c r="D1997" i="6"/>
  <c r="D1998" i="6"/>
  <c r="D1999" i="6"/>
  <c r="D2000" i="6"/>
  <c r="D2001" i="6"/>
  <c r="D2002" i="6"/>
  <c r="D2003" i="6"/>
  <c r="D2004" i="6"/>
  <c r="D2005" i="6"/>
  <c r="D2006" i="6"/>
  <c r="D2007" i="6"/>
  <c r="D2008" i="6"/>
  <c r="D2009" i="6"/>
  <c r="D2010" i="6"/>
  <c r="D2011" i="6"/>
  <c r="D2012" i="6"/>
  <c r="D2013" i="6"/>
  <c r="D2014" i="6"/>
  <c r="D2015" i="6"/>
  <c r="D2016" i="6"/>
  <c r="D2017" i="6"/>
  <c r="D2018" i="6"/>
  <c r="D2019" i="6"/>
  <c r="D2020" i="6"/>
  <c r="D2021" i="6"/>
  <c r="D2022" i="6"/>
  <c r="D2023" i="6"/>
  <c r="D2024" i="6"/>
  <c r="D2025" i="6"/>
  <c r="D2026" i="6"/>
  <c r="D2027" i="6"/>
  <c r="D2028" i="6"/>
  <c r="D2029" i="6"/>
  <c r="D2030" i="6"/>
  <c r="D2031" i="6"/>
  <c r="D2032" i="6"/>
  <c r="D2033" i="6"/>
  <c r="D2034" i="6"/>
  <c r="D2035" i="6"/>
  <c r="D2036" i="6"/>
  <c r="D2037" i="6"/>
  <c r="D2038" i="6"/>
  <c r="D2039" i="6"/>
  <c r="D2040" i="6"/>
  <c r="D2041" i="6"/>
  <c r="D2042" i="6"/>
  <c r="D2043" i="6"/>
  <c r="D2044" i="6"/>
  <c r="D2045" i="6"/>
  <c r="D2046" i="6"/>
  <c r="D2047" i="6"/>
  <c r="D2048" i="6"/>
  <c r="D2049" i="6"/>
  <c r="D2050" i="6"/>
  <c r="D2051" i="6"/>
  <c r="D2052" i="6"/>
  <c r="D2053" i="6"/>
  <c r="D2054" i="6"/>
  <c r="D2055" i="6"/>
  <c r="D2056" i="6"/>
  <c r="D2057" i="6"/>
  <c r="D2058" i="6"/>
  <c r="D2059" i="6"/>
  <c r="D2060" i="6"/>
  <c r="D2061" i="6"/>
  <c r="D2062" i="6"/>
  <c r="D2063" i="6"/>
  <c r="D2064" i="6"/>
  <c r="D2065" i="6"/>
  <c r="D2066" i="6"/>
  <c r="D2067" i="6"/>
  <c r="D2068" i="6"/>
  <c r="D2069" i="6"/>
  <c r="D2070" i="6"/>
  <c r="D2071" i="6"/>
  <c r="D2072" i="6"/>
  <c r="D2073" i="6"/>
  <c r="D2074" i="6"/>
  <c r="D2075" i="6"/>
  <c r="D2076" i="6"/>
  <c r="D2077" i="6"/>
  <c r="D2078" i="6"/>
  <c r="D2079" i="6"/>
  <c r="D2080" i="6"/>
  <c r="D2081" i="6"/>
  <c r="D2082" i="6"/>
  <c r="D2083" i="6"/>
  <c r="D2084" i="6"/>
  <c r="D2085" i="6"/>
  <c r="D2086" i="6"/>
  <c r="D2087" i="6"/>
  <c r="D2088" i="6"/>
  <c r="D2089" i="6"/>
  <c r="D2090" i="6"/>
  <c r="D2091" i="6"/>
  <c r="D2092" i="6"/>
  <c r="D2093" i="6"/>
  <c r="D2094" i="6"/>
  <c r="D2095" i="6"/>
  <c r="D2096" i="6"/>
  <c r="D2097" i="6"/>
  <c r="D2098" i="6"/>
  <c r="D2099" i="6"/>
  <c r="D2100" i="6"/>
  <c r="D2101" i="6"/>
  <c r="D2102" i="6"/>
  <c r="D2103" i="6"/>
  <c r="D2104" i="6"/>
  <c r="D2105" i="6"/>
  <c r="D2106" i="6"/>
  <c r="D2107" i="6"/>
  <c r="D2108" i="6"/>
  <c r="D2109" i="6"/>
  <c r="D2110" i="6"/>
  <c r="D2111" i="6"/>
  <c r="D2112" i="6"/>
  <c r="D2113" i="6"/>
  <c r="D2114" i="6"/>
  <c r="D2115" i="6"/>
  <c r="D2116" i="6"/>
  <c r="D2117" i="6"/>
  <c r="D2118" i="6"/>
  <c r="D2119" i="6"/>
  <c r="D2120" i="6"/>
  <c r="D2121" i="6"/>
  <c r="D2122" i="6"/>
  <c r="D2123" i="6"/>
  <c r="D2124" i="6"/>
  <c r="D2125" i="6"/>
  <c r="D2126" i="6"/>
  <c r="D2127" i="6"/>
  <c r="D2128" i="6"/>
  <c r="D2129" i="6"/>
  <c r="D2130" i="6"/>
  <c r="D2131" i="6"/>
  <c r="D2132" i="6"/>
  <c r="D2133" i="6"/>
  <c r="D2134" i="6"/>
  <c r="D2135" i="6"/>
  <c r="D2136" i="6"/>
  <c r="D2137" i="6"/>
  <c r="D2138" i="6"/>
  <c r="D2139" i="6"/>
  <c r="D2140" i="6"/>
  <c r="D2141" i="6"/>
  <c r="D2142" i="6"/>
  <c r="D2143" i="6"/>
  <c r="D2144" i="6"/>
  <c r="D2145" i="6"/>
  <c r="D2146" i="6"/>
  <c r="D2147" i="6"/>
  <c r="D2148" i="6"/>
  <c r="D2149" i="6"/>
  <c r="D2150" i="6"/>
  <c r="D2151" i="6"/>
  <c r="D2152" i="6"/>
  <c r="D2153" i="6"/>
  <c r="D2154" i="6"/>
  <c r="D2155" i="6"/>
  <c r="D2156" i="6"/>
  <c r="D2157" i="6"/>
  <c r="D2158" i="6"/>
  <c r="D2159" i="6"/>
  <c r="D2160" i="6"/>
  <c r="D2161" i="6"/>
  <c r="D2162" i="6"/>
  <c r="D2163" i="6"/>
  <c r="D2164" i="6"/>
  <c r="D2165" i="6"/>
  <c r="D2166" i="6"/>
  <c r="D2167" i="6"/>
  <c r="D2168" i="6"/>
  <c r="D2169" i="6"/>
  <c r="D2170" i="6"/>
  <c r="D2171" i="6"/>
  <c r="D2172" i="6"/>
  <c r="D2173" i="6"/>
  <c r="D2174" i="6"/>
  <c r="D2175" i="6"/>
  <c r="D2176" i="6"/>
  <c r="D2177" i="6"/>
  <c r="D2178" i="6"/>
  <c r="D2179" i="6"/>
  <c r="D2180" i="6"/>
  <c r="D2181" i="6"/>
  <c r="D2182" i="6"/>
  <c r="D2183" i="6"/>
  <c r="D2184" i="6"/>
  <c r="D2185" i="6"/>
  <c r="D2186" i="6"/>
  <c r="D2187" i="6"/>
  <c r="D2188" i="6"/>
  <c r="D2189" i="6"/>
  <c r="D2190" i="6"/>
  <c r="D2191" i="6"/>
  <c r="D2192" i="6"/>
  <c r="D2193" i="6"/>
  <c r="D2194" i="6"/>
  <c r="D2195" i="6"/>
  <c r="D2196" i="6"/>
  <c r="D2197" i="6"/>
  <c r="D2198" i="6"/>
  <c r="D2199" i="6"/>
  <c r="D2200" i="6"/>
  <c r="D2201" i="6"/>
  <c r="D2202" i="6"/>
  <c r="D2203" i="6"/>
  <c r="D2204" i="6"/>
  <c r="D2205" i="6"/>
  <c r="D2206" i="6"/>
  <c r="D2207" i="6"/>
  <c r="D2208" i="6"/>
  <c r="D2209" i="6"/>
  <c r="D2210" i="6"/>
  <c r="D2211" i="6"/>
  <c r="D2212" i="6"/>
  <c r="D2213" i="6"/>
  <c r="D2214" i="6"/>
  <c r="D2215" i="6"/>
  <c r="D2216" i="6"/>
  <c r="D2217" i="6"/>
  <c r="D2218" i="6"/>
  <c r="D2219" i="6"/>
  <c r="D2220" i="6"/>
  <c r="D2221" i="6"/>
  <c r="D2222" i="6"/>
  <c r="D2223" i="6"/>
  <c r="D2224" i="6"/>
  <c r="D2225" i="6"/>
  <c r="D2226" i="6"/>
  <c r="D2227" i="6"/>
  <c r="D2228" i="6"/>
  <c r="D2229" i="6"/>
  <c r="D2230" i="6"/>
  <c r="D2231" i="6"/>
  <c r="D2232" i="6"/>
  <c r="D2233" i="6"/>
  <c r="D2234" i="6"/>
  <c r="D2235" i="6"/>
  <c r="D2236" i="6"/>
  <c r="D2237" i="6"/>
  <c r="D2238" i="6"/>
  <c r="D2239" i="6"/>
  <c r="D2240" i="6"/>
  <c r="D2241" i="6"/>
  <c r="D2242" i="6"/>
  <c r="D2243" i="6"/>
  <c r="D2244" i="6"/>
  <c r="D2245" i="6"/>
  <c r="D2246" i="6"/>
  <c r="D2247" i="6"/>
  <c r="D2248" i="6"/>
  <c r="D2249" i="6"/>
  <c r="D2250" i="6"/>
  <c r="D2251" i="6"/>
  <c r="D2252" i="6"/>
  <c r="D2253" i="6"/>
  <c r="D2254" i="6"/>
  <c r="D2255" i="6"/>
  <c r="D2256" i="6"/>
  <c r="D2257" i="6"/>
  <c r="D2258" i="6"/>
  <c r="D2259" i="6"/>
  <c r="D2260" i="6"/>
  <c r="D2261" i="6"/>
  <c r="D2262" i="6"/>
  <c r="D2263" i="6"/>
  <c r="D2264" i="6"/>
  <c r="D2265" i="6"/>
  <c r="D2266" i="6"/>
  <c r="D2267" i="6"/>
  <c r="D2268" i="6"/>
  <c r="D2269" i="6"/>
  <c r="D2270" i="6"/>
  <c r="D2271" i="6"/>
  <c r="D2272" i="6"/>
  <c r="D2273" i="6"/>
  <c r="D2274" i="6"/>
  <c r="D2275" i="6"/>
  <c r="D2276" i="6"/>
  <c r="D2277" i="6"/>
  <c r="D2278" i="6"/>
  <c r="D2279" i="6"/>
  <c r="D2280" i="6"/>
  <c r="D2281" i="6"/>
  <c r="D2282" i="6"/>
  <c r="D2283" i="6"/>
  <c r="D2284" i="6"/>
  <c r="D2285" i="6"/>
  <c r="D2286" i="6"/>
  <c r="D2287" i="6"/>
  <c r="D2288" i="6"/>
  <c r="D2289" i="6"/>
  <c r="D2290" i="6"/>
  <c r="D2291" i="6"/>
  <c r="D2292" i="6"/>
  <c r="D2293" i="6"/>
  <c r="D2294" i="6"/>
  <c r="D2295" i="6"/>
  <c r="D2296" i="6"/>
  <c r="D2297" i="6"/>
  <c r="D2298" i="6"/>
  <c r="D2299" i="6"/>
  <c r="D2300" i="6"/>
  <c r="D2301" i="6"/>
  <c r="D2302" i="6"/>
  <c r="D2303" i="6"/>
  <c r="D2304" i="6"/>
  <c r="D2305" i="6"/>
  <c r="D2306" i="6"/>
  <c r="D2307" i="6"/>
  <c r="D2308" i="6"/>
  <c r="D2309" i="6"/>
  <c r="D2310" i="6"/>
  <c r="D2311" i="6"/>
  <c r="D2312" i="6"/>
  <c r="D2313" i="6"/>
  <c r="D2314" i="6"/>
  <c r="D2315" i="6"/>
  <c r="D2316" i="6"/>
  <c r="D2317" i="6"/>
  <c r="D2318" i="6"/>
  <c r="D2319" i="6"/>
  <c r="D2320" i="6"/>
  <c r="D2321" i="6"/>
  <c r="D2322" i="6"/>
  <c r="D2323" i="6"/>
  <c r="D2324" i="6"/>
  <c r="D2325" i="6"/>
  <c r="D2326" i="6"/>
  <c r="D2327" i="6"/>
  <c r="D2328" i="6"/>
  <c r="D2329" i="6"/>
  <c r="D2330" i="6"/>
  <c r="D2331" i="6"/>
  <c r="D2332" i="6"/>
  <c r="D2333" i="6"/>
  <c r="D2334" i="6"/>
  <c r="D2335" i="6"/>
  <c r="D2336" i="6"/>
  <c r="D2337" i="6"/>
  <c r="D2338" i="6"/>
  <c r="D2339" i="6"/>
  <c r="D2340" i="6"/>
  <c r="D2341" i="6"/>
  <c r="D2342" i="6"/>
  <c r="D2343" i="6"/>
  <c r="D2344" i="6"/>
  <c r="D2345" i="6"/>
  <c r="D2346" i="6"/>
  <c r="D2347" i="6"/>
  <c r="D2348" i="6"/>
  <c r="D2349" i="6"/>
  <c r="D2350" i="6"/>
  <c r="D2351" i="6"/>
  <c r="D2352" i="6"/>
  <c r="D2353" i="6"/>
  <c r="D2354" i="6"/>
  <c r="D2355" i="6"/>
  <c r="D2356" i="6"/>
  <c r="D2357" i="6"/>
  <c r="D2358" i="6"/>
  <c r="D2359" i="6"/>
  <c r="D2360" i="6"/>
  <c r="D2361" i="6"/>
  <c r="D2362" i="6"/>
  <c r="D2363" i="6"/>
  <c r="D2364" i="6"/>
  <c r="D2365" i="6"/>
  <c r="D2366" i="6"/>
  <c r="D2367" i="6"/>
  <c r="D2368" i="6"/>
  <c r="D2369" i="6"/>
  <c r="D2370" i="6"/>
  <c r="D2371" i="6"/>
  <c r="D2372" i="6"/>
  <c r="D2373" i="6"/>
  <c r="D2374" i="6"/>
  <c r="D2375" i="6"/>
  <c r="D2376" i="6"/>
  <c r="D2377" i="6"/>
  <c r="D2378" i="6"/>
  <c r="D2379" i="6"/>
  <c r="D2380" i="6"/>
  <c r="D2381" i="6"/>
  <c r="D2382" i="6"/>
  <c r="D2383" i="6"/>
  <c r="D2384" i="6"/>
  <c r="D2385" i="6"/>
  <c r="D2386" i="6"/>
  <c r="D2387" i="6"/>
  <c r="D2388" i="6"/>
  <c r="D2389" i="6"/>
  <c r="D2390" i="6"/>
  <c r="D2391" i="6"/>
  <c r="D2392" i="6"/>
  <c r="D2393" i="6"/>
  <c r="D2394" i="6"/>
  <c r="D2395" i="6"/>
  <c r="D2396" i="6"/>
  <c r="D2397" i="6"/>
  <c r="D2398" i="6"/>
  <c r="D2399" i="6"/>
  <c r="D2400" i="6"/>
  <c r="D2401" i="6"/>
  <c r="D2402" i="6"/>
  <c r="D2403" i="6"/>
  <c r="D2404" i="6"/>
  <c r="D2405" i="6"/>
  <c r="D2406" i="6"/>
  <c r="D2407" i="6"/>
  <c r="D2408" i="6"/>
  <c r="D2409" i="6"/>
  <c r="D2410" i="6"/>
  <c r="D2411" i="6"/>
  <c r="D2412" i="6"/>
  <c r="D2413" i="6"/>
  <c r="D2414" i="6"/>
  <c r="D2415" i="6"/>
  <c r="D2416" i="6"/>
  <c r="D2417" i="6"/>
  <c r="D2418" i="6"/>
  <c r="D2419" i="6"/>
  <c r="D2420" i="6"/>
  <c r="D2421" i="6"/>
  <c r="D2422" i="6"/>
  <c r="D2423" i="6"/>
  <c r="D2424" i="6"/>
  <c r="D2425" i="6"/>
  <c r="D2426" i="6"/>
  <c r="D2427" i="6"/>
  <c r="D2428" i="6"/>
  <c r="D2429" i="6"/>
  <c r="D2430" i="6"/>
  <c r="D2431" i="6"/>
  <c r="D2432" i="6"/>
  <c r="D2433" i="6"/>
  <c r="D2434" i="6"/>
  <c r="D2435" i="6"/>
  <c r="D2436" i="6"/>
  <c r="D2437" i="6"/>
  <c r="D2438" i="6"/>
  <c r="D2439" i="6"/>
  <c r="D2440" i="6"/>
  <c r="D2441" i="6"/>
  <c r="D2442" i="6"/>
  <c r="D2443" i="6"/>
  <c r="D2444" i="6"/>
  <c r="D2445" i="6"/>
  <c r="D2446" i="6"/>
  <c r="D2447" i="6"/>
  <c r="D2448" i="6"/>
  <c r="D2449" i="6"/>
  <c r="D2450" i="6"/>
  <c r="D2451" i="6"/>
  <c r="D2452" i="6"/>
  <c r="D2453" i="6"/>
  <c r="D2454" i="6"/>
  <c r="D2455" i="6"/>
  <c r="D2456" i="6"/>
  <c r="D2457" i="6"/>
  <c r="D2458" i="6"/>
  <c r="D2459" i="6"/>
  <c r="D2460" i="6"/>
  <c r="D2461" i="6"/>
  <c r="D2462" i="6"/>
  <c r="D2463" i="6"/>
  <c r="D2464" i="6"/>
  <c r="D2465" i="6"/>
  <c r="D2466" i="6"/>
  <c r="D2467" i="6"/>
  <c r="D2468" i="6"/>
  <c r="D2469" i="6"/>
  <c r="D2470" i="6"/>
  <c r="D2471" i="6"/>
  <c r="D2472" i="6"/>
  <c r="D2473" i="6"/>
  <c r="D2474" i="6"/>
  <c r="D2475" i="6"/>
  <c r="D2476" i="6"/>
  <c r="D2477" i="6"/>
  <c r="D2478" i="6"/>
  <c r="D2479" i="6"/>
  <c r="D2480" i="6"/>
  <c r="D2481" i="6"/>
  <c r="D2482" i="6"/>
  <c r="D2483" i="6"/>
  <c r="D2484" i="6"/>
  <c r="D2485" i="6"/>
  <c r="D2486" i="6"/>
  <c r="D2487" i="6"/>
  <c r="D2488" i="6"/>
  <c r="D2489" i="6"/>
  <c r="D2490" i="6"/>
  <c r="D2491" i="6"/>
  <c r="D2492" i="6"/>
  <c r="D2493" i="6"/>
  <c r="D2494" i="6"/>
  <c r="D2495" i="6"/>
  <c r="D2496" i="6"/>
  <c r="D2497" i="6"/>
  <c r="D2498" i="6"/>
  <c r="D2499" i="6"/>
  <c r="D2500" i="6"/>
  <c r="D2501" i="6"/>
  <c r="D2502" i="6"/>
  <c r="D2503" i="6"/>
  <c r="D2504" i="6"/>
  <c r="D2505" i="6"/>
  <c r="D2506" i="6"/>
  <c r="D2507" i="6"/>
  <c r="D2508" i="6"/>
  <c r="D2509" i="6"/>
  <c r="D2510" i="6"/>
  <c r="D2511" i="6"/>
  <c r="D2512" i="6"/>
  <c r="D2513" i="6"/>
  <c r="D2514" i="6"/>
  <c r="D2515" i="6"/>
  <c r="D2516" i="6"/>
  <c r="D2517" i="6"/>
  <c r="D2518" i="6"/>
  <c r="D2519" i="6"/>
  <c r="D2520" i="6"/>
  <c r="D2521" i="6"/>
  <c r="D2522" i="6"/>
  <c r="D2523" i="6"/>
  <c r="D2524" i="6"/>
  <c r="D2525" i="6"/>
  <c r="D2526" i="6"/>
  <c r="D2527" i="6"/>
  <c r="D2528" i="6"/>
  <c r="D2529" i="6"/>
  <c r="D2530" i="6"/>
  <c r="D2531" i="6"/>
  <c r="D2532" i="6"/>
  <c r="D2533" i="6"/>
  <c r="D2534" i="6"/>
  <c r="D2535" i="6"/>
  <c r="D2536" i="6"/>
  <c r="D2537" i="6"/>
  <c r="D2538" i="6"/>
  <c r="D2539" i="6"/>
  <c r="D2540" i="6"/>
  <c r="D2541" i="6"/>
  <c r="D2542" i="6"/>
  <c r="D2543" i="6"/>
  <c r="D2544" i="6"/>
  <c r="D2545" i="6"/>
  <c r="D2546" i="6"/>
  <c r="D2547" i="6"/>
  <c r="D2548" i="6"/>
  <c r="D2549" i="6"/>
  <c r="D2550" i="6"/>
  <c r="D2551" i="6"/>
  <c r="D2552" i="6"/>
  <c r="D2553" i="6"/>
  <c r="D2554" i="6"/>
  <c r="D2555" i="6"/>
  <c r="D2556" i="6"/>
  <c r="D2557" i="6"/>
  <c r="D2558" i="6"/>
  <c r="D2559" i="6"/>
  <c r="D2560" i="6"/>
  <c r="D2561" i="6"/>
  <c r="D2562" i="6"/>
  <c r="D2563" i="6"/>
  <c r="D2564" i="6"/>
  <c r="D2565" i="6"/>
  <c r="D2566" i="6"/>
  <c r="D2567" i="6"/>
  <c r="D2568" i="6"/>
  <c r="D2569" i="6"/>
  <c r="D2570" i="6"/>
  <c r="D2571" i="6"/>
  <c r="D2572" i="6"/>
  <c r="D2573" i="6"/>
  <c r="D2574" i="6"/>
  <c r="D2575" i="6"/>
  <c r="D2576" i="6"/>
  <c r="D2577" i="6"/>
  <c r="D2578" i="6"/>
  <c r="D2579" i="6"/>
  <c r="D2580" i="6"/>
  <c r="D2581" i="6"/>
  <c r="D2582" i="6"/>
  <c r="D2583" i="6"/>
  <c r="D2584" i="6"/>
  <c r="D2585" i="6"/>
  <c r="D2586" i="6"/>
  <c r="D2587" i="6"/>
  <c r="D2588" i="6"/>
  <c r="D2589" i="6"/>
  <c r="D2590" i="6"/>
  <c r="D2591" i="6"/>
  <c r="D2592" i="6"/>
  <c r="D2593" i="6"/>
  <c r="D2594" i="6"/>
  <c r="D2595" i="6"/>
  <c r="D2596" i="6"/>
  <c r="D2597" i="6"/>
  <c r="D2598" i="6"/>
  <c r="D2599" i="6"/>
  <c r="D2600" i="6"/>
  <c r="D2601" i="6"/>
  <c r="D2602" i="6"/>
  <c r="D2603" i="6"/>
  <c r="D2604" i="6"/>
  <c r="D2605" i="6"/>
  <c r="D2606" i="6"/>
  <c r="D2607" i="6"/>
  <c r="D2608" i="6"/>
  <c r="D2609" i="6"/>
  <c r="D2610" i="6"/>
  <c r="D2611" i="6"/>
  <c r="D2612" i="6"/>
  <c r="D2613" i="6"/>
  <c r="D2614" i="6"/>
  <c r="D2615" i="6"/>
  <c r="D2616" i="6"/>
  <c r="D2617" i="6"/>
  <c r="D2618" i="6"/>
  <c r="D2619" i="6"/>
  <c r="D2620" i="6"/>
  <c r="D2621" i="6"/>
  <c r="D2622" i="6"/>
  <c r="D2623" i="6"/>
  <c r="D2624" i="6"/>
  <c r="D2625" i="6"/>
  <c r="D2626" i="6"/>
  <c r="D2627" i="6"/>
  <c r="D2628" i="6"/>
  <c r="D2629" i="6"/>
  <c r="D2630" i="6"/>
  <c r="D2631" i="6"/>
  <c r="D2632" i="6"/>
  <c r="D2633" i="6"/>
  <c r="D2634" i="6"/>
  <c r="D2635" i="6"/>
  <c r="D2636" i="6"/>
  <c r="D2637" i="6"/>
  <c r="D2638" i="6"/>
  <c r="D2639" i="6"/>
  <c r="D2640" i="6"/>
  <c r="D2641" i="6"/>
  <c r="D2642" i="6"/>
  <c r="D2643" i="6"/>
  <c r="D2644" i="6"/>
  <c r="D2645" i="6"/>
  <c r="D2646" i="6"/>
  <c r="D2647" i="6"/>
  <c r="D2648" i="6"/>
  <c r="D2649" i="6"/>
  <c r="D2650" i="6"/>
  <c r="D2651" i="6"/>
  <c r="D2652" i="6"/>
  <c r="D2653" i="6"/>
  <c r="D2654" i="6"/>
  <c r="D2655" i="6"/>
  <c r="D2656" i="6"/>
  <c r="D2657" i="6"/>
  <c r="D2658" i="6"/>
  <c r="D2659" i="6"/>
  <c r="D2660" i="6"/>
  <c r="D2661" i="6"/>
  <c r="D2662" i="6"/>
  <c r="D2663" i="6"/>
  <c r="D2664" i="6"/>
  <c r="D2665" i="6"/>
  <c r="D2666" i="6"/>
  <c r="D2667" i="6"/>
  <c r="D2668" i="6"/>
  <c r="D2669" i="6"/>
  <c r="D2670" i="6"/>
  <c r="D2671" i="6"/>
  <c r="D2672" i="6"/>
  <c r="D2673" i="6"/>
  <c r="D2674" i="6"/>
  <c r="D2675" i="6"/>
  <c r="D2676" i="6"/>
  <c r="D2677" i="6"/>
  <c r="D2678" i="6"/>
  <c r="D2679" i="6"/>
  <c r="D2680" i="6"/>
  <c r="D2681" i="6"/>
  <c r="D2682" i="6"/>
  <c r="D2683" i="6"/>
  <c r="D2684" i="6"/>
  <c r="D2685" i="6"/>
  <c r="D2686" i="6"/>
  <c r="D2687" i="6"/>
  <c r="D2688" i="6"/>
  <c r="D2689" i="6"/>
  <c r="D2690" i="6"/>
  <c r="D2691" i="6"/>
  <c r="D2692" i="6"/>
  <c r="D2693" i="6"/>
  <c r="D2694" i="6"/>
  <c r="D2695" i="6"/>
  <c r="D2696" i="6"/>
  <c r="D2697" i="6"/>
  <c r="D2698" i="6"/>
  <c r="D2699" i="6"/>
  <c r="D2700" i="6"/>
  <c r="D2701" i="6"/>
  <c r="D2702" i="6"/>
  <c r="D2703" i="6"/>
  <c r="D2704" i="6"/>
  <c r="D2705" i="6"/>
  <c r="D2706" i="6"/>
  <c r="D2707" i="6"/>
  <c r="D2708" i="6"/>
  <c r="D2709" i="6"/>
  <c r="D2710" i="6"/>
  <c r="D2711" i="6"/>
  <c r="D2712" i="6"/>
  <c r="D2713" i="6"/>
  <c r="D2714" i="6"/>
  <c r="D2715" i="6"/>
  <c r="D2716" i="6"/>
  <c r="D2717" i="6"/>
  <c r="D2718" i="6"/>
  <c r="D2719" i="6"/>
  <c r="D2720" i="6"/>
  <c r="D2721" i="6"/>
  <c r="D2722" i="6"/>
  <c r="D2723" i="6"/>
  <c r="D2724" i="6"/>
  <c r="D2725" i="6"/>
  <c r="D2726" i="6"/>
  <c r="D2727" i="6"/>
  <c r="D2728" i="6"/>
  <c r="D2729" i="6"/>
  <c r="D2730" i="6"/>
  <c r="D2731" i="6"/>
  <c r="D2732" i="6"/>
  <c r="D2733" i="6"/>
  <c r="D2734" i="6"/>
  <c r="D2735" i="6"/>
  <c r="D2736" i="6"/>
  <c r="D2737" i="6"/>
  <c r="D2738" i="6"/>
  <c r="D2739" i="6"/>
  <c r="D2740" i="6"/>
  <c r="D2741" i="6"/>
  <c r="D2742" i="6"/>
  <c r="D2743" i="6"/>
  <c r="D2744" i="6"/>
  <c r="D2745" i="6"/>
  <c r="D2746" i="6"/>
  <c r="D2747" i="6"/>
  <c r="D2748" i="6"/>
  <c r="D2749" i="6"/>
  <c r="D2750" i="6"/>
  <c r="D2751" i="6"/>
  <c r="D2752" i="6"/>
  <c r="D2753" i="6"/>
  <c r="D2754" i="6"/>
  <c r="D2755" i="6"/>
  <c r="D2756" i="6"/>
  <c r="D2757" i="6"/>
  <c r="D2758" i="6"/>
  <c r="D2759" i="6"/>
  <c r="D2760" i="6"/>
  <c r="D2761" i="6"/>
  <c r="D2762" i="6"/>
  <c r="D2763" i="6"/>
  <c r="D2764" i="6"/>
  <c r="D2765" i="6"/>
  <c r="D2766" i="6"/>
  <c r="D2767" i="6"/>
  <c r="D2768" i="6"/>
  <c r="D2769" i="6"/>
  <c r="D2770" i="6"/>
  <c r="D2771" i="6"/>
  <c r="D2772" i="6"/>
  <c r="D2773" i="6"/>
  <c r="D2774" i="6"/>
  <c r="D2775" i="6"/>
  <c r="D2776" i="6"/>
  <c r="D2777" i="6"/>
  <c r="D2778" i="6"/>
  <c r="D2779" i="6"/>
  <c r="D2780" i="6"/>
  <c r="D2781" i="6"/>
  <c r="D2782" i="6"/>
  <c r="D2783" i="6"/>
  <c r="D2784" i="6"/>
  <c r="D2785" i="6"/>
  <c r="D2786" i="6"/>
  <c r="D2787" i="6"/>
  <c r="D2788" i="6"/>
  <c r="D2789" i="6"/>
  <c r="D2790" i="6"/>
  <c r="D2791" i="6"/>
  <c r="D2792" i="6"/>
  <c r="D2793" i="6"/>
  <c r="D2794" i="6"/>
  <c r="D2795" i="6"/>
  <c r="D2796" i="6"/>
  <c r="D2797" i="6"/>
  <c r="D2798" i="6"/>
  <c r="D2799" i="6"/>
  <c r="D2800" i="6"/>
  <c r="D2801" i="6"/>
  <c r="D2802" i="6"/>
  <c r="D2803" i="6"/>
  <c r="D2804" i="6"/>
  <c r="D2805" i="6"/>
  <c r="D2806" i="6"/>
  <c r="D2807" i="6"/>
  <c r="D2808" i="6"/>
  <c r="D2809" i="6"/>
  <c r="D2810" i="6"/>
  <c r="D2811" i="6"/>
  <c r="D2812" i="6"/>
  <c r="D2813" i="6"/>
  <c r="D2814" i="6"/>
  <c r="D2815" i="6"/>
  <c r="D2816" i="6"/>
  <c r="D2817" i="6"/>
  <c r="D2818" i="6"/>
  <c r="D2819" i="6"/>
  <c r="D2820" i="6"/>
  <c r="D2821" i="6"/>
  <c r="D2822" i="6"/>
  <c r="D2823" i="6"/>
  <c r="D2824" i="6"/>
  <c r="D2825" i="6"/>
  <c r="D2826" i="6"/>
  <c r="D2827" i="6"/>
  <c r="D2828" i="6"/>
  <c r="D2829" i="6"/>
  <c r="D2830" i="6"/>
  <c r="D2831" i="6"/>
  <c r="D2832" i="6"/>
  <c r="D2833" i="6"/>
  <c r="D2834" i="6"/>
  <c r="D2835" i="6"/>
  <c r="D2836" i="6"/>
  <c r="D2837" i="6"/>
  <c r="D2838" i="6"/>
  <c r="D2839" i="6"/>
  <c r="D2840" i="6"/>
  <c r="D2841" i="6"/>
  <c r="D2842" i="6"/>
  <c r="D2843" i="6"/>
  <c r="D2844" i="6"/>
  <c r="D2845" i="6"/>
  <c r="D2846" i="6"/>
  <c r="D2847" i="6"/>
  <c r="D2848" i="6"/>
  <c r="D2849" i="6"/>
  <c r="D2850" i="6"/>
  <c r="D2851" i="6"/>
  <c r="D2852" i="6"/>
  <c r="D2853" i="6"/>
  <c r="D2854" i="6"/>
  <c r="D2855" i="6"/>
  <c r="D2856" i="6"/>
  <c r="D2857" i="6"/>
  <c r="D2858" i="6"/>
  <c r="D2859" i="6"/>
  <c r="D2860" i="6"/>
  <c r="D2861" i="6"/>
  <c r="D2862" i="6"/>
  <c r="D2863" i="6"/>
  <c r="D2864" i="6"/>
  <c r="D2865" i="6"/>
  <c r="D2866" i="6"/>
  <c r="D2867" i="6"/>
  <c r="D2868" i="6"/>
  <c r="D2869" i="6"/>
  <c r="D2870" i="6"/>
  <c r="D2871" i="6"/>
  <c r="D2872" i="6"/>
  <c r="D2873" i="6"/>
  <c r="D2874" i="6"/>
  <c r="D2875" i="6"/>
  <c r="D2876" i="6"/>
  <c r="D2877" i="6"/>
  <c r="D2878" i="6"/>
  <c r="D2879" i="6"/>
  <c r="D2880" i="6"/>
  <c r="D2881" i="6"/>
  <c r="D2882" i="6"/>
  <c r="D2883" i="6"/>
  <c r="D2884" i="6"/>
  <c r="D2885" i="6"/>
  <c r="D2886" i="6"/>
  <c r="D2887" i="6"/>
  <c r="D2888" i="6"/>
  <c r="D2889" i="6"/>
  <c r="D2890" i="6"/>
  <c r="D2891" i="6"/>
  <c r="D2892" i="6"/>
  <c r="D2893" i="6"/>
  <c r="D2894" i="6"/>
  <c r="D2895" i="6"/>
  <c r="D2896" i="6"/>
  <c r="D2897" i="6"/>
  <c r="D2898" i="6"/>
  <c r="D2899" i="6"/>
  <c r="D2900" i="6"/>
  <c r="D2901" i="6"/>
  <c r="D2902" i="6"/>
  <c r="D2903" i="6"/>
  <c r="D2904" i="6"/>
  <c r="D2905" i="6"/>
  <c r="D2906" i="6"/>
  <c r="D2907" i="6"/>
  <c r="D2908" i="6"/>
  <c r="D2909" i="6"/>
  <c r="D2910" i="6"/>
  <c r="D2911" i="6"/>
  <c r="D2912" i="6"/>
  <c r="D2913" i="6"/>
  <c r="D2914" i="6"/>
  <c r="D2915" i="6"/>
  <c r="D2916" i="6"/>
  <c r="D2917" i="6"/>
  <c r="D2918" i="6"/>
  <c r="D2919" i="6"/>
  <c r="D2920" i="6"/>
  <c r="D2921" i="6"/>
  <c r="D2922" i="6"/>
  <c r="D2923" i="6"/>
  <c r="D2924" i="6"/>
  <c r="D2925" i="6"/>
  <c r="D2926" i="6"/>
  <c r="D2927" i="6"/>
  <c r="D2928" i="6"/>
  <c r="D2929" i="6"/>
  <c r="D2930" i="6"/>
  <c r="D2931" i="6"/>
  <c r="D2932" i="6"/>
  <c r="D2933" i="6"/>
  <c r="D2934" i="6"/>
  <c r="D2935" i="6"/>
  <c r="D2936" i="6"/>
  <c r="D2937" i="6"/>
  <c r="D2938" i="6"/>
  <c r="D2939" i="6"/>
  <c r="D2940" i="6"/>
  <c r="D2941" i="6"/>
  <c r="D2942" i="6"/>
  <c r="D2943" i="6"/>
  <c r="D2944" i="6"/>
  <c r="D2945" i="6"/>
  <c r="D2946" i="6"/>
  <c r="D2947" i="6"/>
  <c r="D2948" i="6"/>
  <c r="D2949" i="6"/>
  <c r="D2950" i="6"/>
  <c r="D2951" i="6"/>
  <c r="D2952" i="6"/>
  <c r="D2953" i="6"/>
  <c r="D2954" i="6"/>
  <c r="D2955" i="6"/>
  <c r="D2956" i="6"/>
  <c r="D2957" i="6"/>
  <c r="D2958" i="6"/>
  <c r="D2959" i="6"/>
  <c r="D2960" i="6"/>
  <c r="D2961" i="6"/>
  <c r="D2962" i="6"/>
  <c r="D2963" i="6"/>
  <c r="D2964" i="6"/>
  <c r="D2965" i="6"/>
  <c r="D2966" i="6"/>
  <c r="D2967" i="6"/>
  <c r="D2968" i="6"/>
  <c r="D2969" i="6"/>
  <c r="D2970" i="6"/>
  <c r="D2971" i="6"/>
  <c r="D2972" i="6"/>
  <c r="D2973" i="6"/>
  <c r="D2974" i="6"/>
  <c r="D2975" i="6"/>
  <c r="D2976" i="6"/>
  <c r="D2977" i="6"/>
  <c r="D2978" i="6"/>
  <c r="D2979" i="6"/>
  <c r="D2980" i="6"/>
  <c r="D2981" i="6"/>
  <c r="D2982" i="6"/>
  <c r="D2983" i="6"/>
  <c r="D2984" i="6"/>
  <c r="D2985" i="6"/>
  <c r="D2986" i="6"/>
  <c r="D2987" i="6"/>
  <c r="D2988" i="6"/>
  <c r="D2989" i="6"/>
  <c r="D2990" i="6"/>
  <c r="D2991" i="6"/>
  <c r="D2992" i="6"/>
  <c r="D2993" i="6"/>
  <c r="D2994" i="6"/>
  <c r="D2995" i="6"/>
  <c r="D2996" i="6"/>
  <c r="D2997" i="6"/>
  <c r="D2998" i="6"/>
  <c r="D2999" i="6"/>
  <c r="D3000" i="6"/>
  <c r="D3001" i="6"/>
  <c r="D3002" i="6"/>
  <c r="D3003" i="6"/>
  <c r="D3004" i="6"/>
  <c r="D3005" i="6"/>
  <c r="D3006" i="6"/>
  <c r="D3007" i="6"/>
  <c r="D3008" i="6"/>
  <c r="D3009" i="6"/>
  <c r="D3010" i="6"/>
  <c r="D3011" i="6"/>
  <c r="D3012" i="6"/>
  <c r="D3013" i="6"/>
  <c r="D3014" i="6"/>
  <c r="D3015" i="6"/>
  <c r="D3016" i="6"/>
  <c r="D3017" i="6"/>
  <c r="D3018" i="6"/>
  <c r="D3019" i="6"/>
  <c r="D3020" i="6"/>
  <c r="D3021" i="6"/>
  <c r="D3022" i="6"/>
  <c r="D3023" i="6"/>
  <c r="D3024" i="6"/>
  <c r="D3025" i="6"/>
  <c r="D3026" i="6"/>
  <c r="D3027" i="6"/>
  <c r="D3028" i="6"/>
  <c r="D3029" i="6"/>
  <c r="D3030" i="6"/>
  <c r="D3031" i="6"/>
  <c r="D3032" i="6"/>
  <c r="D3033" i="6"/>
  <c r="D3034" i="6"/>
  <c r="D3035" i="6"/>
  <c r="D3036" i="6"/>
  <c r="D3037" i="6"/>
  <c r="D3038" i="6"/>
  <c r="D3039" i="6"/>
  <c r="D3040" i="6"/>
  <c r="D3041" i="6"/>
  <c r="D3042" i="6"/>
  <c r="D3043" i="6"/>
  <c r="D3044" i="6"/>
  <c r="D3045" i="6"/>
  <c r="D3046" i="6"/>
  <c r="D3047" i="6"/>
  <c r="D3048" i="6"/>
  <c r="D3049" i="6"/>
  <c r="D3050" i="6"/>
  <c r="D3051" i="6"/>
  <c r="D3052" i="6"/>
  <c r="D3053" i="6"/>
  <c r="D3054" i="6"/>
  <c r="D3055" i="6"/>
  <c r="D3056" i="6"/>
  <c r="D3057" i="6"/>
  <c r="D3058" i="6"/>
  <c r="D3059" i="6"/>
  <c r="D3060" i="6"/>
  <c r="D3061" i="6"/>
  <c r="D3062" i="6"/>
  <c r="D3063" i="6"/>
  <c r="D3064" i="6"/>
  <c r="D3065" i="6"/>
  <c r="D3066" i="6"/>
  <c r="D3067" i="6"/>
  <c r="D3068" i="6"/>
  <c r="D3069" i="6"/>
  <c r="D3070" i="6"/>
  <c r="D3071" i="6"/>
  <c r="D3072" i="6"/>
  <c r="D3073" i="6"/>
  <c r="D3074" i="6"/>
  <c r="D3075" i="6"/>
  <c r="D3076" i="6"/>
  <c r="D3077" i="6"/>
  <c r="D3078" i="6"/>
  <c r="D3079" i="6"/>
  <c r="D3080" i="6"/>
  <c r="D3081" i="6"/>
  <c r="D3082" i="6"/>
  <c r="D3083" i="6"/>
  <c r="D3084" i="6"/>
  <c r="D3085" i="6"/>
  <c r="D3086" i="6"/>
  <c r="D3087" i="6"/>
  <c r="D3088" i="6"/>
  <c r="D3089" i="6"/>
  <c r="D3090" i="6"/>
  <c r="D3091" i="6"/>
  <c r="D3092" i="6"/>
  <c r="D3093" i="6"/>
  <c r="D3094" i="6"/>
  <c r="D3095" i="6"/>
  <c r="D3096" i="6"/>
  <c r="D3097" i="6"/>
  <c r="D3098" i="6"/>
  <c r="D3099" i="6"/>
  <c r="D3100" i="6"/>
  <c r="D3101" i="6"/>
  <c r="D3102" i="6"/>
  <c r="D3103" i="6"/>
  <c r="D3104" i="6"/>
  <c r="D3105" i="6"/>
  <c r="D3106" i="6"/>
  <c r="D3107" i="6"/>
  <c r="D3108" i="6"/>
  <c r="D3109" i="6"/>
  <c r="D3110" i="6"/>
  <c r="D3111" i="6"/>
  <c r="D3112" i="6"/>
  <c r="D3113" i="6"/>
  <c r="D3114" i="6"/>
  <c r="D3115" i="6"/>
  <c r="D3116" i="6"/>
  <c r="D3117" i="6"/>
  <c r="D3118" i="6"/>
  <c r="D3119" i="6"/>
  <c r="D3120" i="6"/>
  <c r="D3121" i="6"/>
  <c r="D3122" i="6"/>
  <c r="D3123" i="6"/>
  <c r="D3124" i="6"/>
  <c r="D3125" i="6"/>
  <c r="D3126" i="6"/>
  <c r="D3127" i="6"/>
  <c r="D3128" i="6"/>
  <c r="D3129" i="6"/>
  <c r="D3130" i="6"/>
  <c r="D3131" i="6"/>
  <c r="D3132" i="6"/>
  <c r="D3133" i="6"/>
  <c r="D3134" i="6"/>
  <c r="D3135" i="6"/>
  <c r="D3136" i="6"/>
  <c r="D3137" i="6"/>
  <c r="D3138" i="6"/>
  <c r="D3139" i="6"/>
  <c r="D3140" i="6"/>
  <c r="D3141" i="6"/>
  <c r="D3142" i="6"/>
  <c r="D3143" i="6"/>
  <c r="D3144" i="6"/>
  <c r="D3145" i="6"/>
  <c r="D3146" i="6"/>
  <c r="D3147" i="6"/>
  <c r="D3148" i="6"/>
  <c r="D3149" i="6"/>
  <c r="D3150" i="6"/>
  <c r="D3151" i="6"/>
  <c r="D3152" i="6"/>
  <c r="D3153" i="6"/>
  <c r="D3154" i="6"/>
  <c r="D3155" i="6"/>
  <c r="D3156" i="6"/>
  <c r="D3157" i="6"/>
  <c r="D3158" i="6"/>
  <c r="D3159" i="6"/>
  <c r="D3160" i="6"/>
  <c r="D3161" i="6"/>
  <c r="D3162" i="6"/>
  <c r="D3163" i="6"/>
  <c r="D3164" i="6"/>
  <c r="D3165" i="6"/>
  <c r="D3166" i="6"/>
  <c r="D3167" i="6"/>
  <c r="D3168" i="6"/>
  <c r="D3169" i="6"/>
  <c r="D3170" i="6"/>
  <c r="D3171" i="6"/>
  <c r="D3172" i="6"/>
  <c r="D3173" i="6"/>
  <c r="D3174" i="6"/>
  <c r="D3175" i="6"/>
  <c r="D3176" i="6"/>
  <c r="D3177" i="6"/>
  <c r="D3178" i="6"/>
  <c r="D3179" i="6"/>
  <c r="D3180" i="6"/>
  <c r="D3181" i="6"/>
  <c r="D3182" i="6"/>
  <c r="D3183" i="6"/>
  <c r="D3184" i="6"/>
  <c r="D3185" i="6"/>
  <c r="D3186" i="6"/>
  <c r="D3187" i="6"/>
  <c r="D3188" i="6"/>
  <c r="D3189" i="6"/>
  <c r="D3190" i="6"/>
  <c r="D3191" i="6"/>
  <c r="D3192" i="6"/>
  <c r="D3193" i="6"/>
  <c r="D3194" i="6"/>
  <c r="D3195" i="6"/>
  <c r="D3196" i="6"/>
  <c r="D3197" i="6"/>
  <c r="D3198" i="6"/>
  <c r="D3199" i="6"/>
  <c r="D3200" i="6"/>
  <c r="D3201" i="6"/>
  <c r="D3202" i="6"/>
  <c r="D3203" i="6"/>
  <c r="D3204" i="6"/>
  <c r="D3205" i="6"/>
  <c r="D3206" i="6"/>
  <c r="D3207" i="6"/>
  <c r="D3208" i="6"/>
  <c r="D3209" i="6"/>
  <c r="D3210" i="6"/>
  <c r="D3211" i="6"/>
  <c r="D3212" i="6"/>
  <c r="D3213" i="6"/>
  <c r="D3214" i="6"/>
  <c r="D3215" i="6"/>
  <c r="D3216" i="6"/>
  <c r="D3217" i="6"/>
  <c r="D3218" i="6"/>
  <c r="D3219" i="6"/>
  <c r="D3220" i="6"/>
  <c r="D3221" i="6"/>
  <c r="D3222" i="6"/>
  <c r="D3223" i="6"/>
  <c r="D3224" i="6"/>
  <c r="D3225" i="6"/>
  <c r="D3226" i="6"/>
  <c r="D3227" i="6"/>
  <c r="D3228" i="6"/>
  <c r="D3229" i="6"/>
  <c r="D3230" i="6"/>
  <c r="D3231" i="6"/>
  <c r="D3232" i="6"/>
  <c r="D3233" i="6"/>
  <c r="D3234" i="6"/>
  <c r="D3235" i="6"/>
  <c r="D3236" i="6"/>
  <c r="D3237" i="6"/>
  <c r="D3238" i="6"/>
  <c r="D3239" i="6"/>
  <c r="D3240" i="6"/>
  <c r="D3241" i="6"/>
  <c r="D3242" i="6"/>
  <c r="D3243" i="6"/>
  <c r="D3244" i="6"/>
  <c r="D3245" i="6"/>
  <c r="D3246" i="6"/>
  <c r="D3247" i="6"/>
  <c r="D3248" i="6"/>
  <c r="D3249" i="6"/>
  <c r="D3250" i="6"/>
  <c r="D3251" i="6"/>
  <c r="D3252" i="6"/>
  <c r="D3253" i="6"/>
  <c r="D3254" i="6"/>
  <c r="D3255" i="6"/>
  <c r="D3256" i="6"/>
  <c r="D3257" i="6"/>
  <c r="D3258" i="6"/>
  <c r="D3259" i="6"/>
  <c r="D3260" i="6"/>
  <c r="D3261" i="6"/>
  <c r="D3262" i="6"/>
  <c r="D3263" i="6"/>
  <c r="D3264" i="6"/>
  <c r="D3265" i="6"/>
  <c r="D3266" i="6"/>
  <c r="D3267" i="6"/>
  <c r="D3268" i="6"/>
  <c r="D3269" i="6"/>
  <c r="D3270" i="6"/>
  <c r="D3271" i="6"/>
  <c r="D3272" i="6"/>
  <c r="D3273" i="6"/>
  <c r="D3274" i="6"/>
  <c r="D3275" i="6"/>
  <c r="D3276" i="6"/>
  <c r="D3277" i="6"/>
  <c r="D3278" i="6"/>
  <c r="D3279" i="6"/>
  <c r="D3280" i="6"/>
  <c r="D3281" i="6"/>
  <c r="D3282" i="6"/>
  <c r="D3283" i="6"/>
  <c r="D3284" i="6"/>
  <c r="D3285" i="6"/>
  <c r="D3286" i="6"/>
  <c r="D3287" i="6"/>
  <c r="D3288" i="6"/>
  <c r="D3289" i="6"/>
  <c r="D3290" i="6"/>
  <c r="D3291" i="6"/>
  <c r="D3292" i="6"/>
  <c r="D3293" i="6"/>
  <c r="D3294" i="6"/>
  <c r="D3295" i="6"/>
  <c r="D3296" i="6"/>
  <c r="D3297" i="6"/>
  <c r="D3298" i="6"/>
  <c r="D3299" i="6"/>
  <c r="D3300" i="6"/>
  <c r="D3301" i="6"/>
  <c r="D3302" i="6"/>
  <c r="D3303" i="6"/>
  <c r="D3304" i="6"/>
  <c r="D3305" i="6"/>
  <c r="D3306" i="6"/>
  <c r="D3307" i="6"/>
  <c r="D3308" i="6"/>
  <c r="D3309" i="6"/>
  <c r="D3310" i="6"/>
  <c r="D3311" i="6"/>
  <c r="D3312" i="6"/>
  <c r="D3313" i="6"/>
  <c r="D3314" i="6"/>
  <c r="D3315" i="6"/>
  <c r="D3316" i="6"/>
  <c r="D3317" i="6"/>
  <c r="D3318" i="6"/>
  <c r="D3319" i="6"/>
  <c r="D3320" i="6"/>
  <c r="D3321" i="6"/>
  <c r="D3322" i="6"/>
  <c r="D3323" i="6"/>
  <c r="D3324" i="6"/>
  <c r="D3325" i="6"/>
  <c r="D3326" i="6"/>
  <c r="D3327" i="6"/>
  <c r="D3328" i="6"/>
  <c r="D3329" i="6"/>
  <c r="D3330" i="6"/>
  <c r="D3331" i="6"/>
  <c r="D3332" i="6"/>
  <c r="D3333" i="6"/>
  <c r="D3334" i="6"/>
  <c r="D3335" i="6"/>
  <c r="D3336" i="6"/>
  <c r="D3337" i="6"/>
  <c r="D3338" i="6"/>
  <c r="D3339" i="6"/>
  <c r="D3340" i="6"/>
  <c r="D3341" i="6"/>
  <c r="D3342" i="6"/>
  <c r="D3343" i="6"/>
  <c r="D3344" i="6"/>
  <c r="D3345" i="6"/>
  <c r="D3346" i="6"/>
  <c r="D3347" i="6"/>
  <c r="D3348" i="6"/>
  <c r="D3349" i="6"/>
  <c r="D3350" i="6"/>
  <c r="D3351" i="6"/>
  <c r="D3352" i="6"/>
  <c r="D3353" i="6"/>
  <c r="D3354" i="6"/>
  <c r="D3355" i="6"/>
  <c r="D3356" i="6"/>
  <c r="D3357" i="6"/>
  <c r="D3358" i="6"/>
  <c r="D3359" i="6"/>
  <c r="D3360" i="6"/>
  <c r="D3361" i="6"/>
  <c r="D3362" i="6"/>
  <c r="D3363" i="6"/>
  <c r="D3364" i="6"/>
  <c r="D3365" i="6"/>
  <c r="D3366" i="6"/>
  <c r="D3367" i="6"/>
  <c r="D3368" i="6"/>
  <c r="D3369" i="6"/>
  <c r="D3370" i="6"/>
  <c r="D3371" i="6"/>
  <c r="D3372" i="6"/>
  <c r="D3373" i="6"/>
  <c r="D3374" i="6"/>
  <c r="D3375" i="6"/>
  <c r="D3376" i="6"/>
  <c r="D3377" i="6"/>
  <c r="D3378" i="6"/>
  <c r="D3379" i="6"/>
  <c r="D3380" i="6"/>
  <c r="D3381" i="6"/>
  <c r="D3382" i="6"/>
  <c r="D3383" i="6"/>
  <c r="D3384" i="6"/>
  <c r="D3385" i="6"/>
  <c r="D3386" i="6"/>
  <c r="D3387" i="6"/>
  <c r="D3388" i="6"/>
  <c r="D3389" i="6"/>
  <c r="D3390" i="6"/>
  <c r="D3391" i="6"/>
  <c r="D3392" i="6"/>
  <c r="D3393" i="6"/>
  <c r="D3394" i="6"/>
  <c r="D3395" i="6"/>
  <c r="D3396" i="6"/>
  <c r="D3397" i="6"/>
  <c r="D3398" i="6"/>
  <c r="D3399" i="6"/>
  <c r="D3400" i="6"/>
  <c r="D3401" i="6"/>
  <c r="D3402" i="6"/>
  <c r="D3403" i="6"/>
  <c r="D3404" i="6"/>
  <c r="D3405" i="6"/>
  <c r="D3406" i="6"/>
  <c r="D3407" i="6"/>
  <c r="D3408" i="6"/>
  <c r="D3409" i="6"/>
  <c r="D3410" i="6"/>
  <c r="D3411" i="6"/>
  <c r="D3412" i="6"/>
  <c r="D3413" i="6"/>
  <c r="D3414" i="6"/>
  <c r="D3415" i="6"/>
  <c r="D3416" i="6"/>
  <c r="D3417" i="6"/>
  <c r="D3418" i="6"/>
  <c r="D3419" i="6"/>
  <c r="D3420" i="6"/>
  <c r="D3421" i="6"/>
  <c r="D3422" i="6"/>
  <c r="D3423" i="6"/>
  <c r="D3424" i="6"/>
  <c r="D3425" i="6"/>
  <c r="D3426" i="6"/>
  <c r="D3427" i="6"/>
  <c r="D3428" i="6"/>
  <c r="D3429" i="6"/>
  <c r="D3430" i="6"/>
  <c r="D3431" i="6"/>
  <c r="D3432" i="6"/>
  <c r="D3433" i="6"/>
  <c r="D3434" i="6"/>
  <c r="D3435" i="6"/>
  <c r="D3436" i="6"/>
  <c r="D3437" i="6"/>
  <c r="D3438" i="6"/>
  <c r="D3439" i="6"/>
  <c r="D3440" i="6"/>
  <c r="D3441" i="6"/>
  <c r="D3442" i="6"/>
  <c r="D3443" i="6"/>
  <c r="D3444" i="6"/>
  <c r="D3445" i="6"/>
  <c r="D3446" i="6"/>
  <c r="D3447" i="6"/>
  <c r="D3448" i="6"/>
  <c r="D3449" i="6"/>
  <c r="D3450" i="6"/>
  <c r="D3451" i="6"/>
  <c r="D3452" i="6"/>
  <c r="D3453" i="6"/>
  <c r="D3454" i="6"/>
  <c r="D3455" i="6"/>
  <c r="D3456" i="6"/>
  <c r="D3457" i="6"/>
  <c r="D3458" i="6"/>
  <c r="D3459" i="6"/>
  <c r="D3460" i="6"/>
  <c r="D3461" i="6"/>
  <c r="D3462" i="6"/>
  <c r="D3463" i="6"/>
  <c r="D3464" i="6"/>
  <c r="D3465" i="6"/>
  <c r="D3466" i="6"/>
  <c r="D3467" i="6"/>
  <c r="D3468" i="6"/>
  <c r="D3469" i="6"/>
  <c r="D3470" i="6"/>
  <c r="D3471" i="6"/>
  <c r="D3472" i="6"/>
  <c r="D3473" i="6"/>
  <c r="D3474" i="6"/>
  <c r="D3475" i="6"/>
  <c r="D3476" i="6"/>
  <c r="D3477" i="6"/>
  <c r="D3478" i="6"/>
  <c r="D3479" i="6"/>
  <c r="D3480" i="6"/>
  <c r="D3481" i="6"/>
  <c r="D3482" i="6"/>
  <c r="D3483" i="6"/>
  <c r="D3484" i="6"/>
  <c r="D3485" i="6"/>
  <c r="D3486" i="6"/>
  <c r="D3487" i="6"/>
  <c r="D3488" i="6"/>
  <c r="D3489" i="6"/>
  <c r="D3490" i="6"/>
  <c r="D3491" i="6"/>
  <c r="D3492" i="6"/>
  <c r="D3493" i="6"/>
  <c r="D3494" i="6"/>
  <c r="D3495" i="6"/>
  <c r="D3496" i="6"/>
  <c r="D3497" i="6"/>
  <c r="D3498" i="6"/>
  <c r="D3499" i="6"/>
  <c r="D3500" i="6"/>
  <c r="D3501" i="6"/>
  <c r="D3502" i="6"/>
  <c r="D3503" i="6"/>
  <c r="D3504" i="6"/>
  <c r="D3505" i="6"/>
  <c r="D3506" i="6"/>
  <c r="D3507" i="6"/>
  <c r="D3508" i="6"/>
  <c r="D3509" i="6"/>
  <c r="D3510" i="6"/>
  <c r="D3511" i="6"/>
  <c r="D3512" i="6"/>
  <c r="D3513" i="6"/>
  <c r="D3514" i="6"/>
  <c r="D3515" i="6"/>
  <c r="D3516" i="6"/>
  <c r="D3517" i="6"/>
  <c r="D3518" i="6"/>
  <c r="D3519" i="6"/>
  <c r="D3520" i="6"/>
  <c r="D3521" i="6"/>
  <c r="D3522" i="6"/>
  <c r="D3523" i="6"/>
  <c r="D3524" i="6"/>
  <c r="D3525" i="6"/>
  <c r="D3526" i="6"/>
  <c r="D3527" i="6"/>
  <c r="D3528" i="6"/>
  <c r="D3529" i="6"/>
  <c r="D3530" i="6"/>
  <c r="D3531" i="6"/>
  <c r="D3532" i="6"/>
  <c r="D3533" i="6"/>
  <c r="D3534" i="6"/>
  <c r="D3535" i="6"/>
  <c r="D3536" i="6"/>
  <c r="D3537" i="6"/>
  <c r="D3538" i="6"/>
  <c r="D3539" i="6"/>
  <c r="D3540" i="6"/>
  <c r="D3541" i="6"/>
  <c r="D3542" i="6"/>
  <c r="D3543" i="6"/>
  <c r="D3544" i="6"/>
  <c r="D3545" i="6"/>
  <c r="D3546" i="6"/>
  <c r="D3547" i="6"/>
  <c r="D3548" i="6"/>
  <c r="D3549" i="6"/>
  <c r="D3550" i="6"/>
  <c r="D3551" i="6"/>
  <c r="D3552" i="6"/>
  <c r="D3553" i="6"/>
  <c r="D3554" i="6"/>
  <c r="D3555" i="6"/>
  <c r="D3556" i="6"/>
  <c r="D3557" i="6"/>
  <c r="D3558" i="6"/>
  <c r="D3559" i="6"/>
  <c r="D3560" i="6"/>
  <c r="D3561" i="6"/>
  <c r="D3562" i="6"/>
  <c r="D3563" i="6"/>
  <c r="D3564" i="6"/>
  <c r="D3565" i="6"/>
  <c r="D3566" i="6"/>
  <c r="D3567" i="6"/>
  <c r="D3568" i="6"/>
  <c r="D3569" i="6"/>
  <c r="D3570" i="6"/>
  <c r="D3571" i="6"/>
  <c r="D3572" i="6"/>
  <c r="D3573" i="6"/>
  <c r="D3574" i="6"/>
  <c r="D3575" i="6"/>
  <c r="D3576" i="6"/>
  <c r="D3577" i="6"/>
  <c r="D3578" i="6"/>
  <c r="D3579" i="6"/>
  <c r="D3580" i="6"/>
  <c r="D3581" i="6"/>
  <c r="D3582" i="6"/>
  <c r="D3583" i="6"/>
  <c r="D3584" i="6"/>
  <c r="D3585" i="6"/>
  <c r="D3586" i="6"/>
  <c r="D3587" i="6"/>
  <c r="D3588" i="6"/>
  <c r="D3589" i="6"/>
  <c r="D3590" i="6"/>
  <c r="D3591" i="6"/>
  <c r="D3592" i="6"/>
  <c r="D3593" i="6"/>
  <c r="D3594" i="6"/>
  <c r="D3595" i="6"/>
  <c r="D3596" i="6"/>
  <c r="D3597" i="6"/>
  <c r="D3598" i="6"/>
  <c r="D3599" i="6"/>
  <c r="D3600" i="6"/>
  <c r="D3601" i="6"/>
  <c r="D3602" i="6"/>
  <c r="D3603" i="6"/>
  <c r="D3604" i="6"/>
  <c r="D3605" i="6"/>
  <c r="D3606" i="6"/>
  <c r="D3607" i="6"/>
  <c r="D3608" i="6"/>
  <c r="D3609" i="6"/>
  <c r="D3610" i="6"/>
  <c r="D3611" i="6"/>
  <c r="D3612" i="6"/>
  <c r="D3613" i="6"/>
  <c r="D3614" i="6"/>
  <c r="D3615" i="6"/>
  <c r="D3616" i="6"/>
  <c r="D3617" i="6"/>
  <c r="D3618" i="6"/>
  <c r="D3619" i="6"/>
  <c r="D3620" i="6"/>
  <c r="D3621" i="6"/>
  <c r="D3622" i="6"/>
  <c r="D3623" i="6"/>
  <c r="D3624" i="6"/>
  <c r="D3625" i="6"/>
  <c r="D3626" i="6"/>
  <c r="D3627" i="6"/>
  <c r="D3628" i="6"/>
  <c r="D3629" i="6"/>
  <c r="D3630" i="6"/>
  <c r="D3631" i="6"/>
  <c r="D3632" i="6"/>
  <c r="D3633" i="6"/>
  <c r="D3634" i="6"/>
  <c r="D3635" i="6"/>
  <c r="D3636" i="6"/>
  <c r="D3637" i="6"/>
  <c r="D3638" i="6"/>
  <c r="D3639" i="6"/>
  <c r="D3640" i="6"/>
  <c r="D3641" i="6"/>
  <c r="D3642" i="6"/>
  <c r="D3643" i="6"/>
  <c r="D3644" i="6"/>
  <c r="D3645" i="6"/>
  <c r="D3646" i="6"/>
  <c r="D3647" i="6"/>
  <c r="D3648" i="6"/>
  <c r="D3649" i="6"/>
  <c r="D3650" i="6"/>
  <c r="D3651" i="6"/>
  <c r="D3652" i="6"/>
  <c r="D3653" i="6"/>
  <c r="D3654" i="6"/>
  <c r="D3655" i="6"/>
  <c r="D3656" i="6"/>
  <c r="D3657" i="6"/>
  <c r="D3658" i="6"/>
  <c r="D3659" i="6"/>
  <c r="D3660" i="6"/>
  <c r="D3661" i="6"/>
  <c r="D3662" i="6"/>
  <c r="D3663" i="6"/>
  <c r="D3664" i="6"/>
  <c r="D3665" i="6"/>
  <c r="D3666" i="6"/>
  <c r="D3667" i="6"/>
  <c r="D3668" i="6"/>
  <c r="D3669" i="6"/>
  <c r="D3670" i="6"/>
  <c r="D3671" i="6"/>
  <c r="D3672" i="6"/>
  <c r="D3673" i="6"/>
  <c r="D3674" i="6"/>
  <c r="D3675" i="6"/>
  <c r="D3676" i="6"/>
  <c r="D3677" i="6"/>
  <c r="D3678" i="6"/>
  <c r="D3679" i="6"/>
  <c r="D3680" i="6"/>
  <c r="D3681" i="6"/>
  <c r="D3682" i="6"/>
  <c r="D3683" i="6"/>
  <c r="D3684" i="6"/>
  <c r="D3685" i="6"/>
  <c r="D3686" i="6"/>
  <c r="D3687" i="6"/>
  <c r="D3688" i="6"/>
  <c r="D3689" i="6"/>
  <c r="D3690" i="6"/>
  <c r="D3691" i="6"/>
  <c r="D3692" i="6"/>
  <c r="D3693" i="6"/>
  <c r="D3694" i="6"/>
  <c r="D3695" i="6"/>
  <c r="D3696" i="6"/>
  <c r="D3697" i="6"/>
  <c r="D3698" i="6"/>
  <c r="D3699" i="6"/>
  <c r="D3700" i="6"/>
  <c r="D3701" i="6"/>
  <c r="D3702" i="6"/>
  <c r="D3703" i="6"/>
  <c r="D3704" i="6"/>
  <c r="D3705" i="6"/>
  <c r="D3706" i="6"/>
  <c r="D3707" i="6"/>
  <c r="D3708" i="6"/>
  <c r="D3709" i="6"/>
  <c r="D3710" i="6"/>
  <c r="D3711" i="6"/>
  <c r="D3712" i="6"/>
  <c r="D3713" i="6"/>
  <c r="D3714" i="6"/>
  <c r="D3715" i="6"/>
  <c r="D3716" i="6"/>
  <c r="D3717" i="6"/>
  <c r="D3718" i="6"/>
  <c r="D3719" i="6"/>
  <c r="D3720" i="6"/>
  <c r="D3721" i="6"/>
  <c r="D3722" i="6"/>
  <c r="D3723" i="6"/>
  <c r="D3724" i="6"/>
  <c r="D3725" i="6"/>
  <c r="D3726" i="6"/>
  <c r="D3727" i="6"/>
  <c r="D3728" i="6"/>
  <c r="D3729" i="6"/>
  <c r="D3730" i="6"/>
  <c r="D3731" i="6"/>
  <c r="D3732" i="6"/>
  <c r="D3733" i="6"/>
  <c r="D3734" i="6"/>
  <c r="D3735" i="6"/>
  <c r="D3736" i="6"/>
  <c r="D3737" i="6"/>
  <c r="D3738" i="6"/>
  <c r="D3739" i="6"/>
  <c r="D3740" i="6"/>
  <c r="D3741" i="6"/>
  <c r="D3742" i="6"/>
  <c r="D3743" i="6"/>
  <c r="D3744" i="6"/>
  <c r="D3745" i="6"/>
  <c r="D3746" i="6"/>
  <c r="D3747" i="6"/>
  <c r="D3748" i="6"/>
  <c r="D3749" i="6"/>
  <c r="D3750" i="6"/>
  <c r="D3751" i="6"/>
  <c r="D3752" i="6"/>
  <c r="D3753" i="6"/>
  <c r="D3754" i="6"/>
  <c r="D3755" i="6"/>
  <c r="D3756" i="6"/>
  <c r="D3757" i="6"/>
  <c r="D3758" i="6"/>
  <c r="D3759" i="6"/>
  <c r="D3760" i="6"/>
  <c r="D3761" i="6"/>
  <c r="D3762" i="6"/>
  <c r="D3763" i="6"/>
  <c r="D3764" i="6"/>
  <c r="D3765" i="6"/>
  <c r="D3766" i="6"/>
  <c r="D3767" i="6"/>
  <c r="D3768" i="6"/>
  <c r="D3769" i="6"/>
  <c r="D3770" i="6"/>
  <c r="D3771" i="6"/>
  <c r="D3772" i="6"/>
  <c r="D3773" i="6"/>
  <c r="D3774" i="6"/>
  <c r="D3775" i="6"/>
  <c r="D3776" i="6"/>
  <c r="D3777" i="6"/>
  <c r="D3778" i="6"/>
  <c r="D3779" i="6"/>
  <c r="D3780" i="6"/>
  <c r="D3781" i="6"/>
  <c r="D3782" i="6"/>
  <c r="D3783" i="6"/>
  <c r="D3784" i="6"/>
  <c r="D3785" i="6"/>
  <c r="D3786" i="6"/>
  <c r="D3787" i="6"/>
  <c r="D3788" i="6"/>
  <c r="D3789" i="6"/>
  <c r="D3790" i="6"/>
  <c r="D3791" i="6"/>
  <c r="D3792" i="6"/>
  <c r="D3793" i="6"/>
  <c r="D3794" i="6"/>
  <c r="D3795" i="6"/>
  <c r="D3796" i="6"/>
  <c r="D3797" i="6"/>
  <c r="D3798" i="6"/>
  <c r="D3799" i="6"/>
  <c r="D3800" i="6"/>
  <c r="D3801" i="6"/>
  <c r="D3802" i="6"/>
  <c r="D3803" i="6"/>
  <c r="D3804" i="6"/>
  <c r="D3805" i="6"/>
  <c r="D3806" i="6"/>
  <c r="D3807" i="6"/>
  <c r="D3808" i="6"/>
  <c r="D3809" i="6"/>
  <c r="D3810" i="6"/>
  <c r="D3811" i="6"/>
  <c r="D3812" i="6"/>
  <c r="D3813" i="6"/>
  <c r="D3814" i="6"/>
  <c r="D3815" i="6"/>
  <c r="D3816" i="6"/>
  <c r="D3817" i="6"/>
  <c r="D3818" i="6"/>
  <c r="D3819" i="6"/>
  <c r="D3820" i="6"/>
  <c r="D3821" i="6"/>
  <c r="D3822" i="6"/>
  <c r="D3823" i="6"/>
  <c r="D3824" i="6"/>
  <c r="D3825" i="6"/>
  <c r="D3826" i="6"/>
  <c r="D3827" i="6"/>
  <c r="D3828" i="6"/>
  <c r="D3829" i="6"/>
  <c r="D3830" i="6"/>
  <c r="D3831" i="6"/>
  <c r="D3832" i="6"/>
  <c r="D3833" i="6"/>
  <c r="D3834" i="6"/>
  <c r="D3835" i="6"/>
  <c r="D3836" i="6"/>
  <c r="D3837" i="6"/>
  <c r="D3838" i="6"/>
  <c r="D3839" i="6"/>
  <c r="D3840" i="6"/>
  <c r="D3841" i="6"/>
  <c r="D3842" i="6"/>
  <c r="D3843" i="6"/>
  <c r="D3844" i="6"/>
  <c r="D3845" i="6"/>
  <c r="D3846" i="6"/>
  <c r="D3847" i="6"/>
  <c r="D3848" i="6"/>
  <c r="D3849" i="6"/>
  <c r="D3850" i="6"/>
  <c r="D3851" i="6"/>
  <c r="D3852" i="6"/>
  <c r="D3853" i="6"/>
  <c r="D3854" i="6"/>
  <c r="D3855" i="6"/>
  <c r="D3856" i="6"/>
  <c r="D3857" i="6"/>
  <c r="D3858" i="6"/>
  <c r="D3859" i="6"/>
  <c r="D3860" i="6"/>
  <c r="D3861" i="6"/>
  <c r="D3862" i="6"/>
  <c r="D3863" i="6"/>
  <c r="D3864" i="6"/>
  <c r="D3865" i="6"/>
  <c r="D3866" i="6"/>
  <c r="D3867" i="6"/>
  <c r="D3868" i="6"/>
  <c r="D3869" i="6"/>
  <c r="D3870" i="6"/>
  <c r="D3871" i="6"/>
  <c r="D3872" i="6"/>
  <c r="D3873" i="6"/>
  <c r="D3874" i="6"/>
  <c r="D3875" i="6"/>
  <c r="D3876" i="6"/>
  <c r="D3877" i="6"/>
  <c r="D3878" i="6"/>
  <c r="D3879" i="6"/>
  <c r="D3880" i="6"/>
  <c r="D3881" i="6"/>
  <c r="D3882" i="6"/>
  <c r="D3883" i="6"/>
  <c r="D3884" i="6"/>
  <c r="D3885" i="6"/>
  <c r="D3886" i="6"/>
  <c r="D3887" i="6"/>
  <c r="D3888" i="6"/>
  <c r="D3889" i="6"/>
  <c r="D3890" i="6"/>
  <c r="D3891" i="6"/>
  <c r="D3892" i="6"/>
  <c r="D3893" i="6"/>
  <c r="D3894" i="6"/>
  <c r="D3895" i="6"/>
  <c r="D3896" i="6"/>
  <c r="D3897" i="6"/>
  <c r="D3898" i="6"/>
  <c r="D3899" i="6"/>
  <c r="D3900" i="6"/>
  <c r="D3901" i="6"/>
  <c r="D3902" i="6"/>
  <c r="D3903" i="6"/>
  <c r="D3904" i="6"/>
  <c r="D3905" i="6"/>
  <c r="D3906" i="6"/>
  <c r="D3907" i="6"/>
  <c r="D3908" i="6"/>
  <c r="D3909" i="6"/>
  <c r="D3910" i="6"/>
  <c r="D3911" i="6"/>
  <c r="D3912" i="6"/>
  <c r="D3913" i="6"/>
  <c r="D3914" i="6"/>
  <c r="D3915" i="6"/>
  <c r="D3916" i="6"/>
  <c r="D3917" i="6"/>
  <c r="D3918" i="6"/>
  <c r="D3919" i="6"/>
  <c r="D3920" i="6"/>
  <c r="D3921" i="6"/>
  <c r="D3922" i="6"/>
  <c r="D3923" i="6"/>
  <c r="D3924" i="6"/>
  <c r="D3925" i="6"/>
  <c r="D3926" i="6"/>
  <c r="D3927" i="6"/>
  <c r="D3928" i="6"/>
  <c r="D3929" i="6"/>
  <c r="D3930" i="6"/>
  <c r="D3931" i="6"/>
  <c r="D3932" i="6"/>
  <c r="D3933" i="6"/>
  <c r="D3934" i="6"/>
  <c r="D3935" i="6"/>
  <c r="D3936" i="6"/>
  <c r="D3937" i="6"/>
  <c r="D3938" i="6"/>
  <c r="D3939" i="6"/>
  <c r="D3940" i="6"/>
  <c r="D3941" i="6"/>
  <c r="D3942" i="6"/>
  <c r="D3943" i="6"/>
  <c r="D3944" i="6"/>
  <c r="D3945" i="6"/>
  <c r="D3946" i="6"/>
  <c r="D3947" i="6"/>
  <c r="D3948" i="6"/>
  <c r="D3949" i="6"/>
  <c r="D3950" i="6"/>
  <c r="D3951" i="6"/>
  <c r="D3952" i="6"/>
  <c r="D3953" i="6"/>
  <c r="D3954" i="6"/>
  <c r="D3955" i="6"/>
  <c r="D3956" i="6"/>
  <c r="D3957" i="6"/>
  <c r="D3958" i="6"/>
  <c r="D3959" i="6"/>
  <c r="D3960" i="6"/>
  <c r="D3961" i="6"/>
  <c r="D3962" i="6"/>
  <c r="D3963" i="6"/>
  <c r="D3964" i="6"/>
  <c r="D3965" i="6"/>
  <c r="D3966" i="6"/>
  <c r="D3967" i="6"/>
  <c r="D3968" i="6"/>
  <c r="D3969" i="6"/>
  <c r="D3970" i="6"/>
  <c r="D3971" i="6"/>
  <c r="D3972" i="6"/>
  <c r="D3973" i="6"/>
  <c r="D3974" i="6"/>
  <c r="D3975" i="6"/>
  <c r="D3976" i="6"/>
  <c r="D3977" i="6"/>
  <c r="D3978" i="6"/>
  <c r="D3979" i="6"/>
  <c r="D3980" i="6"/>
  <c r="D3981" i="6"/>
  <c r="D3982" i="6"/>
  <c r="D3983" i="6"/>
  <c r="D3984" i="6"/>
  <c r="D3985" i="6"/>
  <c r="D3986" i="6"/>
  <c r="D3987" i="6"/>
  <c r="D3988" i="6"/>
  <c r="D3989" i="6"/>
  <c r="D3990" i="6"/>
  <c r="D3991" i="6"/>
  <c r="D3992" i="6"/>
  <c r="D3993" i="6"/>
  <c r="D3994" i="6"/>
  <c r="D3995" i="6"/>
  <c r="D3996" i="6"/>
  <c r="D3997" i="6"/>
  <c r="D3998" i="6"/>
  <c r="D3999" i="6"/>
  <c r="D4000" i="6"/>
  <c r="D4001" i="6"/>
  <c r="D4002" i="6"/>
  <c r="D4003" i="6"/>
  <c r="D4004" i="6"/>
  <c r="D4005" i="6"/>
  <c r="D4006" i="6"/>
  <c r="D4007" i="6"/>
  <c r="D4008" i="6"/>
  <c r="D4009" i="6"/>
  <c r="D4010" i="6"/>
  <c r="D4011" i="6"/>
  <c r="D4012" i="6"/>
  <c r="D4013" i="6"/>
  <c r="D4014" i="6"/>
  <c r="D4015" i="6"/>
  <c r="D4016" i="6"/>
  <c r="D4017" i="6"/>
  <c r="D4018" i="6"/>
  <c r="D4019" i="6"/>
  <c r="D4020" i="6"/>
  <c r="D4021" i="6"/>
  <c r="D4022" i="6"/>
  <c r="D4023" i="6"/>
  <c r="D4024" i="6"/>
  <c r="D4025" i="6"/>
  <c r="D4026" i="6"/>
  <c r="D4027" i="6"/>
  <c r="D4028" i="6"/>
  <c r="D4029" i="6"/>
  <c r="D4030" i="6"/>
  <c r="D4031" i="6"/>
  <c r="D4032" i="6"/>
  <c r="D4033" i="6"/>
  <c r="D4034" i="6"/>
  <c r="D4035" i="6"/>
  <c r="D4036" i="6"/>
  <c r="D4037" i="6"/>
  <c r="D4038" i="6"/>
  <c r="D4039" i="6"/>
  <c r="D4040" i="6"/>
  <c r="D4041" i="6"/>
  <c r="D4042" i="6"/>
  <c r="D4043" i="6"/>
  <c r="D4044" i="6"/>
  <c r="D4045" i="6"/>
  <c r="D4046" i="6"/>
  <c r="D4047" i="6"/>
  <c r="O90" i="4"/>
  <c r="I62" i="1" s="1"/>
  <c r="O77" i="4"/>
  <c r="I56" i="1" s="1"/>
  <c r="O66" i="4"/>
  <c r="I50" i="1" s="1"/>
  <c r="O65" i="4"/>
  <c r="I49" i="1" s="1"/>
  <c r="O46" i="4"/>
  <c r="I41" i="1" s="1"/>
  <c r="AI148" i="4"/>
  <c r="AI147" i="4"/>
  <c r="AE148" i="4"/>
  <c r="AE147" i="4"/>
  <c r="T149" i="4"/>
  <c r="T148" i="4"/>
  <c r="E147" i="4"/>
  <c r="E148" i="4"/>
  <c r="H147" i="4"/>
  <c r="K147" i="4"/>
  <c r="N147" i="4"/>
  <c r="Q147" i="4"/>
  <c r="T147" i="4"/>
  <c r="W147" i="4"/>
  <c r="AA147" i="4"/>
  <c r="H148" i="4"/>
  <c r="K148" i="4"/>
  <c r="N148" i="4"/>
  <c r="Q148" i="4"/>
  <c r="W148" i="4"/>
  <c r="AA148" i="4"/>
  <c r="K158" i="4"/>
  <c r="K159" i="4"/>
  <c r="K160" i="4"/>
  <c r="K161" i="4"/>
  <c r="K162" i="4"/>
  <c r="K163" i="4"/>
  <c r="K164" i="4"/>
  <c r="K165" i="4"/>
  <c r="K166" i="4"/>
  <c r="K167" i="4"/>
  <c r="K168" i="4"/>
  <c r="K169" i="4"/>
  <c r="K170" i="4"/>
  <c r="K171" i="4"/>
  <c r="K172" i="4"/>
  <c r="AC147" i="4" l="1"/>
  <c r="Y147" i="4"/>
  <c r="Z147" i="4"/>
  <c r="AG147" i="4"/>
  <c r="K134" i="6"/>
  <c r="N134" i="6" s="1"/>
  <c r="U17" i="4" s="1" a="1"/>
  <c r="U17" i="4" s="1"/>
  <c r="K47" i="6"/>
  <c r="N47" i="6" s="1"/>
  <c r="K132" i="6"/>
  <c r="N132" i="6" s="1"/>
  <c r="K5" i="6"/>
  <c r="N5" i="6" s="1"/>
  <c r="K9" i="6"/>
  <c r="N9" i="6" s="1"/>
  <c r="K13" i="6"/>
  <c r="N13" i="6" s="1"/>
  <c r="K17" i="6"/>
  <c r="N17" i="6" s="1"/>
  <c r="K21" i="6"/>
  <c r="N21" i="6" s="1"/>
  <c r="K25" i="6"/>
  <c r="N25" i="6" s="1"/>
  <c r="K29" i="6"/>
  <c r="N29" i="6" s="1"/>
  <c r="K33" i="6"/>
  <c r="N33" i="6" s="1"/>
  <c r="K37" i="6"/>
  <c r="N37" i="6" s="1"/>
  <c r="K41" i="6"/>
  <c r="N41" i="6" s="1"/>
  <c r="K45" i="6"/>
  <c r="N45" i="6" s="1"/>
  <c r="K49" i="6"/>
  <c r="N49" i="6" s="1"/>
  <c r="K53" i="6"/>
  <c r="N53" i="6" s="1"/>
  <c r="K57" i="6"/>
  <c r="N57" i="6" s="1"/>
  <c r="K61" i="6"/>
  <c r="N61" i="6" s="1"/>
  <c r="K65" i="6"/>
  <c r="N65" i="6" s="1"/>
  <c r="K69" i="6"/>
  <c r="N69" i="6" s="1"/>
  <c r="K73" i="6"/>
  <c r="N73" i="6" s="1"/>
  <c r="K77" i="6"/>
  <c r="N77" i="6" s="1"/>
  <c r="K81" i="6"/>
  <c r="N81" i="6" s="1"/>
  <c r="K85" i="6"/>
  <c r="N85" i="6" s="1"/>
  <c r="K89" i="6"/>
  <c r="N89" i="6" s="1"/>
  <c r="K93" i="6"/>
  <c r="N93" i="6" s="1"/>
  <c r="K97" i="6"/>
  <c r="N97" i="6" s="1"/>
  <c r="K101" i="6"/>
  <c r="N101" i="6" s="1"/>
  <c r="K105" i="6"/>
  <c r="N105" i="6" s="1"/>
  <c r="K109" i="6"/>
  <c r="N109" i="6" s="1"/>
  <c r="K113" i="6"/>
  <c r="N113" i="6" s="1"/>
  <c r="K117" i="6"/>
  <c r="N117" i="6" s="1"/>
  <c r="K121" i="6"/>
  <c r="N121" i="6" s="1"/>
  <c r="K125" i="6"/>
  <c r="N125" i="6" s="1"/>
  <c r="K129" i="6"/>
  <c r="N129" i="6" s="1"/>
  <c r="K133" i="6"/>
  <c r="N133" i="6" s="1"/>
  <c r="K6" i="6"/>
  <c r="N6" i="6" s="1"/>
  <c r="K10" i="6"/>
  <c r="N10" i="6" s="1"/>
  <c r="K14" i="6"/>
  <c r="N14" i="6" s="1"/>
  <c r="K18" i="6"/>
  <c r="N18" i="6" s="1"/>
  <c r="K22" i="6"/>
  <c r="N22" i="6" s="1"/>
  <c r="K26" i="6"/>
  <c r="N26" i="6" s="1"/>
  <c r="K30" i="6"/>
  <c r="N30" i="6" s="1"/>
  <c r="K34" i="6"/>
  <c r="N34" i="6" s="1"/>
  <c r="K38" i="6"/>
  <c r="K42" i="6"/>
  <c r="N42" i="6" s="1"/>
  <c r="K46" i="6"/>
  <c r="N46" i="6" s="1"/>
  <c r="K50" i="6"/>
  <c r="N50" i="6" s="1"/>
  <c r="K54" i="6"/>
  <c r="N54" i="6" s="1"/>
  <c r="K58" i="6"/>
  <c r="N58" i="6" s="1"/>
  <c r="K62" i="6"/>
  <c r="N62" i="6" s="1"/>
  <c r="K66" i="6"/>
  <c r="N66" i="6" s="1"/>
  <c r="K70" i="6"/>
  <c r="N70" i="6" s="1"/>
  <c r="K74" i="6"/>
  <c r="N74" i="6" s="1"/>
  <c r="K78" i="6"/>
  <c r="N78" i="6" s="1"/>
  <c r="K82" i="6"/>
  <c r="N82" i="6" s="1"/>
  <c r="K86" i="6"/>
  <c r="N86" i="6" s="1"/>
  <c r="K90" i="6"/>
  <c r="N90" i="6" s="1"/>
  <c r="K94" i="6"/>
  <c r="N94" i="6" s="1"/>
  <c r="K98" i="6"/>
  <c r="K102" i="6"/>
  <c r="N102" i="6" s="1"/>
  <c r="K106" i="6"/>
  <c r="N106" i="6" s="1"/>
  <c r="K110" i="6"/>
  <c r="N110" i="6" s="1"/>
  <c r="K114" i="6"/>
  <c r="N114" i="6" s="1"/>
  <c r="K118" i="6"/>
  <c r="N118" i="6" s="1"/>
  <c r="K122" i="6"/>
  <c r="N122" i="6" s="1"/>
  <c r="K126" i="6"/>
  <c r="N126" i="6" s="1"/>
  <c r="K130" i="6"/>
  <c r="N130" i="6" s="1"/>
  <c r="K3" i="6"/>
  <c r="N3" i="6" s="1"/>
  <c r="K7" i="6"/>
  <c r="N7" i="6" s="1"/>
  <c r="K11" i="6"/>
  <c r="N11" i="6" s="1"/>
  <c r="K15" i="6"/>
  <c r="N15" i="6" s="1"/>
  <c r="K19" i="6"/>
  <c r="N19" i="6" s="1"/>
  <c r="K23" i="6"/>
  <c r="N23" i="6" s="1"/>
  <c r="S17" i="4" s="1" a="1"/>
  <c r="S17" i="4" s="1"/>
  <c r="K27" i="6"/>
  <c r="N27" i="6" s="1"/>
  <c r="K31" i="6"/>
  <c r="N31" i="6" s="1"/>
  <c r="K35" i="6"/>
  <c r="N35" i="6" s="1"/>
  <c r="K39" i="6"/>
  <c r="N39" i="6" s="1"/>
  <c r="K43" i="6"/>
  <c r="N43" i="6" s="1"/>
  <c r="K51" i="6"/>
  <c r="N51" i="6" s="1"/>
  <c r="K55" i="6"/>
  <c r="N55" i="6" s="1"/>
  <c r="K59" i="6"/>
  <c r="N59" i="6" s="1"/>
  <c r="K63" i="6"/>
  <c r="N63" i="6" s="1"/>
  <c r="K67" i="6"/>
  <c r="N67" i="6" s="1"/>
  <c r="K71" i="6"/>
  <c r="N71" i="6" s="1"/>
  <c r="K75" i="6"/>
  <c r="N75" i="6" s="1"/>
  <c r="K79" i="6"/>
  <c r="N79" i="6" s="1"/>
  <c r="K83" i="6"/>
  <c r="N83" i="6" s="1"/>
  <c r="K87" i="6"/>
  <c r="N87" i="6" s="1"/>
  <c r="K91" i="6"/>
  <c r="N91" i="6" s="1"/>
  <c r="K95" i="6"/>
  <c r="N95" i="6" s="1"/>
  <c r="K99" i="6"/>
  <c r="N99" i="6" s="1"/>
  <c r="K103" i="6"/>
  <c r="N103" i="6" s="1"/>
  <c r="K107" i="6"/>
  <c r="N107" i="6" s="1"/>
  <c r="K111" i="6"/>
  <c r="N111" i="6" s="1"/>
  <c r="K115" i="6"/>
  <c r="N115" i="6" s="1"/>
  <c r="K119" i="6"/>
  <c r="N119" i="6" s="1"/>
  <c r="K123" i="6"/>
  <c r="N123" i="6" s="1"/>
  <c r="K127" i="6"/>
  <c r="N127" i="6" s="1"/>
  <c r="K131" i="6"/>
  <c r="N131" i="6" s="1"/>
  <c r="K4" i="6"/>
  <c r="N4" i="6" s="1"/>
  <c r="K8" i="6"/>
  <c r="N8" i="6" s="1"/>
  <c r="K12" i="6"/>
  <c r="N12" i="6" s="1"/>
  <c r="K16" i="6"/>
  <c r="N16" i="6" s="1"/>
  <c r="K20" i="6"/>
  <c r="N20" i="6" s="1"/>
  <c r="K24" i="6"/>
  <c r="N24" i="6" s="1"/>
  <c r="K28" i="6"/>
  <c r="N28" i="6" s="1"/>
  <c r="K32" i="6"/>
  <c r="N32" i="6" s="1"/>
  <c r="K36" i="6"/>
  <c r="N36" i="6" s="1"/>
  <c r="K40" i="6"/>
  <c r="N40" i="6" s="1"/>
  <c r="K44" i="6"/>
  <c r="N44" i="6" s="1"/>
  <c r="K48" i="6"/>
  <c r="N48" i="6" s="1"/>
  <c r="K52" i="6"/>
  <c r="N52" i="6" s="1"/>
  <c r="K56" i="6"/>
  <c r="N56" i="6" s="1"/>
  <c r="K60" i="6"/>
  <c r="N60" i="6" s="1"/>
  <c r="K64" i="6"/>
  <c r="N64" i="6" s="1"/>
  <c r="K68" i="6"/>
  <c r="N68" i="6" s="1"/>
  <c r="K72" i="6"/>
  <c r="N72" i="6" s="1"/>
  <c r="K76" i="6"/>
  <c r="N76" i="6" s="1"/>
  <c r="K80" i="6"/>
  <c r="N80" i="6" s="1"/>
  <c r="K84" i="6"/>
  <c r="N84" i="6" s="1"/>
  <c r="K88" i="6"/>
  <c r="N88" i="6" s="1"/>
  <c r="K92" i="6"/>
  <c r="N92" i="6" s="1"/>
  <c r="K96" i="6"/>
  <c r="N96" i="6" s="1"/>
  <c r="K100" i="6"/>
  <c r="N100" i="6" s="1"/>
  <c r="K104" i="6"/>
  <c r="N104" i="6" s="1"/>
  <c r="K108" i="6"/>
  <c r="N108" i="6" s="1"/>
  <c r="K112" i="6"/>
  <c r="N112" i="6" s="1"/>
  <c r="K116" i="6"/>
  <c r="N116" i="6" s="1"/>
  <c r="K120" i="6"/>
  <c r="N120" i="6" s="1"/>
  <c r="K124" i="6"/>
  <c r="N124" i="6" s="1"/>
  <c r="K128" i="6"/>
  <c r="N128" i="6" s="1"/>
  <c r="H84" i="1"/>
  <c r="K87" i="1"/>
  <c r="H85" i="1"/>
  <c r="H100" i="1"/>
  <c r="H96" i="1"/>
  <c r="H99" i="1"/>
  <c r="H95" i="1"/>
  <c r="H9" i="1"/>
  <c r="H10" i="1" s="1"/>
  <c r="H98" i="1"/>
  <c r="H101" i="1"/>
  <c r="H97" i="1"/>
  <c r="R147" i="4"/>
  <c r="G147" i="4"/>
  <c r="AD147" i="4"/>
  <c r="P147" i="4"/>
  <c r="N26" i="7" s="1"/>
  <c r="M4" i="7" s="1"/>
  <c r="M7" i="7" s="1"/>
  <c r="X147" i="4"/>
  <c r="L147" i="4"/>
  <c r="C147" i="4"/>
  <c r="V147" i="4"/>
  <c r="J147" i="4"/>
  <c r="AF147" i="4"/>
  <c r="D147" i="4"/>
  <c r="M147" i="4"/>
  <c r="S147" i="4"/>
  <c r="AH147" i="4"/>
  <c r="F147" i="4"/>
  <c r="I147" i="4"/>
  <c r="O147" i="4"/>
  <c r="U147" i="4"/>
  <c r="AB147" i="4"/>
  <c r="M158" i="4"/>
  <c r="L158" i="4"/>
  <c r="N158" i="4"/>
  <c r="J84" i="1" l="1"/>
  <c r="K83" i="1"/>
  <c r="O151" i="4"/>
  <c r="U151" i="4"/>
  <c r="AA151" i="4"/>
  <c r="L151" i="4"/>
  <c r="X151" i="4"/>
  <c r="AD151" i="4"/>
  <c r="O158" i="4"/>
  <c r="R151" i="4"/>
  <c r="I151" i="4"/>
  <c r="F151" i="4"/>
  <c r="C151" i="4"/>
  <c r="N98" i="6"/>
  <c r="V17" i="4" s="1" a="1"/>
  <c r="V17" i="4" s="1"/>
  <c r="S22" i="4" s="1"/>
  <c r="I120" i="1"/>
  <c r="N38" i="6"/>
  <c r="T17" i="4" s="1" a="1"/>
  <c r="T17" i="4" s="1"/>
  <c r="H118" i="1"/>
  <c r="O53" i="4"/>
  <c r="I46" i="1" s="1"/>
  <c r="O50" i="4"/>
  <c r="I43" i="1" s="1"/>
  <c r="O125" i="4"/>
  <c r="J110" i="1" s="1"/>
  <c r="O109" i="4"/>
  <c r="I89" i="1" s="1"/>
  <c r="J89" i="1" s="1"/>
  <c r="O106" i="4"/>
  <c r="I81" i="1" s="1"/>
  <c r="J81" i="1" s="1"/>
  <c r="O103" i="4"/>
  <c r="I67" i="1" s="1"/>
  <c r="O100" i="4"/>
  <c r="I66" i="1" s="1"/>
  <c r="O97" i="4"/>
  <c r="I65" i="1" s="1"/>
  <c r="O94" i="4"/>
  <c r="I64" i="1" s="1"/>
  <c r="O91" i="4"/>
  <c r="I63" i="1" s="1"/>
  <c r="O87" i="4"/>
  <c r="I85" i="1" s="1"/>
  <c r="J85" i="1" s="1"/>
  <c r="O84" i="4"/>
  <c r="O81" i="4"/>
  <c r="I58" i="1" s="1"/>
  <c r="O78" i="4"/>
  <c r="I57" i="1" s="1"/>
  <c r="O74" i="4"/>
  <c r="I53" i="1" s="1"/>
  <c r="O71" i="4"/>
  <c r="I52" i="1" s="1"/>
  <c r="O47" i="4"/>
  <c r="I42" i="1" s="1"/>
  <c r="P70" i="4"/>
  <c r="P69" i="4"/>
  <c r="P68" i="4"/>
  <c r="P67" i="4"/>
  <c r="P64" i="4"/>
  <c r="P63" i="4"/>
  <c r="P62" i="4"/>
  <c r="P61" i="4"/>
  <c r="P60" i="4"/>
  <c r="P59" i="4"/>
  <c r="P58" i="4"/>
  <c r="P57" i="4"/>
  <c r="P56" i="4"/>
  <c r="M2" i="4"/>
  <c r="I3" i="1"/>
  <c r="J99" i="1" l="1"/>
  <c r="J119" i="1"/>
  <c r="J83" i="1"/>
  <c r="J87" i="1"/>
  <c r="I59" i="1"/>
  <c r="J79" i="1"/>
  <c r="G119" i="1"/>
  <c r="G120" i="1"/>
  <c r="K120" i="1" s="1"/>
  <c r="O67" i="4"/>
  <c r="I51" i="1" s="1"/>
  <c r="O61" i="4"/>
  <c r="I48" i="1" s="1"/>
  <c r="O56" i="4"/>
  <c r="I47" i="1" s="1"/>
  <c r="K119" i="1" l="1"/>
  <c r="G118" i="1"/>
  <c r="K118" i="1" s="1"/>
  <c r="I97" i="1" l="1"/>
  <c r="J97" i="1" s="1"/>
  <c r="I98" i="1"/>
  <c r="J98" i="1" s="1"/>
  <c r="I96" i="1"/>
  <c r="J96" i="1" s="1"/>
  <c r="I95" i="1"/>
  <c r="J95" i="1" s="1"/>
  <c r="I101" i="1"/>
  <c r="J101" i="1" s="1"/>
  <c r="K117" i="1"/>
  <c r="M9" i="7" s="1"/>
  <c r="J104" i="1"/>
  <c r="I107" i="1"/>
  <c r="J107" i="1" s="1"/>
  <c r="I106" i="1"/>
  <c r="J106" i="1" s="1"/>
  <c r="I105" i="1"/>
  <c r="J105" i="1" s="1"/>
  <c r="I100" i="1"/>
  <c r="J100" i="1" s="1"/>
  <c r="G61" i="1"/>
  <c r="G55" i="1"/>
  <c r="G45" i="1"/>
  <c r="G40" i="1"/>
  <c r="B12" i="3"/>
  <c r="B13" i="3" s="1"/>
  <c r="H66" i="1" l="1"/>
  <c r="J66" i="1" s="1"/>
  <c r="H63" i="1"/>
  <c r="J63" i="1" s="1"/>
  <c r="H67" i="1"/>
  <c r="J67" i="1" s="1"/>
  <c r="H64" i="1"/>
  <c r="J64" i="1" s="1"/>
  <c r="H62" i="1"/>
  <c r="J62" i="1" s="1"/>
  <c r="H65" i="1"/>
  <c r="J65" i="1" s="1"/>
  <c r="J103" i="1"/>
  <c r="H25" i="1" s="1"/>
  <c r="J94" i="1"/>
  <c r="J92" i="1" s="1"/>
  <c r="H47" i="1"/>
  <c r="J47" i="1" s="1"/>
  <c r="H51" i="1"/>
  <c r="J51" i="1" s="1"/>
  <c r="H49" i="1"/>
  <c r="J49" i="1" s="1"/>
  <c r="H53" i="1"/>
  <c r="J53" i="1" s="1"/>
  <c r="H52" i="1"/>
  <c r="J52" i="1" s="1"/>
  <c r="H50" i="1"/>
  <c r="J50" i="1" s="1"/>
  <c r="H46" i="1"/>
  <c r="H48" i="1"/>
  <c r="J48" i="1" s="1"/>
  <c r="H58" i="1"/>
  <c r="J58" i="1" s="1"/>
  <c r="H59" i="1"/>
  <c r="J59" i="1" s="1"/>
  <c r="H56" i="1"/>
  <c r="J56" i="1" s="1"/>
  <c r="H57" i="1"/>
  <c r="J57" i="1" s="1"/>
  <c r="H42" i="1"/>
  <c r="J42" i="1" s="1"/>
  <c r="H43" i="1"/>
  <c r="J43" i="1" s="1"/>
  <c r="H41" i="1"/>
  <c r="J41" i="1" s="1"/>
  <c r="J61" i="1" l="1"/>
  <c r="J46" i="1"/>
  <c r="J45" i="1" s="1"/>
  <c r="G25" i="1"/>
  <c r="H32" i="1"/>
  <c r="G32" i="1" s="1"/>
  <c r="K45" i="1"/>
  <c r="K55" i="1"/>
  <c r="J40" i="1"/>
  <c r="K40" i="1"/>
  <c r="M3" i="4"/>
  <c r="H23" i="1" l="1"/>
  <c r="J55" i="1"/>
  <c r="L9" i="4"/>
  <c r="L11" i="4"/>
  <c r="L13" i="4"/>
  <c r="L15" i="4"/>
  <c r="L17" i="4"/>
  <c r="L19" i="4"/>
  <c r="L21" i="4"/>
  <c r="L6" i="4"/>
  <c r="M9" i="4"/>
  <c r="M11" i="4"/>
  <c r="M13" i="4"/>
  <c r="M15" i="4"/>
  <c r="M17" i="4"/>
  <c r="M19" i="4"/>
  <c r="M21" i="4"/>
  <c r="L8" i="4"/>
  <c r="L10" i="4"/>
  <c r="L12" i="4"/>
  <c r="L14" i="4"/>
  <c r="L16" i="4"/>
  <c r="L18" i="4"/>
  <c r="L20" i="4"/>
  <c r="L22" i="4"/>
  <c r="M8" i="4"/>
  <c r="M10" i="4"/>
  <c r="M12" i="4"/>
  <c r="M14" i="4"/>
  <c r="M16" i="4"/>
  <c r="M18" i="4"/>
  <c r="M20" i="4"/>
  <c r="M22" i="4"/>
  <c r="G23" i="1" l="1"/>
  <c r="H31" i="1"/>
  <c r="G31" i="1" s="1"/>
  <c r="M24" i="4" a="1"/>
  <c r="M24" i="4" s="1"/>
  <c r="L24" i="4" a="1"/>
  <c r="L24" i="4" s="1"/>
  <c r="M26" i="4" l="1"/>
  <c r="G16" i="1" s="1"/>
  <c r="I71" i="1"/>
  <c r="I72" i="1"/>
  <c r="J72" i="1" s="1"/>
  <c r="I73" i="1"/>
  <c r="J73" i="1" s="1"/>
  <c r="J71" i="1" l="1"/>
  <c r="J69" i="1" s="1"/>
  <c r="J90" i="1"/>
  <c r="G17" i="1"/>
  <c r="H17" i="1" s="1"/>
  <c r="G19" i="1"/>
  <c r="H19" i="1" s="1"/>
  <c r="H16" i="1"/>
  <c r="G18" i="1"/>
  <c r="H18" i="1" s="1"/>
  <c r="G20" i="1" l="1"/>
  <c r="H20" i="1"/>
  <c r="G21" i="1" l="1"/>
  <c r="G22" i="1" s="1"/>
  <c r="H22" i="1" s="1"/>
  <c r="G29" i="1"/>
  <c r="H29" i="1" s="1"/>
  <c r="H30" i="1" l="1"/>
  <c r="G30" i="1" s="1"/>
  <c r="H21" i="1"/>
  <c r="H24" i="1"/>
  <c r="G24" i="1" l="1"/>
  <c r="H33" i="1"/>
  <c r="G33" i="1" s="1"/>
  <c r="H26" i="1"/>
  <c r="G2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Luis Carlos Romero Romero</author>
  </authors>
  <commentList>
    <comment ref="F3" authorId="0" shapeId="0" xr:uid="{89AC0179-5FFC-A747-989A-10CEF4267093}">
      <text>
        <r>
          <rPr>
            <b/>
            <sz val="10"/>
            <color rgb="FF000000"/>
            <rFont val="Tahoma"/>
            <family val="2"/>
          </rPr>
          <t>CREG:</t>
        </r>
        <r>
          <rPr>
            <sz val="10"/>
            <color rgb="FF000000"/>
            <rFont val="Tahoma"/>
            <family val="2"/>
          </rPr>
          <t xml:space="preserve">
</t>
        </r>
        <r>
          <rPr>
            <sz val="10"/>
            <color rgb="FF000000"/>
            <rFont val="Tahoma"/>
            <family val="2"/>
          </rPr>
          <t>Seleccione el diámetro NPS de la tubería a evaluar</t>
        </r>
      </text>
    </comment>
    <comment ref="H3" authorId="0" shapeId="0" xr:uid="{E9D828CD-07C8-4B38-92AE-4E431077933D}">
      <text>
        <r>
          <rPr>
            <b/>
            <sz val="9"/>
            <color indexed="81"/>
            <rFont val="Tahoma"/>
            <family val="2"/>
          </rPr>
          <t>CREG:</t>
        </r>
        <r>
          <rPr>
            <sz val="9"/>
            <color indexed="81"/>
            <rFont val="Tahoma"/>
            <family val="2"/>
          </rPr>
          <t xml:space="preserve">
Se muestra este valor para referencia</t>
        </r>
      </text>
    </comment>
    <comment ref="F89" authorId="0" shapeId="0" xr:uid="{3ADEE226-C2A2-5B4C-8B05-E00CF1A375A1}">
      <text>
        <r>
          <rPr>
            <b/>
            <sz val="10"/>
            <color rgb="FF000000"/>
            <rFont val="Tahoma"/>
            <family val="2"/>
          </rPr>
          <t>CREG:</t>
        </r>
        <r>
          <rPr>
            <sz val="10"/>
            <color rgb="FF000000"/>
            <rFont val="Tahoma"/>
            <family val="2"/>
          </rPr>
          <t xml:space="preserve">
</t>
        </r>
        <r>
          <rPr>
            <sz val="10"/>
            <color rgb="FF000000"/>
            <rFont val="Tahoma"/>
            <family val="2"/>
          </rPr>
          <t>Se aplica solo si la zona ya estaba previamente ocupada por otro(s) ductos</t>
        </r>
      </text>
    </comment>
    <comment ref="F92" authorId="0" shapeId="0" xr:uid="{CB8D4C35-4F8A-6645-B387-E75D7CA41076}">
      <text>
        <r>
          <rPr>
            <b/>
            <sz val="10"/>
            <color rgb="FF000000"/>
            <rFont val="Tahoma"/>
            <family val="2"/>
          </rPr>
          <t>CREG:</t>
        </r>
        <r>
          <rPr>
            <sz val="10"/>
            <color rgb="FF000000"/>
            <rFont val="Tahoma"/>
            <family val="2"/>
          </rPr>
          <t xml:space="preserve">
</t>
        </r>
        <r>
          <rPr>
            <sz val="10"/>
            <color rgb="FF000000"/>
            <rFont val="Tahoma"/>
            <family val="2"/>
          </rPr>
          <t>Los cruces especiales se pueden  agregar en distancia, salvo para  cruces aéreos y HDD que son particulares y deben ser valorados por cada uno de los cruces individuales, en el ejemplo se asume un cruce de cada uno.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Luis Carlos Romero Romero</author>
  </authors>
  <commentList>
    <comment ref="AT13" authorId="0" shapeId="0" xr:uid="{146CEEEB-E761-4A4D-B88B-C563A4EE8B2F}">
      <text>
        <r>
          <rPr>
            <b/>
            <sz val="10"/>
            <color rgb="FF000000"/>
            <rFont val="Tahoma"/>
            <family val="2"/>
          </rPr>
          <t>CREG:</t>
        </r>
        <r>
          <rPr>
            <sz val="10"/>
            <color rgb="FF000000"/>
            <rFont val="Tahoma"/>
            <family val="2"/>
          </rPr>
          <t xml:space="preserve">
</t>
        </r>
        <r>
          <rPr>
            <sz val="10"/>
            <color rgb="FF000000"/>
            <rFont val="Tahoma"/>
            <family val="2"/>
          </rPr>
          <t>Se aplica solo si la zona ya estaba previamente ocupada por otro(s) ductos</t>
        </r>
      </text>
    </comment>
    <comment ref="CM13" authorId="0" shapeId="0" xr:uid="{D53CF384-4039-4C6D-8DB6-BAA4EBC5BEC8}">
      <text>
        <r>
          <rPr>
            <b/>
            <sz val="10"/>
            <color rgb="FF000000"/>
            <rFont val="Tahoma"/>
            <family val="2"/>
          </rPr>
          <t>CREG:</t>
        </r>
        <r>
          <rPr>
            <sz val="10"/>
            <color rgb="FF000000"/>
            <rFont val="Tahoma"/>
            <family val="2"/>
          </rPr>
          <t xml:space="preserve">
</t>
        </r>
        <r>
          <rPr>
            <sz val="10"/>
            <color rgb="FF000000"/>
            <rFont val="Tahoma"/>
            <family val="2"/>
          </rPr>
          <t>Se aplica solo si la zona ya estaba previamente ocupada por otro(s) ductos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Luis Carlos Romero Romero</author>
  </authors>
  <commentList>
    <comment ref="C7" authorId="0" shapeId="0" xr:uid="{ED06C2F4-144C-F649-980C-AF246CD0DAFE}">
      <text>
        <r>
          <rPr>
            <b/>
            <sz val="10"/>
            <color rgb="FF000000"/>
            <rFont val="Tahoma"/>
            <family val="2"/>
          </rPr>
          <t>CREG:</t>
        </r>
        <r>
          <rPr>
            <sz val="10"/>
            <color rgb="FF000000"/>
            <rFont val="Tahoma"/>
            <family val="2"/>
          </rPr>
          <t xml:space="preserve">
</t>
        </r>
        <r>
          <rPr>
            <sz val="10"/>
            <color rgb="FF000000"/>
            <rFont val="Tahoma"/>
            <family val="2"/>
          </rPr>
          <t>Diámetro estandar de tuberías</t>
        </r>
      </text>
    </comment>
    <comment ref="D7" authorId="0" shapeId="0" xr:uid="{C19909D3-C4AB-0D42-BE10-D1DCA6A50810}">
      <text>
        <r>
          <rPr>
            <b/>
            <sz val="10"/>
            <color rgb="FF000000"/>
            <rFont val="Tahoma"/>
            <family val="2"/>
          </rPr>
          <t>CREG:</t>
        </r>
        <r>
          <rPr>
            <sz val="10"/>
            <color rgb="FF000000"/>
            <rFont val="Tahoma"/>
            <family val="2"/>
          </rPr>
          <t xml:space="preserve">
</t>
        </r>
        <r>
          <rPr>
            <sz val="10"/>
            <color rgb="FF000000"/>
            <rFont val="Tahoma"/>
            <family val="2"/>
          </rPr>
          <t>Diámetro externo de tubería</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<sst xmlns="http://schemas.openxmlformats.org/spreadsheetml/2006/main" count="4940" uniqueCount="4602">
  <si>
    <t>Términos y condiciones de USO</t>
  </si>
  <si>
    <t>Versión 2</t>
  </si>
  <si>
    <r>
      <t xml:space="preserve">1.	El modelo oficial de valoración está descrito en el Anexo 1 de la </t>
    </r>
    <r>
      <rPr>
        <sz val="11"/>
        <color rgb="FFFF0000"/>
        <rFont val="Aptos Narrow"/>
        <family val="2"/>
        <scheme val="minor"/>
      </rPr>
      <t>Resolución definitiva que sustituye a CREG . 705 009 de 2025</t>
    </r>
    <r>
      <rPr>
        <sz val="11"/>
        <color theme="1"/>
        <rFont val="Aptos Narrow"/>
        <family val="2"/>
        <scheme val="minor"/>
      </rPr>
      <t xml:space="preserve">. 
2.	El modelo ejemplo adjunto no reemplaza ni será la herramienta oficial de aplicación del modelo descrito en el Anexo 1 de la </t>
    </r>
    <r>
      <rPr>
        <sz val="11"/>
        <color rgb="FFFF0000"/>
        <rFont val="Aptos Narrow"/>
        <family val="2"/>
        <scheme val="minor"/>
      </rPr>
      <t>Resolución CREG 705 009 de 2025</t>
    </r>
    <r>
      <rPr>
        <sz val="11"/>
        <color theme="1"/>
        <rFont val="Aptos Narrow"/>
        <family val="2"/>
        <scheme val="minor"/>
      </rPr>
      <t xml:space="preserve"> y no es parte integrante de la resolución antes citada.
3.	La CREG no se hace responsable en ninguna circunstancia por la información suministrada en los enlaces o hipervínculos de terceras personas incluidas en la hoja de cálculo. La CREG se reserva el derecho de modificar en cualquier momento las presentes condiciones de uso, así como cualquier otra condición general o particular, reglamentos de uso, instrucciones o avisos que resulten de la aplicación.
4.	Los agentes y demás interesados serán responsables de hacer una utilización correcta de la hoja de cálculo de conformidad con las leyes colombianas, la buena fe, el orden público, los usos del tráfico y las presentes condiciones de uso. Estos responderán frente a la CREG y a terceros, por los daños y perjuicios que pudieran causarse como consecuencia del incumplimiento de dicha obligación. 
5.	Los resultados indicativos generados por la presente hoja de cálculo corresponden a una estimación, así como, a un valor aproximado y de referencia de las inversiones, a efectos de orientar a los agentes prestadores sobre el eventual monto de las inversiones a reconocer dentro de los cargos de transporte de combustibles líquidos. El valor de las inversiones a reconocer podrían variar de acuerdo con la información que sea suministrada por los agentes y demás elementos que se tengan en cuenta dentro de las actuaciones administrativas que se adelanten a efectos de establecer los cargos de transporte de combustibles líquidos y las revisiones tarifarias que se adelanten dentro del período tarifario en cada situación particular y concreta, sin embargo, estas se harán con base en los mismos criterios y demás elementos previstos en la metodología de transporte de combustibles líquidos. En este sentido, los resultados de la presente hoja de cálculo en ninguna circunstancia comprometen u obligan a la CREG en caso de diferir en el resultado de la aplicación de la metodología de transporte de combustibles líquidos dentro de las actuaciones administrativas que se adelanten a efectos de establecer los cargos de combustibles líquidos y las revisiones tarifarias que se adelanten dentro del período tarifario. Los datos ingresados en esta hoja de cálculo son meramente indicativos y tan solo pueden ser considerados como un ejemplo de uso de la misma. 
6.	El libro de cálculo es propiedad exclusiva de la CREG y está protegido por las normas en materia de propiedad intelectual, derechos de autor de la República de Colombia y la Comunidad Andina de Naciones – CAN. Los agentes y demás interesados que hagan uso de él reconocen y aceptan que todos los derechos de propiedad intelectual sobre los contenidos y/o cualesquiera otros elementos insertados en la hoja de cálculo. 
7.	La CREG no será responsable por los daños y perjuicios de toda naturaleza derivados de, entre otros: a) La imposibilidad de acceso a la hoja de cálculo así como la falta de veracidad, exactitud y/o actualidad de los contenidos, así como la existencia de vicios y defectos de toda clase de los contenidos transmitidos, difundidos, almacenados, puestos a disposición a los que se haya accedido a través de la hoja de cálculo b) La presencia de virus o de otros elementos en los contenidos que puedan producir alteraciones en los sistemas informáticos, documentos electrónicos o datos de los agentes y demás interesados; c) El incumplimiento de las leyes colombianas, la buena fe, el orden público, los usos del tráfico y las presentes condiciones de uso como consecuencia del uso incorrecto de la hoja de cálculo.</t>
    </r>
  </si>
  <si>
    <t>Procedimiento de cálculo de valoración.</t>
  </si>
  <si>
    <t>Código de colores celdas hoja "simulador"</t>
  </si>
  <si>
    <t>Color</t>
  </si>
  <si>
    <t>descripción</t>
  </si>
  <si>
    <t>información diligenciar para simulación.</t>
  </si>
  <si>
    <t>Total de longitud  mayor a la longitud total del poliducto</t>
  </si>
  <si>
    <t>Títulos de información requerida no son celdas que se llenan</t>
  </si>
  <si>
    <t>Celda de resultados</t>
  </si>
  <si>
    <t>Paso</t>
  </si>
  <si>
    <t>actividad</t>
  </si>
  <si>
    <t>Abrir documento soporte de la resolución y consultar Anexo 1 donde se describen las diferentes variables del modelo</t>
  </si>
  <si>
    <t>Abrir hoja "Simulador"</t>
  </si>
  <si>
    <t>Diligenciar celdas con fondo "verde"</t>
  </si>
  <si>
    <t>Observar resultados en celdas "violeta"</t>
  </si>
  <si>
    <t>Alertas</t>
  </si>
  <si>
    <t>Tipo</t>
  </si>
  <si>
    <t>color rojo</t>
  </si>
  <si>
    <t>ventanas emergentes</t>
  </si>
  <si>
    <t>Valores fuera de rango.</t>
  </si>
  <si>
    <t>Indices: En la hoja SERIES se encuentra el soporte de indicadores los cuales se relacionan a continuación</t>
  </si>
  <si>
    <t>Económicos Nacionales</t>
  </si>
  <si>
    <t>Salario mínimo</t>
  </si>
  <si>
    <t>http://www.banrep.gov.co/es/indice-salarios</t>
  </si>
  <si>
    <t>Tasa Representativa del Mercado TRM (pesos por dólar)</t>
  </si>
  <si>
    <t>http://www.banrep.gov.co/es/trm</t>
  </si>
  <si>
    <t>Precios del diesel , se toman los precios del diesel por galón en la zona de construcción en dólares  a la fecha de valoración,</t>
  </si>
  <si>
    <t>https://asga.minhacienda.gov.co/ReportViewerArq/Index/266?layout=~%2FViews%2FShared%2F_layoutCiudadano.cshtml</t>
  </si>
  <si>
    <t>Bureau of  labor statistics</t>
  </si>
  <si>
    <t>https://data.bls.gov/cgi-bin/srgate</t>
  </si>
  <si>
    <t>Series Id:</t>
  </si>
  <si>
    <t>WPUFD41312</t>
  </si>
  <si>
    <t>Not Seasonally Adjusted</t>
  </si>
  <si>
    <t>Series Title:</t>
  </si>
  <si>
    <t>PPI Commodity data for Final demand-Private capital equipment, not seasonally adjusted</t>
  </si>
  <si>
    <t>PCU331210331210</t>
  </si>
  <si>
    <t>PPI industry data for Iron and steel pipe and tube manufacturing from purchased steel, not seasonally adjusted</t>
  </si>
  <si>
    <t>Industry:</t>
  </si>
  <si>
    <t>Iron and steel pipe and tube manufacturing from purchased steel</t>
  </si>
  <si>
    <t>Product:</t>
  </si>
  <si>
    <t>Instrucciones</t>
  </si>
  <si>
    <t>En las sección tramo único diámetro, se valora para un ducto de un único diámetro en  todos los componentes</t>
  </si>
  <si>
    <t xml:space="preserve">En sección multidiámetro se valora sobre  las longitudes totales por cada uno de los diámetros, por ende debe agregar filas a las respectivas tablas para adicionar infraestructura a valorar </t>
  </si>
  <si>
    <t>En simulador_tramo  único diam diligencia</t>
  </si>
  <si>
    <t>Diámetro NPS de la tuberia en pulgadas</t>
  </si>
  <si>
    <t>Longitud total del poliducto con cruces especiales en metros</t>
  </si>
  <si>
    <t xml:space="preserve">En la sección complejidadess constructivas </t>
  </si>
  <si>
    <t>Diligencie longitud de ocurrencia de cada complejidad sin cruces</t>
  </si>
  <si>
    <t>por cada tipo de complidad debe sumar el 100% de la longitud sin cruces especiales</t>
  </si>
  <si>
    <t>recuerde especificar el ANSI de la tuberia</t>
  </si>
  <si>
    <t>En la sección cruces especiales</t>
  </si>
  <si>
    <t>Especifique el ANSI para estos cruces</t>
  </si>
  <si>
    <t>Recuerde las restricciones del modelo descritas en la resolución</t>
  </si>
  <si>
    <t>para el caso de HDD y cruces aéreos si hay varios cruces estos no se pueden agregar en este modelo</t>
  </si>
  <si>
    <t>En la sección de conexiones</t>
  </si>
  <si>
    <t>Especifique el número de conexiones por tipo</t>
  </si>
  <si>
    <t>En combustible</t>
  </si>
  <si>
    <t xml:space="preserve">especifique el precio en dolares del galon de diesel </t>
  </si>
  <si>
    <t>Especifique la fecha de valoración a la que desea llevar el costo del ducto</t>
  </si>
  <si>
    <t xml:space="preserve">En la hoja Simulador multidiametro </t>
  </si>
  <si>
    <t xml:space="preserve">Se encuentran las secciones en tablas de excel </t>
  </si>
  <si>
    <t>extienda las tablas en una linea si desea introducir una sección de diferente diámetro, un cruce específico y un tipo de conexión particular</t>
  </si>
  <si>
    <t>Las celdas a diligenciar se encuentran en verde las otras presentan formulación para facilitar la valoración</t>
  </si>
  <si>
    <t>Los modelos indexan a la fecha de valoración solicitada</t>
  </si>
  <si>
    <r>
      <t xml:space="preserve">Modelo de simulación  de inversión de poliductos  AJUSTADO,
</t>
    </r>
    <r>
      <rPr>
        <b/>
        <sz val="18"/>
        <color theme="5"/>
        <rFont val="Calibri"/>
        <family val="2"/>
      </rPr>
      <t xml:space="preserve"> Ingrese los datos del ducto para ser evaluado</t>
    </r>
  </si>
  <si>
    <t>Datos base sobre poliducto</t>
  </si>
  <si>
    <t>Diámetro NPS</t>
  </si>
  <si>
    <t>Diámetro externo tubo</t>
  </si>
  <si>
    <t>Proyecto</t>
  </si>
  <si>
    <t>Fecha Evaluación</t>
  </si>
  <si>
    <t>Longitud Total poliducto</t>
  </si>
  <si>
    <t>m</t>
  </si>
  <si>
    <t>Longitud cruces</t>
  </si>
  <si>
    <t>Longitud sin cruces</t>
  </si>
  <si>
    <t>Resultado  simulación valoración de inversión de poliducto</t>
  </si>
  <si>
    <t xml:space="preserve"> Resumen </t>
  </si>
  <si>
    <t>USD/Pulgada/m</t>
  </si>
  <si>
    <t>Valor base [Vb0]</t>
  </si>
  <si>
    <t>Costos asociados con la parte social, seguridad  y ambiental</t>
  </si>
  <si>
    <t>Costos de abandono</t>
  </si>
  <si>
    <t>Contingencia y otros estudios</t>
  </si>
  <si>
    <t>Valor base +social+amb+aban+cont [Vb1]</t>
  </si>
  <si>
    <t>Valor base1 xAjuste combustible [Vb2]</t>
  </si>
  <si>
    <t>Valor base2 x Multiplicadores [Vb3]</t>
  </si>
  <si>
    <t>Costo Cruces especiales [CCE]</t>
  </si>
  <si>
    <t>Valor base3+Cruces especiales [Vb3a]</t>
  </si>
  <si>
    <t>Costo conexiones [CCT]</t>
  </si>
  <si>
    <t>Valor base3+Cruces+ Conex  [Vb4]</t>
  </si>
  <si>
    <t>A fecha de evaluación</t>
  </si>
  <si>
    <t>Valor base actualizado [Vb1_2]</t>
  </si>
  <si>
    <t>Valor base actualizado [Vb5]</t>
  </si>
  <si>
    <t>Costo Cruces especiales [CCE_A]</t>
  </si>
  <si>
    <t>Costo conexiones actualizado [CCT_A]</t>
  </si>
  <si>
    <t>Costo total [Va]</t>
  </si>
  <si>
    <t>Complejidades constructivas a considerar para  simulación valoración de inversión de poliducto</t>
  </si>
  <si>
    <t xml:space="preserve"> Multiplicadores </t>
  </si>
  <si>
    <t> </t>
  </si>
  <si>
    <t>Long (m)</t>
  </si>
  <si>
    <t>% sobre longitud sin cruces</t>
  </si>
  <si>
    <t>Multiplicador</t>
  </si>
  <si>
    <t>Multiplicador ponderado</t>
  </si>
  <si>
    <t>@risk</t>
  </si>
  <si>
    <t>Suelo</t>
  </si>
  <si>
    <t>Total</t>
  </si>
  <si>
    <t>Caso base</t>
  </si>
  <si>
    <t>Arcilloso</t>
  </si>
  <si>
    <t>Arenoso</t>
  </si>
  <si>
    <t>Rocoso</t>
  </si>
  <si>
    <t>Vegetación</t>
  </si>
  <si>
    <t>Tundra</t>
  </si>
  <si>
    <t>Bosque Templado</t>
  </si>
  <si>
    <t>Selva Subtropical</t>
  </si>
  <si>
    <t>Desierto Árido</t>
  </si>
  <si>
    <t>Estepa Seca</t>
  </si>
  <si>
    <t>Sabana</t>
  </si>
  <si>
    <t>Selva Tropical</t>
  </si>
  <si>
    <t>Tundra Alpina</t>
  </si>
  <si>
    <t>Class location ( ocupación de terreno)</t>
  </si>
  <si>
    <t>Localidad Clase 1</t>
  </si>
  <si>
    <t>Localidad Clase 2</t>
  </si>
  <si>
    <t>Localidad Clase 3</t>
  </si>
  <si>
    <t>Localidad Clase 4</t>
  </si>
  <si>
    <t>Terreno inclinado</t>
  </si>
  <si>
    <t>Terreno inclinado entre 0%-5%</t>
  </si>
  <si>
    <t>Terreno inclinado entre 5%-10%</t>
  </si>
  <si>
    <t>Terreno inclinado entre 10%-15%</t>
  </si>
  <si>
    <t>Terreno inclinado entre 15%-20%</t>
  </si>
  <si>
    <t>Terreno inclinado entre 20%-25%</t>
  </si>
  <si>
    <t>Terreno inclinado más de 25%</t>
  </si>
  <si>
    <t xml:space="preserve"> Multiplicadores de media ladera</t>
  </si>
  <si>
    <t>Sin media ladera</t>
  </si>
  <si>
    <t xml:space="preserve"> Multiplicadores de media ladera con pendiente media del 15% </t>
  </si>
  <si>
    <t xml:space="preserve"> Multiplicadores de media ladera con pendiente media del 25% </t>
  </si>
  <si>
    <t xml:space="preserve"> Multiplicadores de media ladera con pendiente media del 35%</t>
  </si>
  <si>
    <t>Multiplicadores por presión de diseño</t>
  </si>
  <si>
    <t>ANSI 600</t>
  </si>
  <si>
    <t>ANSI 900</t>
  </si>
  <si>
    <t>Multiplicadores por tipo de unión</t>
  </si>
  <si>
    <t>Junta sencilla</t>
  </si>
  <si>
    <t>Doble junta</t>
  </si>
  <si>
    <t>Multiplicadores por cultivos</t>
  </si>
  <si>
    <t>Terreno libre</t>
  </si>
  <si>
    <t>Terreno Cultivado</t>
  </si>
  <si>
    <t>Multiplicadores por ductos cercanos</t>
  </si>
  <si>
    <t>Área sin congestión</t>
  </si>
  <si>
    <t>Área congestionada</t>
  </si>
  <si>
    <t xml:space="preserve"> Total multiplicadores ponderados [Tmp] </t>
  </si>
  <si>
    <t xml:space="preserve"> Cruces especiales </t>
  </si>
  <si>
    <t>Cruces especiales+social ambiental+contingencia+abandono</t>
  </si>
  <si>
    <t>Seleccionar :</t>
  </si>
  <si>
    <t>AJUSTADO</t>
  </si>
  <si>
    <t>Longitud Cruces especiales</t>
  </si>
  <si>
    <t>%_Long total</t>
  </si>
  <si>
    <t xml:space="preserve"> USD/m</t>
  </si>
  <si>
    <t>Sumideros y Zanjas
Variable
3a-Water Table-Sumps &amp; Ditches</t>
  </si>
  <si>
    <t>Sistema de Aspiración Variable 3b-Water Table-Well Point System</t>
  </si>
  <si>
    <t>Ataguías  Variable 3c-Water Table-Cofferdams</t>
  </si>
  <si>
    <t>Cruces húmedos Variable 5a-Wet Crossings</t>
  </si>
  <si>
    <t>Por cruce individual</t>
  </si>
  <si>
    <t>Perforación Horizontal Dirigida Variable 5b-HDD</t>
  </si>
  <si>
    <t>Cruce aereo  Variable 5c - Aerial Crossing</t>
  </si>
  <si>
    <t>Cruce sísmico   Variable 6a-Seismic Crossing</t>
  </si>
  <si>
    <t xml:space="preserve"> Conexiones </t>
  </si>
  <si>
    <t>USD/conexión</t>
  </si>
  <si>
    <t xml:space="preserve"> USD </t>
  </si>
  <si>
    <t>Conexiones</t>
  </si>
  <si>
    <t>conexiones tapón doble más hot tap y bypass</t>
  </si>
  <si>
    <t xml:space="preserve">conexiones tapón doble más hot tap </t>
  </si>
  <si>
    <t xml:space="preserve">conexiones corte en caliente,  hot tap </t>
  </si>
  <si>
    <t xml:space="preserve">conexiones corte en frio,  cold tap </t>
  </si>
  <si>
    <t xml:space="preserve"> Combustible: Variación en el valor base por kilómetro de poliducto </t>
  </si>
  <si>
    <t>Valor combustible en fecha de valoración</t>
  </si>
  <si>
    <t xml:space="preserve"> Valor base combustible </t>
  </si>
  <si>
    <t>Factor de afectación al costo</t>
  </si>
  <si>
    <t>Combustible</t>
  </si>
  <si>
    <t>Combustible: Variación en el valor base por kilómetro de poliducto</t>
  </si>
  <si>
    <t xml:space="preserve"> Actualización de costos  poliducto que se pretende valorar </t>
  </si>
  <si>
    <t>Fecha base del modelo</t>
  </si>
  <si>
    <t>Fecha valoración</t>
  </si>
  <si>
    <t>Fecha evaluación</t>
  </si>
  <si>
    <t>Coeficiente</t>
  </si>
  <si>
    <t>Acero</t>
  </si>
  <si>
    <t>PPI</t>
  </si>
  <si>
    <t>SMLV en dolares</t>
  </si>
  <si>
    <t>Indexador Acero</t>
  </si>
  <si>
    <t>Costos mano de obra</t>
  </si>
  <si>
    <t>Otros Costos</t>
  </si>
  <si>
    <t>USD$</t>
  </si>
  <si>
    <t>Tuberia con factores constructivos  y costos ambiental-social- contingencias y otros</t>
  </si>
  <si>
    <t>Cruces con ambiental- social - contingencias y otros</t>
  </si>
  <si>
    <t>Factores</t>
  </si>
  <si>
    <t>precios fecha base</t>
  </si>
  <si>
    <t>Valoración a fecha evaluación</t>
  </si>
  <si>
    <t>Diligencia la información en las celdas en verde, inserte filas en la tabla respectiva según necesidad</t>
  </si>
  <si>
    <t>DUCTOS</t>
  </si>
  <si>
    <t>Diligencie cada uno de los diámetros por separado</t>
  </si>
  <si>
    <t>ANSI</t>
  </si>
  <si>
    <t>Suelo [m]</t>
  </si>
  <si>
    <t>Vegetación  [m]</t>
  </si>
  <si>
    <t>Class location ( ocupación de terreno)  [m]</t>
  </si>
  <si>
    <t>Uniones</t>
  </si>
  <si>
    <t>Cultivo</t>
  </si>
  <si>
    <t>Congestión</t>
  </si>
  <si>
    <t>Efecto combustible</t>
  </si>
  <si>
    <t>Empresa</t>
  </si>
  <si>
    <t>Sistema</t>
  </si>
  <si>
    <t>Subsistema</t>
  </si>
  <si>
    <t>Tramo</t>
  </si>
  <si>
    <t>Sección</t>
  </si>
  <si>
    <t>Diametro externo</t>
  </si>
  <si>
    <t>Longitud a ese diámetro sin Cruces especiales [m]</t>
  </si>
  <si>
    <t xml:space="preserve">Costo base para ese diámetro sin factores </t>
  </si>
  <si>
    <t>Factor de costo complejidades</t>
  </si>
  <si>
    <t>Factor costo por presión</t>
  </si>
  <si>
    <t xml:space="preserve">Valoración sección </t>
  </si>
  <si>
    <t>Precio combustible</t>
  </si>
  <si>
    <t>Total ANSI</t>
  </si>
  <si>
    <t>Total Suelo</t>
  </si>
  <si>
    <t>Total Vegetación</t>
  </si>
  <si>
    <t>Total Clase</t>
  </si>
  <si>
    <t>Total Terreno</t>
  </si>
  <si>
    <t>Total media Ladera</t>
  </si>
  <si>
    <t>Total uniones</t>
  </si>
  <si>
    <t>Total  Terreno</t>
  </si>
  <si>
    <t>Total tópico Congestión</t>
  </si>
  <si>
    <t>posición diametro</t>
  </si>
  <si>
    <t>Rango longitud</t>
  </si>
  <si>
    <t>Fact_ANSI 600</t>
  </si>
  <si>
    <t>Fact_ANSI 900</t>
  </si>
  <si>
    <t>Fact_Arcilloso</t>
  </si>
  <si>
    <t>Fact_Arenoso</t>
  </si>
  <si>
    <t>Fact_Rocoso</t>
  </si>
  <si>
    <t>Fact_Tundra</t>
  </si>
  <si>
    <t>Fact_Fact_Bosque Templado</t>
  </si>
  <si>
    <t>Fact_Selva Subtropical</t>
  </si>
  <si>
    <t>Fact_Desierto Árido</t>
  </si>
  <si>
    <t>Fact_Estepa Seca</t>
  </si>
  <si>
    <t>Fact_Sabana</t>
  </si>
  <si>
    <t>Fact_Selva Tropical</t>
  </si>
  <si>
    <t>Fact_Tundra Alpina</t>
  </si>
  <si>
    <t>Fact_Localidad Clase 1</t>
  </si>
  <si>
    <t>Fact_Localidad Clase 2</t>
  </si>
  <si>
    <t>Fact_Localidad Clase 3</t>
  </si>
  <si>
    <t>Fact_Localidad Clase 4</t>
  </si>
  <si>
    <t>Fact_Terreno inclinado entre 0%-5%</t>
  </si>
  <si>
    <t>Fact_Terreno inclinado entre 5%-10%</t>
  </si>
  <si>
    <t>Fact_Terreno inclinado entre 10%-15%</t>
  </si>
  <si>
    <t>Fact_Terreno inclinado entre 15%-20%</t>
  </si>
  <si>
    <t>Fact_Terreno inclinado entre 20%-25%</t>
  </si>
  <si>
    <t>Fact_Terreno inclinado más de 25%</t>
  </si>
  <si>
    <t>Fact_Sin media ladera</t>
  </si>
  <si>
    <t xml:space="preserve">Fact_ Multiplicadores de media ladera con pendiente media del 15% </t>
  </si>
  <si>
    <t xml:space="preserve">Fact_Multiplicadores de media ladera con pendiente media del 25% </t>
  </si>
  <si>
    <t>Fact_ Multiplicadores de media ladera con pendiente media del 35%</t>
  </si>
  <si>
    <t>Fact_Junta sencilla</t>
  </si>
  <si>
    <t>Fact_Doble junta</t>
  </si>
  <si>
    <t>Fact_Terreno libre</t>
  </si>
  <si>
    <t>Fact_Terreno Cultivado</t>
  </si>
  <si>
    <t>Fact_Área sin congestión</t>
  </si>
  <si>
    <t>Fact_Área congestionada</t>
  </si>
  <si>
    <t>Factor combustible</t>
  </si>
  <si>
    <t>Inserte fila en la tabla según necesidad</t>
  </si>
  <si>
    <t>CRUCES</t>
  </si>
  <si>
    <t>Diligencie cada uno de los cruces por separado</t>
  </si>
  <si>
    <t>Limite de cruces HDD 5000m, diligencie cada cruce por separado</t>
  </si>
  <si>
    <t>Tipo de Cruce</t>
  </si>
  <si>
    <t>Longitud  Cruce especial [m]</t>
  </si>
  <si>
    <t xml:space="preserve">Fact_ANSI </t>
  </si>
  <si>
    <t>Costo unitario</t>
  </si>
  <si>
    <t>Valoración cruce</t>
  </si>
  <si>
    <t>Posición</t>
  </si>
  <si>
    <t>Rango 1-2</t>
  </si>
  <si>
    <t>Rango1-3</t>
  </si>
  <si>
    <t>Límite de cruces aéreos individuales 5000m</t>
  </si>
  <si>
    <t>Valoración cruce aéreo</t>
  </si>
  <si>
    <t>L calculo</t>
  </si>
  <si>
    <t>CONEXIONES</t>
  </si>
  <si>
    <t>Diligencie cada uno de los tipos de conexiones por separado</t>
  </si>
  <si>
    <t>Tipo de conexión</t>
  </si>
  <si>
    <t>Cantidad</t>
  </si>
  <si>
    <t xml:space="preserve">Valor unitario conexión </t>
  </si>
  <si>
    <t>Valoración conexión</t>
  </si>
  <si>
    <t>Costo base por metro de poliducto sin complejidades constructivas</t>
  </si>
  <si>
    <t>Indexador</t>
  </si>
  <si>
    <t xml:space="preserve"> % materiales* PPI_acero_fecha/PPI_acero_base +% mano de obra* Salario mínimo en dólares_fecha/Salario mínimo _base en dólares + % Misc *PPI_cap_fecha/PPI_cap_base</t>
  </si>
  <si>
    <t>posición diámetro</t>
  </si>
  <si>
    <t>Materiales (acero)</t>
  </si>
  <si>
    <t>Mano de obra</t>
  </si>
  <si>
    <t>OK</t>
  </si>
  <si>
    <t>Rango empleado</t>
  </si>
  <si>
    <t> Nombre factor</t>
  </si>
  <si>
    <t>Ca</t>
  </si>
  <si>
    <t>Cmo</t>
  </si>
  <si>
    <t>Precios USD de septiembre de 2015</t>
  </si>
  <si>
    <t>Constante</t>
  </si>
  <si>
    <t>Rango 1</t>
  </si>
  <si>
    <t>Rango 2</t>
  </si>
  <si>
    <t>Rango 3</t>
  </si>
  <si>
    <t>Coeficiente D</t>
  </si>
  <si>
    <t>Diámetro (Pulgadas)</t>
  </si>
  <si>
    <t>100m&lt;=l&lt;1000 m</t>
  </si>
  <si>
    <t>1000m&lt;=l&lt;50000 m</t>
  </si>
  <si>
    <t>50000m&lt;=l&lt;=300000 m</t>
  </si>
  <si>
    <r>
      <t>Coeficiente D</t>
    </r>
    <r>
      <rPr>
        <vertAlign val="superscript"/>
        <sz val="9"/>
        <color theme="1"/>
        <rFont val="Verdana"/>
        <family val="2"/>
      </rPr>
      <t>2</t>
    </r>
  </si>
  <si>
    <t>NPS</t>
  </si>
  <si>
    <t>OD</t>
  </si>
  <si>
    <t>Coef1</t>
  </si>
  <si>
    <t>Exp1</t>
  </si>
  <si>
    <t>Coef2</t>
  </si>
  <si>
    <t>Exp2</t>
  </si>
  <si>
    <t>Coef3</t>
  </si>
  <si>
    <t>Exp3</t>
  </si>
  <si>
    <t>Coef</t>
  </si>
  <si>
    <t>Exp</t>
  </si>
  <si>
    <r>
      <t>Coeficiente D</t>
    </r>
    <r>
      <rPr>
        <vertAlign val="superscript"/>
        <sz val="9"/>
        <color theme="1"/>
        <rFont val="Verdana"/>
        <family val="2"/>
      </rPr>
      <t>3</t>
    </r>
  </si>
  <si>
    <t>ok</t>
  </si>
  <si>
    <r>
      <t>Ponderador indexador=  Constante+ Coef</t>
    </r>
    <r>
      <rPr>
        <vertAlign val="subscript"/>
        <sz val="12"/>
        <color theme="1"/>
        <rFont val="Verdana"/>
        <family val="2"/>
      </rPr>
      <t>_D</t>
    </r>
    <r>
      <rPr>
        <sz val="12"/>
        <color theme="1"/>
        <rFont val="Verdana"/>
        <family val="2"/>
      </rPr>
      <t>* D+Coef</t>
    </r>
    <r>
      <rPr>
        <vertAlign val="subscript"/>
        <sz val="12"/>
        <color theme="1"/>
        <rFont val="Verdana"/>
        <family val="2"/>
      </rPr>
      <t>_ D</t>
    </r>
    <r>
      <rPr>
        <vertAlign val="superscript"/>
        <sz val="12"/>
        <color theme="1"/>
        <rFont val="Verdana"/>
        <family val="2"/>
      </rPr>
      <t>2</t>
    </r>
    <r>
      <rPr>
        <sz val="12"/>
        <color theme="1"/>
        <rFont val="Verdana"/>
        <family val="2"/>
      </rPr>
      <t>*D</t>
    </r>
    <r>
      <rPr>
        <vertAlign val="superscript"/>
        <sz val="12"/>
        <color theme="1"/>
        <rFont val="Verdana"/>
        <family val="2"/>
      </rPr>
      <t>2</t>
    </r>
    <r>
      <rPr>
        <sz val="12"/>
        <color theme="1"/>
        <rFont val="Verdana"/>
        <family val="2"/>
      </rPr>
      <t>+ Coef_</t>
    </r>
    <r>
      <rPr>
        <vertAlign val="subscript"/>
        <sz val="12"/>
        <color theme="1"/>
        <rFont val="Verdana"/>
        <family val="2"/>
      </rPr>
      <t xml:space="preserve"> D</t>
    </r>
    <r>
      <rPr>
        <vertAlign val="superscript"/>
        <sz val="12"/>
        <color theme="1"/>
        <rFont val="Verdana"/>
        <family val="2"/>
      </rPr>
      <t>3</t>
    </r>
    <r>
      <rPr>
        <sz val="12"/>
        <color theme="1"/>
        <rFont val="Verdana"/>
        <family val="2"/>
      </rPr>
      <t>*D</t>
    </r>
    <r>
      <rPr>
        <vertAlign val="superscript"/>
        <sz val="12"/>
        <color theme="1"/>
        <rFont val="Verdana"/>
        <family val="2"/>
      </rPr>
      <t>3</t>
    </r>
  </si>
  <si>
    <t>Diámetros NPS</t>
  </si>
  <si>
    <t>Materiales</t>
  </si>
  <si>
    <t>Labor</t>
  </si>
  <si>
    <t>Misc</t>
  </si>
  <si>
    <t>Fecha base de modelo</t>
  </si>
  <si>
    <t>PPI_acero</t>
  </si>
  <si>
    <t>Salario mínimo en dólares</t>
  </si>
  <si>
    <t>PPI_cap</t>
  </si>
  <si>
    <t>PRECIO BASE 2024 a Evaluación</t>
  </si>
  <si>
    <t>Nota: 2" solo es valido por nota de Lamberson hasta 20000 m</t>
  </si>
  <si>
    <t>Seleccionado</t>
  </si>
  <si>
    <t>base 31/dic/2024</t>
  </si>
  <si>
    <t>USD/(m*pulg)</t>
  </si>
  <si>
    <t>Factores de costo a adicionar</t>
  </si>
  <si>
    <t>Item</t>
  </si>
  <si>
    <t>Porcentaje tuberias</t>
  </si>
  <si>
    <t>Costos abandono</t>
  </si>
  <si>
    <t>Ambientales sociales</t>
  </si>
  <si>
    <t xml:space="preserve">Estudios y/o Contingencia </t>
  </si>
  <si>
    <t xml:space="preserve">Total </t>
  </si>
  <si>
    <t>Factores de complejidades constructivas a aplicar al costo base</t>
  </si>
  <si>
    <t>Nombre</t>
  </si>
  <si>
    <t>Rango aplicación</t>
  </si>
  <si>
    <t>unidades</t>
  </si>
  <si>
    <t>minimo</t>
  </si>
  <si>
    <t>máximo</t>
  </si>
  <si>
    <t>Variable</t>
  </si>
  <si>
    <t>valor</t>
  </si>
  <si>
    <t>Ecuación</t>
  </si>
  <si>
    <t>Suelo Arcilloso</t>
  </si>
  <si>
    <t>2&lt;=diam&lt;=48</t>
  </si>
  <si>
    <t>adm</t>
  </si>
  <si>
    <t>c_p</t>
  </si>
  <si>
    <t>Suelo Arenoso</t>
  </si>
  <si>
    <t>2&lt;=diam&lt;=48
 en diámetro exterior</t>
  </si>
  <si>
    <t>d_p</t>
  </si>
  <si>
    <t>e_p</t>
  </si>
  <si>
    <t>f_p</t>
  </si>
  <si>
    <t>Suelo Rocoso</t>
  </si>
  <si>
    <t>g_p</t>
  </si>
  <si>
    <t>h_p</t>
  </si>
  <si>
    <t>i_p</t>
  </si>
  <si>
    <t>j_p</t>
  </si>
  <si>
    <t>k_p</t>
  </si>
  <si>
    <t>l_p</t>
  </si>
  <si>
    <t>&lt;4</t>
  </si>
  <si>
    <t>m_p</t>
  </si>
  <si>
    <t>4&lt;=diam&lt;16</t>
  </si>
  <si>
    <t>n_p</t>
  </si>
  <si>
    <t>16&lt;=diam&lt;30</t>
  </si>
  <si>
    <t>o_p</t>
  </si>
  <si>
    <t>30&lt;=diam&lt;42</t>
  </si>
  <si>
    <t>p_p</t>
  </si>
  <si>
    <t>42&lt;=diam&lt;=48</t>
  </si>
  <si>
    <t>q_p</t>
  </si>
  <si>
    <t>2&lt;=diam&lt;16</t>
  </si>
  <si>
    <t>r_p</t>
  </si>
  <si>
    <t>16&lt;=diam&lt;36</t>
  </si>
  <si>
    <t>s_p</t>
  </si>
  <si>
    <t>36&lt;diam&lt;48</t>
  </si>
  <si>
    <t>t_p</t>
  </si>
  <si>
    <t>48&lt;=diam</t>
  </si>
  <si>
    <t>u_p</t>
  </si>
  <si>
    <t>v_p</t>
  </si>
  <si>
    <t>2&lt;=diam&lt;=36</t>
  </si>
  <si>
    <t>w_p</t>
  </si>
  <si>
    <t>2&lt;=diam&lt;=18</t>
  </si>
  <si>
    <t>x_p</t>
  </si>
  <si>
    <t>18&lt;diam&lt;=24</t>
  </si>
  <si>
    <t>y_p</t>
  </si>
  <si>
    <t>24&lt;diam&lt;=36</t>
  </si>
  <si>
    <t>z_p</t>
  </si>
  <si>
    <t>36&lt;diam&lt;=48</t>
  </si>
  <si>
    <t>aa_p</t>
  </si>
  <si>
    <t>ab_p</t>
  </si>
  <si>
    <t>ac_p</t>
  </si>
  <si>
    <t>ad_p</t>
  </si>
  <si>
    <t>ae_p</t>
  </si>
  <si>
    <t>af_p</t>
  </si>
  <si>
    <t>ag_p</t>
  </si>
  <si>
    <t>ah_p</t>
  </si>
  <si>
    <t>ai_p</t>
  </si>
  <si>
    <t>aj_p</t>
  </si>
  <si>
    <t>ak_p</t>
  </si>
  <si>
    <t>al_p</t>
  </si>
  <si>
    <t>am_p</t>
  </si>
  <si>
    <t>an_p</t>
  </si>
  <si>
    <t>ao_p</t>
  </si>
  <si>
    <t>ap_p</t>
  </si>
  <si>
    <t>aq_p</t>
  </si>
  <si>
    <t>Terreno cultivado</t>
  </si>
  <si>
    <t>ar_p</t>
  </si>
  <si>
    <t>as_p</t>
  </si>
  <si>
    <t>at_p</t>
  </si>
  <si>
    <t>au_p</t>
  </si>
  <si>
    <t>av_p</t>
  </si>
  <si>
    <t>aw_p</t>
  </si>
  <si>
    <t>ax_p</t>
  </si>
  <si>
    <t>ay_p</t>
  </si>
  <si>
    <t>az_p</t>
  </si>
  <si>
    <t>ba_p</t>
  </si>
  <si>
    <t>bb_p</t>
  </si>
  <si>
    <t>bc_p</t>
  </si>
  <si>
    <t>bd_p</t>
  </si>
  <si>
    <t>be_p</t>
  </si>
  <si>
    <t>bf_p</t>
  </si>
  <si>
    <t>bg_p</t>
  </si>
  <si>
    <t>bh_p</t>
  </si>
  <si>
    <t>bi_p</t>
  </si>
  <si>
    <t>bj_p</t>
  </si>
  <si>
    <t>bk_p</t>
  </si>
  <si>
    <t>bl_p</t>
  </si>
  <si>
    <t>bm_p</t>
  </si>
  <si>
    <t>bn_p</t>
  </si>
  <si>
    <t>bo_p</t>
  </si>
  <si>
    <t>bp_p</t>
  </si>
  <si>
    <t>USD</t>
  </si>
  <si>
    <t>bq_p</t>
  </si>
  <si>
    <t>br_p</t>
  </si>
  <si>
    <t>bs_p</t>
  </si>
  <si>
    <t>bt_p</t>
  </si>
  <si>
    <t>bu_p</t>
  </si>
  <si>
    <t>bv_p</t>
  </si>
  <si>
    <t>bw_p</t>
  </si>
  <si>
    <t>bx_p</t>
  </si>
  <si>
    <t>by_p</t>
  </si>
  <si>
    <t>bz_p</t>
  </si>
  <si>
    <t>ca_p</t>
  </si>
  <si>
    <t>cb_p</t>
  </si>
  <si>
    <t>Combustible: factor a aplicar a diferencia de precio del diesel base</t>
  </si>
  <si>
    <t>USD/gal</t>
  </si>
  <si>
    <t>cc_p</t>
  </si>
  <si>
    <t>Diferencia en USD ,  entre Costo combustible y costo base de combustible</t>
  </si>
  <si>
    <t>cd_p</t>
  </si>
  <si>
    <t>ce_p</t>
  </si>
  <si>
    <t>cf_p</t>
  </si>
  <si>
    <t>cg_p</t>
  </si>
  <si>
    <t>NUEVO</t>
  </si>
  <si>
    <t>ch_p</t>
  </si>
  <si>
    <t>ci_p</t>
  </si>
  <si>
    <t>Sin  Media ladera</t>
  </si>
  <si>
    <t>dm_p</t>
  </si>
  <si>
    <t xml:space="preserve"> Terreno Libre </t>
  </si>
  <si>
    <t>dn_p</t>
  </si>
  <si>
    <t xml:space="preserve"> Terreno no congestionado </t>
  </si>
  <si>
    <t>do_p</t>
  </si>
  <si>
    <t xml:space="preserve"> Junta Sencilla </t>
  </si>
  <si>
    <t>dp_p</t>
  </si>
  <si>
    <t>Fuente: A partir de estudio de Lamberson y cálculos CREG</t>
  </si>
  <si>
    <t>Costo unitario por tipo de cruce</t>
  </si>
  <si>
    <t xml:space="preserve">USD/m de </t>
  </si>
  <si>
    <t>Limite 5000 mts</t>
  </si>
  <si>
    <t>Tabla 1A1 - Variable 3a-Water Table-Sumps &amp; Ditches</t>
  </si>
  <si>
    <t>Tabla1A2-Variable3b-WaterTable-WellPointSystem</t>
  </si>
  <si>
    <t>Variable 3c-Water Table-Cofferdams</t>
  </si>
  <si>
    <t>5a-Wet Crossings</t>
  </si>
  <si>
    <t>Variable 5b-HDD, componente variable con long.</t>
  </si>
  <si>
    <t>Variable 5b-HDD_ componente fijo</t>
  </si>
  <si>
    <t>Variable6a-SeismicCrossing</t>
  </si>
  <si>
    <t>Rangos</t>
  </si>
  <si>
    <r>
      <t>Sumideros y Zanjas C_</t>
    </r>
    <r>
      <rPr>
        <vertAlign val="subscript"/>
        <sz val="12"/>
        <color theme="0"/>
        <rFont val="Aptos Narrow"/>
        <family val="2"/>
        <scheme val="minor"/>
      </rPr>
      <t>SZ</t>
    </r>
    <r>
      <rPr>
        <sz val="12"/>
        <color theme="0"/>
        <rFont val="Aptos Narrow"/>
        <family val="2"/>
        <scheme val="minor"/>
      </rPr>
      <t>:</t>
    </r>
  </si>
  <si>
    <t>Sistema de Aspiración  CSA:</t>
  </si>
  <si>
    <t>Ataguías Cat</t>
  </si>
  <si>
    <t>Cruces húmedos</t>
  </si>
  <si>
    <t xml:space="preserve">Perforación Horizontal Dirigida </t>
  </si>
  <si>
    <t xml:space="preserve">Cruce sísmico </t>
  </si>
  <si>
    <t xml:space="preserve"> media ladera 15% </t>
  </si>
  <si>
    <t xml:space="preserve"> media ladera 25% </t>
  </si>
  <si>
    <t xml:space="preserve"> media ladera 35% </t>
  </si>
  <si>
    <t>Eq_SZp</t>
  </si>
  <si>
    <t>=(cj_p.diam+ck_p)</t>
  </si>
  <si>
    <t>Eq_Sap</t>
  </si>
  <si>
    <t>=cl_p*diam+cm_p</t>
  </si>
  <si>
    <t>Eq_Atp</t>
  </si>
  <si>
    <t>=co_p*diam+cp_p</t>
  </si>
  <si>
    <t xml:space="preserve"> Eq_CHp</t>
  </si>
  <si>
    <t>=cr_p*diam+cs_p</t>
  </si>
  <si>
    <t>Eq_Phdp</t>
  </si>
  <si>
    <t>=cu_p.diam+cv_p</t>
  </si>
  <si>
    <t>Eq_CSp</t>
  </si>
  <si>
    <t>=cz_p*diam+da_p</t>
  </si>
  <si>
    <t>Eq_ml_15p</t>
  </si>
  <si>
    <t>=dd_p*diam^2+de_p*diam+df_p</t>
  </si>
  <si>
    <t>Eq_ml_25p</t>
  </si>
  <si>
    <t>=dg_p*diam^2+dh_p*diam+di_p</t>
  </si>
  <si>
    <t>Eq_ml_35p</t>
  </si>
  <si>
    <t>=dj_p*diam^2+dk_p*diam+dl_p</t>
  </si>
  <si>
    <t>cj_p</t>
  </si>
  <si>
    <t>ck_p</t>
  </si>
  <si>
    <t>Rango diam</t>
  </si>
  <si>
    <t>cl_p</t>
  </si>
  <si>
    <t>cm_p</t>
  </si>
  <si>
    <t>co_p</t>
  </si>
  <si>
    <t>cp_p</t>
  </si>
  <si>
    <t>cr_p</t>
  </si>
  <si>
    <t>cs_p</t>
  </si>
  <si>
    <t>cu_p</t>
  </si>
  <si>
    <t>cv_p</t>
  </si>
  <si>
    <t>cz_p</t>
  </si>
  <si>
    <t>da_p</t>
  </si>
  <si>
    <t>dd_p</t>
  </si>
  <si>
    <t>de_p</t>
  </si>
  <si>
    <t>df_p</t>
  </si>
  <si>
    <t>dg_p</t>
  </si>
  <si>
    <t>dh_p</t>
  </si>
  <si>
    <t>di_p</t>
  </si>
  <si>
    <t>dj_p</t>
  </si>
  <si>
    <t>dk_p</t>
  </si>
  <si>
    <t>dl_p</t>
  </si>
  <si>
    <t>2&lt;=Diam &lt;12</t>
  </si>
  <si>
    <t>12&lt;=Diam &lt;=48</t>
  </si>
  <si>
    <t>12&lt;=Diam &lt;24</t>
  </si>
  <si>
    <t>24&lt;=Diam &lt;=48</t>
  </si>
  <si>
    <t>Selección</t>
  </si>
  <si>
    <t>USD/m 31/12/2021</t>
  </si>
  <si>
    <t xml:space="preserve">Costo unitario </t>
  </si>
  <si>
    <t>Tabla1D1-Variable5c-AerialCrossing, límite 5000 m, pero ecuación varia hasta 300 mts</t>
  </si>
  <si>
    <t>Longitud a considerar</t>
  </si>
  <si>
    <t>Diam</t>
  </si>
  <si>
    <t>Cruce aéreo</t>
  </si>
  <si>
    <t>Costo unitario x m 31/12/2024</t>
  </si>
  <si>
    <t>cx_p</t>
  </si>
  <si>
    <t>cy_p</t>
  </si>
  <si>
    <t>cy_cons_p</t>
  </si>
  <si>
    <t>Coeficientes para formulación</t>
  </si>
  <si>
    <t>Rango2</t>
  </si>
  <si>
    <t>TABLA TRM DIARIA</t>
  </si>
  <si>
    <t>TABLA DE REFERENCIA INDEXACIÓN</t>
  </si>
  <si>
    <t>Fecha</t>
  </si>
  <si>
    <t>AÑO</t>
  </si>
  <si>
    <t>MES</t>
  </si>
  <si>
    <t>TRM</t>
  </si>
  <si>
    <t>PPI -WPUFD41312</t>
  </si>
  <si>
    <t>TRM_año</t>
  </si>
  <si>
    <t>TRM mes</t>
  </si>
  <si>
    <t>SMLV</t>
  </si>
  <si>
    <t>PPI_acero, serie PCU331210331210</t>
  </si>
  <si>
    <t>SMLV_Dólares</t>
  </si>
  <si>
    <t>2014/01/01</t>
  </si>
  <si>
    <t>2014/01/02</t>
  </si>
  <si>
    <t>2014/01/03</t>
  </si>
  <si>
    <t>2014/01/04</t>
  </si>
  <si>
    <t>2014/01/05</t>
  </si>
  <si>
    <t>2014/01/06</t>
  </si>
  <si>
    <t>2014/01/07</t>
  </si>
  <si>
    <t>2014/01/08</t>
  </si>
  <si>
    <t>2014/01/09</t>
  </si>
  <si>
    <t>2014/01/10</t>
  </si>
  <si>
    <t>2014/01/11</t>
  </si>
  <si>
    <t>2014/01/12</t>
  </si>
  <si>
    <t>2014/01/13</t>
  </si>
  <si>
    <t>2014/01/14</t>
  </si>
  <si>
    <t>2014/01/15</t>
  </si>
  <si>
    <t>2014/01/16</t>
  </si>
  <si>
    <t>2014/01/17</t>
  </si>
  <si>
    <t>2014/01/18</t>
  </si>
  <si>
    <t>2014/01/19</t>
  </si>
  <si>
    <t>2014/01/20</t>
  </si>
  <si>
    <t>2014/01/21</t>
  </si>
  <si>
    <t>2014/01/22</t>
  </si>
  <si>
    <t>2014/01/23</t>
  </si>
  <si>
    <t>2014/01/24</t>
  </si>
  <si>
    <t>2014/01/25</t>
  </si>
  <si>
    <t>2014/01/26</t>
  </si>
  <si>
    <t>2014/01/27</t>
  </si>
  <si>
    <t>2014/01/28</t>
  </si>
  <si>
    <t>2014/01/29</t>
  </si>
  <si>
    <t>2014/01/30</t>
  </si>
  <si>
    <t>2014/01/31</t>
  </si>
  <si>
    <t>2014/02/01</t>
  </si>
  <si>
    <t>2014/02/02</t>
  </si>
  <si>
    <t>2014/02/03</t>
  </si>
  <si>
    <t>2014/02/04</t>
  </si>
  <si>
    <t>2014/02/05</t>
  </si>
  <si>
    <t>2014/02/06</t>
  </si>
  <si>
    <t>2014/02/07</t>
  </si>
  <si>
    <t>2014/02/08</t>
  </si>
  <si>
    <t>2014/02/09</t>
  </si>
  <si>
    <t>2014/02/10</t>
  </si>
  <si>
    <t>2014/02/11</t>
  </si>
  <si>
    <t>2014/02/12</t>
  </si>
  <si>
    <t>2014/02/13</t>
  </si>
  <si>
    <t>2014/02/14</t>
  </si>
  <si>
    <t>2014/02/15</t>
  </si>
  <si>
    <t>2014/02/16</t>
  </si>
  <si>
    <t>2014/02/17</t>
  </si>
  <si>
    <t>2014/02/18</t>
  </si>
  <si>
    <t>2014/02/19</t>
  </si>
  <si>
    <t>2014/02/20</t>
  </si>
  <si>
    <t>2014/02/21</t>
  </si>
  <si>
    <t>2014/02/22</t>
  </si>
  <si>
    <t>2014/02/23</t>
  </si>
  <si>
    <t>2014/02/24</t>
  </si>
  <si>
    <t>2014/02/25</t>
  </si>
  <si>
    <t>2014/02/26</t>
  </si>
  <si>
    <t>2014/02/27</t>
  </si>
  <si>
    <t>2014/02/28</t>
  </si>
  <si>
    <t>2014/03/01</t>
  </si>
  <si>
    <t>2014/03/02</t>
  </si>
  <si>
    <t>2014/03/03</t>
  </si>
  <si>
    <t>2014/03/04</t>
  </si>
  <si>
    <t>2014/03/05</t>
  </si>
  <si>
    <t>2014/03/06</t>
  </si>
  <si>
    <t>2014/03/07</t>
  </si>
  <si>
    <t>2014/03/08</t>
  </si>
  <si>
    <t>2014/03/09</t>
  </si>
  <si>
    <t>2014/03/10</t>
  </si>
  <si>
    <t>2014/03/11</t>
  </si>
  <si>
    <t>2014/03/12</t>
  </si>
  <si>
    <t>2014/03/13</t>
  </si>
  <si>
    <t>2014/03/14</t>
  </si>
  <si>
    <t>2014/03/15</t>
  </si>
  <si>
    <t>2014/03/16</t>
  </si>
  <si>
    <t>2014/03/17</t>
  </si>
  <si>
    <t>2014/03/18</t>
  </si>
  <si>
    <t>2014/03/19</t>
  </si>
  <si>
    <t>2014/03/20</t>
  </si>
  <si>
    <t>2014/03/21</t>
  </si>
  <si>
    <t>2014/03/22</t>
  </si>
  <si>
    <t>2014/03/23</t>
  </si>
  <si>
    <t>2014/03/24</t>
  </si>
  <si>
    <t>2014/03/25</t>
  </si>
  <si>
    <t>2014/03/26</t>
  </si>
  <si>
    <t>2014/03/27</t>
  </si>
  <si>
    <t>2014/03/28</t>
  </si>
  <si>
    <t>2014/03/29</t>
  </si>
  <si>
    <t>2014/03/30</t>
  </si>
  <si>
    <t>2014/03/31</t>
  </si>
  <si>
    <t>2014/04/01</t>
  </si>
  <si>
    <t>2014/04/02</t>
  </si>
  <si>
    <t>2014/04/03</t>
  </si>
  <si>
    <t>2014/04/04</t>
  </si>
  <si>
    <t>2014/04/05</t>
  </si>
  <si>
    <t>2014/04/06</t>
  </si>
  <si>
    <t>2014/04/07</t>
  </si>
  <si>
    <t>2014/04/08</t>
  </si>
  <si>
    <t>2014/04/09</t>
  </si>
  <si>
    <t>2014/04/10</t>
  </si>
  <si>
    <t>2014/04/11</t>
  </si>
  <si>
    <t>2014/04/12</t>
  </si>
  <si>
    <t>2014/04/13</t>
  </si>
  <si>
    <t>2014/04/14</t>
  </si>
  <si>
    <t>2014/04/15</t>
  </si>
  <si>
    <t>2014/04/16</t>
  </si>
  <si>
    <t>2014/04/17</t>
  </si>
  <si>
    <t>2014/04/18</t>
  </si>
  <si>
    <t>2014/04/19</t>
  </si>
  <si>
    <t>2014/04/20</t>
  </si>
  <si>
    <t>2014/04/21</t>
  </si>
  <si>
    <t>2014/04/22</t>
  </si>
  <si>
    <t>2014/04/23</t>
  </si>
  <si>
    <t>2014/04/24</t>
  </si>
  <si>
    <t>2014/04/25</t>
  </si>
  <si>
    <t>2014/04/26</t>
  </si>
  <si>
    <t>2014/04/27</t>
  </si>
  <si>
    <t>2014/04/28</t>
  </si>
  <si>
    <t>2014/04/29</t>
  </si>
  <si>
    <t>2014/04/30</t>
  </si>
  <si>
    <t>2014/05/01</t>
  </si>
  <si>
    <t>2014/05/02</t>
  </si>
  <si>
    <t>2014/05/03</t>
  </si>
  <si>
    <t>2014/05/04</t>
  </si>
  <si>
    <t>2014/05/05</t>
  </si>
  <si>
    <t>2014/05/06</t>
  </si>
  <si>
    <t>2014/05/07</t>
  </si>
  <si>
    <t>2014/05/08</t>
  </si>
  <si>
    <t>2014/05/09</t>
  </si>
  <si>
    <t>2014/05/10</t>
  </si>
  <si>
    <t>2014/05/11</t>
  </si>
  <si>
    <t>2014/05/12</t>
  </si>
  <si>
    <t>2014/05/13</t>
  </si>
  <si>
    <t>2014/05/14</t>
  </si>
  <si>
    <t>2014/05/15</t>
  </si>
  <si>
    <t>2014/05/16</t>
  </si>
  <si>
    <t>2014/05/17</t>
  </si>
  <si>
    <t>2014/05/18</t>
  </si>
  <si>
    <t>2014/05/19</t>
  </si>
  <si>
    <t>2014/05/20</t>
  </si>
  <si>
    <t>2014/05/21</t>
  </si>
  <si>
    <t>2014/05/22</t>
  </si>
  <si>
    <t>2014/05/23</t>
  </si>
  <si>
    <t>2014/05/24</t>
  </si>
  <si>
    <t>2014/05/25</t>
  </si>
  <si>
    <t>2014/05/26</t>
  </si>
  <si>
    <t>2014/05/27</t>
  </si>
  <si>
    <t>2014/05/28</t>
  </si>
  <si>
    <t>2014/05/29</t>
  </si>
  <si>
    <t>2014/05/30</t>
  </si>
  <si>
    <t>2014/05/31</t>
  </si>
  <si>
    <t>2014/06/01</t>
  </si>
  <si>
    <t>2014/06/02</t>
  </si>
  <si>
    <t>2014/06/03</t>
  </si>
  <si>
    <t>2014/06/04</t>
  </si>
  <si>
    <t>2014/06/05</t>
  </si>
  <si>
    <t>2014/06/06</t>
  </si>
  <si>
    <t>2014/06/07</t>
  </si>
  <si>
    <t>2014/06/08</t>
  </si>
  <si>
    <t>2014/06/09</t>
  </si>
  <si>
    <t>2014/06/10</t>
  </si>
  <si>
    <t>2014/06/11</t>
  </si>
  <si>
    <t>2014/06/12</t>
  </si>
  <si>
    <t>2014/06/13</t>
  </si>
  <si>
    <t>2014/06/14</t>
  </si>
  <si>
    <t>2014/06/15</t>
  </si>
  <si>
    <t>2014/06/16</t>
  </si>
  <si>
    <t>2014/06/17</t>
  </si>
  <si>
    <t>2014/06/18</t>
  </si>
  <si>
    <t>2014/06/19</t>
  </si>
  <si>
    <t>2014/06/20</t>
  </si>
  <si>
    <t>2014/06/21</t>
  </si>
  <si>
    <t>2014/06/22</t>
  </si>
  <si>
    <t>2014/06/23</t>
  </si>
  <si>
    <t>2014/06/24</t>
  </si>
  <si>
    <t>2014/06/25</t>
  </si>
  <si>
    <t>2014/06/26</t>
  </si>
  <si>
    <t>2014/06/27</t>
  </si>
  <si>
    <t>2014/06/28</t>
  </si>
  <si>
    <t>2014/06/29</t>
  </si>
  <si>
    <t>2014/06/30</t>
  </si>
  <si>
    <t>2014/07/01</t>
  </si>
  <si>
    <t>2014/07/02</t>
  </si>
  <si>
    <t>2014/07/03</t>
  </si>
  <si>
    <t>2014/07/04</t>
  </si>
  <si>
    <t>2014/07/05</t>
  </si>
  <si>
    <t>2014/07/06</t>
  </si>
  <si>
    <t>2014/07/07</t>
  </si>
  <si>
    <t>2014/07/08</t>
  </si>
  <si>
    <t>2014/07/09</t>
  </si>
  <si>
    <t>2014/07/10</t>
  </si>
  <si>
    <t>2014/07/11</t>
  </si>
  <si>
    <t>2014/07/12</t>
  </si>
  <si>
    <t>2014/07/13</t>
  </si>
  <si>
    <t>2014/07/14</t>
  </si>
  <si>
    <t>2014/07/15</t>
  </si>
  <si>
    <t>2014/07/16</t>
  </si>
  <si>
    <t>2014/07/17</t>
  </si>
  <si>
    <t>2014/07/18</t>
  </si>
  <si>
    <t>2014/07/19</t>
  </si>
  <si>
    <t>2014/07/20</t>
  </si>
  <si>
    <t>2014/07/21</t>
  </si>
  <si>
    <t>2014/07/22</t>
  </si>
  <si>
    <t>2014/07/23</t>
  </si>
  <si>
    <t>2014/07/24</t>
  </si>
  <si>
    <t>2014/07/25</t>
  </si>
  <si>
    <t>2014/07/26</t>
  </si>
  <si>
    <t>2014/07/27</t>
  </si>
  <si>
    <t>2014/07/28</t>
  </si>
  <si>
    <t>2014/07/29</t>
  </si>
  <si>
    <t>2014/07/30</t>
  </si>
  <si>
    <t>2014/07/31</t>
  </si>
  <si>
    <t>2014/08/01</t>
  </si>
  <si>
    <t>2014/08/02</t>
  </si>
  <si>
    <t>2014/08/03</t>
  </si>
  <si>
    <t>2014/08/04</t>
  </si>
  <si>
    <t>2014/08/05</t>
  </si>
  <si>
    <t>2014/08/06</t>
  </si>
  <si>
    <t>2014/08/07</t>
  </si>
  <si>
    <t>2014/08/08</t>
  </si>
  <si>
    <t>2014/08/09</t>
  </si>
  <si>
    <t>2014/08/10</t>
  </si>
  <si>
    <t>2014/08/11</t>
  </si>
  <si>
    <t>2014/08/12</t>
  </si>
  <si>
    <t>2014/08/13</t>
  </si>
  <si>
    <t>2014/08/14</t>
  </si>
  <si>
    <t>2014/08/15</t>
  </si>
  <si>
    <t>2014/08/16</t>
  </si>
  <si>
    <t>2014/08/17</t>
  </si>
  <si>
    <t>2014/08/18</t>
  </si>
  <si>
    <t>2014/08/19</t>
  </si>
  <si>
    <t>2014/08/20</t>
  </si>
  <si>
    <t>2014/08/21</t>
  </si>
  <si>
    <t>2014/08/22</t>
  </si>
  <si>
    <t>2014/08/23</t>
  </si>
  <si>
    <t>2014/08/24</t>
  </si>
  <si>
    <t>2014/08/25</t>
  </si>
  <si>
    <t>2014/08/26</t>
  </si>
  <si>
    <t>2014/08/27</t>
  </si>
  <si>
    <t>2014/08/28</t>
  </si>
  <si>
    <t>2014/08/29</t>
  </si>
  <si>
    <t>2014/08/30</t>
  </si>
  <si>
    <t>2014/08/31</t>
  </si>
  <si>
    <t>2014/09/01</t>
  </si>
  <si>
    <t>2014/09/02</t>
  </si>
  <si>
    <t>2014/09/03</t>
  </si>
  <si>
    <t>2014/09/04</t>
  </si>
  <si>
    <t>2014/09/05</t>
  </si>
  <si>
    <t>2014/09/06</t>
  </si>
  <si>
    <t>2014/09/07</t>
  </si>
  <si>
    <t>2014/09/08</t>
  </si>
  <si>
    <t>2014/09/09</t>
  </si>
  <si>
    <t>2014/09/10</t>
  </si>
  <si>
    <t>2014/09/11</t>
  </si>
  <si>
    <t>2014/09/12</t>
  </si>
  <si>
    <t>2014/09/13</t>
  </si>
  <si>
    <t>2014/09/14</t>
  </si>
  <si>
    <t>2014/09/15</t>
  </si>
  <si>
    <t>2014/09/16</t>
  </si>
  <si>
    <t>2014/09/17</t>
  </si>
  <si>
    <t>2014/09/18</t>
  </si>
  <si>
    <t>2014/09/19</t>
  </si>
  <si>
    <t>2014/09/20</t>
  </si>
  <si>
    <t>2014/09/21</t>
  </si>
  <si>
    <t>2014/09/22</t>
  </si>
  <si>
    <t>2014/09/23</t>
  </si>
  <si>
    <t>2014/09/24</t>
  </si>
  <si>
    <t>2014/09/25</t>
  </si>
  <si>
    <t>2014/09/26</t>
  </si>
  <si>
    <t>2014/09/27</t>
  </si>
  <si>
    <t>2014/09/28</t>
  </si>
  <si>
    <t>2014/09/29</t>
  </si>
  <si>
    <t>2014/09/30</t>
  </si>
  <si>
    <t>2014/10/01</t>
  </si>
  <si>
    <t>2014/10/02</t>
  </si>
  <si>
    <t>2014/10/03</t>
  </si>
  <si>
    <t>2014/10/04</t>
  </si>
  <si>
    <t>2014/10/05</t>
  </si>
  <si>
    <t>2014/10/06</t>
  </si>
  <si>
    <t>2014/10/07</t>
  </si>
  <si>
    <t>2014/10/08</t>
  </si>
  <si>
    <t>2014/10/09</t>
  </si>
  <si>
    <t>2014/10/10</t>
  </si>
  <si>
    <t>2014/10/11</t>
  </si>
  <si>
    <t>2014/10/12</t>
  </si>
  <si>
    <t>2014/10/13</t>
  </si>
  <si>
    <t>2014/10/14</t>
  </si>
  <si>
    <t>2014/10/15</t>
  </si>
  <si>
    <t>2014/10/16</t>
  </si>
  <si>
    <t>2014/10/17</t>
  </si>
  <si>
    <t>2014/10/18</t>
  </si>
  <si>
    <t>2014/10/19</t>
  </si>
  <si>
    <t>2014/10/20</t>
  </si>
  <si>
    <t>2014/10/21</t>
  </si>
  <si>
    <t>2014/10/22</t>
  </si>
  <si>
    <t>2014/10/23</t>
  </si>
  <si>
    <t>2014/10/24</t>
  </si>
  <si>
    <t>2014/10/25</t>
  </si>
  <si>
    <t>2014/10/26</t>
  </si>
  <si>
    <t>2014/10/27</t>
  </si>
  <si>
    <t>2014/10/28</t>
  </si>
  <si>
    <t>2014/10/29</t>
  </si>
  <si>
    <t>2014/10/30</t>
  </si>
  <si>
    <t>2014/10/31</t>
  </si>
  <si>
    <t>2014/11/01</t>
  </si>
  <si>
    <t>2014/11/02</t>
  </si>
  <si>
    <t>2014/11/03</t>
  </si>
  <si>
    <t>2014/11/04</t>
  </si>
  <si>
    <t>2014/11/05</t>
  </si>
  <si>
    <t>2014/11/06</t>
  </si>
  <si>
    <t>2014/11/07</t>
  </si>
  <si>
    <t>2014/11/08</t>
  </si>
  <si>
    <t>2014/11/09</t>
  </si>
  <si>
    <t>2014/11/10</t>
  </si>
  <si>
    <t>2014/11/11</t>
  </si>
  <si>
    <t>2014/11/12</t>
  </si>
  <si>
    <t>2014/11/13</t>
  </si>
  <si>
    <t>2014/11/14</t>
  </si>
  <si>
    <t>2014/11/15</t>
  </si>
  <si>
    <t>2014/11/16</t>
  </si>
  <si>
    <t>2014/11/17</t>
  </si>
  <si>
    <t>2014/11/18</t>
  </si>
  <si>
    <t>2014/11/19</t>
  </si>
  <si>
    <t>2014/11/20</t>
  </si>
  <si>
    <t>2014/11/21</t>
  </si>
  <si>
    <t>2014/11/22</t>
  </si>
  <si>
    <t>2014/11/23</t>
  </si>
  <si>
    <t>2014/11/24</t>
  </si>
  <si>
    <t>2014/11/25</t>
  </si>
  <si>
    <t>2014/11/26</t>
  </si>
  <si>
    <t>2014/11/27</t>
  </si>
  <si>
    <t>2014/11/28</t>
  </si>
  <si>
    <t>2014/11/29</t>
  </si>
  <si>
    <t>2014/11/30</t>
  </si>
  <si>
    <t>2014/12/01</t>
  </si>
  <si>
    <t>2014/12/02</t>
  </si>
  <si>
    <t>2014/12/03</t>
  </si>
  <si>
    <t>2014/12/04</t>
  </si>
  <si>
    <t>2014/12/05</t>
  </si>
  <si>
    <t>2014/12/06</t>
  </si>
  <si>
    <t>2014/12/07</t>
  </si>
  <si>
    <t>2014/12/08</t>
  </si>
  <si>
    <t>2014/12/09</t>
  </si>
  <si>
    <t>2014/12/10</t>
  </si>
  <si>
    <t>2014/12/11</t>
  </si>
  <si>
    <t>2014/12/12</t>
  </si>
  <si>
    <t>2014/12/13</t>
  </si>
  <si>
    <t>2014/12/14</t>
  </si>
  <si>
    <t>2014/12/15</t>
  </si>
  <si>
    <t>2014/12/16</t>
  </si>
  <si>
    <t>2014/12/17</t>
  </si>
  <si>
    <t>2014/12/18</t>
  </si>
  <si>
    <t>2014/12/19</t>
  </si>
  <si>
    <t>2014/12/20</t>
  </si>
  <si>
    <t>2014/12/21</t>
  </si>
  <si>
    <t>2014/12/22</t>
  </si>
  <si>
    <t>2014/12/23</t>
  </si>
  <si>
    <t>2014/12/24</t>
  </si>
  <si>
    <t>2014/12/25</t>
  </si>
  <si>
    <t>2014/12/26</t>
  </si>
  <si>
    <t>2014/12/27</t>
  </si>
  <si>
    <t>2014/12/28</t>
  </si>
  <si>
    <t>2014/12/29</t>
  </si>
  <si>
    <t>2014/12/30</t>
  </si>
  <si>
    <t>2014/12/31</t>
  </si>
  <si>
    <t>2015/01/01</t>
  </si>
  <si>
    <t>2015/01/02</t>
  </si>
  <si>
    <t>2015/01/03</t>
  </si>
  <si>
    <t>2015/01/04</t>
  </si>
  <si>
    <t>2015/01/05</t>
  </si>
  <si>
    <t>2015/01/06</t>
  </si>
  <si>
    <t>2015/01/07</t>
  </si>
  <si>
    <t>2015/01/08</t>
  </si>
  <si>
    <t>2015/01/09</t>
  </si>
  <si>
    <t>2015/01/10</t>
  </si>
  <si>
    <t>2015/01/11</t>
  </si>
  <si>
    <t>2015/01/12</t>
  </si>
  <si>
    <t>2015/01/13</t>
  </si>
  <si>
    <t>2015/01/14</t>
  </si>
  <si>
    <t>2015/01/15</t>
  </si>
  <si>
    <t>2015/01/16</t>
  </si>
  <si>
    <t>2015/01/17</t>
  </si>
  <si>
    <t>2015/01/18</t>
  </si>
  <si>
    <t>2015/01/19</t>
  </si>
  <si>
    <t>2015/01/20</t>
  </si>
  <si>
    <t>2015/01/21</t>
  </si>
  <si>
    <t>2015/01/22</t>
  </si>
  <si>
    <t>2015/01/23</t>
  </si>
  <si>
    <t>2015/01/24</t>
  </si>
  <si>
    <t>2015/01/25</t>
  </si>
  <si>
    <t>2015/01/26</t>
  </si>
  <si>
    <t>2015/01/27</t>
  </si>
  <si>
    <t>2015/01/28</t>
  </si>
  <si>
    <t>2015/01/29</t>
  </si>
  <si>
    <t>2015/01/30</t>
  </si>
  <si>
    <t>2015/01/31</t>
  </si>
  <si>
    <t>2015/02/01</t>
  </si>
  <si>
    <t>2015/02/02</t>
  </si>
  <si>
    <t>2015/02/03</t>
  </si>
  <si>
    <t>2015/02/04</t>
  </si>
  <si>
    <t>2015/02/05</t>
  </si>
  <si>
    <t>2015/02/06</t>
  </si>
  <si>
    <t>2015/02/07</t>
  </si>
  <si>
    <t>2015/02/08</t>
  </si>
  <si>
    <t>2015/02/09</t>
  </si>
  <si>
    <t>2015/02/10</t>
  </si>
  <si>
    <t>2015/02/11</t>
  </si>
  <si>
    <t>2015/02/12</t>
  </si>
  <si>
    <t>2015/02/13</t>
  </si>
  <si>
    <t>2015/02/14</t>
  </si>
  <si>
    <t>2015/02/15</t>
  </si>
  <si>
    <t>2015/02/16</t>
  </si>
  <si>
    <t>2015/02/17</t>
  </si>
  <si>
    <t>2015/02/18</t>
  </si>
  <si>
    <t>2015/02/19</t>
  </si>
  <si>
    <t>2015/02/20</t>
  </si>
  <si>
    <t>2015/02/21</t>
  </si>
  <si>
    <t>2015/02/22</t>
  </si>
  <si>
    <t>2015/02/23</t>
  </si>
  <si>
    <t>2015/02/24</t>
  </si>
  <si>
    <t>2015/02/25</t>
  </si>
  <si>
    <t>2015/02/26</t>
  </si>
  <si>
    <t>2015/02/27</t>
  </si>
  <si>
    <t>2015/02/28</t>
  </si>
  <si>
    <t>2015/03/01</t>
  </si>
  <si>
    <t>2015/03/02</t>
  </si>
  <si>
    <t>2015/03/03</t>
  </si>
  <si>
    <t>2015/03/04</t>
  </si>
  <si>
    <t>2015/03/05</t>
  </si>
  <si>
    <t>2015/03/06</t>
  </si>
  <si>
    <t>2015/03/07</t>
  </si>
  <si>
    <t>2015/03/08</t>
  </si>
  <si>
    <t>2015/03/09</t>
  </si>
  <si>
    <t>2015/03/10</t>
  </si>
  <si>
    <t>2015/03/11</t>
  </si>
  <si>
    <t>2015/03/12</t>
  </si>
  <si>
    <t>2015/03/13</t>
  </si>
  <si>
    <t>2015/03/14</t>
  </si>
  <si>
    <t>2015/03/15</t>
  </si>
  <si>
    <t>2015/03/16</t>
  </si>
  <si>
    <t>2015/03/17</t>
  </si>
  <si>
    <t>2015/03/18</t>
  </si>
  <si>
    <t>2015/03/19</t>
  </si>
  <si>
    <t>2015/03/20</t>
  </si>
  <si>
    <t>2015/03/21</t>
  </si>
  <si>
    <t>2015/03/22</t>
  </si>
  <si>
    <t>2015/03/23</t>
  </si>
  <si>
    <t>2015/03/24</t>
  </si>
  <si>
    <t>2015/03/25</t>
  </si>
  <si>
    <t>2015/03/26</t>
  </si>
  <si>
    <t>2015/03/27</t>
  </si>
  <si>
    <t>2015/03/28</t>
  </si>
  <si>
    <t>2015/03/29</t>
  </si>
  <si>
    <t>2015/03/30</t>
  </si>
  <si>
    <t>2015/03/31</t>
  </si>
  <si>
    <t>2015/04/01</t>
  </si>
  <si>
    <t>2015/04/02</t>
  </si>
  <si>
    <t>2015/04/03</t>
  </si>
  <si>
    <t>2015/04/04</t>
  </si>
  <si>
    <t>2015/04/05</t>
  </si>
  <si>
    <t>2015/04/06</t>
  </si>
  <si>
    <t>2015/04/07</t>
  </si>
  <si>
    <t>2015/04/08</t>
  </si>
  <si>
    <t>2015/04/09</t>
  </si>
  <si>
    <t>2015/04/10</t>
  </si>
  <si>
    <t>2015/04/11</t>
  </si>
  <si>
    <t>2015/04/12</t>
  </si>
  <si>
    <t>2015/04/13</t>
  </si>
  <si>
    <t>2015/04/14</t>
  </si>
  <si>
    <t>2015/04/15</t>
  </si>
  <si>
    <t>2015/04/16</t>
  </si>
  <si>
    <t>2015/04/17</t>
  </si>
  <si>
    <t>2015/04/18</t>
  </si>
  <si>
    <t>2015/04/19</t>
  </si>
  <si>
    <t>2015/04/20</t>
  </si>
  <si>
    <t>2015/04/21</t>
  </si>
  <si>
    <t>2015/04/22</t>
  </si>
  <si>
    <t>2015/04/23</t>
  </si>
  <si>
    <t>2015/04/24</t>
  </si>
  <si>
    <t>2015/04/25</t>
  </si>
  <si>
    <t>2015/04/26</t>
  </si>
  <si>
    <t>2015/04/27</t>
  </si>
  <si>
    <t>2015/04/28</t>
  </si>
  <si>
    <t>2015/04/29</t>
  </si>
  <si>
    <t>2015/04/30</t>
  </si>
  <si>
    <t>2015/05/01</t>
  </si>
  <si>
    <t>2015/05/02</t>
  </si>
  <si>
    <t>2015/05/03</t>
  </si>
  <si>
    <t>2015/05/04</t>
  </si>
  <si>
    <t>2015/05/05</t>
  </si>
  <si>
    <t>2015/05/06</t>
  </si>
  <si>
    <t>2015/05/07</t>
  </si>
  <si>
    <t>2015/05/08</t>
  </si>
  <si>
    <t>2015/05/09</t>
  </si>
  <si>
    <t>2015/05/10</t>
  </si>
  <si>
    <t>2015/05/11</t>
  </si>
  <si>
    <t>2015/05/12</t>
  </si>
  <si>
    <t>2015/05/13</t>
  </si>
  <si>
    <t>2015/05/14</t>
  </si>
  <si>
    <t>2015/05/15</t>
  </si>
  <si>
    <t>2015/05/16</t>
  </si>
  <si>
    <t>2015/05/17</t>
  </si>
  <si>
    <t>2015/05/18</t>
  </si>
  <si>
    <t>2015/05/19</t>
  </si>
  <si>
    <t>2015/05/20</t>
  </si>
  <si>
    <t>2015/05/21</t>
  </si>
  <si>
    <t>2015/05/22</t>
  </si>
  <si>
    <t>2015/05/23</t>
  </si>
  <si>
    <t>2015/05/24</t>
  </si>
  <si>
    <t>2015/05/25</t>
  </si>
  <si>
    <t>2015/05/26</t>
  </si>
  <si>
    <t>2015/05/27</t>
  </si>
  <si>
    <t>2015/05/28</t>
  </si>
  <si>
    <t>2015/05/29</t>
  </si>
  <si>
    <t>2015/05/30</t>
  </si>
  <si>
    <t>2015/05/31</t>
  </si>
  <si>
    <t>2015/06/01</t>
  </si>
  <si>
    <t>2015/06/02</t>
  </si>
  <si>
    <t>2015/06/03</t>
  </si>
  <si>
    <t>2015/06/04</t>
  </si>
  <si>
    <t>2015/06/05</t>
  </si>
  <si>
    <t>2015/06/06</t>
  </si>
  <si>
    <t>2015/06/07</t>
  </si>
  <si>
    <t>2015/06/08</t>
  </si>
  <si>
    <t>2015/06/09</t>
  </si>
  <si>
    <t>2015/06/10</t>
  </si>
  <si>
    <t>2015/06/11</t>
  </si>
  <si>
    <t>2015/06/12</t>
  </si>
  <si>
    <t>2015/06/13</t>
  </si>
  <si>
    <t>2015/06/14</t>
  </si>
  <si>
    <t>2015/06/15</t>
  </si>
  <si>
    <t>2015/06/16</t>
  </si>
  <si>
    <t>2015/06/17</t>
  </si>
  <si>
    <t>2015/06/18</t>
  </si>
  <si>
    <t>2015/06/19</t>
  </si>
  <si>
    <t>2015/06/20</t>
  </si>
  <si>
    <t>2015/06/21</t>
  </si>
  <si>
    <t>2015/06/22</t>
  </si>
  <si>
    <t>2015/06/23</t>
  </si>
  <si>
    <t>2015/06/24</t>
  </si>
  <si>
    <t>2015/06/25</t>
  </si>
  <si>
    <t>2015/06/26</t>
  </si>
  <si>
    <t>2015/06/27</t>
  </si>
  <si>
    <t>2015/06/28</t>
  </si>
  <si>
    <t>2015/06/29</t>
  </si>
  <si>
    <t>2015/06/30</t>
  </si>
  <si>
    <t>2015/07/01</t>
  </si>
  <si>
    <t>2015/07/02</t>
  </si>
  <si>
    <t>2015/07/03</t>
  </si>
  <si>
    <t>2015/07/04</t>
  </si>
  <si>
    <t>2015/07/05</t>
  </si>
  <si>
    <t>2015/07/06</t>
  </si>
  <si>
    <t>2015/07/07</t>
  </si>
  <si>
    <t>2015/07/08</t>
  </si>
  <si>
    <t>2015/07/09</t>
  </si>
  <si>
    <t>2015/07/10</t>
  </si>
  <si>
    <t>2015/07/11</t>
  </si>
  <si>
    <t>2015/07/12</t>
  </si>
  <si>
    <t>2015/07/13</t>
  </si>
  <si>
    <t>2015/07/14</t>
  </si>
  <si>
    <t>2015/07/15</t>
  </si>
  <si>
    <t>2015/07/16</t>
  </si>
  <si>
    <t>2015/07/17</t>
  </si>
  <si>
    <t>2015/07/18</t>
  </si>
  <si>
    <t>2015/07/19</t>
  </si>
  <si>
    <t>2015/07/20</t>
  </si>
  <si>
    <t>2015/07/21</t>
  </si>
  <si>
    <t>2015/07/22</t>
  </si>
  <si>
    <t>2015/07/23</t>
  </si>
  <si>
    <t>2015/07/24</t>
  </si>
  <si>
    <t>2015/07/25</t>
  </si>
  <si>
    <t>2015/07/26</t>
  </si>
  <si>
    <t>2015/07/27</t>
  </si>
  <si>
    <t>2015/07/28</t>
  </si>
  <si>
    <t>2015/07/29</t>
  </si>
  <si>
    <t>2015/07/30</t>
  </si>
  <si>
    <t>2015/07/31</t>
  </si>
  <si>
    <t>2015/08/01</t>
  </si>
  <si>
    <t>2015/08/02</t>
  </si>
  <si>
    <t>2015/08/03</t>
  </si>
  <si>
    <t>2015/08/04</t>
  </si>
  <si>
    <t>2015/08/05</t>
  </si>
  <si>
    <t>2015/08/06</t>
  </si>
  <si>
    <t>2015/08/07</t>
  </si>
  <si>
    <t>2015/08/08</t>
  </si>
  <si>
    <t>2015/08/09</t>
  </si>
  <si>
    <t>2015/08/10</t>
  </si>
  <si>
    <t>2015/08/11</t>
  </si>
  <si>
    <t>2015/08/12</t>
  </si>
  <si>
    <t>2015/08/13</t>
  </si>
  <si>
    <t>2015/08/14</t>
  </si>
  <si>
    <t>2015/08/15</t>
  </si>
  <si>
    <t>2015/08/16</t>
  </si>
  <si>
    <t>2015/08/17</t>
  </si>
  <si>
    <t>2015/08/18</t>
  </si>
  <si>
    <t>2015/08/19</t>
  </si>
  <si>
    <t>2015/08/20</t>
  </si>
  <si>
    <t>2015/08/21</t>
  </si>
  <si>
    <t>2015/08/22</t>
  </si>
  <si>
    <t>2015/08/23</t>
  </si>
  <si>
    <t>2015/08/24</t>
  </si>
  <si>
    <t>2015/08/25</t>
  </si>
  <si>
    <t>2015/08/26</t>
  </si>
  <si>
    <t>2015/08/27</t>
  </si>
  <si>
    <t>2015/08/28</t>
  </si>
  <si>
    <t>2015/08/29</t>
  </si>
  <si>
    <t>2015/08/30</t>
  </si>
  <si>
    <t>2015/08/31</t>
  </si>
  <si>
    <t>2015/09/01</t>
  </si>
  <si>
    <t>2015/09/02</t>
  </si>
  <si>
    <t>2015/09/03</t>
  </si>
  <si>
    <t>2015/09/04</t>
  </si>
  <si>
    <t>2015/09/05</t>
  </si>
  <si>
    <t>2015/09/06</t>
  </si>
  <si>
    <t>2015/09/07</t>
  </si>
  <si>
    <t>2015/09/08</t>
  </si>
  <si>
    <t>2015/09/09</t>
  </si>
  <si>
    <t>2015/09/10</t>
  </si>
  <si>
    <t>2015/09/11</t>
  </si>
  <si>
    <t>2015/09/12</t>
  </si>
  <si>
    <t>2015/09/13</t>
  </si>
  <si>
    <t>2015/09/14</t>
  </si>
  <si>
    <t>2015/09/15</t>
  </si>
  <si>
    <t>2015/09/16</t>
  </si>
  <si>
    <t>2015/09/17</t>
  </si>
  <si>
    <t>2015/09/18</t>
  </si>
  <si>
    <t>2015/09/19</t>
  </si>
  <si>
    <t>2015/09/20</t>
  </si>
  <si>
    <t>2015/09/21</t>
  </si>
  <si>
    <t>2015/09/22</t>
  </si>
  <si>
    <t>2015/09/23</t>
  </si>
  <si>
    <t>2015/09/24</t>
  </si>
  <si>
    <t>2015/09/25</t>
  </si>
  <si>
    <t>2015/09/26</t>
  </si>
  <si>
    <t>2015/09/27</t>
  </si>
  <si>
    <t>2015/09/28</t>
  </si>
  <si>
    <t>2015/09/29</t>
  </si>
  <si>
    <t>2015/09/30</t>
  </si>
  <si>
    <t>2015/10/01</t>
  </si>
  <si>
    <t>2015/10/02</t>
  </si>
  <si>
    <t>2015/10/03</t>
  </si>
  <si>
    <t>2015/10/04</t>
  </si>
  <si>
    <t>2015/10/05</t>
  </si>
  <si>
    <t>2015/10/06</t>
  </si>
  <si>
    <t>2015/10/07</t>
  </si>
  <si>
    <t>2015/10/08</t>
  </si>
  <si>
    <t>2015/10/09</t>
  </si>
  <si>
    <t>2015/10/10</t>
  </si>
  <si>
    <t>2015/10/11</t>
  </si>
  <si>
    <t>2015/10/12</t>
  </si>
  <si>
    <t>2015/10/13</t>
  </si>
  <si>
    <t>2015/10/14</t>
  </si>
  <si>
    <t>2015/10/15</t>
  </si>
  <si>
    <t>2015/10/16</t>
  </si>
  <si>
    <t>2015/10/17</t>
  </si>
  <si>
    <t>2015/10/18</t>
  </si>
  <si>
    <t>2015/10/19</t>
  </si>
  <si>
    <t>2015/10/20</t>
  </si>
  <si>
    <t>2015/10/21</t>
  </si>
  <si>
    <t>2015/10/22</t>
  </si>
  <si>
    <t>2015/10/23</t>
  </si>
  <si>
    <t>2015/10/24</t>
  </si>
  <si>
    <t>2015/10/25</t>
  </si>
  <si>
    <t>2015/10/26</t>
  </si>
  <si>
    <t>2015/10/27</t>
  </si>
  <si>
    <t>2015/10/28</t>
  </si>
  <si>
    <t>2015/10/29</t>
  </si>
  <si>
    <t>2015/10/30</t>
  </si>
  <si>
    <t>2015/10/31</t>
  </si>
  <si>
    <t>2015/11/01</t>
  </si>
  <si>
    <t>2015/11/02</t>
  </si>
  <si>
    <t>2015/11/03</t>
  </si>
  <si>
    <t>2015/11/04</t>
  </si>
  <si>
    <t>2015/11/05</t>
  </si>
  <si>
    <t>2015/11/06</t>
  </si>
  <si>
    <t>2015/11/07</t>
  </si>
  <si>
    <t>2015/11/08</t>
  </si>
  <si>
    <t>2015/11/09</t>
  </si>
  <si>
    <t>2015/11/10</t>
  </si>
  <si>
    <t>2015/11/11</t>
  </si>
  <si>
    <t>2015/11/12</t>
  </si>
  <si>
    <t>2015/11/13</t>
  </si>
  <si>
    <t>2015/11/14</t>
  </si>
  <si>
    <t>2015/11/15</t>
  </si>
  <si>
    <t>2015/11/16</t>
  </si>
  <si>
    <t>2015/11/17</t>
  </si>
  <si>
    <t>2015/11/18</t>
  </si>
  <si>
    <t>2015/11/19</t>
  </si>
  <si>
    <t>2015/11/20</t>
  </si>
  <si>
    <t>2015/11/21</t>
  </si>
  <si>
    <t>2015/11/22</t>
  </si>
  <si>
    <t>2015/11/23</t>
  </si>
  <si>
    <t>2015/11/24</t>
  </si>
  <si>
    <t>2015/11/25</t>
  </si>
  <si>
    <t>2015/11/26</t>
  </si>
  <si>
    <t>2015/11/27</t>
  </si>
  <si>
    <t>2015/11/28</t>
  </si>
  <si>
    <t>2015/11/29</t>
  </si>
  <si>
    <t>2015/11/30</t>
  </si>
  <si>
    <t>2015/12/01</t>
  </si>
  <si>
    <t>2015/12/02</t>
  </si>
  <si>
    <t>2015/12/03</t>
  </si>
  <si>
    <t>2015/12/04</t>
  </si>
  <si>
    <t>2015/12/05</t>
  </si>
  <si>
    <t>2015/12/06</t>
  </si>
  <si>
    <t>2015/12/07</t>
  </si>
  <si>
    <t>2015/12/08</t>
  </si>
  <si>
    <t>2015/12/09</t>
  </si>
  <si>
    <t>2015/12/10</t>
  </si>
  <si>
    <t>2015/12/11</t>
  </si>
  <si>
    <t>2015/12/12</t>
  </si>
  <si>
    <t>2015/12/13</t>
  </si>
  <si>
    <t>2015/12/14</t>
  </si>
  <si>
    <t>2015/12/15</t>
  </si>
  <si>
    <t>2015/12/16</t>
  </si>
  <si>
    <t>2015/12/17</t>
  </si>
  <si>
    <t>2015/12/18</t>
  </si>
  <si>
    <t>2015/12/19</t>
  </si>
  <si>
    <t>2015/12/20</t>
  </si>
  <si>
    <t>2015/12/21</t>
  </si>
  <si>
    <t>2015/12/22</t>
  </si>
  <si>
    <t>2015/12/23</t>
  </si>
  <si>
    <t>2015/12/24</t>
  </si>
  <si>
    <t>2015/12/25</t>
  </si>
  <si>
    <t>2015/12/26</t>
  </si>
  <si>
    <t>2015/12/27</t>
  </si>
  <si>
    <t>2015/12/28</t>
  </si>
  <si>
    <t>2015/12/29</t>
  </si>
  <si>
    <t>2015/12/30</t>
  </si>
  <si>
    <t>2015/12/31</t>
  </si>
  <si>
    <t>2016/01/01</t>
  </si>
  <si>
    <t>2016/01/02</t>
  </si>
  <si>
    <t>2016/01/03</t>
  </si>
  <si>
    <t>2016/01/04</t>
  </si>
  <si>
    <t>2016/01/05</t>
  </si>
  <si>
    <t>2016/01/06</t>
  </si>
  <si>
    <t>2016/01/07</t>
  </si>
  <si>
    <t>2016/01/08</t>
  </si>
  <si>
    <t>2016/01/09</t>
  </si>
  <si>
    <t>2016/01/10</t>
  </si>
  <si>
    <t>2016/01/11</t>
  </si>
  <si>
    <t>2016/01/12</t>
  </si>
  <si>
    <t>2016/01/13</t>
  </si>
  <si>
    <t>2016/01/14</t>
  </si>
  <si>
    <t>2016/01/15</t>
  </si>
  <si>
    <t>2016/01/16</t>
  </si>
  <si>
    <t>2016/01/17</t>
  </si>
  <si>
    <t>2016/01/18</t>
  </si>
  <si>
    <t>2016/01/19</t>
  </si>
  <si>
    <t>2016/01/20</t>
  </si>
  <si>
    <t>2016/01/21</t>
  </si>
  <si>
    <t>2016/01/22</t>
  </si>
  <si>
    <t>2016/01/23</t>
  </si>
  <si>
    <t>2016/01/24</t>
  </si>
  <si>
    <t>2016/01/25</t>
  </si>
  <si>
    <t>2016/01/26</t>
  </si>
  <si>
    <t>2016/01/27</t>
  </si>
  <si>
    <t>2016/01/28</t>
  </si>
  <si>
    <t>2016/01/29</t>
  </si>
  <si>
    <t>2016/01/30</t>
  </si>
  <si>
    <t>2016/01/31</t>
  </si>
  <si>
    <t>2016/02/01</t>
  </si>
  <si>
    <t>2016/02/02</t>
  </si>
  <si>
    <t>2016/02/03</t>
  </si>
  <si>
    <t>2016/02/04</t>
  </si>
  <si>
    <t>2016/02/05</t>
  </si>
  <si>
    <t>2016/02/06</t>
  </si>
  <si>
    <t>2016/02/07</t>
  </si>
  <si>
    <t>2016/02/08</t>
  </si>
  <si>
    <t>2016/02/09</t>
  </si>
  <si>
    <t>2016/02/10</t>
  </si>
  <si>
    <t>2016/02/11</t>
  </si>
  <si>
    <t>2016/02/12</t>
  </si>
  <si>
    <t>2016/02/13</t>
  </si>
  <si>
    <t>2016/02/14</t>
  </si>
  <si>
    <t>2016/02/15</t>
  </si>
  <si>
    <t>2016/02/16</t>
  </si>
  <si>
    <t>2016/02/17</t>
  </si>
  <si>
    <t>2016/02/18</t>
  </si>
  <si>
    <t>2016/02/19</t>
  </si>
  <si>
    <t>2016/02/20</t>
  </si>
  <si>
    <t>2016/02/21</t>
  </si>
  <si>
    <t>2016/02/22</t>
  </si>
  <si>
    <t>2016/02/23</t>
  </si>
  <si>
    <t>2016/02/24</t>
  </si>
  <si>
    <t>2016/02/25</t>
  </si>
  <si>
    <t>2016/02/26</t>
  </si>
  <si>
    <t>2016/02/27</t>
  </si>
  <si>
    <t>2016/02/28</t>
  </si>
  <si>
    <t>2016/02/29</t>
  </si>
  <si>
    <t>2016/03/01</t>
  </si>
  <si>
    <t>2016/03/02</t>
  </si>
  <si>
    <t>2016/03/03</t>
  </si>
  <si>
    <t>2016/03/04</t>
  </si>
  <si>
    <t>2016/03/05</t>
  </si>
  <si>
    <t>2016/03/06</t>
  </si>
  <si>
    <t>2016/03/07</t>
  </si>
  <si>
    <t>2016/03/08</t>
  </si>
  <si>
    <t>2016/03/09</t>
  </si>
  <si>
    <t>2016/03/10</t>
  </si>
  <si>
    <t>2016/03/11</t>
  </si>
  <si>
    <t>2016/03/12</t>
  </si>
  <si>
    <t>2016/03/13</t>
  </si>
  <si>
    <t>2016/03/14</t>
  </si>
  <si>
    <t>2016/03/15</t>
  </si>
  <si>
    <t>2016/03/16</t>
  </si>
  <si>
    <t>2016/03/17</t>
  </si>
  <si>
    <t>2016/03/18</t>
  </si>
  <si>
    <t>2016/03/19</t>
  </si>
  <si>
    <t>2016/03/20</t>
  </si>
  <si>
    <t>2016/03/21</t>
  </si>
  <si>
    <t>2016/03/22</t>
  </si>
  <si>
    <t>2016/03/23</t>
  </si>
  <si>
    <t>2016/03/24</t>
  </si>
  <si>
    <t>2016/03/25</t>
  </si>
  <si>
    <t>2016/03/26</t>
  </si>
  <si>
    <t>2016/03/27</t>
  </si>
  <si>
    <t>2016/03/28</t>
  </si>
  <si>
    <t>2016/03/29</t>
  </si>
  <si>
    <t>2016/03/30</t>
  </si>
  <si>
    <t>2016/03/31</t>
  </si>
  <si>
    <t>2016/04/01</t>
  </si>
  <si>
    <t>2016/04/02</t>
  </si>
  <si>
    <t>2016/04/03</t>
  </si>
  <si>
    <t>2016/04/04</t>
  </si>
  <si>
    <t>2016/04/05</t>
  </si>
  <si>
    <t>2016/04/06</t>
  </si>
  <si>
    <t>2016/04/07</t>
  </si>
  <si>
    <t>2016/04/08</t>
  </si>
  <si>
    <t>2016/04/09</t>
  </si>
  <si>
    <t>2016/04/10</t>
  </si>
  <si>
    <t>2016/04/11</t>
  </si>
  <si>
    <t>2016/04/12</t>
  </si>
  <si>
    <t>2016/04/13</t>
  </si>
  <si>
    <t>2016/04/14</t>
  </si>
  <si>
    <t>2016/04/15</t>
  </si>
  <si>
    <t>2016/04/16</t>
  </si>
  <si>
    <t>2016/04/17</t>
  </si>
  <si>
    <t>2016/04/18</t>
  </si>
  <si>
    <t>2016/04/19</t>
  </si>
  <si>
    <t>2016/04/20</t>
  </si>
  <si>
    <t>2016/04/21</t>
  </si>
  <si>
    <t>2016/04/22</t>
  </si>
  <si>
    <t>2016/04/23</t>
  </si>
  <si>
    <t>2016/04/24</t>
  </si>
  <si>
    <t>2016/04/25</t>
  </si>
  <si>
    <t>2016/04/26</t>
  </si>
  <si>
    <t>2016/04/27</t>
  </si>
  <si>
    <t>2016/04/28</t>
  </si>
  <si>
    <t>2016/04/29</t>
  </si>
  <si>
    <t>2016/04/30</t>
  </si>
  <si>
    <t>2016/05/01</t>
  </si>
  <si>
    <t>2016/05/02</t>
  </si>
  <si>
    <t>2016/05/03</t>
  </si>
  <si>
    <t>2016/05/04</t>
  </si>
  <si>
    <t>2016/05/05</t>
  </si>
  <si>
    <t>2016/05/06</t>
  </si>
  <si>
    <t>2016/05/07</t>
  </si>
  <si>
    <t>2016/05/08</t>
  </si>
  <si>
    <t>2016/05/09</t>
  </si>
  <si>
    <t>2016/05/10</t>
  </si>
  <si>
    <t>2016/05/11</t>
  </si>
  <si>
    <t>2016/05/12</t>
  </si>
  <si>
    <t>2016/05/13</t>
  </si>
  <si>
    <t>2016/05/14</t>
  </si>
  <si>
    <t>2016/05/15</t>
  </si>
  <si>
    <t>2016/05/16</t>
  </si>
  <si>
    <t>2016/05/17</t>
  </si>
  <si>
    <t>2016/05/18</t>
  </si>
  <si>
    <t>2016/05/19</t>
  </si>
  <si>
    <t>2016/05/20</t>
  </si>
  <si>
    <t>2016/05/21</t>
  </si>
  <si>
    <t>2016/05/22</t>
  </si>
  <si>
    <t>2016/05/23</t>
  </si>
  <si>
    <t>2016/05/24</t>
  </si>
  <si>
    <t>2016/05/25</t>
  </si>
  <si>
    <t>2016/05/26</t>
  </si>
  <si>
    <t>2016/05/27</t>
  </si>
  <si>
    <t>2016/05/28</t>
  </si>
  <si>
    <t>2016/05/29</t>
  </si>
  <si>
    <t>2016/05/30</t>
  </si>
  <si>
    <t>2016/05/31</t>
  </si>
  <si>
    <t>2016/06/01</t>
  </si>
  <si>
    <t>2016/06/02</t>
  </si>
  <si>
    <t>2016/06/03</t>
  </si>
  <si>
    <t>2016/06/04</t>
  </si>
  <si>
    <t>2016/06/05</t>
  </si>
  <si>
    <t>2016/06/06</t>
  </si>
  <si>
    <t>2016/06/07</t>
  </si>
  <si>
    <t>2016/06/08</t>
  </si>
  <si>
    <t>2016/06/09</t>
  </si>
  <si>
    <t>2016/06/10</t>
  </si>
  <si>
    <t>2016/06/11</t>
  </si>
  <si>
    <t>2016/06/12</t>
  </si>
  <si>
    <t>2016/06/13</t>
  </si>
  <si>
    <t>2016/06/14</t>
  </si>
  <si>
    <t>2016/06/15</t>
  </si>
  <si>
    <t>2016/06/16</t>
  </si>
  <si>
    <t>2016/06/17</t>
  </si>
  <si>
    <t>2016/06/18</t>
  </si>
  <si>
    <t>2016/06/19</t>
  </si>
  <si>
    <t>2016/06/20</t>
  </si>
  <si>
    <t>2016/06/21</t>
  </si>
  <si>
    <t>2016/06/22</t>
  </si>
  <si>
    <t>2016/06/23</t>
  </si>
  <si>
    <t>2016/06/24</t>
  </si>
  <si>
    <t>2016/06/25</t>
  </si>
  <si>
    <t>2016/06/26</t>
  </si>
  <si>
    <t>2016/06/27</t>
  </si>
  <si>
    <t>2016/06/28</t>
  </si>
  <si>
    <t>2016/06/29</t>
  </si>
  <si>
    <t>2016/06/30</t>
  </si>
  <si>
    <t>2016/07/01</t>
  </si>
  <si>
    <t>2016/07/02</t>
  </si>
  <si>
    <t>2016/07/03</t>
  </si>
  <si>
    <t>2016/07/04</t>
  </si>
  <si>
    <t>2016/07/05</t>
  </si>
  <si>
    <t>2016/07/06</t>
  </si>
  <si>
    <t>2016/07/07</t>
  </si>
  <si>
    <t>2016/07/08</t>
  </si>
  <si>
    <t>2016/07/09</t>
  </si>
  <si>
    <t>2016/07/10</t>
  </si>
  <si>
    <t>2016/07/11</t>
  </si>
  <si>
    <t>2016/07/12</t>
  </si>
  <si>
    <t>2016/07/13</t>
  </si>
  <si>
    <t>2016/07/14</t>
  </si>
  <si>
    <t>2016/07/15</t>
  </si>
  <si>
    <t>2016/07/16</t>
  </si>
  <si>
    <t>2016/07/17</t>
  </si>
  <si>
    <t>2016/07/18</t>
  </si>
  <si>
    <t>2016/07/19</t>
  </si>
  <si>
    <t>2016/07/20</t>
  </si>
  <si>
    <t>2016/07/21</t>
  </si>
  <si>
    <t>2016/07/22</t>
  </si>
  <si>
    <t>2016/07/23</t>
  </si>
  <si>
    <t>2016/07/24</t>
  </si>
  <si>
    <t>2016/07/25</t>
  </si>
  <si>
    <t>2016/07/26</t>
  </si>
  <si>
    <t>2016/07/27</t>
  </si>
  <si>
    <t>2016/07/28</t>
  </si>
  <si>
    <t>2016/07/29</t>
  </si>
  <si>
    <t>2016/07/30</t>
  </si>
  <si>
    <t>2016/07/31</t>
  </si>
  <si>
    <t>2016/08/01</t>
  </si>
  <si>
    <t>2016/08/02</t>
  </si>
  <si>
    <t>2016/08/03</t>
  </si>
  <si>
    <t>2016/08/04</t>
  </si>
  <si>
    <t>2016/08/05</t>
  </si>
  <si>
    <t>2016/08/06</t>
  </si>
  <si>
    <t>2016/08/07</t>
  </si>
  <si>
    <t>2016/08/08</t>
  </si>
  <si>
    <t>2016/08/09</t>
  </si>
  <si>
    <t>2016/08/10</t>
  </si>
  <si>
    <t>2016/08/11</t>
  </si>
  <si>
    <t>2016/08/12</t>
  </si>
  <si>
    <t>2016/08/13</t>
  </si>
  <si>
    <t>2016/08/14</t>
  </si>
  <si>
    <t>2016/08/15</t>
  </si>
  <si>
    <t>2016/08/16</t>
  </si>
  <si>
    <t>2016/08/17</t>
  </si>
  <si>
    <t>2016/08/18</t>
  </si>
  <si>
    <t>2016/08/19</t>
  </si>
  <si>
    <t>2016/08/20</t>
  </si>
  <si>
    <t>2016/08/21</t>
  </si>
  <si>
    <t>2016/08/22</t>
  </si>
  <si>
    <t>2016/08/23</t>
  </si>
  <si>
    <t>2016/08/24</t>
  </si>
  <si>
    <t>2016/08/25</t>
  </si>
  <si>
    <t>2016/08/26</t>
  </si>
  <si>
    <t>2016/08/27</t>
  </si>
  <si>
    <t>2016/08/28</t>
  </si>
  <si>
    <t>2016/08/29</t>
  </si>
  <si>
    <t>2016/08/30</t>
  </si>
  <si>
    <t>2016/08/31</t>
  </si>
  <si>
    <t>2016/09/01</t>
  </si>
  <si>
    <t>2016/09/02</t>
  </si>
  <si>
    <t>2016/09/03</t>
  </si>
  <si>
    <t>2016/09/04</t>
  </si>
  <si>
    <t>2016/09/05</t>
  </si>
  <si>
    <t>2016/09/06</t>
  </si>
  <si>
    <t>2016/09/07</t>
  </si>
  <si>
    <t>2016/09/08</t>
  </si>
  <si>
    <t>2016/09/09</t>
  </si>
  <si>
    <t>2016/09/10</t>
  </si>
  <si>
    <t>2016/09/11</t>
  </si>
  <si>
    <t>2016/09/12</t>
  </si>
  <si>
    <t>2016/09/13</t>
  </si>
  <si>
    <t>2016/09/14</t>
  </si>
  <si>
    <t>2016/09/15</t>
  </si>
  <si>
    <t>2016/09/16</t>
  </si>
  <si>
    <t>2016/09/17</t>
  </si>
  <si>
    <t>2016/09/18</t>
  </si>
  <si>
    <t>2016/09/19</t>
  </si>
  <si>
    <t>2016/09/20</t>
  </si>
  <si>
    <t>2016/09/21</t>
  </si>
  <si>
    <t>2016/09/22</t>
  </si>
  <si>
    <t>2016/09/23</t>
  </si>
  <si>
    <t>2016/09/24</t>
  </si>
  <si>
    <t>2016/09/25</t>
  </si>
  <si>
    <t>2016/09/26</t>
  </si>
  <si>
    <t>2016/09/27</t>
  </si>
  <si>
    <t>2016/09/28</t>
  </si>
  <si>
    <t>2016/09/29</t>
  </si>
  <si>
    <t>2016/09/30</t>
  </si>
  <si>
    <t>2016/10/01</t>
  </si>
  <si>
    <t>2016/10/02</t>
  </si>
  <si>
    <t>2016/10/03</t>
  </si>
  <si>
    <t>2016/10/04</t>
  </si>
  <si>
    <t>2016/10/05</t>
  </si>
  <si>
    <t>2016/10/06</t>
  </si>
  <si>
    <t>2016/10/07</t>
  </si>
  <si>
    <t>2016/10/08</t>
  </si>
  <si>
    <t>2016/10/09</t>
  </si>
  <si>
    <t>2016/10/10</t>
  </si>
  <si>
    <t>2016/10/11</t>
  </si>
  <si>
    <t>2016/10/12</t>
  </si>
  <si>
    <t>2016/10/13</t>
  </si>
  <si>
    <t>2016/10/14</t>
  </si>
  <si>
    <t>2016/10/15</t>
  </si>
  <si>
    <t>2016/10/16</t>
  </si>
  <si>
    <t>2016/10/17</t>
  </si>
  <si>
    <t>2016/10/18</t>
  </si>
  <si>
    <t>2016/10/19</t>
  </si>
  <si>
    <t>2016/10/20</t>
  </si>
  <si>
    <t>2016/10/21</t>
  </si>
  <si>
    <t>2016/10/22</t>
  </si>
  <si>
    <t>2016/10/23</t>
  </si>
  <si>
    <t>2016/10/24</t>
  </si>
  <si>
    <t>2016/10/25</t>
  </si>
  <si>
    <t>2016/10/26</t>
  </si>
  <si>
    <t>2016/10/27</t>
  </si>
  <si>
    <t>2016/10/28</t>
  </si>
  <si>
    <t>2016/10/29</t>
  </si>
  <si>
    <t>2016/10/30</t>
  </si>
  <si>
    <t>2016/10/31</t>
  </si>
  <si>
    <t>2016/11/01</t>
  </si>
  <si>
    <t>2016/11/02</t>
  </si>
  <si>
    <t>2016/11/03</t>
  </si>
  <si>
    <t>2016/11/04</t>
  </si>
  <si>
    <t>2016/11/05</t>
  </si>
  <si>
    <t>2016/11/06</t>
  </si>
  <si>
    <t>2016/11/07</t>
  </si>
  <si>
    <t>2016/11/08</t>
  </si>
  <si>
    <t>2016/11/09</t>
  </si>
  <si>
    <t>2016/11/10</t>
  </si>
  <si>
    <t>2016/11/11</t>
  </si>
  <si>
    <t>2016/11/12</t>
  </si>
  <si>
    <t>2016/11/13</t>
  </si>
  <si>
    <t>2016/11/14</t>
  </si>
  <si>
    <t>2016/11/15</t>
  </si>
  <si>
    <t>2016/11/16</t>
  </si>
  <si>
    <t>2016/11/17</t>
  </si>
  <si>
    <t>2016/11/18</t>
  </si>
  <si>
    <t>2016/11/19</t>
  </si>
  <si>
    <t>2016/11/20</t>
  </si>
  <si>
    <t>2016/11/21</t>
  </si>
  <si>
    <t>2016/11/22</t>
  </si>
  <si>
    <t>2016/11/23</t>
  </si>
  <si>
    <t>2016/11/24</t>
  </si>
  <si>
    <t>2016/11/25</t>
  </si>
  <si>
    <t>2016/11/26</t>
  </si>
  <si>
    <t>2016/11/27</t>
  </si>
  <si>
    <t>2016/11/28</t>
  </si>
  <si>
    <t>2016/11/29</t>
  </si>
  <si>
    <t>2016/11/30</t>
  </si>
  <si>
    <t>2016/12/01</t>
  </si>
  <si>
    <t>2016/12/02</t>
  </si>
  <si>
    <t>2016/12/03</t>
  </si>
  <si>
    <t>2016/12/04</t>
  </si>
  <si>
    <t>2016/12/05</t>
  </si>
  <si>
    <t>2016/12/06</t>
  </si>
  <si>
    <t>2016/12/07</t>
  </si>
  <si>
    <t>2016/12/08</t>
  </si>
  <si>
    <t>2016/12/09</t>
  </si>
  <si>
    <t>2016/12/10</t>
  </si>
  <si>
    <t>2016/12/11</t>
  </si>
  <si>
    <t>2016/12/12</t>
  </si>
  <si>
    <t>2016/12/13</t>
  </si>
  <si>
    <t>2016/12/14</t>
  </si>
  <si>
    <t>2016/12/15</t>
  </si>
  <si>
    <t>2016/12/16</t>
  </si>
  <si>
    <t>2016/12/17</t>
  </si>
  <si>
    <t>2016/12/18</t>
  </si>
  <si>
    <t>2016/12/19</t>
  </si>
  <si>
    <t>2016/12/20</t>
  </si>
  <si>
    <t>2016/12/21</t>
  </si>
  <si>
    <t>2016/12/22</t>
  </si>
  <si>
    <t>2016/12/23</t>
  </si>
  <si>
    <t>2016/12/24</t>
  </si>
  <si>
    <t>2016/12/25</t>
  </si>
  <si>
    <t>2016/12/26</t>
  </si>
  <si>
    <t>2016/12/27</t>
  </si>
  <si>
    <t>2016/12/28</t>
  </si>
  <si>
    <t>2016/12/29</t>
  </si>
  <si>
    <t>2016/12/30</t>
  </si>
  <si>
    <t>2016/12/31</t>
  </si>
  <si>
    <t>2017/01/01</t>
  </si>
  <si>
    <t>2017/01/02</t>
  </si>
  <si>
    <t>2017/01/03</t>
  </si>
  <si>
    <t>2017/01/04</t>
  </si>
  <si>
    <t>2017/01/05</t>
  </si>
  <si>
    <t>2017/01/06</t>
  </si>
  <si>
    <t>2017/01/07</t>
  </si>
  <si>
    <t>2017/01/08</t>
  </si>
  <si>
    <t>2017/01/09</t>
  </si>
  <si>
    <t>2017/01/10</t>
  </si>
  <si>
    <t>2017/01/11</t>
  </si>
  <si>
    <t>2017/01/12</t>
  </si>
  <si>
    <t>2017/01/13</t>
  </si>
  <si>
    <t>2017/01/14</t>
  </si>
  <si>
    <t>2017/01/15</t>
  </si>
  <si>
    <t>2017/01/16</t>
  </si>
  <si>
    <t>2017/01/17</t>
  </si>
  <si>
    <t>2017/01/18</t>
  </si>
  <si>
    <t>2017/01/19</t>
  </si>
  <si>
    <t>2017/01/20</t>
  </si>
  <si>
    <t>2017/01/21</t>
  </si>
  <si>
    <t>2017/01/22</t>
  </si>
  <si>
    <t>2017/01/23</t>
  </si>
  <si>
    <t>2017/01/24</t>
  </si>
  <si>
    <t>2017/01/25</t>
  </si>
  <si>
    <t>2017/01/26</t>
  </si>
  <si>
    <t>2017/01/27</t>
  </si>
  <si>
    <t>2017/01/28</t>
  </si>
  <si>
    <t>2017/01/29</t>
  </si>
  <si>
    <t>2017/01/30</t>
  </si>
  <si>
    <t>2017/01/31</t>
  </si>
  <si>
    <t>2017/02/01</t>
  </si>
  <si>
    <t>2017/02/02</t>
  </si>
  <si>
    <t>2017/02/03</t>
  </si>
  <si>
    <t>2017/02/04</t>
  </si>
  <si>
    <t>2017/02/05</t>
  </si>
  <si>
    <t>2017/02/06</t>
  </si>
  <si>
    <t>2017/02/07</t>
  </si>
  <si>
    <t>2017/02/08</t>
  </si>
  <si>
    <t>2017/02/09</t>
  </si>
  <si>
    <t>2017/02/10</t>
  </si>
  <si>
    <t>2017/02/11</t>
  </si>
  <si>
    <t>2017/02/12</t>
  </si>
  <si>
    <t>2017/02/13</t>
  </si>
  <si>
    <t>2017/02/14</t>
  </si>
  <si>
    <t>2017/02/15</t>
  </si>
  <si>
    <t>2017/02/16</t>
  </si>
  <si>
    <t>2017/02/17</t>
  </si>
  <si>
    <t>2017/02/18</t>
  </si>
  <si>
    <t>2017/02/19</t>
  </si>
  <si>
    <t>2017/02/20</t>
  </si>
  <si>
    <t>2017/02/21</t>
  </si>
  <si>
    <t>2017/02/22</t>
  </si>
  <si>
    <t>2017/02/23</t>
  </si>
  <si>
    <t>2017/02/24</t>
  </si>
  <si>
    <t>2017/02/25</t>
  </si>
  <si>
    <t>2017/02/26</t>
  </si>
  <si>
    <t>2017/02/27</t>
  </si>
  <si>
    <t>2017/02/28</t>
  </si>
  <si>
    <t>2017/03/01</t>
  </si>
  <si>
    <t>2017/03/02</t>
  </si>
  <si>
    <t>2017/03/03</t>
  </si>
  <si>
    <t>2017/03/04</t>
  </si>
  <si>
    <t>2017/03/05</t>
  </si>
  <si>
    <t>2017/03/06</t>
  </si>
  <si>
    <t>2017/03/07</t>
  </si>
  <si>
    <t>2017/03/08</t>
  </si>
  <si>
    <t>2017/03/09</t>
  </si>
  <si>
    <t>2017/03/10</t>
  </si>
  <si>
    <t>2017/03/11</t>
  </si>
  <si>
    <t>2017/03/12</t>
  </si>
  <si>
    <t>2017/03/13</t>
  </si>
  <si>
    <t>2017/03/14</t>
  </si>
  <si>
    <t>2017/03/15</t>
  </si>
  <si>
    <t>2017/03/16</t>
  </si>
  <si>
    <t>2017/03/17</t>
  </si>
  <si>
    <t>2017/03/18</t>
  </si>
  <si>
    <t>2017/03/19</t>
  </si>
  <si>
    <t>2017/03/20</t>
  </si>
  <si>
    <t>2017/03/21</t>
  </si>
  <si>
    <t>2017/03/22</t>
  </si>
  <si>
    <t>2017/03/23</t>
  </si>
  <si>
    <t>2017/03/24</t>
  </si>
  <si>
    <t>2017/03/25</t>
  </si>
  <si>
    <t>2017/03/26</t>
  </si>
  <si>
    <t>2017/03/27</t>
  </si>
  <si>
    <t>2017/03/28</t>
  </si>
  <si>
    <t>2017/03/29</t>
  </si>
  <si>
    <t>2017/03/30</t>
  </si>
  <si>
    <t>2017/03/31</t>
  </si>
  <si>
    <t>2017/04/01</t>
  </si>
  <si>
    <t>2017/04/02</t>
  </si>
  <si>
    <t>2017/04/03</t>
  </si>
  <si>
    <t>2017/04/04</t>
  </si>
  <si>
    <t>2017/04/05</t>
  </si>
  <si>
    <t>2017/04/06</t>
  </si>
  <si>
    <t>2017/04/07</t>
  </si>
  <si>
    <t>2017/04/08</t>
  </si>
  <si>
    <t>2017/04/09</t>
  </si>
  <si>
    <t>2017/04/10</t>
  </si>
  <si>
    <t>2017/04/11</t>
  </si>
  <si>
    <t>2017/04/12</t>
  </si>
  <si>
    <t>2017/04/13</t>
  </si>
  <si>
    <t>2017/04/14</t>
  </si>
  <si>
    <t>2017/04/15</t>
  </si>
  <si>
    <t>2017/04/16</t>
  </si>
  <si>
    <t>2017/04/17</t>
  </si>
  <si>
    <t>2017/04/18</t>
  </si>
  <si>
    <t>2017/04/19</t>
  </si>
  <si>
    <t>2017/04/20</t>
  </si>
  <si>
    <t>2017/04/21</t>
  </si>
  <si>
    <t>2017/04/22</t>
  </si>
  <si>
    <t>2017/04/23</t>
  </si>
  <si>
    <t>2017/04/24</t>
  </si>
  <si>
    <t>2017/04/25</t>
  </si>
  <si>
    <t>2017/04/26</t>
  </si>
  <si>
    <t>2017/04/27</t>
  </si>
  <si>
    <t>2017/04/28</t>
  </si>
  <si>
    <t>2017/04/29</t>
  </si>
  <si>
    <t>2017/04/30</t>
  </si>
  <si>
    <t>2017/05/01</t>
  </si>
  <si>
    <t>2017/05/02</t>
  </si>
  <si>
    <t>2017/05/03</t>
  </si>
  <si>
    <t>2017/05/04</t>
  </si>
  <si>
    <t>2017/05/05</t>
  </si>
  <si>
    <t>2017/05/06</t>
  </si>
  <si>
    <t>2017/05/07</t>
  </si>
  <si>
    <t>2017/05/08</t>
  </si>
  <si>
    <t>2017/05/09</t>
  </si>
  <si>
    <t>2017/05/10</t>
  </si>
  <si>
    <t>2017/05/11</t>
  </si>
  <si>
    <t>2017/05/12</t>
  </si>
  <si>
    <t>2017/05/13</t>
  </si>
  <si>
    <t>2017/05/14</t>
  </si>
  <si>
    <t>2017/05/15</t>
  </si>
  <si>
    <t>2017/05/16</t>
  </si>
  <si>
    <t>2017/05/17</t>
  </si>
  <si>
    <t>2017/05/18</t>
  </si>
  <si>
    <t>2017/05/19</t>
  </si>
  <si>
    <t>2017/05/20</t>
  </si>
  <si>
    <t>2017/05/21</t>
  </si>
  <si>
    <t>2017/05/22</t>
  </si>
  <si>
    <t>2017/05/23</t>
  </si>
  <si>
    <t>2017/05/24</t>
  </si>
  <si>
    <t>2017/05/25</t>
  </si>
  <si>
    <t>2017/05/26</t>
  </si>
  <si>
    <t>2017/05/27</t>
  </si>
  <si>
    <t>2017/05/28</t>
  </si>
  <si>
    <t>2017/05/29</t>
  </si>
  <si>
    <t>2017/05/30</t>
  </si>
  <si>
    <t>2017/05/31</t>
  </si>
  <si>
    <t>2017/06/01</t>
  </si>
  <si>
    <t>2017/06/02</t>
  </si>
  <si>
    <t>2017/06/03</t>
  </si>
  <si>
    <t>2017/06/04</t>
  </si>
  <si>
    <t>2017/06/05</t>
  </si>
  <si>
    <t>2017/06/06</t>
  </si>
  <si>
    <t>2017/06/07</t>
  </si>
  <si>
    <t>2017/06/08</t>
  </si>
  <si>
    <t>2017/06/09</t>
  </si>
  <si>
    <t>2017/06/10</t>
  </si>
  <si>
    <t>2017/06/11</t>
  </si>
  <si>
    <t>2017/06/12</t>
  </si>
  <si>
    <t>2017/06/13</t>
  </si>
  <si>
    <t>2017/06/14</t>
  </si>
  <si>
    <t>2017/06/15</t>
  </si>
  <si>
    <t>2017/06/16</t>
  </si>
  <si>
    <t>2017/06/17</t>
  </si>
  <si>
    <t>2017/06/18</t>
  </si>
  <si>
    <t>2017/06/19</t>
  </si>
  <si>
    <t>2017/06/20</t>
  </si>
  <si>
    <t>2017/06/21</t>
  </si>
  <si>
    <t>2017/06/22</t>
  </si>
  <si>
    <t>2017/06/23</t>
  </si>
  <si>
    <t>2017/06/24</t>
  </si>
  <si>
    <t>2017/06/25</t>
  </si>
  <si>
    <t>2017/06/26</t>
  </si>
  <si>
    <t>2017/06/27</t>
  </si>
  <si>
    <t>2017/06/28</t>
  </si>
  <si>
    <t>2017/06/29</t>
  </si>
  <si>
    <t>2017/06/30</t>
  </si>
  <si>
    <t>2017/07/01</t>
  </si>
  <si>
    <t>2017/07/02</t>
  </si>
  <si>
    <t>2017/07/03</t>
  </si>
  <si>
    <t>2017/07/04</t>
  </si>
  <si>
    <t>2017/07/05</t>
  </si>
  <si>
    <t>2017/07/06</t>
  </si>
  <si>
    <t>2017/07/07</t>
  </si>
  <si>
    <t>2017/07/08</t>
  </si>
  <si>
    <t>2017/07/09</t>
  </si>
  <si>
    <t>2017/07/10</t>
  </si>
  <si>
    <t>2017/07/11</t>
  </si>
  <si>
    <t>2017/07/12</t>
  </si>
  <si>
    <t>2017/07/13</t>
  </si>
  <si>
    <t>2017/07/14</t>
  </si>
  <si>
    <t>2017/07/15</t>
  </si>
  <si>
    <t>2017/07/16</t>
  </si>
  <si>
    <t>2017/07/17</t>
  </si>
  <si>
    <t>2017/07/18</t>
  </si>
  <si>
    <t>2017/07/19</t>
  </si>
  <si>
    <t>2017/07/20</t>
  </si>
  <si>
    <t>2017/07/21</t>
  </si>
  <si>
    <t>2017/07/22</t>
  </si>
  <si>
    <t>2017/07/23</t>
  </si>
  <si>
    <t>2017/07/24</t>
  </si>
  <si>
    <t>2017/07/25</t>
  </si>
  <si>
    <t>2017/07/26</t>
  </si>
  <si>
    <t>2017/07/27</t>
  </si>
  <si>
    <t>2017/07/28</t>
  </si>
  <si>
    <t>2017/07/29</t>
  </si>
  <si>
    <t>2017/07/30</t>
  </si>
  <si>
    <t>2017/07/31</t>
  </si>
  <si>
    <t>2017/08/01</t>
  </si>
  <si>
    <t>2017/08/02</t>
  </si>
  <si>
    <t>2017/08/03</t>
  </si>
  <si>
    <t>2017/08/04</t>
  </si>
  <si>
    <t>2017/08/05</t>
  </si>
  <si>
    <t>2017/08/06</t>
  </si>
  <si>
    <t>2017/08/07</t>
  </si>
  <si>
    <t>2017/08/08</t>
  </si>
  <si>
    <t>2017/08/09</t>
  </si>
  <si>
    <t>2017/08/10</t>
  </si>
  <si>
    <t>2017/08/11</t>
  </si>
  <si>
    <t>2017/08/12</t>
  </si>
  <si>
    <t>2017/08/13</t>
  </si>
  <si>
    <t>2017/08/14</t>
  </si>
  <si>
    <t>2017/08/15</t>
  </si>
  <si>
    <t>2017/08/16</t>
  </si>
  <si>
    <t>2017/08/17</t>
  </si>
  <si>
    <t>2017/08/18</t>
  </si>
  <si>
    <t>2017/08/19</t>
  </si>
  <si>
    <t>2017/08/20</t>
  </si>
  <si>
    <t>2017/08/21</t>
  </si>
  <si>
    <t>2017/08/22</t>
  </si>
  <si>
    <t>2017/08/23</t>
  </si>
  <si>
    <t>2017/08/24</t>
  </si>
  <si>
    <t>2017/08/25</t>
  </si>
  <si>
    <t>2017/08/26</t>
  </si>
  <si>
    <t>2017/08/27</t>
  </si>
  <si>
    <t>2017/08/28</t>
  </si>
  <si>
    <t>2017/08/29</t>
  </si>
  <si>
    <t>2017/08/30</t>
  </si>
  <si>
    <t>2017/08/31</t>
  </si>
  <si>
    <t>2017/09/01</t>
  </si>
  <si>
    <t>2017/09/02</t>
  </si>
  <si>
    <t>2017/09/03</t>
  </si>
  <si>
    <t>2017/09/04</t>
  </si>
  <si>
    <t>2017/09/05</t>
  </si>
  <si>
    <t>2017/09/06</t>
  </si>
  <si>
    <t>2017/09/07</t>
  </si>
  <si>
    <t>2017/09/08</t>
  </si>
  <si>
    <t>2017/09/09</t>
  </si>
  <si>
    <t>2017/09/10</t>
  </si>
  <si>
    <t>2017/09/11</t>
  </si>
  <si>
    <t>2017/09/12</t>
  </si>
  <si>
    <t>2017/09/13</t>
  </si>
  <si>
    <t>2017/09/14</t>
  </si>
  <si>
    <t>2017/09/15</t>
  </si>
  <si>
    <t>2017/09/16</t>
  </si>
  <si>
    <t>2017/09/17</t>
  </si>
  <si>
    <t>2017/09/18</t>
  </si>
  <si>
    <t>2017/09/19</t>
  </si>
  <si>
    <t>2017/09/20</t>
  </si>
  <si>
    <t>2017/09/21</t>
  </si>
  <si>
    <t>2017/09/22</t>
  </si>
  <si>
    <t>2017/09/23</t>
  </si>
  <si>
    <t>2017/09/24</t>
  </si>
  <si>
    <t>2017/09/25</t>
  </si>
  <si>
    <t>2017/09/26</t>
  </si>
  <si>
    <t>2017/09/27</t>
  </si>
  <si>
    <t>2017/09/28</t>
  </si>
  <si>
    <t>2017/09/29</t>
  </si>
  <si>
    <t>2017/09/30</t>
  </si>
  <si>
    <t>2017/10/01</t>
  </si>
  <si>
    <t>2017/10/02</t>
  </si>
  <si>
    <t>2017/10/03</t>
  </si>
  <si>
    <t>2017/10/04</t>
  </si>
  <si>
    <t>2017/10/05</t>
  </si>
  <si>
    <t>2017/10/06</t>
  </si>
  <si>
    <t>2017/10/07</t>
  </si>
  <si>
    <t>2017/10/08</t>
  </si>
  <si>
    <t>2017/10/09</t>
  </si>
  <si>
    <t>2017/10/10</t>
  </si>
  <si>
    <t>2017/10/11</t>
  </si>
  <si>
    <t>2017/10/12</t>
  </si>
  <si>
    <t>2017/10/13</t>
  </si>
  <si>
    <t>2017/10/14</t>
  </si>
  <si>
    <t>2017/10/15</t>
  </si>
  <si>
    <t>2017/10/16</t>
  </si>
  <si>
    <t>2017/10/17</t>
  </si>
  <si>
    <t>2017/10/18</t>
  </si>
  <si>
    <t>2017/10/19</t>
  </si>
  <si>
    <t>2017/10/20</t>
  </si>
  <si>
    <t>2017/10/21</t>
  </si>
  <si>
    <t>2017/10/22</t>
  </si>
  <si>
    <t>2017/10/23</t>
  </si>
  <si>
    <t>2017/10/24</t>
  </si>
  <si>
    <t>2017/10/25</t>
  </si>
  <si>
    <t>2017/10/26</t>
  </si>
  <si>
    <t>2017/10/27</t>
  </si>
  <si>
    <t>2017/10/28</t>
  </si>
  <si>
    <t>2017/10/29</t>
  </si>
  <si>
    <t>2017/10/30</t>
  </si>
  <si>
    <t>2017/10/31</t>
  </si>
  <si>
    <t>2017/11/01</t>
  </si>
  <si>
    <t>2017/11/02</t>
  </si>
  <si>
    <t>2017/11/03</t>
  </si>
  <si>
    <t>2017/11/04</t>
  </si>
  <si>
    <t>2017/11/05</t>
  </si>
  <si>
    <t>2017/11/06</t>
  </si>
  <si>
    <t>2017/11/07</t>
  </si>
  <si>
    <t>2017/11/08</t>
  </si>
  <si>
    <t>2017/11/09</t>
  </si>
  <si>
    <t>2017/11/10</t>
  </si>
  <si>
    <t>2017/11/11</t>
  </si>
  <si>
    <t>2017/11/12</t>
  </si>
  <si>
    <t>2017/11/13</t>
  </si>
  <si>
    <t>2017/11/14</t>
  </si>
  <si>
    <t>2017/11/15</t>
  </si>
  <si>
    <t>2017/11/16</t>
  </si>
  <si>
    <t>2017/11/17</t>
  </si>
  <si>
    <t>2017/11/18</t>
  </si>
  <si>
    <t>2017/11/19</t>
  </si>
  <si>
    <t>2017/11/20</t>
  </si>
  <si>
    <t>2017/11/21</t>
  </si>
  <si>
    <t>2017/11/22</t>
  </si>
  <si>
    <t>2017/11/23</t>
  </si>
  <si>
    <t>2017/11/24</t>
  </si>
  <si>
    <t>2017/11/25</t>
  </si>
  <si>
    <t>2017/11/26</t>
  </si>
  <si>
    <t>2017/11/27</t>
  </si>
  <si>
    <t>2017/11/28</t>
  </si>
  <si>
    <t>2017/11/29</t>
  </si>
  <si>
    <t>2017/11/30</t>
  </si>
  <si>
    <t>2017/12/01</t>
  </si>
  <si>
    <t>2017/12/02</t>
  </si>
  <si>
    <t>2017/12/03</t>
  </si>
  <si>
    <t>2017/12/04</t>
  </si>
  <si>
    <t>2017/12/05</t>
  </si>
  <si>
    <t>2017/12/06</t>
  </si>
  <si>
    <t>2017/12/07</t>
  </si>
  <si>
    <t>2017/12/08</t>
  </si>
  <si>
    <t>2017/12/09</t>
  </si>
  <si>
    <t>2017/12/10</t>
  </si>
  <si>
    <t>2017/12/11</t>
  </si>
  <si>
    <t>2017/12/12</t>
  </si>
  <si>
    <t>2017/12/13</t>
  </si>
  <si>
    <t>2017/12/14</t>
  </si>
  <si>
    <t>2017/12/15</t>
  </si>
  <si>
    <t>2017/12/16</t>
  </si>
  <si>
    <t>2017/12/17</t>
  </si>
  <si>
    <t>2017/12/18</t>
  </si>
  <si>
    <t>2017/12/19</t>
  </si>
  <si>
    <t>2017/12/20</t>
  </si>
  <si>
    <t>2017/12/21</t>
  </si>
  <si>
    <t>2017/12/22</t>
  </si>
  <si>
    <t>2017/12/23</t>
  </si>
  <si>
    <t>2017/12/24</t>
  </si>
  <si>
    <t>2017/12/25</t>
  </si>
  <si>
    <t>2017/12/26</t>
  </si>
  <si>
    <t>2017/12/27</t>
  </si>
  <si>
    <t>2017/12/28</t>
  </si>
  <si>
    <t>2017/12/29</t>
  </si>
  <si>
    <t>2017/12/30</t>
  </si>
  <si>
    <t>2017/12/31</t>
  </si>
  <si>
    <t>2018/01/01</t>
  </si>
  <si>
    <t>2018/01/02</t>
  </si>
  <si>
    <t>2018/01/03</t>
  </si>
  <si>
    <t>2018/01/04</t>
  </si>
  <si>
    <t>2018/01/05</t>
  </si>
  <si>
    <t>2018/01/06</t>
  </si>
  <si>
    <t>2018/01/07</t>
  </si>
  <si>
    <t>2018/01/08</t>
  </si>
  <si>
    <t>2018/01/09</t>
  </si>
  <si>
    <t>2018/01/10</t>
  </si>
  <si>
    <t>2018/01/11</t>
  </si>
  <si>
    <t>2018/01/12</t>
  </si>
  <si>
    <t>2018/01/13</t>
  </si>
  <si>
    <t>2018/01/14</t>
  </si>
  <si>
    <t>2018/01/15</t>
  </si>
  <si>
    <t>2018/01/16</t>
  </si>
  <si>
    <t>2018/01/17</t>
  </si>
  <si>
    <t>2018/01/18</t>
  </si>
  <si>
    <t>2018/01/19</t>
  </si>
  <si>
    <t>2018/01/20</t>
  </si>
  <si>
    <t>2018/01/21</t>
  </si>
  <si>
    <t>2018/01/22</t>
  </si>
  <si>
    <t>2018/01/23</t>
  </si>
  <si>
    <t>2018/01/24</t>
  </si>
  <si>
    <t>2018/01/25</t>
  </si>
  <si>
    <t>2018/01/26</t>
  </si>
  <si>
    <t>2018/01/27</t>
  </si>
  <si>
    <t>2018/01/28</t>
  </si>
  <si>
    <t>2018/01/29</t>
  </si>
  <si>
    <t>2018/01/30</t>
  </si>
  <si>
    <t>2018/01/31</t>
  </si>
  <si>
    <t>2018/02/01</t>
  </si>
  <si>
    <t>2018/02/02</t>
  </si>
  <si>
    <t>2018/02/03</t>
  </si>
  <si>
    <t>2018/02/04</t>
  </si>
  <si>
    <t>2018/02/05</t>
  </si>
  <si>
    <t>2018/02/06</t>
  </si>
  <si>
    <t>2018/02/07</t>
  </si>
  <si>
    <t>2018/02/08</t>
  </si>
  <si>
    <t>2018/02/09</t>
  </si>
  <si>
    <t>2018/02/10</t>
  </si>
  <si>
    <t>2018/02/11</t>
  </si>
  <si>
    <t>2018/02/12</t>
  </si>
  <si>
    <t>2018/02/13</t>
  </si>
  <si>
    <t>2018/02/14</t>
  </si>
  <si>
    <t>2018/02/15</t>
  </si>
  <si>
    <t>2018/02/16</t>
  </si>
  <si>
    <t>2018/02/17</t>
  </si>
  <si>
    <t>2018/02/18</t>
  </si>
  <si>
    <t>2018/02/19</t>
  </si>
  <si>
    <t>2018/02/20</t>
  </si>
  <si>
    <t>2018/02/21</t>
  </si>
  <si>
    <t>2018/02/22</t>
  </si>
  <si>
    <t>2018/02/23</t>
  </si>
  <si>
    <t>2018/02/24</t>
  </si>
  <si>
    <t>2018/02/25</t>
  </si>
  <si>
    <t>2018/02/26</t>
  </si>
  <si>
    <t>2018/02/27</t>
  </si>
  <si>
    <t>2018/02/28</t>
  </si>
  <si>
    <t>2018/03/01</t>
  </si>
  <si>
    <t>2018/03/02</t>
  </si>
  <si>
    <t>2018/03/03</t>
  </si>
  <si>
    <t>2018/03/04</t>
  </si>
  <si>
    <t>2018/03/05</t>
  </si>
  <si>
    <t>2018/03/06</t>
  </si>
  <si>
    <t>2018/03/07</t>
  </si>
  <si>
    <t>2018/03/08</t>
  </si>
  <si>
    <t>2018/03/09</t>
  </si>
  <si>
    <t>2018/03/10</t>
  </si>
  <si>
    <t>2018/03/11</t>
  </si>
  <si>
    <t>2018/03/12</t>
  </si>
  <si>
    <t>2018/03/13</t>
  </si>
  <si>
    <t>2018/03/14</t>
  </si>
  <si>
    <t>2018/03/15</t>
  </si>
  <si>
    <t>2018/03/16</t>
  </si>
  <si>
    <t>2018/03/17</t>
  </si>
  <si>
    <t>2018/03/18</t>
  </si>
  <si>
    <t>2018/03/19</t>
  </si>
  <si>
    <t>2018/03/20</t>
  </si>
  <si>
    <t>2018/03/21</t>
  </si>
  <si>
    <t>2018/03/22</t>
  </si>
  <si>
    <t>2018/03/23</t>
  </si>
  <si>
    <t>2018/03/24</t>
  </si>
  <si>
    <t>2018/03/25</t>
  </si>
  <si>
    <t>2018/03/26</t>
  </si>
  <si>
    <t>2018/03/27</t>
  </si>
  <si>
    <t>2018/03/28</t>
  </si>
  <si>
    <t>2018/03/29</t>
  </si>
  <si>
    <t>2018/03/30</t>
  </si>
  <si>
    <t>2018/03/31</t>
  </si>
  <si>
    <t>2018/04/01</t>
  </si>
  <si>
    <t>2018/04/02</t>
  </si>
  <si>
    <t>2018/04/03</t>
  </si>
  <si>
    <t>2018/04/04</t>
  </si>
  <si>
    <t>2018/04/05</t>
  </si>
  <si>
    <t>2018/04/06</t>
  </si>
  <si>
    <t>2018/04/07</t>
  </si>
  <si>
    <t>2018/04/08</t>
  </si>
  <si>
    <t>2018/04/09</t>
  </si>
  <si>
    <t>2018/04/10</t>
  </si>
  <si>
    <t>2018/04/11</t>
  </si>
  <si>
    <t>2018/04/12</t>
  </si>
  <si>
    <t>2018/04/13</t>
  </si>
  <si>
    <t>2018/04/14</t>
  </si>
  <si>
    <t>2018/04/15</t>
  </si>
  <si>
    <t>2018/04/16</t>
  </si>
  <si>
    <t>2018/04/17</t>
  </si>
  <si>
    <t>2018/04/18</t>
  </si>
  <si>
    <t>2018/04/19</t>
  </si>
  <si>
    <t>2018/04/20</t>
  </si>
  <si>
    <t>2018/04/21</t>
  </si>
  <si>
    <t>2018/04/22</t>
  </si>
  <si>
    <t>2018/04/23</t>
  </si>
  <si>
    <t>2018/04/24</t>
  </si>
  <si>
    <t>2018/04/25</t>
  </si>
  <si>
    <t>2018/04/26</t>
  </si>
  <si>
    <t>2018/04/27</t>
  </si>
  <si>
    <t>2018/04/28</t>
  </si>
  <si>
    <t>2018/04/29</t>
  </si>
  <si>
    <t>2018/04/30</t>
  </si>
  <si>
    <t>2018/05/01</t>
  </si>
  <si>
    <t>2018/05/02</t>
  </si>
  <si>
    <t>2018/05/03</t>
  </si>
  <si>
    <t>2018/05/04</t>
  </si>
  <si>
    <t>2018/05/05</t>
  </si>
  <si>
    <t>2018/05/06</t>
  </si>
  <si>
    <t>2018/05/07</t>
  </si>
  <si>
    <t>2018/05/08</t>
  </si>
  <si>
    <t>2018/05/09</t>
  </si>
  <si>
    <t>2018/05/10</t>
  </si>
  <si>
    <t>2018/05/11</t>
  </si>
  <si>
    <t>2018/05/12</t>
  </si>
  <si>
    <t>2018/05/13</t>
  </si>
  <si>
    <t>2018/05/14</t>
  </si>
  <si>
    <t>2018/05/15</t>
  </si>
  <si>
    <t>2018/05/16</t>
  </si>
  <si>
    <t>2018/05/17</t>
  </si>
  <si>
    <t>2018/05/18</t>
  </si>
  <si>
    <t>2018/05/19</t>
  </si>
  <si>
    <t>2018/05/20</t>
  </si>
  <si>
    <t>2018/05/21</t>
  </si>
  <si>
    <t>2018/05/22</t>
  </si>
  <si>
    <t>2018/05/23</t>
  </si>
  <si>
    <t>2018/05/24</t>
  </si>
  <si>
    <t>2018/05/25</t>
  </si>
  <si>
    <t>2018/05/26</t>
  </si>
  <si>
    <t>2018/05/27</t>
  </si>
  <si>
    <t>2018/05/28</t>
  </si>
  <si>
    <t>2018/05/29</t>
  </si>
  <si>
    <t>2018/05/30</t>
  </si>
  <si>
    <t>2018/05/31</t>
  </si>
  <si>
    <t>2018/06/01</t>
  </si>
  <si>
    <t>2018/06/02</t>
  </si>
  <si>
    <t>2018/06/03</t>
  </si>
  <si>
    <t>2018/06/04</t>
  </si>
  <si>
    <t>2018/06/05</t>
  </si>
  <si>
    <t>2018/06/06</t>
  </si>
  <si>
    <t>2018/06/07</t>
  </si>
  <si>
    <t>2018/06/08</t>
  </si>
  <si>
    <t>2018/06/09</t>
  </si>
  <si>
    <t>2018/06/10</t>
  </si>
  <si>
    <t>2018/06/11</t>
  </si>
  <si>
    <t>2018/06/12</t>
  </si>
  <si>
    <t>2018/06/13</t>
  </si>
  <si>
    <t>2018/06/14</t>
  </si>
  <si>
    <t>2018/06/15</t>
  </si>
  <si>
    <t>2018/06/16</t>
  </si>
  <si>
    <t>2018/06/17</t>
  </si>
  <si>
    <t>2018/06/18</t>
  </si>
  <si>
    <t>2018/06/19</t>
  </si>
  <si>
    <t>2018/06/20</t>
  </si>
  <si>
    <t>2018/06/21</t>
  </si>
  <si>
    <t>2018/06/22</t>
  </si>
  <si>
    <t>2018/06/23</t>
  </si>
  <si>
    <t>2018/06/24</t>
  </si>
  <si>
    <t>2018/06/25</t>
  </si>
  <si>
    <t>2018/06/26</t>
  </si>
  <si>
    <t>2018/06/27</t>
  </si>
  <si>
    <t>2018/06/28</t>
  </si>
  <si>
    <t>2018/06/29</t>
  </si>
  <si>
    <t>2018/06/30</t>
  </si>
  <si>
    <t>2018/07/01</t>
  </si>
  <si>
    <t>2018/07/02</t>
  </si>
  <si>
    <t>2018/07/03</t>
  </si>
  <si>
    <t>2018/07/04</t>
  </si>
  <si>
    <t>2018/07/05</t>
  </si>
  <si>
    <t>2018/07/06</t>
  </si>
  <si>
    <t>2018/07/07</t>
  </si>
  <si>
    <t>2018/07/08</t>
  </si>
  <si>
    <t>2018/07/09</t>
  </si>
  <si>
    <t>2018/07/10</t>
  </si>
  <si>
    <t>2018/07/11</t>
  </si>
  <si>
    <t>2018/07/12</t>
  </si>
  <si>
    <t>2018/07/13</t>
  </si>
  <si>
    <t>2018/07/14</t>
  </si>
  <si>
    <t>2018/07/15</t>
  </si>
  <si>
    <t>2018/07/16</t>
  </si>
  <si>
    <t>2018/07/17</t>
  </si>
  <si>
    <t>2018/07/18</t>
  </si>
  <si>
    <t>2018/07/19</t>
  </si>
  <si>
    <t>2018/07/20</t>
  </si>
  <si>
    <t>2018/07/21</t>
  </si>
  <si>
    <t>2018/07/22</t>
  </si>
  <si>
    <t>2018/07/23</t>
  </si>
  <si>
    <t>2018/07/24</t>
  </si>
  <si>
    <t>2018/07/25</t>
  </si>
  <si>
    <t>2018/07/26</t>
  </si>
  <si>
    <t>2018/07/27</t>
  </si>
  <si>
    <t>2018/07/28</t>
  </si>
  <si>
    <t>2018/07/29</t>
  </si>
  <si>
    <t>2018/07/30</t>
  </si>
  <si>
    <t>2018/07/31</t>
  </si>
  <si>
    <t>2018/08/01</t>
  </si>
  <si>
    <t>2018/08/02</t>
  </si>
  <si>
    <t>2018/08/03</t>
  </si>
  <si>
    <t>2018/08/04</t>
  </si>
  <si>
    <t>2018/08/05</t>
  </si>
  <si>
    <t>2018/08/06</t>
  </si>
  <si>
    <t>2018/08/07</t>
  </si>
  <si>
    <t>2018/08/08</t>
  </si>
  <si>
    <t>2018/08/09</t>
  </si>
  <si>
    <t>2018/08/10</t>
  </si>
  <si>
    <t>2018/08/11</t>
  </si>
  <si>
    <t>2018/08/12</t>
  </si>
  <si>
    <t>2018/08/13</t>
  </si>
  <si>
    <t>2018/08/14</t>
  </si>
  <si>
    <t>2018/08/15</t>
  </si>
  <si>
    <t>2018/08/16</t>
  </si>
  <si>
    <t>2018/08/17</t>
  </si>
  <si>
    <t>2018/08/18</t>
  </si>
  <si>
    <t>2018/08/19</t>
  </si>
  <si>
    <t>2018/08/20</t>
  </si>
  <si>
    <t>2018/08/21</t>
  </si>
  <si>
    <t>2018/08/22</t>
  </si>
  <si>
    <t>2018/08/23</t>
  </si>
  <si>
    <t>2018/08/24</t>
  </si>
  <si>
    <t>2018/08/25</t>
  </si>
  <si>
    <t>2018/08/26</t>
  </si>
  <si>
    <t>2018/08/27</t>
  </si>
  <si>
    <t>2018/08/28</t>
  </si>
  <si>
    <t>2018/08/29</t>
  </si>
  <si>
    <t>2018/08/30</t>
  </si>
  <si>
    <t>2018/08/31</t>
  </si>
  <si>
    <t>2018/09/01</t>
  </si>
  <si>
    <t>2018/09/02</t>
  </si>
  <si>
    <t>2018/09/03</t>
  </si>
  <si>
    <t>2018/09/04</t>
  </si>
  <si>
    <t>2018/09/05</t>
  </si>
  <si>
    <t>2018/09/06</t>
  </si>
  <si>
    <t>2018/09/07</t>
  </si>
  <si>
    <t>2018/09/08</t>
  </si>
  <si>
    <t>2018/09/09</t>
  </si>
  <si>
    <t>2018/09/10</t>
  </si>
  <si>
    <t>2018/09/11</t>
  </si>
  <si>
    <t>2018/09/12</t>
  </si>
  <si>
    <t>2018/09/13</t>
  </si>
  <si>
    <t>2018/09/14</t>
  </si>
  <si>
    <t>2018/09/15</t>
  </si>
  <si>
    <t>2018/09/16</t>
  </si>
  <si>
    <t>2018/09/17</t>
  </si>
  <si>
    <t>2018/09/18</t>
  </si>
  <si>
    <t>2018/09/19</t>
  </si>
  <si>
    <t>2018/09/20</t>
  </si>
  <si>
    <t>2018/09/21</t>
  </si>
  <si>
    <t>2018/09/22</t>
  </si>
  <si>
    <t>2018/09/23</t>
  </si>
  <si>
    <t>2018/09/24</t>
  </si>
  <si>
    <t>2018/09/25</t>
  </si>
  <si>
    <t>2018/09/26</t>
  </si>
  <si>
    <t>2018/09/27</t>
  </si>
  <si>
    <t>2018/09/28</t>
  </si>
  <si>
    <t>2018/09/29</t>
  </si>
  <si>
    <t>2018/09/30</t>
  </si>
  <si>
    <t>2018/10/01</t>
  </si>
  <si>
    <t>2018/10/02</t>
  </si>
  <si>
    <t>2018/10/03</t>
  </si>
  <si>
    <t>2018/10/04</t>
  </si>
  <si>
    <t>2018/10/05</t>
  </si>
  <si>
    <t>2018/10/06</t>
  </si>
  <si>
    <t>2018/10/07</t>
  </si>
  <si>
    <t>2018/10/08</t>
  </si>
  <si>
    <t>2018/10/09</t>
  </si>
  <si>
    <t>2018/10/10</t>
  </si>
  <si>
    <t>2018/10/11</t>
  </si>
  <si>
    <t>2018/10/12</t>
  </si>
  <si>
    <t>2018/10/13</t>
  </si>
  <si>
    <t>2018/10/14</t>
  </si>
  <si>
    <t>2018/10/15</t>
  </si>
  <si>
    <t>2018/10/16</t>
  </si>
  <si>
    <t>2018/10/17</t>
  </si>
  <si>
    <t>2018/10/18</t>
  </si>
  <si>
    <t>2018/10/19</t>
  </si>
  <si>
    <t>2018/10/20</t>
  </si>
  <si>
    <t>2018/10/21</t>
  </si>
  <si>
    <t>2018/10/22</t>
  </si>
  <si>
    <t>2018/10/23</t>
  </si>
  <si>
    <t>2018/10/24</t>
  </si>
  <si>
    <t>2018/10/25</t>
  </si>
  <si>
    <t>2018/10/26</t>
  </si>
  <si>
    <t>2018/10/27</t>
  </si>
  <si>
    <t>2018/10/28</t>
  </si>
  <si>
    <t>2018/10/29</t>
  </si>
  <si>
    <t>2018/10/30</t>
  </si>
  <si>
    <t>2018/10/31</t>
  </si>
  <si>
    <t>2018/11/01</t>
  </si>
  <si>
    <t>2018/11/02</t>
  </si>
  <si>
    <t>2018/11/03</t>
  </si>
  <si>
    <t>2018/11/04</t>
  </si>
  <si>
    <t>2018/11/05</t>
  </si>
  <si>
    <t>2018/11/06</t>
  </si>
  <si>
    <t>2018/11/07</t>
  </si>
  <si>
    <t>2018/11/08</t>
  </si>
  <si>
    <t>2018/11/09</t>
  </si>
  <si>
    <t>2018/11/10</t>
  </si>
  <si>
    <t>2018/11/11</t>
  </si>
  <si>
    <t>2018/11/12</t>
  </si>
  <si>
    <t>2018/11/13</t>
  </si>
  <si>
    <t>2018/11/14</t>
  </si>
  <si>
    <t>2018/11/15</t>
  </si>
  <si>
    <t>2018/11/16</t>
  </si>
  <si>
    <t>2018/11/17</t>
  </si>
  <si>
    <t>2018/11/18</t>
  </si>
  <si>
    <t>2018/11/19</t>
  </si>
  <si>
    <t>2018/11/20</t>
  </si>
  <si>
    <t>2018/11/21</t>
  </si>
  <si>
    <t>2018/11/22</t>
  </si>
  <si>
    <t>2018/11/23</t>
  </si>
  <si>
    <t>2018/11/24</t>
  </si>
  <si>
    <t>2018/11/25</t>
  </si>
  <si>
    <t>2018/11/26</t>
  </si>
  <si>
    <t>2018/11/27</t>
  </si>
  <si>
    <t>2018/11/28</t>
  </si>
  <si>
    <t>2018/11/29</t>
  </si>
  <si>
    <t>2018/11/30</t>
  </si>
  <si>
    <t>2018/12/01</t>
  </si>
  <si>
    <t>2018/12/02</t>
  </si>
  <si>
    <t>2018/12/03</t>
  </si>
  <si>
    <t>2018/12/04</t>
  </si>
  <si>
    <t>2018/12/05</t>
  </si>
  <si>
    <t>2018/12/06</t>
  </si>
  <si>
    <t>2018/12/07</t>
  </si>
  <si>
    <t>2018/12/08</t>
  </si>
  <si>
    <t>2018/12/09</t>
  </si>
  <si>
    <t>2018/12/10</t>
  </si>
  <si>
    <t>2018/12/11</t>
  </si>
  <si>
    <t>2018/12/12</t>
  </si>
  <si>
    <t>2018/12/13</t>
  </si>
  <si>
    <t>2018/12/14</t>
  </si>
  <si>
    <t>2018/12/15</t>
  </si>
  <si>
    <t>2018/12/16</t>
  </si>
  <si>
    <t>2018/12/17</t>
  </si>
  <si>
    <t>2018/12/18</t>
  </si>
  <si>
    <t>2018/12/19</t>
  </si>
  <si>
    <t>2018/12/20</t>
  </si>
  <si>
    <t>2018/12/21</t>
  </si>
  <si>
    <t>2018/12/22</t>
  </si>
  <si>
    <t>2018/12/23</t>
  </si>
  <si>
    <t>2018/12/24</t>
  </si>
  <si>
    <t>2018/12/25</t>
  </si>
  <si>
    <t>2018/12/26</t>
  </si>
  <si>
    <t>2018/12/27</t>
  </si>
  <si>
    <t>2018/12/28</t>
  </si>
  <si>
    <t>2018/12/29</t>
  </si>
  <si>
    <t>2018/12/30</t>
  </si>
  <si>
    <t>2018/12/31</t>
  </si>
  <si>
    <t>2019/01/01</t>
  </si>
  <si>
    <t>2019/01/02</t>
  </si>
  <si>
    <t>2019/01/03</t>
  </si>
  <si>
    <t>2019/01/04</t>
  </si>
  <si>
    <t>2019/01/05</t>
  </si>
  <si>
    <t>2019/01/06</t>
  </si>
  <si>
    <t>2019/01/07</t>
  </si>
  <si>
    <t>2019/01/08</t>
  </si>
  <si>
    <t>2019/01/09</t>
  </si>
  <si>
    <t>2019/01/10</t>
  </si>
  <si>
    <t>2019/01/11</t>
  </si>
  <si>
    <t>2019/01/12</t>
  </si>
  <si>
    <t>2019/01/13</t>
  </si>
  <si>
    <t>2019/01/14</t>
  </si>
  <si>
    <t>2019/01/15</t>
  </si>
  <si>
    <t>2019/01/16</t>
  </si>
  <si>
    <t>2019/01/17</t>
  </si>
  <si>
    <t>2019/01/18</t>
  </si>
  <si>
    <t>2019/01/19</t>
  </si>
  <si>
    <t>2019/01/20</t>
  </si>
  <si>
    <t>2019/01/21</t>
  </si>
  <si>
    <t>2019/01/22</t>
  </si>
  <si>
    <t>2019/01/23</t>
  </si>
  <si>
    <t>2019/01/24</t>
  </si>
  <si>
    <t>2019/01/25</t>
  </si>
  <si>
    <t>2019/01/26</t>
  </si>
  <si>
    <t>2019/01/27</t>
  </si>
  <si>
    <t>2019/01/28</t>
  </si>
  <si>
    <t>2019/01/29</t>
  </si>
  <si>
    <t>2019/01/30</t>
  </si>
  <si>
    <t>2019/01/31</t>
  </si>
  <si>
    <t>2019/02/01</t>
  </si>
  <si>
    <t>2019/02/02</t>
  </si>
  <si>
    <t>2019/02/03</t>
  </si>
  <si>
    <t>2019/02/04</t>
  </si>
  <si>
    <t>2019/02/05</t>
  </si>
  <si>
    <t>2019/02/06</t>
  </si>
  <si>
    <t>2019/02/07</t>
  </si>
  <si>
    <t>2019/02/08</t>
  </si>
  <si>
    <t>2019/02/09</t>
  </si>
  <si>
    <t>2019/02/10</t>
  </si>
  <si>
    <t>2019/02/11</t>
  </si>
  <si>
    <t>2019/02/12</t>
  </si>
  <si>
    <t>2019/02/13</t>
  </si>
  <si>
    <t>2019/02/14</t>
  </si>
  <si>
    <t>2019/02/15</t>
  </si>
  <si>
    <t>2019/02/16</t>
  </si>
  <si>
    <t>2019/02/17</t>
  </si>
  <si>
    <t>2019/02/18</t>
  </si>
  <si>
    <t>2019/02/19</t>
  </si>
  <si>
    <t>2019/02/20</t>
  </si>
  <si>
    <t>2019/02/21</t>
  </si>
  <si>
    <t>2019/02/22</t>
  </si>
  <si>
    <t>2019/02/23</t>
  </si>
  <si>
    <t>2019/02/24</t>
  </si>
  <si>
    <t>2019/02/25</t>
  </si>
  <si>
    <t>2019/02/26</t>
  </si>
  <si>
    <t>2019/02/27</t>
  </si>
  <si>
    <t>2019/02/28</t>
  </si>
  <si>
    <t>2019/03/01</t>
  </si>
  <si>
    <t>2019/03/02</t>
  </si>
  <si>
    <t>2019/03/03</t>
  </si>
  <si>
    <t>2019/03/04</t>
  </si>
  <si>
    <t>2019/03/05</t>
  </si>
  <si>
    <t>2019/03/06</t>
  </si>
  <si>
    <t>2019/03/07</t>
  </si>
  <si>
    <t>2019/03/08</t>
  </si>
  <si>
    <t>2019/03/09</t>
  </si>
  <si>
    <t>2019/03/10</t>
  </si>
  <si>
    <t>2019/03/11</t>
  </si>
  <si>
    <t>2019/03/12</t>
  </si>
  <si>
    <t>2019/03/13</t>
  </si>
  <si>
    <t>2019/03/14</t>
  </si>
  <si>
    <t>2019/03/15</t>
  </si>
  <si>
    <t>2019/03/16</t>
  </si>
  <si>
    <t>2019/03/17</t>
  </si>
  <si>
    <t>2019/03/18</t>
  </si>
  <si>
    <t>2019/03/19</t>
  </si>
  <si>
    <t>2019/03/20</t>
  </si>
  <si>
    <t>2019/03/21</t>
  </si>
  <si>
    <t>2019/03/22</t>
  </si>
  <si>
    <t>2019/03/23</t>
  </si>
  <si>
    <t>2019/03/24</t>
  </si>
  <si>
    <t>2019/03/25</t>
  </si>
  <si>
    <t>2019/03/26</t>
  </si>
  <si>
    <t>2019/03/27</t>
  </si>
  <si>
    <t>2019/03/28</t>
  </si>
  <si>
    <t>2019/03/29</t>
  </si>
  <si>
    <t>2019/03/30</t>
  </si>
  <si>
    <t>2019/03/31</t>
  </si>
  <si>
    <t>2019/04/01</t>
  </si>
  <si>
    <t>2019/04/02</t>
  </si>
  <si>
    <t>2019/04/03</t>
  </si>
  <si>
    <t>2019/04/04</t>
  </si>
  <si>
    <t>2019/04/05</t>
  </si>
  <si>
    <t>2019/04/06</t>
  </si>
  <si>
    <t>2019/04/07</t>
  </si>
  <si>
    <t>2019/04/08</t>
  </si>
  <si>
    <t>2019/04/09</t>
  </si>
  <si>
    <t>2019/04/10</t>
  </si>
  <si>
    <t>2019/04/11</t>
  </si>
  <si>
    <t>2019/04/12</t>
  </si>
  <si>
    <t>2019/04/13</t>
  </si>
  <si>
    <t>2019/04/14</t>
  </si>
  <si>
    <t>2019/04/15</t>
  </si>
  <si>
    <t>2019/04/16</t>
  </si>
  <si>
    <t>2019/04/17</t>
  </si>
  <si>
    <t>2019/04/18</t>
  </si>
  <si>
    <t>2019/04/19</t>
  </si>
  <si>
    <t>2019/04/20</t>
  </si>
  <si>
    <t>2019/04/21</t>
  </si>
  <si>
    <t>2019/04/22</t>
  </si>
  <si>
    <t>2019/04/23</t>
  </si>
  <si>
    <t>2019/04/24</t>
  </si>
  <si>
    <t>2019/04/25</t>
  </si>
  <si>
    <t>2019/04/26</t>
  </si>
  <si>
    <t>2019/04/27</t>
  </si>
  <si>
    <t>2019/04/28</t>
  </si>
  <si>
    <t>2019/04/29</t>
  </si>
  <si>
    <t>2019/04/30</t>
  </si>
  <si>
    <t>2019/05/01</t>
  </si>
  <si>
    <t>2019/05/02</t>
  </si>
  <si>
    <t>2019/05/03</t>
  </si>
  <si>
    <t>2019/05/04</t>
  </si>
  <si>
    <t>2019/05/05</t>
  </si>
  <si>
    <t>2019/05/06</t>
  </si>
  <si>
    <t>2019/05/07</t>
  </si>
  <si>
    <t>2019/05/08</t>
  </si>
  <si>
    <t>2019/05/09</t>
  </si>
  <si>
    <t>2019/05/10</t>
  </si>
  <si>
    <t>2019/05/11</t>
  </si>
  <si>
    <t>2019/05/12</t>
  </si>
  <si>
    <t>2019/05/13</t>
  </si>
  <si>
    <t>2019/05/14</t>
  </si>
  <si>
    <t>2019/05/15</t>
  </si>
  <si>
    <t>2019/05/16</t>
  </si>
  <si>
    <t>2019/05/17</t>
  </si>
  <si>
    <t>2019/05/18</t>
  </si>
  <si>
    <t>2019/05/19</t>
  </si>
  <si>
    <t>2019/05/20</t>
  </si>
  <si>
    <t>2019/05/21</t>
  </si>
  <si>
    <t>2019/05/22</t>
  </si>
  <si>
    <t>2019/05/23</t>
  </si>
  <si>
    <t>2019/05/24</t>
  </si>
  <si>
    <t>2019/05/25</t>
  </si>
  <si>
    <t>2019/05/26</t>
  </si>
  <si>
    <t>2019/05/27</t>
  </si>
  <si>
    <t>2019/05/28</t>
  </si>
  <si>
    <t>2019/05/29</t>
  </si>
  <si>
    <t>2019/05/30</t>
  </si>
  <si>
    <t>2019/05/31</t>
  </si>
  <si>
    <t>2019/06/01</t>
  </si>
  <si>
    <t>2019/06/02</t>
  </si>
  <si>
    <t>2019/06/03</t>
  </si>
  <si>
    <t>2019/06/04</t>
  </si>
  <si>
    <t>2019/06/05</t>
  </si>
  <si>
    <t>2019/06/06</t>
  </si>
  <si>
    <t>2019/06/07</t>
  </si>
  <si>
    <t>2019/06/08</t>
  </si>
  <si>
    <t>2019/06/09</t>
  </si>
  <si>
    <t>2019/06/10</t>
  </si>
  <si>
    <t>2019/06/11</t>
  </si>
  <si>
    <t>2019/06/12</t>
  </si>
  <si>
    <t>2019/06/13</t>
  </si>
  <si>
    <t>2019/06/14</t>
  </si>
  <si>
    <t>2019/06/15</t>
  </si>
  <si>
    <t>2019/06/16</t>
  </si>
  <si>
    <t>2019/06/17</t>
  </si>
  <si>
    <t>2019/06/18</t>
  </si>
  <si>
    <t>2019/06/19</t>
  </si>
  <si>
    <t>2019/06/20</t>
  </si>
  <si>
    <t>2019/06/21</t>
  </si>
  <si>
    <t>2019/06/22</t>
  </si>
  <si>
    <t>2019/06/23</t>
  </si>
  <si>
    <t>2019/06/24</t>
  </si>
  <si>
    <t>2019/06/25</t>
  </si>
  <si>
    <t>2019/06/26</t>
  </si>
  <si>
    <t>2019/06/27</t>
  </si>
  <si>
    <t>2019/06/28</t>
  </si>
  <si>
    <t>2019/06/29</t>
  </si>
  <si>
    <t>2019/06/30</t>
  </si>
  <si>
    <t>2019/07/01</t>
  </si>
  <si>
    <t>2019/07/02</t>
  </si>
  <si>
    <t>2019/07/03</t>
  </si>
  <si>
    <t>2019/07/04</t>
  </si>
  <si>
    <t>2019/07/05</t>
  </si>
  <si>
    <t>2019/07/06</t>
  </si>
  <si>
    <t>2019/07/07</t>
  </si>
  <si>
    <t>2019/07/08</t>
  </si>
  <si>
    <t>2019/07/09</t>
  </si>
  <si>
    <t>2019/07/10</t>
  </si>
  <si>
    <t>2019/07/11</t>
  </si>
  <si>
    <t>2019/07/12</t>
  </si>
  <si>
    <t>2019/07/13</t>
  </si>
  <si>
    <t>2019/07/14</t>
  </si>
  <si>
    <t>2019/07/15</t>
  </si>
  <si>
    <t>2019/07/16</t>
  </si>
  <si>
    <t>2019/07/17</t>
  </si>
  <si>
    <t>2019/07/18</t>
  </si>
  <si>
    <t>2019/07/19</t>
  </si>
  <si>
    <t>2019/07/20</t>
  </si>
  <si>
    <t>2019/07/21</t>
  </si>
  <si>
    <t>2019/07/22</t>
  </si>
  <si>
    <t>2019/07/23</t>
  </si>
  <si>
    <t>2019/07/24</t>
  </si>
  <si>
    <t>2019/07/25</t>
  </si>
  <si>
    <t>2019/07/26</t>
  </si>
  <si>
    <t>2019/07/27</t>
  </si>
  <si>
    <t>2019/07/28</t>
  </si>
  <si>
    <t>2019/07/29</t>
  </si>
  <si>
    <t>2019/07/30</t>
  </si>
  <si>
    <t>2019/07/31</t>
  </si>
  <si>
    <t>2019/08/01</t>
  </si>
  <si>
    <t>2019/08/02</t>
  </si>
  <si>
    <t>2019/08/03</t>
  </si>
  <si>
    <t>2019/08/04</t>
  </si>
  <si>
    <t>2019/08/05</t>
  </si>
  <si>
    <t>2019/08/06</t>
  </si>
  <si>
    <t>2019/08/07</t>
  </si>
  <si>
    <t>2019/08/08</t>
  </si>
  <si>
    <t>2019/08/09</t>
  </si>
  <si>
    <t>2019/08/10</t>
  </si>
  <si>
    <t>2019/08/11</t>
  </si>
  <si>
    <t>2019/08/12</t>
  </si>
  <si>
    <t>2019/08/13</t>
  </si>
  <si>
    <t>2019/08/14</t>
  </si>
  <si>
    <t>2019/08/15</t>
  </si>
  <si>
    <t>2019/08/16</t>
  </si>
  <si>
    <t>2019/08/17</t>
  </si>
  <si>
    <t>2019/08/18</t>
  </si>
  <si>
    <t>2019/08/19</t>
  </si>
  <si>
    <t>2019/08/20</t>
  </si>
  <si>
    <t>2019/08/21</t>
  </si>
  <si>
    <t>2019/08/22</t>
  </si>
  <si>
    <t>2019/08/23</t>
  </si>
  <si>
    <t>2019/08/24</t>
  </si>
  <si>
    <t>2019/08/25</t>
  </si>
  <si>
    <t>2019/08/26</t>
  </si>
  <si>
    <t>2019/08/27</t>
  </si>
  <si>
    <t>2019/08/28</t>
  </si>
  <si>
    <t>2019/08/29</t>
  </si>
  <si>
    <t>2019/08/30</t>
  </si>
  <si>
    <t>2019/08/31</t>
  </si>
  <si>
    <t>2019/09/01</t>
  </si>
  <si>
    <t>2019/09/02</t>
  </si>
  <si>
    <t>2019/09/03</t>
  </si>
  <si>
    <t>2019/09/04</t>
  </si>
  <si>
    <t>2019/09/05</t>
  </si>
  <si>
    <t>2019/09/06</t>
  </si>
  <si>
    <t>2019/09/07</t>
  </si>
  <si>
    <t>2019/09/08</t>
  </si>
  <si>
    <t>2019/09/09</t>
  </si>
  <si>
    <t>2019/09/10</t>
  </si>
  <si>
    <t>2019/09/11</t>
  </si>
  <si>
    <t>2019/09/12</t>
  </si>
  <si>
    <t>2019/09/13</t>
  </si>
  <si>
    <t>2019/09/14</t>
  </si>
  <si>
    <t>2019/09/15</t>
  </si>
  <si>
    <t>2019/09/16</t>
  </si>
  <si>
    <t>2019/09/17</t>
  </si>
  <si>
    <t>2019/09/18</t>
  </si>
  <si>
    <t>2019/09/19</t>
  </si>
  <si>
    <t>2019/09/20</t>
  </si>
  <si>
    <t>2019/09/21</t>
  </si>
  <si>
    <t>2019/09/22</t>
  </si>
  <si>
    <t>2019/09/23</t>
  </si>
  <si>
    <t>2019/09/24</t>
  </si>
  <si>
    <t>2019/09/25</t>
  </si>
  <si>
    <t>2019/09/26</t>
  </si>
  <si>
    <t>2019/09/27</t>
  </si>
  <si>
    <t>2019/09/28</t>
  </si>
  <si>
    <t>2019/09/29</t>
  </si>
  <si>
    <t>2019/09/30</t>
  </si>
  <si>
    <t>2019/10/01</t>
  </si>
  <si>
    <t>2019/10/02</t>
  </si>
  <si>
    <t>2019/10/03</t>
  </si>
  <si>
    <t>2019/10/04</t>
  </si>
  <si>
    <t>2019/10/05</t>
  </si>
  <si>
    <t>2019/10/06</t>
  </si>
  <si>
    <t>2019/10/07</t>
  </si>
  <si>
    <t>2019/10/08</t>
  </si>
  <si>
    <t>2019/10/09</t>
  </si>
  <si>
    <t>2019/10/10</t>
  </si>
  <si>
    <t>2019/10/11</t>
  </si>
  <si>
    <t>2019/10/12</t>
  </si>
  <si>
    <t>2019/10/13</t>
  </si>
  <si>
    <t>2019/10/14</t>
  </si>
  <si>
    <t>2019/10/15</t>
  </si>
  <si>
    <t>2019/10/16</t>
  </si>
  <si>
    <t>2019/10/17</t>
  </si>
  <si>
    <t>2019/10/18</t>
  </si>
  <si>
    <t>2019/10/19</t>
  </si>
  <si>
    <t>2019/10/20</t>
  </si>
  <si>
    <t>2019/10/21</t>
  </si>
  <si>
    <t>2019/10/22</t>
  </si>
  <si>
    <t>2019/10/23</t>
  </si>
  <si>
    <t>2019/10/24</t>
  </si>
  <si>
    <t>2019/10/25</t>
  </si>
  <si>
    <t>2019/10/26</t>
  </si>
  <si>
    <t>2019/10/27</t>
  </si>
  <si>
    <t>2019/10/28</t>
  </si>
  <si>
    <t>2019/10/29</t>
  </si>
  <si>
    <t>2019/10/30</t>
  </si>
  <si>
    <t>2019/10/31</t>
  </si>
  <si>
    <t>2019/11/01</t>
  </si>
  <si>
    <t>2019/11/02</t>
  </si>
  <si>
    <t>2019/11/03</t>
  </si>
  <si>
    <t>2019/11/04</t>
  </si>
  <si>
    <t>2019/11/05</t>
  </si>
  <si>
    <t>2019/11/06</t>
  </si>
  <si>
    <t>2019/11/07</t>
  </si>
  <si>
    <t>2019/11/08</t>
  </si>
  <si>
    <t>2019/11/09</t>
  </si>
  <si>
    <t>2019/11/10</t>
  </si>
  <si>
    <t>2019/11/11</t>
  </si>
  <si>
    <t>2019/11/12</t>
  </si>
  <si>
    <t>2019/11/13</t>
  </si>
  <si>
    <t>2019/11/14</t>
  </si>
  <si>
    <t>2019/11/15</t>
  </si>
  <si>
    <t>2019/11/16</t>
  </si>
  <si>
    <t>2019/11/17</t>
  </si>
  <si>
    <t>2019/11/18</t>
  </si>
  <si>
    <t>2019/11/19</t>
  </si>
  <si>
    <t>2019/11/20</t>
  </si>
  <si>
    <t>2019/11/21</t>
  </si>
  <si>
    <t>2019/11/22</t>
  </si>
  <si>
    <t>2019/11/23</t>
  </si>
  <si>
    <t>2019/11/24</t>
  </si>
  <si>
    <t>2019/11/25</t>
  </si>
  <si>
    <t>2019/11/26</t>
  </si>
  <si>
    <t>2019/11/27</t>
  </si>
  <si>
    <t>2019/11/28</t>
  </si>
  <si>
    <t>2019/11/29</t>
  </si>
  <si>
    <t>2019/11/30</t>
  </si>
  <si>
    <t>2019/12/01</t>
  </si>
  <si>
    <t>2019/12/02</t>
  </si>
  <si>
    <t>2019/12/03</t>
  </si>
  <si>
    <t>2019/12/04</t>
  </si>
  <si>
    <t>2019/12/05</t>
  </si>
  <si>
    <t>2019/12/06</t>
  </si>
  <si>
    <t>2019/12/07</t>
  </si>
  <si>
    <t>2019/12/08</t>
  </si>
  <si>
    <t>2019/12/09</t>
  </si>
  <si>
    <t>2019/12/10</t>
  </si>
  <si>
    <t>2019/12/11</t>
  </si>
  <si>
    <t>2019/12/12</t>
  </si>
  <si>
    <t>2019/12/13</t>
  </si>
  <si>
    <t>2019/12/14</t>
  </si>
  <si>
    <t>2019/12/15</t>
  </si>
  <si>
    <t>2019/12/16</t>
  </si>
  <si>
    <t>2019/12/17</t>
  </si>
  <si>
    <t>2019/12/18</t>
  </si>
  <si>
    <t>2019/12/19</t>
  </si>
  <si>
    <t>2019/12/20</t>
  </si>
  <si>
    <t>2019/12/21</t>
  </si>
  <si>
    <t>2019/12/22</t>
  </si>
  <si>
    <t>2019/12/23</t>
  </si>
  <si>
    <t>2019/12/24</t>
  </si>
  <si>
    <t>2019/12/25</t>
  </si>
  <si>
    <t>2019/12/26</t>
  </si>
  <si>
    <t>2019/12/27</t>
  </si>
  <si>
    <t>2019/12/28</t>
  </si>
  <si>
    <t>2019/12/29</t>
  </si>
  <si>
    <t>2019/12/30</t>
  </si>
  <si>
    <t>2019/12/31</t>
  </si>
  <si>
    <t>2020/01/01</t>
  </si>
  <si>
    <t>2020/01/02</t>
  </si>
  <si>
    <t>2020/01/03</t>
  </si>
  <si>
    <t>2020/01/04</t>
  </si>
  <si>
    <t>2020/01/05</t>
  </si>
  <si>
    <t>2020/01/06</t>
  </si>
  <si>
    <t>2020/01/07</t>
  </si>
  <si>
    <t>2020/01/08</t>
  </si>
  <si>
    <t>2020/01/09</t>
  </si>
  <si>
    <t>2020/01/10</t>
  </si>
  <si>
    <t>2020/01/11</t>
  </si>
  <si>
    <t>2020/01/12</t>
  </si>
  <si>
    <t>2020/01/13</t>
  </si>
  <si>
    <t>2020/01/14</t>
  </si>
  <si>
    <t>2020/01/15</t>
  </si>
  <si>
    <t>2020/01/16</t>
  </si>
  <si>
    <t>2020/01/17</t>
  </si>
  <si>
    <t>2020/01/18</t>
  </si>
  <si>
    <t>2020/01/19</t>
  </si>
  <si>
    <t>2020/01/20</t>
  </si>
  <si>
    <t>2020/01/21</t>
  </si>
  <si>
    <t>2020/01/22</t>
  </si>
  <si>
    <t>2020/01/23</t>
  </si>
  <si>
    <t>2020/01/24</t>
  </si>
  <si>
    <t>2020/01/25</t>
  </si>
  <si>
    <t>2020/01/26</t>
  </si>
  <si>
    <t>2020/01/27</t>
  </si>
  <si>
    <t>2020/01/28</t>
  </si>
  <si>
    <t>2020/01/29</t>
  </si>
  <si>
    <t>2020/01/30</t>
  </si>
  <si>
    <t>2020/01/31</t>
  </si>
  <si>
    <t>2020/02/01</t>
  </si>
  <si>
    <t>2020/02/02</t>
  </si>
  <si>
    <t>2020/02/03</t>
  </si>
  <si>
    <t>2020/02/04</t>
  </si>
  <si>
    <t>2020/02/05</t>
  </si>
  <si>
    <t>2020/02/06</t>
  </si>
  <si>
    <t>2020/02/07</t>
  </si>
  <si>
    <t>2020/02/08</t>
  </si>
  <si>
    <t>2020/02/09</t>
  </si>
  <si>
    <t>2020/02/10</t>
  </si>
  <si>
    <t>2020/02/11</t>
  </si>
  <si>
    <t>2020/02/12</t>
  </si>
  <si>
    <t>2020/02/13</t>
  </si>
  <si>
    <t>2020/02/14</t>
  </si>
  <si>
    <t>2020/02/15</t>
  </si>
  <si>
    <t>2020/02/16</t>
  </si>
  <si>
    <t>2020/02/17</t>
  </si>
  <si>
    <t>2020/02/18</t>
  </si>
  <si>
    <t>2020/02/19</t>
  </si>
  <si>
    <t>2020/02/20</t>
  </si>
  <si>
    <t>2020/02/21</t>
  </si>
  <si>
    <t>2020/02/22</t>
  </si>
  <si>
    <t>2020/02/23</t>
  </si>
  <si>
    <t>2020/02/24</t>
  </si>
  <si>
    <t>2020/02/25</t>
  </si>
  <si>
    <t>2020/02/26</t>
  </si>
  <si>
    <t>2020/02/27</t>
  </si>
  <si>
    <t>2020/02/28</t>
  </si>
  <si>
    <t>2020/02/29</t>
  </si>
  <si>
    <t>2020/03/01</t>
  </si>
  <si>
    <t>2020/03/02</t>
  </si>
  <si>
    <t>2020/03/03</t>
  </si>
  <si>
    <t>2020/03/04</t>
  </si>
  <si>
    <t>2020/03/05</t>
  </si>
  <si>
    <t>2020/03/06</t>
  </si>
  <si>
    <t>2020/03/07</t>
  </si>
  <si>
    <t>2020/03/08</t>
  </si>
  <si>
    <t>2020/03/09</t>
  </si>
  <si>
    <t>2020/03/10</t>
  </si>
  <si>
    <t>2020/03/11</t>
  </si>
  <si>
    <t>2020/03/12</t>
  </si>
  <si>
    <t>2020/03/13</t>
  </si>
  <si>
    <t>2020/03/14</t>
  </si>
  <si>
    <t>2020/03/15</t>
  </si>
  <si>
    <t>2020/03/16</t>
  </si>
  <si>
    <t>2020/03/17</t>
  </si>
  <si>
    <t>2020/03/18</t>
  </si>
  <si>
    <t>2020/03/19</t>
  </si>
  <si>
    <t>2020/03/20</t>
  </si>
  <si>
    <t>2020/03/21</t>
  </si>
  <si>
    <t>2020/03/22</t>
  </si>
  <si>
    <t>2020/03/23</t>
  </si>
  <si>
    <t>2020/03/24</t>
  </si>
  <si>
    <t>2020/03/25</t>
  </si>
  <si>
    <t>2020/03/26</t>
  </si>
  <si>
    <t>2020/03/27</t>
  </si>
  <si>
    <t>2020/03/28</t>
  </si>
  <si>
    <t>2020/03/29</t>
  </si>
  <si>
    <t>2020/03/30</t>
  </si>
  <si>
    <t>2020/03/31</t>
  </si>
  <si>
    <t>2020/04/01</t>
  </si>
  <si>
    <t>2020/04/02</t>
  </si>
  <si>
    <t>2020/04/03</t>
  </si>
  <si>
    <t>2020/04/04</t>
  </si>
  <si>
    <t>2020/04/05</t>
  </si>
  <si>
    <t>2020/04/06</t>
  </si>
  <si>
    <t>2020/04/07</t>
  </si>
  <si>
    <t>2020/04/08</t>
  </si>
  <si>
    <t>2020/04/09</t>
  </si>
  <si>
    <t>2020/04/10</t>
  </si>
  <si>
    <t>2020/04/11</t>
  </si>
  <si>
    <t>2020/04/12</t>
  </si>
  <si>
    <t>2020/04/13</t>
  </si>
  <si>
    <t>2020/04/14</t>
  </si>
  <si>
    <t>2020/04/15</t>
  </si>
  <si>
    <t>2020/04/16</t>
  </si>
  <si>
    <t>2020/04/17</t>
  </si>
  <si>
    <t>2020/04/18</t>
  </si>
  <si>
    <t>2020/04/19</t>
  </si>
  <si>
    <t>2020/04/20</t>
  </si>
  <si>
    <t>2020/04/21</t>
  </si>
  <si>
    <t>2020/04/22</t>
  </si>
  <si>
    <t>2020/04/23</t>
  </si>
  <si>
    <t>2020/04/24</t>
  </si>
  <si>
    <t>2020/04/25</t>
  </si>
  <si>
    <t>2020/04/26</t>
  </si>
  <si>
    <t>2020/04/27</t>
  </si>
  <si>
    <t>2020/04/28</t>
  </si>
  <si>
    <t>2020/04/29</t>
  </si>
  <si>
    <t>2020/04/30</t>
  </si>
  <si>
    <t>2020/05/01</t>
  </si>
  <si>
    <t>2020/05/02</t>
  </si>
  <si>
    <t>2020/05/03</t>
  </si>
  <si>
    <t>2020/05/04</t>
  </si>
  <si>
    <t>2020/05/05</t>
  </si>
  <si>
    <t>2020/05/06</t>
  </si>
  <si>
    <t>2020/05/07</t>
  </si>
  <si>
    <t>2020/05/08</t>
  </si>
  <si>
    <t>2020/05/09</t>
  </si>
  <si>
    <t>2020/05/10</t>
  </si>
  <si>
    <t>2020/05/11</t>
  </si>
  <si>
    <t>2020/05/12</t>
  </si>
  <si>
    <t>2020/05/13</t>
  </si>
  <si>
    <t>2020/05/14</t>
  </si>
  <si>
    <t>2020/05/15</t>
  </si>
  <si>
    <t>2020/05/16</t>
  </si>
  <si>
    <t>2020/05/17</t>
  </si>
  <si>
    <t>2020/05/18</t>
  </si>
  <si>
    <t>2020/05/19</t>
  </si>
  <si>
    <t>2020/05/20</t>
  </si>
  <si>
    <t>2020/05/21</t>
  </si>
  <si>
    <t>2020/05/22</t>
  </si>
  <si>
    <t>2020/05/23</t>
  </si>
  <si>
    <t>2020/05/24</t>
  </si>
  <si>
    <t>2020/05/25</t>
  </si>
  <si>
    <t>2020/05/26</t>
  </si>
  <si>
    <t>2020/05/27</t>
  </si>
  <si>
    <t>2020/05/28</t>
  </si>
  <si>
    <t>2020/05/29</t>
  </si>
  <si>
    <t>2020/05/30</t>
  </si>
  <si>
    <t>2020/05/31</t>
  </si>
  <si>
    <t>2020/06/01</t>
  </si>
  <si>
    <t>2020/06/02</t>
  </si>
  <si>
    <t>2020/06/03</t>
  </si>
  <si>
    <t>2020/06/04</t>
  </si>
  <si>
    <t>2020/06/05</t>
  </si>
  <si>
    <t>2020/06/06</t>
  </si>
  <si>
    <t>2020/06/07</t>
  </si>
  <si>
    <t>2020/06/08</t>
  </si>
  <si>
    <t>2020/06/09</t>
  </si>
  <si>
    <t>2020/06/10</t>
  </si>
  <si>
    <t>2020/06/11</t>
  </si>
  <si>
    <t>2020/06/12</t>
  </si>
  <si>
    <t>2020/06/13</t>
  </si>
  <si>
    <t>2020/06/14</t>
  </si>
  <si>
    <t>2020/06/15</t>
  </si>
  <si>
    <t>2020/06/16</t>
  </si>
  <si>
    <t>2020/06/17</t>
  </si>
  <si>
    <t>2020/06/18</t>
  </si>
  <si>
    <t>2020/06/19</t>
  </si>
  <si>
    <t>2020/06/20</t>
  </si>
  <si>
    <t>2020/06/21</t>
  </si>
  <si>
    <t>2020/06/22</t>
  </si>
  <si>
    <t>2020/06/23</t>
  </si>
  <si>
    <t>2020/06/24</t>
  </si>
  <si>
    <t>2020/06/25</t>
  </si>
  <si>
    <t>2020/06/26</t>
  </si>
  <si>
    <t>2020/06/27</t>
  </si>
  <si>
    <t>2020/06/28</t>
  </si>
  <si>
    <t>2020/06/29</t>
  </si>
  <si>
    <t>2020/06/30</t>
  </si>
  <si>
    <t>2020/07/01</t>
  </si>
  <si>
    <t>2020/07/02</t>
  </si>
  <si>
    <t>2020/07/03</t>
  </si>
  <si>
    <t>2020/07/04</t>
  </si>
  <si>
    <t>2020/07/05</t>
  </si>
  <si>
    <t>2020/07/06</t>
  </si>
  <si>
    <t>2020/07/07</t>
  </si>
  <si>
    <t>2020/07/08</t>
  </si>
  <si>
    <t>2020/07/09</t>
  </si>
  <si>
    <t>2020/07/10</t>
  </si>
  <si>
    <t>2020/07/11</t>
  </si>
  <si>
    <t>2020/07/12</t>
  </si>
  <si>
    <t>2020/07/13</t>
  </si>
  <si>
    <t>2020/07/14</t>
  </si>
  <si>
    <t>2020/07/15</t>
  </si>
  <si>
    <t>2020/07/16</t>
  </si>
  <si>
    <t>2020/07/17</t>
  </si>
  <si>
    <t>2020/07/18</t>
  </si>
  <si>
    <t>2020/07/19</t>
  </si>
  <si>
    <t>2020/07/20</t>
  </si>
  <si>
    <t>2020/07/21</t>
  </si>
  <si>
    <t>2020/07/22</t>
  </si>
  <si>
    <t>2020/07/23</t>
  </si>
  <si>
    <t>2020/07/24</t>
  </si>
  <si>
    <t>2020/07/25</t>
  </si>
  <si>
    <t>2020/07/26</t>
  </si>
  <si>
    <t>2020/07/27</t>
  </si>
  <si>
    <t>2020/07/28</t>
  </si>
  <si>
    <t>2020/07/29</t>
  </si>
  <si>
    <t>2020/07/30</t>
  </si>
  <si>
    <t>2020/07/31</t>
  </si>
  <si>
    <t>2020/08/01</t>
  </si>
  <si>
    <t>2020/08/02</t>
  </si>
  <si>
    <t>2020/08/03</t>
  </si>
  <si>
    <t>2020/08/04</t>
  </si>
  <si>
    <t>2020/08/05</t>
  </si>
  <si>
    <t>2020/08/06</t>
  </si>
  <si>
    <t>2020/08/07</t>
  </si>
  <si>
    <t>2020/08/08</t>
  </si>
  <si>
    <t>2020/08/09</t>
  </si>
  <si>
    <t>2020/08/10</t>
  </si>
  <si>
    <t>2020/08/11</t>
  </si>
  <si>
    <t>2020/08/12</t>
  </si>
  <si>
    <t>2020/08/13</t>
  </si>
  <si>
    <t>2020/08/14</t>
  </si>
  <si>
    <t>2020/08/15</t>
  </si>
  <si>
    <t>2020/08/16</t>
  </si>
  <si>
    <t>2020/08/17</t>
  </si>
  <si>
    <t>2020/08/18</t>
  </si>
  <si>
    <t>2020/08/19</t>
  </si>
  <si>
    <t>2020/08/20</t>
  </si>
  <si>
    <t>2020/08/21</t>
  </si>
  <si>
    <t>2020/08/22</t>
  </si>
  <si>
    <t>2020/08/23</t>
  </si>
  <si>
    <t>2020/08/24</t>
  </si>
  <si>
    <t>2020/08/25</t>
  </si>
  <si>
    <t>2020/08/26</t>
  </si>
  <si>
    <t>2020/08/27</t>
  </si>
  <si>
    <t>2020/08/28</t>
  </si>
  <si>
    <t>2020/08/29</t>
  </si>
  <si>
    <t>2020/08/30</t>
  </si>
  <si>
    <t>2020/08/31</t>
  </si>
  <si>
    <t>2020/09/01</t>
  </si>
  <si>
    <t>2020/09/02</t>
  </si>
  <si>
    <t>2020/09/03</t>
  </si>
  <si>
    <t>2020/09/04</t>
  </si>
  <si>
    <t>2020/09/05</t>
  </si>
  <si>
    <t>2020/09/06</t>
  </si>
  <si>
    <t>2020/09/07</t>
  </si>
  <si>
    <t>2020/09/08</t>
  </si>
  <si>
    <t>2020/09/09</t>
  </si>
  <si>
    <t>2020/09/10</t>
  </si>
  <si>
    <t>2020/09/11</t>
  </si>
  <si>
    <t>2020/09/12</t>
  </si>
  <si>
    <t>2020/09/13</t>
  </si>
  <si>
    <t>2020/09/14</t>
  </si>
  <si>
    <t>2020/09/15</t>
  </si>
  <si>
    <t>2020/09/16</t>
  </si>
  <si>
    <t>2020/09/17</t>
  </si>
  <si>
    <t>2020/09/18</t>
  </si>
  <si>
    <t>2020/09/19</t>
  </si>
  <si>
    <t>2020/09/20</t>
  </si>
  <si>
    <t>2020/09/21</t>
  </si>
  <si>
    <t>2020/09/22</t>
  </si>
  <si>
    <t>2020/09/23</t>
  </si>
  <si>
    <t>2020/09/24</t>
  </si>
  <si>
    <t>2020/09/25</t>
  </si>
  <si>
    <t>2020/09/26</t>
  </si>
  <si>
    <t>2020/09/27</t>
  </si>
  <si>
    <t>2020/09/28</t>
  </si>
  <si>
    <t>2020/09/29</t>
  </si>
  <si>
    <t>2020/09/30</t>
  </si>
  <si>
    <t>2020/10/01</t>
  </si>
  <si>
    <t>2020/10/02</t>
  </si>
  <si>
    <t>2020/10/03</t>
  </si>
  <si>
    <t>2020/10/04</t>
  </si>
  <si>
    <t>2020/10/05</t>
  </si>
  <si>
    <t>2020/10/06</t>
  </si>
  <si>
    <t>2020/10/07</t>
  </si>
  <si>
    <t>2020/10/08</t>
  </si>
  <si>
    <t>2020/10/09</t>
  </si>
  <si>
    <t>2020/10/10</t>
  </si>
  <si>
    <t>2020/10/11</t>
  </si>
  <si>
    <t>2020/10/12</t>
  </si>
  <si>
    <t>2020/10/13</t>
  </si>
  <si>
    <t>2020/10/14</t>
  </si>
  <si>
    <t>2020/10/15</t>
  </si>
  <si>
    <t>2020/10/16</t>
  </si>
  <si>
    <t>2020/10/17</t>
  </si>
  <si>
    <t>2020/10/18</t>
  </si>
  <si>
    <t>2020/10/19</t>
  </si>
  <si>
    <t>2020/10/20</t>
  </si>
  <si>
    <t>2020/10/21</t>
  </si>
  <si>
    <t>2020/10/22</t>
  </si>
  <si>
    <t>2020/10/23</t>
  </si>
  <si>
    <t>2020/10/24</t>
  </si>
  <si>
    <t>2020/10/25</t>
  </si>
  <si>
    <t>2020/10/26</t>
  </si>
  <si>
    <t>2020/10/27</t>
  </si>
  <si>
    <t>2020/10/28</t>
  </si>
  <si>
    <t>2020/10/29</t>
  </si>
  <si>
    <t>2020/10/30</t>
  </si>
  <si>
    <t>2020/10/31</t>
  </si>
  <si>
    <t>2020/11/01</t>
  </si>
  <si>
    <t>2020/11/02</t>
  </si>
  <si>
    <t>2020/11/03</t>
  </si>
  <si>
    <t>2020/11/04</t>
  </si>
  <si>
    <t>2020/11/05</t>
  </si>
  <si>
    <t>2020/11/06</t>
  </si>
  <si>
    <t>2020/11/07</t>
  </si>
  <si>
    <t>2020/11/08</t>
  </si>
  <si>
    <t>2020/11/09</t>
  </si>
  <si>
    <t>2020/11/10</t>
  </si>
  <si>
    <t>2020/11/11</t>
  </si>
  <si>
    <t>2020/11/12</t>
  </si>
  <si>
    <t>2020/11/13</t>
  </si>
  <si>
    <t>2020/11/14</t>
  </si>
  <si>
    <t>2020/11/15</t>
  </si>
  <si>
    <t>2020/11/16</t>
  </si>
  <si>
    <t>2020/11/17</t>
  </si>
  <si>
    <t>2020/11/18</t>
  </si>
  <si>
    <t>2020/11/19</t>
  </si>
  <si>
    <t>2020/11/20</t>
  </si>
  <si>
    <t>2020/11/21</t>
  </si>
  <si>
    <t>2020/11/22</t>
  </si>
  <si>
    <t>2020/11/23</t>
  </si>
  <si>
    <t>2020/11/24</t>
  </si>
  <si>
    <t>2020/11/25</t>
  </si>
  <si>
    <t>2020/11/26</t>
  </si>
  <si>
    <t>2020/11/27</t>
  </si>
  <si>
    <t>2020/11/28</t>
  </si>
  <si>
    <t>2020/11/29</t>
  </si>
  <si>
    <t>2020/11/30</t>
  </si>
  <si>
    <t>2020/12/01</t>
  </si>
  <si>
    <t>2020/12/02</t>
  </si>
  <si>
    <t>2020/12/03</t>
  </si>
  <si>
    <t>2020/12/04</t>
  </si>
  <si>
    <t>2020/12/05</t>
  </si>
  <si>
    <t>2020/12/06</t>
  </si>
  <si>
    <t>2020/12/07</t>
  </si>
  <si>
    <t>2020/12/08</t>
  </si>
  <si>
    <t>2020/12/09</t>
  </si>
  <si>
    <t>2020/12/10</t>
  </si>
  <si>
    <t>2020/12/11</t>
  </si>
  <si>
    <t>2020/12/12</t>
  </si>
  <si>
    <t>2020/12/13</t>
  </si>
  <si>
    <t>2020/12/14</t>
  </si>
  <si>
    <t>2020/12/15</t>
  </si>
  <si>
    <t>2020/12/16</t>
  </si>
  <si>
    <t>2020/12/17</t>
  </si>
  <si>
    <t>2020/12/18</t>
  </si>
  <si>
    <t>2020/12/19</t>
  </si>
  <si>
    <t>2020/12/20</t>
  </si>
  <si>
    <t>2020/12/21</t>
  </si>
  <si>
    <t>2020/12/22</t>
  </si>
  <si>
    <t>2020/12/23</t>
  </si>
  <si>
    <t>2020/12/24</t>
  </si>
  <si>
    <t>2020/12/25</t>
  </si>
  <si>
    <t>2020/12/26</t>
  </si>
  <si>
    <t>2020/12/27</t>
  </si>
  <si>
    <t>2020/12/28</t>
  </si>
  <si>
    <t>2020/12/29</t>
  </si>
  <si>
    <t>2020/12/30</t>
  </si>
  <si>
    <t>2020/12/31</t>
  </si>
  <si>
    <t>2021/01/01</t>
  </si>
  <si>
    <t>2021/01/02</t>
  </si>
  <si>
    <t>2021/01/03</t>
  </si>
  <si>
    <t>2021/01/04</t>
  </si>
  <si>
    <t>2021/01/05</t>
  </si>
  <si>
    <t>2021/01/06</t>
  </si>
  <si>
    <t>2021/01/07</t>
  </si>
  <si>
    <t>2021/01/08</t>
  </si>
  <si>
    <t>2021/01/09</t>
  </si>
  <si>
    <t>2021/01/10</t>
  </si>
  <si>
    <t>2021/01/11</t>
  </si>
  <si>
    <t>2021/01/12</t>
  </si>
  <si>
    <t>2021/01/13</t>
  </si>
  <si>
    <t>2021/01/14</t>
  </si>
  <si>
    <t>2021/01/15</t>
  </si>
  <si>
    <t>2021/01/16</t>
  </si>
  <si>
    <t>2021/01/17</t>
  </si>
  <si>
    <t>2021/01/18</t>
  </si>
  <si>
    <t>2021/01/19</t>
  </si>
  <si>
    <t>2021/01/20</t>
  </si>
  <si>
    <t>2021/01/21</t>
  </si>
  <si>
    <t>2021/01/22</t>
  </si>
  <si>
    <t>2021/01/23</t>
  </si>
  <si>
    <t>2021/01/24</t>
  </si>
  <si>
    <t>2021/01/25</t>
  </si>
  <si>
    <t>2021/01/26</t>
  </si>
  <si>
    <t>2021/01/27</t>
  </si>
  <si>
    <t>2021/01/28</t>
  </si>
  <si>
    <t>2021/01/29</t>
  </si>
  <si>
    <t>2021/01/30</t>
  </si>
  <si>
    <t>2021/01/31</t>
  </si>
  <si>
    <t>2021/02/01</t>
  </si>
  <si>
    <t>2021/02/02</t>
  </si>
  <si>
    <t>2021/02/03</t>
  </si>
  <si>
    <t>2021/02/04</t>
  </si>
  <si>
    <t>2021/02/05</t>
  </si>
  <si>
    <t>2021/02/06</t>
  </si>
  <si>
    <t>2021/02/07</t>
  </si>
  <si>
    <t>2021/02/08</t>
  </si>
  <si>
    <t>2021/02/09</t>
  </si>
  <si>
    <t>2021/02/10</t>
  </si>
  <si>
    <t>2021/02/11</t>
  </si>
  <si>
    <t>2021/02/12</t>
  </si>
  <si>
    <t>2021/02/13</t>
  </si>
  <si>
    <t>2021/02/14</t>
  </si>
  <si>
    <t>2021/02/15</t>
  </si>
  <si>
    <t>2021/02/16</t>
  </si>
  <si>
    <t>2021/02/17</t>
  </si>
  <si>
    <t>2021/02/18</t>
  </si>
  <si>
    <t>2021/02/19</t>
  </si>
  <si>
    <t>2021/02/20</t>
  </si>
  <si>
    <t>2021/02/21</t>
  </si>
  <si>
    <t>2021/02/22</t>
  </si>
  <si>
    <t>2021/02/23</t>
  </si>
  <si>
    <t>2021/02/24</t>
  </si>
  <si>
    <t>2021/02/25</t>
  </si>
  <si>
    <t>2021/02/26</t>
  </si>
  <si>
    <t>2021/02/27</t>
  </si>
  <si>
    <t>2021/02/28</t>
  </si>
  <si>
    <t>2021/03/01</t>
  </si>
  <si>
    <t>2021/03/02</t>
  </si>
  <si>
    <t>2021/03/03</t>
  </si>
  <si>
    <t>2021/03/04</t>
  </si>
  <si>
    <t>2021/03/05</t>
  </si>
  <si>
    <t>2021/03/06</t>
  </si>
  <si>
    <t>2021/03/07</t>
  </si>
  <si>
    <t>2021/03/08</t>
  </si>
  <si>
    <t>2021/03/09</t>
  </si>
  <si>
    <t>2021/03/10</t>
  </si>
  <si>
    <t>2021/03/11</t>
  </si>
  <si>
    <t>2021/03/12</t>
  </si>
  <si>
    <t>2021/03/13</t>
  </si>
  <si>
    <t>2021/03/14</t>
  </si>
  <si>
    <t>2021/03/15</t>
  </si>
  <si>
    <t>2021/03/16</t>
  </si>
  <si>
    <t>2021/03/17</t>
  </si>
  <si>
    <t>2021/03/18</t>
  </si>
  <si>
    <t>2021/03/19</t>
  </si>
  <si>
    <t>2021/03/20</t>
  </si>
  <si>
    <t>2021/03/21</t>
  </si>
  <si>
    <t>2021/03/22</t>
  </si>
  <si>
    <t>2021/03/23</t>
  </si>
  <si>
    <t>2021/03/24</t>
  </si>
  <si>
    <t>2021/03/25</t>
  </si>
  <si>
    <t>2021/03/26</t>
  </si>
  <si>
    <t>2021/03/27</t>
  </si>
  <si>
    <t>2021/03/28</t>
  </si>
  <si>
    <t>2021/03/29</t>
  </si>
  <si>
    <t>2021/03/30</t>
  </si>
  <si>
    <t>2021/03/31</t>
  </si>
  <si>
    <t>2021/04/01</t>
  </si>
  <si>
    <t>2021/04/02</t>
  </si>
  <si>
    <t>2021/04/03</t>
  </si>
  <si>
    <t>2021/04/04</t>
  </si>
  <si>
    <t>2021/04/05</t>
  </si>
  <si>
    <t>2021/04/06</t>
  </si>
  <si>
    <t>2021/04/07</t>
  </si>
  <si>
    <t>2021/04/08</t>
  </si>
  <si>
    <t>2021/04/09</t>
  </si>
  <si>
    <t>2021/04/10</t>
  </si>
  <si>
    <t>2021/04/11</t>
  </si>
  <si>
    <t>2021/04/12</t>
  </si>
  <si>
    <t>2021/04/13</t>
  </si>
  <si>
    <t>2021/04/14</t>
  </si>
  <si>
    <t>2021/04/15</t>
  </si>
  <si>
    <t>2021/04/16</t>
  </si>
  <si>
    <t>2021/04/17</t>
  </si>
  <si>
    <t>2021/04/18</t>
  </si>
  <si>
    <t>2021/04/19</t>
  </si>
  <si>
    <t>2021/04/20</t>
  </si>
  <si>
    <t>2021/04/21</t>
  </si>
  <si>
    <t>2021/04/22</t>
  </si>
  <si>
    <t>2021/04/23</t>
  </si>
  <si>
    <t>2021/04/24</t>
  </si>
  <si>
    <t>2021/04/25</t>
  </si>
  <si>
    <t>2021/04/26</t>
  </si>
  <si>
    <t>2021/04/27</t>
  </si>
  <si>
    <t>2021/04/28</t>
  </si>
  <si>
    <t>2021/04/29</t>
  </si>
  <si>
    <t>2021/04/30</t>
  </si>
  <si>
    <t>2021/05/01</t>
  </si>
  <si>
    <t>2021/05/02</t>
  </si>
  <si>
    <t>2021/05/03</t>
  </si>
  <si>
    <t>2021/05/04</t>
  </si>
  <si>
    <t>2021/05/05</t>
  </si>
  <si>
    <t>2021/05/06</t>
  </si>
  <si>
    <t>2021/05/07</t>
  </si>
  <si>
    <t>2021/05/08</t>
  </si>
  <si>
    <t>2021/05/09</t>
  </si>
  <si>
    <t>2021/05/10</t>
  </si>
  <si>
    <t>2021/05/11</t>
  </si>
  <si>
    <t>2021/05/12</t>
  </si>
  <si>
    <t>2021/05/13</t>
  </si>
  <si>
    <t>2021/05/14</t>
  </si>
  <si>
    <t>2021/05/15</t>
  </si>
  <si>
    <t>2021/05/16</t>
  </si>
  <si>
    <t>2021/05/17</t>
  </si>
  <si>
    <t>2021/05/18</t>
  </si>
  <si>
    <t>2021/05/19</t>
  </si>
  <si>
    <t>2021/05/20</t>
  </si>
  <si>
    <t>2021/05/21</t>
  </si>
  <si>
    <t>2021/05/22</t>
  </si>
  <si>
    <t>2021/05/23</t>
  </si>
  <si>
    <t>2021/05/24</t>
  </si>
  <si>
    <t>2021/05/25</t>
  </si>
  <si>
    <t>2021/05/26</t>
  </si>
  <si>
    <t>2021/05/27</t>
  </si>
  <si>
    <t>2021/05/28</t>
  </si>
  <si>
    <t>2021/05/29</t>
  </si>
  <si>
    <t>2021/05/30</t>
  </si>
  <si>
    <t>2021/05/31</t>
  </si>
  <si>
    <t>2021/06/01</t>
  </si>
  <si>
    <t>2021/06/02</t>
  </si>
  <si>
    <t>2021/06/03</t>
  </si>
  <si>
    <t>2021/06/04</t>
  </si>
  <si>
    <t>2021/06/05</t>
  </si>
  <si>
    <t>2021/06/06</t>
  </si>
  <si>
    <t>2021/06/07</t>
  </si>
  <si>
    <t>2021/06/08</t>
  </si>
  <si>
    <t>2021/06/09</t>
  </si>
  <si>
    <t>2021/06/10</t>
  </si>
  <si>
    <t>2021/06/11</t>
  </si>
  <si>
    <t>2021/06/12</t>
  </si>
  <si>
    <t>2021/06/13</t>
  </si>
  <si>
    <t>2021/06/14</t>
  </si>
  <si>
    <t>2021/06/15</t>
  </si>
  <si>
    <t>2021/06/16</t>
  </si>
  <si>
    <t>2021/06/17</t>
  </si>
  <si>
    <t>2021/06/18</t>
  </si>
  <si>
    <t>2021/06/19</t>
  </si>
  <si>
    <t>2021/06/20</t>
  </si>
  <si>
    <t>2021/06/21</t>
  </si>
  <si>
    <t>2021/06/22</t>
  </si>
  <si>
    <t>2021/06/23</t>
  </si>
  <si>
    <t>2021/06/24</t>
  </si>
  <si>
    <t>2021/06/25</t>
  </si>
  <si>
    <t>2021/06/26</t>
  </si>
  <si>
    <t>2021/06/27</t>
  </si>
  <si>
    <t>2021/06/28</t>
  </si>
  <si>
    <t>2021/06/29</t>
  </si>
  <si>
    <t>2021/06/30</t>
  </si>
  <si>
    <t>2021/07/01</t>
  </si>
  <si>
    <t>2021/07/02</t>
  </si>
  <si>
    <t>2021/07/03</t>
  </si>
  <si>
    <t>2021/07/04</t>
  </si>
  <si>
    <t>2021/07/05</t>
  </si>
  <si>
    <t>2021/07/06</t>
  </si>
  <si>
    <t>2021/07/07</t>
  </si>
  <si>
    <t>2021/07/08</t>
  </si>
  <si>
    <t>2021/07/09</t>
  </si>
  <si>
    <t>2021/07/10</t>
  </si>
  <si>
    <t>2021/07/11</t>
  </si>
  <si>
    <t>2021/07/12</t>
  </si>
  <si>
    <t>2021/07/13</t>
  </si>
  <si>
    <t>2021/07/14</t>
  </si>
  <si>
    <t>2021/07/15</t>
  </si>
  <si>
    <t>2021/07/16</t>
  </si>
  <si>
    <t>2021/07/17</t>
  </si>
  <si>
    <t>2021/07/18</t>
  </si>
  <si>
    <t>2021/07/19</t>
  </si>
  <si>
    <t>2021/07/20</t>
  </si>
  <si>
    <t>2021/07/21</t>
  </si>
  <si>
    <t>2021/07/22</t>
  </si>
  <si>
    <t>2021/07/23</t>
  </si>
  <si>
    <t>2021/07/24</t>
  </si>
  <si>
    <t>2021/07/25</t>
  </si>
  <si>
    <t>2021/07/26</t>
  </si>
  <si>
    <t>2021/07/27</t>
  </si>
  <si>
    <t>2021/07/28</t>
  </si>
  <si>
    <t>2021/07/29</t>
  </si>
  <si>
    <t>2021/07/30</t>
  </si>
  <si>
    <t>2021/07/31</t>
  </si>
  <si>
    <t>2021/08/01</t>
  </si>
  <si>
    <t>2021/08/02</t>
  </si>
  <si>
    <t>2021/08/03</t>
  </si>
  <si>
    <t>2021/08/04</t>
  </si>
  <si>
    <t>2021/08/05</t>
  </si>
  <si>
    <t>2021/08/06</t>
  </si>
  <si>
    <t>2021/08/07</t>
  </si>
  <si>
    <t>2021/08/08</t>
  </si>
  <si>
    <t>2021/08/09</t>
  </si>
  <si>
    <t>2021/08/10</t>
  </si>
  <si>
    <t>2021/08/11</t>
  </si>
  <si>
    <t>2021/08/12</t>
  </si>
  <si>
    <t>2021/08/13</t>
  </si>
  <si>
    <t>2021/08/14</t>
  </si>
  <si>
    <t>2021/08/15</t>
  </si>
  <si>
    <t>2021/08/16</t>
  </si>
  <si>
    <t>2021/08/17</t>
  </si>
  <si>
    <t>2021/08/18</t>
  </si>
  <si>
    <t>2021/08/19</t>
  </si>
  <si>
    <t>2021/08/20</t>
  </si>
  <si>
    <t>2021/08/21</t>
  </si>
  <si>
    <t>2021/08/22</t>
  </si>
  <si>
    <t>2021/08/23</t>
  </si>
  <si>
    <t>2021/08/24</t>
  </si>
  <si>
    <t>2021/08/25</t>
  </si>
  <si>
    <t>2021/08/26</t>
  </si>
  <si>
    <t>2021/08/27</t>
  </si>
  <si>
    <t>2021/08/28</t>
  </si>
  <si>
    <t>2021/08/29</t>
  </si>
  <si>
    <t>2021/08/30</t>
  </si>
  <si>
    <t>2021/08/31</t>
  </si>
  <si>
    <t>2021/09/01</t>
  </si>
  <si>
    <t>2021/09/02</t>
  </si>
  <si>
    <t>2021/09/03</t>
  </si>
  <si>
    <t>2021/09/04</t>
  </si>
  <si>
    <t>2021/09/05</t>
  </si>
  <si>
    <t>2021/09/06</t>
  </si>
  <si>
    <t>2021/09/07</t>
  </si>
  <si>
    <t>2021/09/08</t>
  </si>
  <si>
    <t>2021/09/09</t>
  </si>
  <si>
    <t>2021/09/10</t>
  </si>
  <si>
    <t>2021/09/11</t>
  </si>
  <si>
    <t>2021/09/12</t>
  </si>
  <si>
    <t>2021/09/13</t>
  </si>
  <si>
    <t>2021/09/14</t>
  </si>
  <si>
    <t>2021/09/15</t>
  </si>
  <si>
    <t>2021/09/16</t>
  </si>
  <si>
    <t>2021/09/17</t>
  </si>
  <si>
    <t>2021/09/18</t>
  </si>
  <si>
    <t>2021/09/19</t>
  </si>
  <si>
    <t>2021/09/20</t>
  </si>
  <si>
    <t>2021/09/21</t>
  </si>
  <si>
    <t>2021/09/22</t>
  </si>
  <si>
    <t>2021/09/23</t>
  </si>
  <si>
    <t>2021/09/24</t>
  </si>
  <si>
    <t>2021/09/25</t>
  </si>
  <si>
    <t>2021/09/26</t>
  </si>
  <si>
    <t>2021/09/27</t>
  </si>
  <si>
    <t>2021/09/28</t>
  </si>
  <si>
    <t>2021/09/29</t>
  </si>
  <si>
    <t>2021/09/30</t>
  </si>
  <si>
    <t>2021/10/01</t>
  </si>
  <si>
    <t>2021/10/02</t>
  </si>
  <si>
    <t>2021/10/03</t>
  </si>
  <si>
    <t>2021/10/04</t>
  </si>
  <si>
    <t>2021/10/05</t>
  </si>
  <si>
    <t>2021/10/06</t>
  </si>
  <si>
    <t>2021/10/07</t>
  </si>
  <si>
    <t>2021/10/08</t>
  </si>
  <si>
    <t>2021/10/09</t>
  </si>
  <si>
    <t>2021/10/10</t>
  </si>
  <si>
    <t>2021/10/11</t>
  </si>
  <si>
    <t>2021/10/12</t>
  </si>
  <si>
    <t>2021/10/13</t>
  </si>
  <si>
    <t>2021/10/14</t>
  </si>
  <si>
    <t>2021/10/15</t>
  </si>
  <si>
    <t>2021/10/16</t>
  </si>
  <si>
    <t>2021/10/17</t>
  </si>
  <si>
    <t>2021/10/18</t>
  </si>
  <si>
    <t>2021/10/19</t>
  </si>
  <si>
    <t>2021/10/20</t>
  </si>
  <si>
    <t>2021/10/21</t>
  </si>
  <si>
    <t>2021/10/22</t>
  </si>
  <si>
    <t>2021/10/23</t>
  </si>
  <si>
    <t>2021/10/24</t>
  </si>
  <si>
    <t>2021/10/25</t>
  </si>
  <si>
    <t>2021/10/26</t>
  </si>
  <si>
    <t>2021/10/27</t>
  </si>
  <si>
    <t>2021/10/28</t>
  </si>
  <si>
    <t>2021/10/29</t>
  </si>
  <si>
    <t>2021/10/30</t>
  </si>
  <si>
    <t>2021/10/31</t>
  </si>
  <si>
    <t>2021/11/01</t>
  </si>
  <si>
    <t>2021/11/02</t>
  </si>
  <si>
    <t>2021/11/03</t>
  </si>
  <si>
    <t>2021/11/04</t>
  </si>
  <si>
    <t>2021/11/05</t>
  </si>
  <si>
    <t>2021/11/06</t>
  </si>
  <si>
    <t>2021/11/07</t>
  </si>
  <si>
    <t>2021/11/08</t>
  </si>
  <si>
    <t>2021/11/09</t>
  </si>
  <si>
    <t>2021/11/10</t>
  </si>
  <si>
    <t>2021/11/11</t>
  </si>
  <si>
    <t>2021/11/12</t>
  </si>
  <si>
    <t>2021/11/13</t>
  </si>
  <si>
    <t>2021/11/14</t>
  </si>
  <si>
    <t>2021/11/15</t>
  </si>
  <si>
    <t>2021/11/16</t>
  </si>
  <si>
    <t>2021/11/17</t>
  </si>
  <si>
    <t>2021/11/18</t>
  </si>
  <si>
    <t>2021/11/19</t>
  </si>
  <si>
    <t>2021/11/20</t>
  </si>
  <si>
    <t>2021/11/21</t>
  </si>
  <si>
    <t>2021/11/22</t>
  </si>
  <si>
    <t>2021/11/23</t>
  </si>
  <si>
    <t>2021/11/24</t>
  </si>
  <si>
    <t>2021/11/25</t>
  </si>
  <si>
    <t>2021/11/26</t>
  </si>
  <si>
    <t>2021/11/27</t>
  </si>
  <si>
    <t>2021/11/28</t>
  </si>
  <si>
    <t>2021/11/29</t>
  </si>
  <si>
    <t>2021/11/30</t>
  </si>
  <si>
    <t>2021/12/01</t>
  </si>
  <si>
    <t>2021/12/02</t>
  </si>
  <si>
    <t>2021/12/03</t>
  </si>
  <si>
    <t>2021/12/04</t>
  </si>
  <si>
    <t>2021/12/05</t>
  </si>
  <si>
    <t>2021/12/06</t>
  </si>
  <si>
    <t>2021/12/07</t>
  </si>
  <si>
    <t>2021/12/08</t>
  </si>
  <si>
    <t>2021/12/09</t>
  </si>
  <si>
    <t>2021/12/10</t>
  </si>
  <si>
    <t>2021/12/11</t>
  </si>
  <si>
    <t>2021/12/12</t>
  </si>
  <si>
    <t>2021/12/13</t>
  </si>
  <si>
    <t>2021/12/14</t>
  </si>
  <si>
    <t>2021/12/15</t>
  </si>
  <si>
    <t>2021/12/16</t>
  </si>
  <si>
    <t>2021/12/17</t>
  </si>
  <si>
    <t>2021/12/18</t>
  </si>
  <si>
    <t>2021/12/19</t>
  </si>
  <si>
    <t>2021/12/20</t>
  </si>
  <si>
    <t>2021/12/21</t>
  </si>
  <si>
    <t>2021/12/22</t>
  </si>
  <si>
    <t>2021/12/23</t>
  </si>
  <si>
    <t>2021/12/24</t>
  </si>
  <si>
    <t>2021/12/25</t>
  </si>
  <si>
    <t>2021/12/26</t>
  </si>
  <si>
    <t>2021/12/27</t>
  </si>
  <si>
    <t>2021/12/28</t>
  </si>
  <si>
    <t>2021/12/29</t>
  </si>
  <si>
    <t>2021/12/30</t>
  </si>
  <si>
    <t>2021/12/31</t>
  </si>
  <si>
    <t>2022/01/01</t>
  </si>
  <si>
    <t>2022/01/02</t>
  </si>
  <si>
    <t>2022/01/03</t>
  </si>
  <si>
    <t>2022/01/04</t>
  </si>
  <si>
    <t>2022/01/05</t>
  </si>
  <si>
    <t>2022/01/06</t>
  </si>
  <si>
    <t>2022/01/07</t>
  </si>
  <si>
    <t>2022/01/08</t>
  </si>
  <si>
    <t>2022/01/09</t>
  </si>
  <si>
    <t>2022/01/10</t>
  </si>
  <si>
    <t>2022/01/11</t>
  </si>
  <si>
    <t>2022/01/12</t>
  </si>
  <si>
    <t>2022/01/13</t>
  </si>
  <si>
    <t>2022/01/14</t>
  </si>
  <si>
    <t>2022/01/15</t>
  </si>
  <si>
    <t>2022/01/16</t>
  </si>
  <si>
    <t>2022/01/17</t>
  </si>
  <si>
    <t>2022/01/18</t>
  </si>
  <si>
    <t>2022/01/19</t>
  </si>
  <si>
    <t>2022/01/20</t>
  </si>
  <si>
    <t>2022/01/21</t>
  </si>
  <si>
    <t>2022/01/22</t>
  </si>
  <si>
    <t>2022/01/23</t>
  </si>
  <si>
    <t>2022/01/24</t>
  </si>
  <si>
    <t>2022/01/25</t>
  </si>
  <si>
    <t>2022/01/26</t>
  </si>
  <si>
    <t>2022/01/27</t>
  </si>
  <si>
    <t>2022/01/28</t>
  </si>
  <si>
    <t>2022/01/29</t>
  </si>
  <si>
    <t>2022/01/30</t>
  </si>
  <si>
    <t>2022/01/31</t>
  </si>
  <si>
    <t>2022/02/01</t>
  </si>
  <si>
    <t>2022/02/02</t>
  </si>
  <si>
    <t>2022/02/03</t>
  </si>
  <si>
    <t>2022/02/04</t>
  </si>
  <si>
    <t>2022/02/05</t>
  </si>
  <si>
    <t>2022/02/06</t>
  </si>
  <si>
    <t>2022/02/07</t>
  </si>
  <si>
    <t>2022/02/08</t>
  </si>
  <si>
    <t>2022/02/09</t>
  </si>
  <si>
    <t>2022/02/10</t>
  </si>
  <si>
    <t>2022/02/11</t>
  </si>
  <si>
    <t>2022/02/12</t>
  </si>
  <si>
    <t>2022/02/13</t>
  </si>
  <si>
    <t>2022/02/14</t>
  </si>
  <si>
    <t>2022/02/15</t>
  </si>
  <si>
    <t>2022/02/16</t>
  </si>
  <si>
    <t>2022/02/17</t>
  </si>
  <si>
    <t>2022/02/18</t>
  </si>
  <si>
    <t>2022/02/19</t>
  </si>
  <si>
    <t>2022/02/20</t>
  </si>
  <si>
    <t>2022/02/21</t>
  </si>
  <si>
    <t>2022/02/22</t>
  </si>
  <si>
    <t>2022/02/23</t>
  </si>
  <si>
    <t>2022/02/24</t>
  </si>
  <si>
    <t>2022/02/25</t>
  </si>
  <si>
    <t>2022/02/26</t>
  </si>
  <si>
    <t>2022/02/27</t>
  </si>
  <si>
    <t>2022/02/28</t>
  </si>
  <si>
    <t>2022/03/01</t>
  </si>
  <si>
    <t>2022/03/02</t>
  </si>
  <si>
    <t>2022/03/03</t>
  </si>
  <si>
    <t>2022/03/04</t>
  </si>
  <si>
    <t>2022/03/05</t>
  </si>
  <si>
    <t>2022/03/06</t>
  </si>
  <si>
    <t>2022/03/07</t>
  </si>
  <si>
    <t>2022/03/08</t>
  </si>
  <si>
    <t>2022/03/09</t>
  </si>
  <si>
    <t>2022/03/10</t>
  </si>
  <si>
    <t>2022/03/11</t>
  </si>
  <si>
    <t>2022/03/12</t>
  </si>
  <si>
    <t>2022/03/13</t>
  </si>
  <si>
    <t>2022/03/14</t>
  </si>
  <si>
    <t>2022/03/15</t>
  </si>
  <si>
    <t>2022/03/16</t>
  </si>
  <si>
    <t>2022/03/17</t>
  </si>
  <si>
    <t>2022/03/18</t>
  </si>
  <si>
    <t>2022/03/19</t>
  </si>
  <si>
    <t>2022/03/20</t>
  </si>
  <si>
    <t>2022/03/21</t>
  </si>
  <si>
    <t>2022/03/22</t>
  </si>
  <si>
    <t>2022/03/23</t>
  </si>
  <si>
    <t>2022/03/24</t>
  </si>
  <si>
    <t>2022/03/25</t>
  </si>
  <si>
    <t>2022/03/26</t>
  </si>
  <si>
    <t>2022/03/27</t>
  </si>
  <si>
    <t>2022/03/28</t>
  </si>
  <si>
    <t>2022/03/29</t>
  </si>
  <si>
    <t>2022/03/30</t>
  </si>
  <si>
    <t>2022/03/31</t>
  </si>
  <si>
    <t>2022/04/01</t>
  </si>
  <si>
    <t>2022/04/02</t>
  </si>
  <si>
    <t>2022/04/03</t>
  </si>
  <si>
    <t>2022/04/04</t>
  </si>
  <si>
    <t>2022/04/05</t>
  </si>
  <si>
    <t>2022/04/06</t>
  </si>
  <si>
    <t>2022/04/07</t>
  </si>
  <si>
    <t>2022/04/08</t>
  </si>
  <si>
    <t>2022/04/09</t>
  </si>
  <si>
    <t>2022/04/10</t>
  </si>
  <si>
    <t>2022/04/11</t>
  </si>
  <si>
    <t>2022/04/12</t>
  </si>
  <si>
    <t>2022/04/13</t>
  </si>
  <si>
    <t>2022/04/14</t>
  </si>
  <si>
    <t>2022/04/15</t>
  </si>
  <si>
    <t>2022/04/16</t>
  </si>
  <si>
    <t>2022/04/17</t>
  </si>
  <si>
    <t>2022/04/18</t>
  </si>
  <si>
    <t>2022/04/19</t>
  </si>
  <si>
    <t>2022/04/20</t>
  </si>
  <si>
    <t>2022/04/21</t>
  </si>
  <si>
    <t>2022/04/22</t>
  </si>
  <si>
    <t>2022/04/23</t>
  </si>
  <si>
    <t>2022/04/24</t>
  </si>
  <si>
    <t>2022/04/25</t>
  </si>
  <si>
    <t>2022/04/26</t>
  </si>
  <si>
    <t>2022/04/27</t>
  </si>
  <si>
    <t>2022/04/28</t>
  </si>
  <si>
    <t>2022/04/29</t>
  </si>
  <si>
    <t>2022/04/30</t>
  </si>
  <si>
    <t>2022/05/01</t>
  </si>
  <si>
    <t>2022/05/02</t>
  </si>
  <si>
    <t>2022/05/03</t>
  </si>
  <si>
    <t>2022/05/04</t>
  </si>
  <si>
    <t>2022/05/05</t>
  </si>
  <si>
    <t>2022/05/06</t>
  </si>
  <si>
    <t>2022/05/07</t>
  </si>
  <si>
    <t>2022/05/08</t>
  </si>
  <si>
    <t>2022/05/09</t>
  </si>
  <si>
    <t>2022/05/10</t>
  </si>
  <si>
    <t>2022/05/11</t>
  </si>
  <si>
    <t>2022/05/12</t>
  </si>
  <si>
    <t>2022/05/13</t>
  </si>
  <si>
    <t>2022/05/14</t>
  </si>
  <si>
    <t>2022/05/15</t>
  </si>
  <si>
    <t>2022/05/16</t>
  </si>
  <si>
    <t>2022/05/17</t>
  </si>
  <si>
    <t>2022/05/18</t>
  </si>
  <si>
    <t>2022/05/19</t>
  </si>
  <si>
    <t>2022/05/20</t>
  </si>
  <si>
    <t>2022/05/21</t>
  </si>
  <si>
    <t>2022/05/22</t>
  </si>
  <si>
    <t>2022/05/23</t>
  </si>
  <si>
    <t>2022/05/24</t>
  </si>
  <si>
    <t>2022/05/25</t>
  </si>
  <si>
    <t>2022/05/26</t>
  </si>
  <si>
    <t>2022/05/27</t>
  </si>
  <si>
    <t>2022/05/28</t>
  </si>
  <si>
    <t>2022/05/29</t>
  </si>
  <si>
    <t>2022/05/30</t>
  </si>
  <si>
    <t>2022/05/31</t>
  </si>
  <si>
    <t>2022/06/01</t>
  </si>
  <si>
    <t>2022/06/02</t>
  </si>
  <si>
    <t>2022/06/03</t>
  </si>
  <si>
    <t>2022/06/04</t>
  </si>
  <si>
    <t>2022/06/05</t>
  </si>
  <si>
    <t>2022/06/06</t>
  </si>
  <si>
    <t>2022/06/07</t>
  </si>
  <si>
    <t>2022/06/08</t>
  </si>
  <si>
    <t>2022/06/09</t>
  </si>
  <si>
    <t>2022/06/10</t>
  </si>
  <si>
    <t>2022/06/11</t>
  </si>
  <si>
    <t>2022/06/12</t>
  </si>
  <si>
    <t>2022/06/13</t>
  </si>
  <si>
    <t>2022/06/14</t>
  </si>
  <si>
    <t>2022/06/15</t>
  </si>
  <si>
    <t>2022/06/16</t>
  </si>
  <si>
    <t>2022/06/17</t>
  </si>
  <si>
    <t>2022/06/18</t>
  </si>
  <si>
    <t>2022/06/19</t>
  </si>
  <si>
    <t>2022/06/20</t>
  </si>
  <si>
    <t>2022/06/21</t>
  </si>
  <si>
    <t>2022/06/22</t>
  </si>
  <si>
    <t>2022/06/23</t>
  </si>
  <si>
    <t>2022/06/24</t>
  </si>
  <si>
    <t>2022/06/25</t>
  </si>
  <si>
    <t>2022/06/26</t>
  </si>
  <si>
    <t>2022/06/27</t>
  </si>
  <si>
    <t>2022/06/28</t>
  </si>
  <si>
    <t>2022/06/29</t>
  </si>
  <si>
    <t>2022/06/30</t>
  </si>
  <si>
    <t>2022/07/01</t>
  </si>
  <si>
    <t>2022/07/02</t>
  </si>
  <si>
    <t>2022/07/03</t>
  </si>
  <si>
    <t>2022/07/04</t>
  </si>
  <si>
    <t>2022/07/05</t>
  </si>
  <si>
    <t>2022/07/06</t>
  </si>
  <si>
    <t>2022/07/07</t>
  </si>
  <si>
    <t>2022/07/08</t>
  </si>
  <si>
    <t>2022/07/09</t>
  </si>
  <si>
    <t>2022/07/10</t>
  </si>
  <si>
    <t>2022/07/11</t>
  </si>
  <si>
    <t>2022/07/12</t>
  </si>
  <si>
    <t>2022/07/13</t>
  </si>
  <si>
    <t>2022/07/14</t>
  </si>
  <si>
    <t>2022/07/15</t>
  </si>
  <si>
    <t>2022/07/16</t>
  </si>
  <si>
    <t>2022/07/17</t>
  </si>
  <si>
    <t>2022/07/18</t>
  </si>
  <si>
    <t>2022/07/19</t>
  </si>
  <si>
    <t>2022/07/20</t>
  </si>
  <si>
    <t>2022/07/21</t>
  </si>
  <si>
    <t>2022/07/22</t>
  </si>
  <si>
    <t>2022/07/23</t>
  </si>
  <si>
    <t>2022/07/24</t>
  </si>
  <si>
    <t>2022/07/25</t>
  </si>
  <si>
    <t>2022/07/26</t>
  </si>
  <si>
    <t>2022/07/27</t>
  </si>
  <si>
    <t>2022/07/28</t>
  </si>
  <si>
    <t>2022/07/29</t>
  </si>
  <si>
    <t>2022/07/30</t>
  </si>
  <si>
    <t>2022/07/31</t>
  </si>
  <si>
    <t>2022/08/01</t>
  </si>
  <si>
    <t>2022/08/02</t>
  </si>
  <si>
    <t>2022/08/03</t>
  </si>
  <si>
    <t>2022/08/04</t>
  </si>
  <si>
    <t>2022/08/05</t>
  </si>
  <si>
    <t>2022/08/06</t>
  </si>
  <si>
    <t>2022/08/07</t>
  </si>
  <si>
    <t>2022/08/08</t>
  </si>
  <si>
    <t>2022/08/09</t>
  </si>
  <si>
    <t>2022/08/10</t>
  </si>
  <si>
    <t>2022/08/11</t>
  </si>
  <si>
    <t>2022/08/12</t>
  </si>
  <si>
    <t>2022/08/13</t>
  </si>
  <si>
    <t>2022/08/14</t>
  </si>
  <si>
    <t>2022/08/15</t>
  </si>
  <si>
    <t>2022/08/16</t>
  </si>
  <si>
    <t>2022/08/17</t>
  </si>
  <si>
    <t>2022/08/18</t>
  </si>
  <si>
    <t>2022/08/19</t>
  </si>
  <si>
    <t>2022/08/20</t>
  </si>
  <si>
    <t>2022/08/21</t>
  </si>
  <si>
    <t>2022/08/22</t>
  </si>
  <si>
    <t>2022/08/23</t>
  </si>
  <si>
    <t>2022/08/24</t>
  </si>
  <si>
    <t>2022/08/25</t>
  </si>
  <si>
    <t>2022/08/26</t>
  </si>
  <si>
    <t>2022/08/27</t>
  </si>
  <si>
    <t>2022/08/28</t>
  </si>
  <si>
    <t>2022/08/29</t>
  </si>
  <si>
    <t>2022/08/30</t>
  </si>
  <si>
    <t>2022/08/31</t>
  </si>
  <si>
    <t>2022/09/01</t>
  </si>
  <si>
    <t>2022/09/02</t>
  </si>
  <si>
    <t>2022/09/03</t>
  </si>
  <si>
    <t>2022/09/04</t>
  </si>
  <si>
    <t>2022/09/05</t>
  </si>
  <si>
    <t>2022/09/06</t>
  </si>
  <si>
    <t>2022/09/07</t>
  </si>
  <si>
    <t>2022/09/08</t>
  </si>
  <si>
    <t>2022/09/09</t>
  </si>
  <si>
    <t>2022/09/10</t>
  </si>
  <si>
    <t>2022/09/11</t>
  </si>
  <si>
    <t>2022/09/12</t>
  </si>
  <si>
    <t>2022/09/13</t>
  </si>
  <si>
    <t>2022/09/14</t>
  </si>
  <si>
    <t>2022/09/15</t>
  </si>
  <si>
    <t>2022/09/16</t>
  </si>
  <si>
    <t>2022/09/17</t>
  </si>
  <si>
    <t>2022/09/18</t>
  </si>
  <si>
    <t>2022/09/19</t>
  </si>
  <si>
    <t>2022/09/20</t>
  </si>
  <si>
    <t>2022/09/21</t>
  </si>
  <si>
    <t>2022/09/22</t>
  </si>
  <si>
    <t>2022/09/23</t>
  </si>
  <si>
    <t>2022/09/24</t>
  </si>
  <si>
    <t>2022/09/25</t>
  </si>
  <si>
    <t>2022/09/26</t>
  </si>
  <si>
    <t>2022/09/27</t>
  </si>
  <si>
    <t>2022/09/28</t>
  </si>
  <si>
    <t>2022/09/29</t>
  </si>
  <si>
    <t>2022/09/30</t>
  </si>
  <si>
    <t>2022/10/01</t>
  </si>
  <si>
    <t>2022/10/02</t>
  </si>
  <si>
    <t>2022/10/03</t>
  </si>
  <si>
    <t>2022/10/04</t>
  </si>
  <si>
    <t>2022/10/05</t>
  </si>
  <si>
    <t>2022/10/06</t>
  </si>
  <si>
    <t>2022/10/07</t>
  </si>
  <si>
    <t>2022/10/08</t>
  </si>
  <si>
    <t>2022/10/09</t>
  </si>
  <si>
    <t>2022/10/10</t>
  </si>
  <si>
    <t>2022/10/11</t>
  </si>
  <si>
    <t>2022/10/12</t>
  </si>
  <si>
    <t>2022/10/13</t>
  </si>
  <si>
    <t>2022/10/14</t>
  </si>
  <si>
    <t>2022/10/15</t>
  </si>
  <si>
    <t>2022/10/16</t>
  </si>
  <si>
    <t>2022/10/17</t>
  </si>
  <si>
    <t>2022/10/18</t>
  </si>
  <si>
    <t>2022/10/19</t>
  </si>
  <si>
    <t>2022/10/20</t>
  </si>
  <si>
    <t>2022/10/21</t>
  </si>
  <si>
    <t>2022/10/22</t>
  </si>
  <si>
    <t>2022/10/23</t>
  </si>
  <si>
    <t>2022/10/24</t>
  </si>
  <si>
    <t>2022/10/25</t>
  </si>
  <si>
    <t>2022/10/26</t>
  </si>
  <si>
    <t>2022/10/27</t>
  </si>
  <si>
    <t>2022/10/28</t>
  </si>
  <si>
    <t>2022/10/29</t>
  </si>
  <si>
    <t>2022/10/30</t>
  </si>
  <si>
    <t>2022/10/31</t>
  </si>
  <si>
    <t>2022/11/01</t>
  </si>
  <si>
    <t>2022/11/02</t>
  </si>
  <si>
    <t>2022/11/03</t>
  </si>
  <si>
    <t>2022/11/04</t>
  </si>
  <si>
    <t>2022/11/05</t>
  </si>
  <si>
    <t>2022/11/06</t>
  </si>
  <si>
    <t>2022/11/07</t>
  </si>
  <si>
    <t>2022/11/08</t>
  </si>
  <si>
    <t>2022/11/09</t>
  </si>
  <si>
    <t>2022/11/10</t>
  </si>
  <si>
    <t>2022/11/11</t>
  </si>
  <si>
    <t>2022/11/12</t>
  </si>
  <si>
    <t>2022/11/13</t>
  </si>
  <si>
    <t>2022/11/14</t>
  </si>
  <si>
    <t>2022/11/15</t>
  </si>
  <si>
    <t>2022/11/16</t>
  </si>
  <si>
    <t>2022/11/17</t>
  </si>
  <si>
    <t>2022/11/18</t>
  </si>
  <si>
    <t>2022/11/19</t>
  </si>
  <si>
    <t>2022/11/20</t>
  </si>
  <si>
    <t>2022/11/21</t>
  </si>
  <si>
    <t>2022/11/22</t>
  </si>
  <si>
    <t>2022/11/23</t>
  </si>
  <si>
    <t>2022/11/24</t>
  </si>
  <si>
    <t>2022/11/25</t>
  </si>
  <si>
    <t>2022/11/26</t>
  </si>
  <si>
    <t>2022/11/27</t>
  </si>
  <si>
    <t>2022/11/28</t>
  </si>
  <si>
    <t>2022/11/29</t>
  </si>
  <si>
    <t>2022/11/30</t>
  </si>
  <si>
    <t>2022/12/01</t>
  </si>
  <si>
    <t>2022/12/02</t>
  </si>
  <si>
    <t>2022/12/03</t>
  </si>
  <si>
    <t>2022/12/04</t>
  </si>
  <si>
    <t>2022/12/05</t>
  </si>
  <si>
    <t>2022/12/06</t>
  </si>
  <si>
    <t>2022/12/07</t>
  </si>
  <si>
    <t>2022/12/08</t>
  </si>
  <si>
    <t>2022/12/09</t>
  </si>
  <si>
    <t>2022/12/10</t>
  </si>
  <si>
    <t>2022/12/11</t>
  </si>
  <si>
    <t>2022/12/12</t>
  </si>
  <si>
    <t>2022/12/13</t>
  </si>
  <si>
    <t>2022/12/14</t>
  </si>
  <si>
    <t>2022/12/15</t>
  </si>
  <si>
    <t>2022/12/16</t>
  </si>
  <si>
    <t>2022/12/17</t>
  </si>
  <si>
    <t>2022/12/18</t>
  </si>
  <si>
    <t>2022/12/19</t>
  </si>
  <si>
    <t>2022/12/20</t>
  </si>
  <si>
    <t>2022/12/21</t>
  </si>
  <si>
    <t>2022/12/22</t>
  </si>
  <si>
    <t>2022/12/23</t>
  </si>
  <si>
    <t>2022/12/24</t>
  </si>
  <si>
    <t>2022/12/25</t>
  </si>
  <si>
    <t>2022/12/26</t>
  </si>
  <si>
    <t>2022/12/27</t>
  </si>
  <si>
    <t>2022/12/28</t>
  </si>
  <si>
    <t>2022/12/29</t>
  </si>
  <si>
    <t>2022/12/30</t>
  </si>
  <si>
    <t>2022/12/31</t>
  </si>
  <si>
    <t>2023/01/01</t>
  </si>
  <si>
    <t>2023/01/02</t>
  </si>
  <si>
    <t>2023/01/03</t>
  </si>
  <si>
    <t>2023/01/04</t>
  </si>
  <si>
    <t>2023/01/05</t>
  </si>
  <si>
    <t>2023/01/06</t>
  </si>
  <si>
    <t>2023/01/07</t>
  </si>
  <si>
    <t>2023/01/08</t>
  </si>
  <si>
    <t>2023/01/09</t>
  </si>
  <si>
    <t>2023/01/10</t>
  </si>
  <si>
    <t>2023/01/11</t>
  </si>
  <si>
    <t>2023/01/12</t>
  </si>
  <si>
    <t>2023/01/13</t>
  </si>
  <si>
    <t>2023/01/14</t>
  </si>
  <si>
    <t>2023/01/15</t>
  </si>
  <si>
    <t>2023/01/16</t>
  </si>
  <si>
    <t>2023/01/17</t>
  </si>
  <si>
    <t>2023/01/18</t>
  </si>
  <si>
    <t>2023/01/19</t>
  </si>
  <si>
    <t>2023/01/20</t>
  </si>
  <si>
    <t>2023/01/21</t>
  </si>
  <si>
    <t>2023/01/22</t>
  </si>
  <si>
    <t>2023/01/23</t>
  </si>
  <si>
    <t>2023/01/24</t>
  </si>
  <si>
    <t>2023/01/25</t>
  </si>
  <si>
    <t>2023/01/26</t>
  </si>
  <si>
    <t>2023/01/27</t>
  </si>
  <si>
    <t>2023/01/28</t>
  </si>
  <si>
    <t>2023/01/29</t>
  </si>
  <si>
    <t>2023/01/30</t>
  </si>
  <si>
    <t>2023/01/31</t>
  </si>
  <si>
    <t>2023/02/01</t>
  </si>
  <si>
    <t>2023/02/02</t>
  </si>
  <si>
    <t>2023/02/03</t>
  </si>
  <si>
    <t>2023/02/04</t>
  </si>
  <si>
    <t>2023/02/05</t>
  </si>
  <si>
    <t>2023/02/06</t>
  </si>
  <si>
    <t>2023/02/07</t>
  </si>
  <si>
    <t>2023/02/08</t>
  </si>
  <si>
    <t>2023/02/09</t>
  </si>
  <si>
    <t>2023/02/10</t>
  </si>
  <si>
    <t>2023/02/11</t>
  </si>
  <si>
    <t>2023/02/12</t>
  </si>
  <si>
    <t>2023/02/13</t>
  </si>
  <si>
    <t>2023/02/14</t>
  </si>
  <si>
    <t>2023/02/15</t>
  </si>
  <si>
    <t>2023/02/16</t>
  </si>
  <si>
    <t>2023/02/17</t>
  </si>
  <si>
    <t>2023/02/18</t>
  </si>
  <si>
    <t>2023/02/19</t>
  </si>
  <si>
    <t>2023/02/20</t>
  </si>
  <si>
    <t>2023/02/21</t>
  </si>
  <si>
    <t>2023/02/22</t>
  </si>
  <si>
    <t>2023/02/23</t>
  </si>
  <si>
    <t>2023/02/24</t>
  </si>
  <si>
    <t>2023/02/25</t>
  </si>
  <si>
    <t>2023/02/26</t>
  </si>
  <si>
    <t>2023/02/27</t>
  </si>
  <si>
    <t>2023/02/28</t>
  </si>
  <si>
    <t>2023/03/01</t>
  </si>
  <si>
    <t>2023/03/02</t>
  </si>
  <si>
    <t>2023/03/03</t>
  </si>
  <si>
    <t>2023/03/04</t>
  </si>
  <si>
    <t>2023/03/05</t>
  </si>
  <si>
    <t>2023/03/06</t>
  </si>
  <si>
    <t>2023/03/07</t>
  </si>
  <si>
    <t>2023/03/08</t>
  </si>
  <si>
    <t>2023/03/09</t>
  </si>
  <si>
    <t>2023/03/10</t>
  </si>
  <si>
    <t>2023/03/11</t>
  </si>
  <si>
    <t>2023/03/12</t>
  </si>
  <si>
    <t>2023/03/13</t>
  </si>
  <si>
    <t>2023/03/14</t>
  </si>
  <si>
    <t>2023/03/15</t>
  </si>
  <si>
    <t>2023/03/16</t>
  </si>
  <si>
    <t>2023/03/17</t>
  </si>
  <si>
    <t>2023/03/18</t>
  </si>
  <si>
    <t>2023/03/19</t>
  </si>
  <si>
    <t>2023/03/20</t>
  </si>
  <si>
    <t>2023/03/21</t>
  </si>
  <si>
    <t>2023/03/22</t>
  </si>
  <si>
    <t>2023/03/23</t>
  </si>
  <si>
    <t>2023/03/24</t>
  </si>
  <si>
    <t>2023/03/25</t>
  </si>
  <si>
    <t>2023/03/26</t>
  </si>
  <si>
    <t>2023/03/27</t>
  </si>
  <si>
    <t>2023/03/28</t>
  </si>
  <si>
    <t>2023/03/29</t>
  </si>
  <si>
    <t>2023/03/30</t>
  </si>
  <si>
    <t>2023/03/31</t>
  </si>
  <si>
    <t>2023/04/01</t>
  </si>
  <si>
    <t>2023/04/02</t>
  </si>
  <si>
    <t>2023/04/03</t>
  </si>
  <si>
    <t>2023/04/04</t>
  </si>
  <si>
    <t>2023/04/05</t>
  </si>
  <si>
    <t>2023/04/06</t>
  </si>
  <si>
    <t>2023/04/07</t>
  </si>
  <si>
    <t>2023/04/08</t>
  </si>
  <si>
    <t>2023/04/09</t>
  </si>
  <si>
    <t>2023/04/10</t>
  </si>
  <si>
    <t>2023/04/11</t>
  </si>
  <si>
    <t>2023/04/12</t>
  </si>
  <si>
    <t>2023/04/13</t>
  </si>
  <si>
    <t>2023/04/14</t>
  </si>
  <si>
    <t>2023/04/15</t>
  </si>
  <si>
    <t>2023/04/16</t>
  </si>
  <si>
    <t>2023/04/17</t>
  </si>
  <si>
    <t>2023/04/18</t>
  </si>
  <si>
    <t>2023/04/19</t>
  </si>
  <si>
    <t>2023/04/20</t>
  </si>
  <si>
    <t>2023/04/21</t>
  </si>
  <si>
    <t>2023/04/22</t>
  </si>
  <si>
    <t>2023/04/23</t>
  </si>
  <si>
    <t>2023/04/24</t>
  </si>
  <si>
    <t>2023/04/25</t>
  </si>
  <si>
    <t>2023/04/26</t>
  </si>
  <si>
    <t>2023/04/27</t>
  </si>
  <si>
    <t>2023/04/28</t>
  </si>
  <si>
    <t>2023/04/29</t>
  </si>
  <si>
    <t>2023/04/30</t>
  </si>
  <si>
    <t>2023/05/01</t>
  </si>
  <si>
    <t>2023/05/02</t>
  </si>
  <si>
    <t>2023/05/03</t>
  </si>
  <si>
    <t>2023/05/04</t>
  </si>
  <si>
    <t>2023/05/05</t>
  </si>
  <si>
    <t>2023/05/06</t>
  </si>
  <si>
    <t>2023/05/07</t>
  </si>
  <si>
    <t>2023/05/08</t>
  </si>
  <si>
    <t>2023/05/09</t>
  </si>
  <si>
    <t>2023/05/10</t>
  </si>
  <si>
    <t>2023/05/11</t>
  </si>
  <si>
    <t>2023/05/12</t>
  </si>
  <si>
    <t>2023/05/13</t>
  </si>
  <si>
    <t>2023/05/14</t>
  </si>
  <si>
    <t>2023/05/15</t>
  </si>
  <si>
    <t>2023/05/16</t>
  </si>
  <si>
    <t>2023/05/17</t>
  </si>
  <si>
    <t>2023/05/18</t>
  </si>
  <si>
    <t>2023/05/19</t>
  </si>
  <si>
    <t>2023/05/20</t>
  </si>
  <si>
    <t>2023/05/21</t>
  </si>
  <si>
    <t>2023/05/22</t>
  </si>
  <si>
    <t>2023/05/23</t>
  </si>
  <si>
    <t>2023/05/24</t>
  </si>
  <si>
    <t>2023/05/25</t>
  </si>
  <si>
    <t>2023/05/26</t>
  </si>
  <si>
    <t>2023/05/27</t>
  </si>
  <si>
    <t>2023/05/28</t>
  </si>
  <si>
    <t>2023/05/29</t>
  </si>
  <si>
    <t>2023/05/30</t>
  </si>
  <si>
    <t>2023/05/31</t>
  </si>
  <si>
    <t>2023/06/01</t>
  </si>
  <si>
    <t>2023/06/02</t>
  </si>
  <si>
    <t>2023/06/03</t>
  </si>
  <si>
    <t>2023/06/04</t>
  </si>
  <si>
    <t>2023/06/05</t>
  </si>
  <si>
    <t>2023/06/06</t>
  </si>
  <si>
    <t>2023/06/07</t>
  </si>
  <si>
    <t>2023/06/08</t>
  </si>
  <si>
    <t>2023/06/09</t>
  </si>
  <si>
    <t>2023/06/10</t>
  </si>
  <si>
    <t>2023/06/11</t>
  </si>
  <si>
    <t>2023/06/12</t>
  </si>
  <si>
    <t>2023/06/13</t>
  </si>
  <si>
    <t>2023/06/14</t>
  </si>
  <si>
    <t>2023/06/15</t>
  </si>
  <si>
    <t>2023/06/16</t>
  </si>
  <si>
    <t>2023/06/17</t>
  </si>
  <si>
    <t>2023/06/18</t>
  </si>
  <si>
    <t>2023/06/19</t>
  </si>
  <si>
    <t>2023/06/20</t>
  </si>
  <si>
    <t>2023/06/21</t>
  </si>
  <si>
    <t>2023/06/22</t>
  </si>
  <si>
    <t>2023/06/23</t>
  </si>
  <si>
    <t>2023/06/24</t>
  </si>
  <si>
    <t>2023/06/25</t>
  </si>
  <si>
    <t>2023/06/26</t>
  </si>
  <si>
    <t>2023/06/27</t>
  </si>
  <si>
    <t>2023/06/28</t>
  </si>
  <si>
    <t>2023/06/29</t>
  </si>
  <si>
    <t>2023/06/30</t>
  </si>
  <si>
    <t>2023/07/01</t>
  </si>
  <si>
    <t>2023/07/02</t>
  </si>
  <si>
    <t>2023/07/03</t>
  </si>
  <si>
    <t>2023/07/04</t>
  </si>
  <si>
    <t>2023/07/05</t>
  </si>
  <si>
    <t>2023/07/06</t>
  </si>
  <si>
    <t>2023/07/07</t>
  </si>
  <si>
    <t>2023/07/08</t>
  </si>
  <si>
    <t>2023/07/09</t>
  </si>
  <si>
    <t>2023/07/10</t>
  </si>
  <si>
    <t>2023/07/11</t>
  </si>
  <si>
    <t>2023/07/12</t>
  </si>
  <si>
    <t>2023/07/13</t>
  </si>
  <si>
    <t>2023/07/14</t>
  </si>
  <si>
    <t>2023/07/15</t>
  </si>
  <si>
    <t>2023/07/16</t>
  </si>
  <si>
    <t>2023/07/17</t>
  </si>
  <si>
    <t>2023/07/18</t>
  </si>
  <si>
    <t>2023/07/19</t>
  </si>
  <si>
    <t>2023/07/20</t>
  </si>
  <si>
    <t>2023/07/21</t>
  </si>
  <si>
    <t>2023/07/22</t>
  </si>
  <si>
    <t>2023/07/23</t>
  </si>
  <si>
    <t>2023/07/24</t>
  </si>
  <si>
    <t>2023/07/25</t>
  </si>
  <si>
    <t>2023/07/26</t>
  </si>
  <si>
    <t>2023/07/27</t>
  </si>
  <si>
    <t>2023/07/28</t>
  </si>
  <si>
    <t>2023/07/29</t>
  </si>
  <si>
    <t>2023/07/30</t>
  </si>
  <si>
    <t>2023/07/31</t>
  </si>
  <si>
    <t>2023/08/01</t>
  </si>
  <si>
    <t>2023/08/02</t>
  </si>
  <si>
    <t>2023/08/03</t>
  </si>
  <si>
    <t>2023/08/04</t>
  </si>
  <si>
    <t>2023/08/05</t>
  </si>
  <si>
    <t>2023/08/06</t>
  </si>
  <si>
    <t>2023/08/07</t>
  </si>
  <si>
    <t>2023/08/08</t>
  </si>
  <si>
    <t>2023/08/09</t>
  </si>
  <si>
    <t>2023/08/10</t>
  </si>
  <si>
    <t>2023/08/11</t>
  </si>
  <si>
    <t>2023/08/12</t>
  </si>
  <si>
    <t>2023/08/13</t>
  </si>
  <si>
    <t>2023/08/14</t>
  </si>
  <si>
    <t>2023/08/15</t>
  </si>
  <si>
    <t>2023/08/16</t>
  </si>
  <si>
    <t>2023/08/17</t>
  </si>
  <si>
    <t>2023/08/18</t>
  </si>
  <si>
    <t>2023/08/19</t>
  </si>
  <si>
    <t>2023/08/20</t>
  </si>
  <si>
    <t>2023/08/21</t>
  </si>
  <si>
    <t>2023/08/22</t>
  </si>
  <si>
    <t>2023/08/23</t>
  </si>
  <si>
    <t>2023/08/24</t>
  </si>
  <si>
    <t>2023/08/25</t>
  </si>
  <si>
    <t>2023/08/26</t>
  </si>
  <si>
    <t>2023/08/27</t>
  </si>
  <si>
    <t>2023/08/28</t>
  </si>
  <si>
    <t>2023/08/29</t>
  </si>
  <si>
    <t>2023/08/30</t>
  </si>
  <si>
    <t>2023/08/31</t>
  </si>
  <si>
    <t>2023/09/01</t>
  </si>
  <si>
    <t>2023/09/02</t>
  </si>
  <si>
    <t>2023/09/03</t>
  </si>
  <si>
    <t>2023/09/04</t>
  </si>
  <si>
    <t>2023/09/05</t>
  </si>
  <si>
    <t>2023/09/06</t>
  </si>
  <si>
    <t>2023/09/07</t>
  </si>
  <si>
    <t>2023/09/08</t>
  </si>
  <si>
    <t>2023/09/09</t>
  </si>
  <si>
    <t>2023/09/10</t>
  </si>
  <si>
    <t>2023/09/11</t>
  </si>
  <si>
    <t>2023/09/12</t>
  </si>
  <si>
    <t>2023/09/13</t>
  </si>
  <si>
    <t>2023/09/14</t>
  </si>
  <si>
    <t>2023/09/15</t>
  </si>
  <si>
    <t>2023/09/16</t>
  </si>
  <si>
    <t>2023/09/17</t>
  </si>
  <si>
    <t>2023/09/18</t>
  </si>
  <si>
    <t>2023/09/19</t>
  </si>
  <si>
    <t>2023/09/20</t>
  </si>
  <si>
    <t>2023/09/21</t>
  </si>
  <si>
    <t>2023/09/22</t>
  </si>
  <si>
    <t>2023/09/23</t>
  </si>
  <si>
    <t>2023/09/24</t>
  </si>
  <si>
    <t>2023/09/25</t>
  </si>
  <si>
    <t>2023/09/26</t>
  </si>
  <si>
    <t>2023/09/27</t>
  </si>
  <si>
    <t>2023/09/28</t>
  </si>
  <si>
    <t>2023/09/29</t>
  </si>
  <si>
    <t>2023/09/30</t>
  </si>
  <si>
    <t>2023/10/01</t>
  </si>
  <si>
    <t>2023/10/02</t>
  </si>
  <si>
    <t>2023/10/03</t>
  </si>
  <si>
    <t>2023/10/04</t>
  </si>
  <si>
    <t>2023/10/05</t>
  </si>
  <si>
    <t>2023/10/06</t>
  </si>
  <si>
    <t>2023/10/07</t>
  </si>
  <si>
    <t>2023/10/08</t>
  </si>
  <si>
    <t>2023/10/09</t>
  </si>
  <si>
    <t>2023/10/10</t>
  </si>
  <si>
    <t>2023/10/11</t>
  </si>
  <si>
    <t>2023/10/12</t>
  </si>
  <si>
    <t>2023/10/13</t>
  </si>
  <si>
    <t>2023/10/14</t>
  </si>
  <si>
    <t>2023/10/15</t>
  </si>
  <si>
    <t>2023/10/16</t>
  </si>
  <si>
    <t>2023/10/17</t>
  </si>
  <si>
    <t>2023/10/18</t>
  </si>
  <si>
    <t>2023/10/19</t>
  </si>
  <si>
    <t>2023/10/20</t>
  </si>
  <si>
    <t>2023/10/21</t>
  </si>
  <si>
    <t>2023/10/22</t>
  </si>
  <si>
    <t>2023/10/23</t>
  </si>
  <si>
    <t>2023/10/24</t>
  </si>
  <si>
    <t>2023/10/25</t>
  </si>
  <si>
    <t>2023/10/26</t>
  </si>
  <si>
    <t>2023/10/27</t>
  </si>
  <si>
    <t>2023/10/28</t>
  </si>
  <si>
    <t>2023/10/29</t>
  </si>
  <si>
    <t>2023/10/30</t>
  </si>
  <si>
    <t>2023/10/31</t>
  </si>
  <si>
    <t>2023/11/01</t>
  </si>
  <si>
    <t>2023/11/02</t>
  </si>
  <si>
    <t>2023/11/03</t>
  </si>
  <si>
    <t>2023/11/04</t>
  </si>
  <si>
    <t>2023/11/05</t>
  </si>
  <si>
    <t>2023/11/06</t>
  </si>
  <si>
    <t>2023/11/07</t>
  </si>
  <si>
    <t>2023/11/08</t>
  </si>
  <si>
    <t>2023/11/09</t>
  </si>
  <si>
    <t>2023/11/10</t>
  </si>
  <si>
    <t>2023/11/11</t>
  </si>
  <si>
    <t>2023/11/12</t>
  </si>
  <si>
    <t>2023/11/13</t>
  </si>
  <si>
    <t>2023/11/14</t>
  </si>
  <si>
    <t>2023/11/15</t>
  </si>
  <si>
    <t>2023/11/16</t>
  </si>
  <si>
    <t>2023/11/17</t>
  </si>
  <si>
    <t>2023/11/18</t>
  </si>
  <si>
    <t>2023/11/19</t>
  </si>
  <si>
    <t>2023/11/20</t>
  </si>
  <si>
    <t>2023/11/21</t>
  </si>
  <si>
    <t>2023/11/22</t>
  </si>
  <si>
    <t>2023/11/23</t>
  </si>
  <si>
    <t>2023/11/24</t>
  </si>
  <si>
    <t>2023/11/25</t>
  </si>
  <si>
    <t>2023/11/26</t>
  </si>
  <si>
    <t>2023/11/27</t>
  </si>
  <si>
    <t>2023/11/28</t>
  </si>
  <si>
    <t>2023/11/29</t>
  </si>
  <si>
    <t>2023/11/30</t>
  </si>
  <si>
    <t>2023/12/01</t>
  </si>
  <si>
    <t>2023/12/02</t>
  </si>
  <si>
    <t>2023/12/03</t>
  </si>
  <si>
    <t>2023/12/04</t>
  </si>
  <si>
    <t>2023/12/05</t>
  </si>
  <si>
    <t>2023/12/06</t>
  </si>
  <si>
    <t>2023/12/07</t>
  </si>
  <si>
    <t>2023/12/08</t>
  </si>
  <si>
    <t>2023/12/09</t>
  </si>
  <si>
    <t>2023/12/10</t>
  </si>
  <si>
    <t>2023/12/11</t>
  </si>
  <si>
    <t>2023/12/12</t>
  </si>
  <si>
    <t>2023/12/13</t>
  </si>
  <si>
    <t>2023/12/14</t>
  </si>
  <si>
    <t>2023/12/15</t>
  </si>
  <si>
    <t>2023/12/16</t>
  </si>
  <si>
    <t>2023/12/17</t>
  </si>
  <si>
    <t>2023/12/18</t>
  </si>
  <si>
    <t>2023/12/19</t>
  </si>
  <si>
    <t>2023/12/20</t>
  </si>
  <si>
    <t>2023/12/21</t>
  </si>
  <si>
    <t>2023/12/22</t>
  </si>
  <si>
    <t>2023/12/23</t>
  </si>
  <si>
    <t>2023/12/24</t>
  </si>
  <si>
    <t>2023/12/25</t>
  </si>
  <si>
    <t>2023/12/26</t>
  </si>
  <si>
    <t>2023/12/27</t>
  </si>
  <si>
    <t>2023/12/28</t>
  </si>
  <si>
    <t>2023/12/29</t>
  </si>
  <si>
    <t>2023/12/30</t>
  </si>
  <si>
    <t>2023/12/31</t>
  </si>
  <si>
    <t>2024/01/01</t>
  </si>
  <si>
    <t>2024/01/02</t>
  </si>
  <si>
    <t>2024/01/03</t>
  </si>
  <si>
    <t>2024/01/04</t>
  </si>
  <si>
    <t>2024/01/05</t>
  </si>
  <si>
    <t>2024/01/06</t>
  </si>
  <si>
    <t>2024/01/07</t>
  </si>
  <si>
    <t>2024/01/08</t>
  </si>
  <si>
    <t>2024/01/09</t>
  </si>
  <si>
    <t>2024/01/10</t>
  </si>
  <si>
    <t>2024/01/11</t>
  </si>
  <si>
    <t>2024/01/12</t>
  </si>
  <si>
    <t>2024/01/13</t>
  </si>
  <si>
    <t>2024/01/14</t>
  </si>
  <si>
    <t>2024/01/15</t>
  </si>
  <si>
    <t>2024/01/16</t>
  </si>
  <si>
    <t>2024/01/17</t>
  </si>
  <si>
    <t>2024/01/18</t>
  </si>
  <si>
    <t>2024/01/19</t>
  </si>
  <si>
    <t>2024/01/20</t>
  </si>
  <si>
    <t>2024/01/21</t>
  </si>
  <si>
    <t>2024/01/22</t>
  </si>
  <si>
    <t>2024/01/23</t>
  </si>
  <si>
    <t>2024/01/24</t>
  </si>
  <si>
    <t>2024/01/25</t>
  </si>
  <si>
    <t>2024/01/26</t>
  </si>
  <si>
    <t>2024/01/27</t>
  </si>
  <si>
    <t>2024/01/28</t>
  </si>
  <si>
    <t>2024/01/29</t>
  </si>
  <si>
    <t>2024/01/30</t>
  </si>
  <si>
    <t>2024/01/31</t>
  </si>
  <si>
    <t>2024/02/01</t>
  </si>
  <si>
    <t>2024/02/02</t>
  </si>
  <si>
    <t>2024/02/03</t>
  </si>
  <si>
    <t>2024/02/04</t>
  </si>
  <si>
    <t>2024/02/05</t>
  </si>
  <si>
    <t>2024/02/06</t>
  </si>
  <si>
    <t>2024/02/07</t>
  </si>
  <si>
    <t>2024/02/08</t>
  </si>
  <si>
    <t>2024/02/09</t>
  </si>
  <si>
    <t>2024/02/10</t>
  </si>
  <si>
    <t>2024/02/11</t>
  </si>
  <si>
    <t>2024/02/12</t>
  </si>
  <si>
    <t>2024/02/13</t>
  </si>
  <si>
    <t>2024/02/14</t>
  </si>
  <si>
    <t>2024/02/15</t>
  </si>
  <si>
    <t>2024/02/16</t>
  </si>
  <si>
    <t>2024/02/17</t>
  </si>
  <si>
    <t>2024/02/18</t>
  </si>
  <si>
    <t>2024/02/19</t>
  </si>
  <si>
    <t>2024/02/20</t>
  </si>
  <si>
    <t>2024/02/21</t>
  </si>
  <si>
    <t>2024/02/22</t>
  </si>
  <si>
    <t>2024/02/23</t>
  </si>
  <si>
    <t>2024/02/24</t>
  </si>
  <si>
    <t>2024/02/25</t>
  </si>
  <si>
    <t>2024/02/26</t>
  </si>
  <si>
    <t>2024/02/27</t>
  </si>
  <si>
    <t>2024/02/28</t>
  </si>
  <si>
    <t>2024/02/29</t>
  </si>
  <si>
    <t>2024/03/01</t>
  </si>
  <si>
    <t>2024/03/02</t>
  </si>
  <si>
    <t>2024/03/03</t>
  </si>
  <si>
    <t>2024/03/04</t>
  </si>
  <si>
    <t>2024/03/05</t>
  </si>
  <si>
    <t>2024/03/06</t>
  </si>
  <si>
    <t>2024/03/07</t>
  </si>
  <si>
    <t>2024/03/08</t>
  </si>
  <si>
    <t>2024/03/09</t>
  </si>
  <si>
    <t>2024/03/10</t>
  </si>
  <si>
    <t>2024/03/11</t>
  </si>
  <si>
    <t>2024/03/12</t>
  </si>
  <si>
    <t>2024/03/13</t>
  </si>
  <si>
    <t>2024/03/14</t>
  </si>
  <si>
    <t>2024/03/15</t>
  </si>
  <si>
    <t>2024/03/16</t>
  </si>
  <si>
    <t>2024/03/17</t>
  </si>
  <si>
    <t>2024/03/18</t>
  </si>
  <si>
    <t>2024/03/19</t>
  </si>
  <si>
    <t>2024/03/20</t>
  </si>
  <si>
    <t>2024/03/21</t>
  </si>
  <si>
    <t>2024/03/22</t>
  </si>
  <si>
    <t>2024/03/23</t>
  </si>
  <si>
    <t>2024/03/24</t>
  </si>
  <si>
    <t>2024/03/25</t>
  </si>
  <si>
    <t>2024/03/26</t>
  </si>
  <si>
    <t>2024/03/27</t>
  </si>
  <si>
    <t>2024/03/28</t>
  </si>
  <si>
    <t>2024/03/29</t>
  </si>
  <si>
    <t>2024/03/30</t>
  </si>
  <si>
    <t>2024/03/31</t>
  </si>
  <si>
    <t>2024/04/01</t>
  </si>
  <si>
    <t>2024/04/02</t>
  </si>
  <si>
    <t>2024/04/03</t>
  </si>
  <si>
    <t>2024/04/04</t>
  </si>
  <si>
    <t>2024/04/05</t>
  </si>
  <si>
    <t>2024/04/06</t>
  </si>
  <si>
    <t>2024/04/07</t>
  </si>
  <si>
    <t>2024/04/08</t>
  </si>
  <si>
    <t>2024/04/09</t>
  </si>
  <si>
    <t>2024/04/10</t>
  </si>
  <si>
    <t>2024/04/11</t>
  </si>
  <si>
    <t>2024/04/12</t>
  </si>
  <si>
    <t>2024/04/13</t>
  </si>
  <si>
    <t>2024/04/14</t>
  </si>
  <si>
    <t>2024/04/15</t>
  </si>
  <si>
    <t>2024/04/16</t>
  </si>
  <si>
    <t>2024/04/17</t>
  </si>
  <si>
    <t>2024/04/18</t>
  </si>
  <si>
    <t>2024/04/19</t>
  </si>
  <si>
    <t>2024/04/20</t>
  </si>
  <si>
    <t>2024/04/21</t>
  </si>
  <si>
    <t>2024/04/22</t>
  </si>
  <si>
    <t>2024/04/23</t>
  </si>
  <si>
    <t>2024/04/24</t>
  </si>
  <si>
    <t>2024/04/25</t>
  </si>
  <si>
    <t>2024/04/26</t>
  </si>
  <si>
    <t>2024/04/27</t>
  </si>
  <si>
    <t>2024/04/28</t>
  </si>
  <si>
    <t>2024/04/29</t>
  </si>
  <si>
    <t>2024/04/30</t>
  </si>
  <si>
    <t>2024/05/01</t>
  </si>
  <si>
    <t>2024/05/02</t>
  </si>
  <si>
    <t>2024/05/03</t>
  </si>
  <si>
    <t>2024/05/04</t>
  </si>
  <si>
    <t>2024/05/05</t>
  </si>
  <si>
    <t>2024/05/06</t>
  </si>
  <si>
    <t>2024/05/07</t>
  </si>
  <si>
    <t>2024/05/08</t>
  </si>
  <si>
    <t>2024/05/09</t>
  </si>
  <si>
    <t>2024/05/10</t>
  </si>
  <si>
    <t>2024/05/11</t>
  </si>
  <si>
    <t>2024/05/12</t>
  </si>
  <si>
    <t>2024/05/13</t>
  </si>
  <si>
    <t>2024/05/14</t>
  </si>
  <si>
    <t>2024/05/15</t>
  </si>
  <si>
    <t>2024/05/16</t>
  </si>
  <si>
    <t>2024/05/17</t>
  </si>
  <si>
    <t>2024/05/18</t>
  </si>
  <si>
    <t>2024/05/19</t>
  </si>
  <si>
    <t>2024/05/20</t>
  </si>
  <si>
    <t>2024/05/21</t>
  </si>
  <si>
    <t>2024/05/22</t>
  </si>
  <si>
    <t>2024/05/23</t>
  </si>
  <si>
    <t>2024/05/24</t>
  </si>
  <si>
    <t>2024/05/25</t>
  </si>
  <si>
    <t>2024/05/26</t>
  </si>
  <si>
    <t>2024/05/27</t>
  </si>
  <si>
    <t>2024/05/28</t>
  </si>
  <si>
    <t>2024/05/29</t>
  </si>
  <si>
    <t>2024/05/30</t>
  </si>
  <si>
    <t>2024/05/31</t>
  </si>
  <si>
    <t>2024/06/01</t>
  </si>
  <si>
    <t>2024/06/02</t>
  </si>
  <si>
    <t>2024/06/03</t>
  </si>
  <si>
    <t>2024/06/04</t>
  </si>
  <si>
    <t>2024/06/05</t>
  </si>
  <si>
    <t>2024/06/06</t>
  </si>
  <si>
    <t>2024/06/07</t>
  </si>
  <si>
    <t>2024/06/08</t>
  </si>
  <si>
    <t>2024/06/09</t>
  </si>
  <si>
    <t>2024/06/10</t>
  </si>
  <si>
    <t>2024/06/11</t>
  </si>
  <si>
    <t>2024/06/12</t>
  </si>
  <si>
    <t>2024/06/13</t>
  </si>
  <si>
    <t>2024/06/14</t>
  </si>
  <si>
    <t>2024/06/15</t>
  </si>
  <si>
    <t>2024/06/16</t>
  </si>
  <si>
    <t>2024/06/17</t>
  </si>
  <si>
    <t>2024/06/18</t>
  </si>
  <si>
    <t>2024/06/19</t>
  </si>
  <si>
    <t>2024/06/20</t>
  </si>
  <si>
    <t>2024/06/21</t>
  </si>
  <si>
    <t>2024/06/22</t>
  </si>
  <si>
    <t>2024/06/23</t>
  </si>
  <si>
    <t>2024/06/24</t>
  </si>
  <si>
    <t>2024/06/25</t>
  </si>
  <si>
    <t>2024/06/26</t>
  </si>
  <si>
    <t>2024/06/27</t>
  </si>
  <si>
    <t>2024/06/28</t>
  </si>
  <si>
    <t>2024/06/29</t>
  </si>
  <si>
    <t>2024/06/30</t>
  </si>
  <si>
    <t>2024/07/01</t>
  </si>
  <si>
    <t>2024/07/02</t>
  </si>
  <si>
    <t>2024/07/03</t>
  </si>
  <si>
    <t>2024/07/04</t>
  </si>
  <si>
    <t>2024/07/05</t>
  </si>
  <si>
    <t>2024/07/06</t>
  </si>
  <si>
    <t>2024/07/07</t>
  </si>
  <si>
    <t>2024/07/08</t>
  </si>
  <si>
    <t>2024/07/09</t>
  </si>
  <si>
    <t>2024/07/10</t>
  </si>
  <si>
    <t>2024/07/11</t>
  </si>
  <si>
    <t>2024/07/12</t>
  </si>
  <si>
    <t>2024/07/13</t>
  </si>
  <si>
    <t>2024/07/14</t>
  </si>
  <si>
    <t>2024/07/15</t>
  </si>
  <si>
    <t>2024/07/16</t>
  </si>
  <si>
    <t>2024/07/17</t>
  </si>
  <si>
    <t>2024/07/18</t>
  </si>
  <si>
    <t>2024/07/19</t>
  </si>
  <si>
    <t>2024/07/20</t>
  </si>
  <si>
    <t>2024/07/21</t>
  </si>
  <si>
    <t>2024/07/22</t>
  </si>
  <si>
    <t>2024/07/23</t>
  </si>
  <si>
    <t>2024/07/24</t>
  </si>
  <si>
    <t>2024/07/25</t>
  </si>
  <si>
    <t>2024/07/26</t>
  </si>
  <si>
    <t>2024/07/27</t>
  </si>
  <si>
    <t>2024/07/28</t>
  </si>
  <si>
    <t>2024/07/29</t>
  </si>
  <si>
    <t>2024/07/30</t>
  </si>
  <si>
    <t>2024/07/31</t>
  </si>
  <si>
    <t>2024/08/01</t>
  </si>
  <si>
    <t>2024/08/02</t>
  </si>
  <si>
    <t>2024/08/03</t>
  </si>
  <si>
    <t>2024/08/04</t>
  </si>
  <si>
    <t>2024/08/05</t>
  </si>
  <si>
    <t>2024/08/06</t>
  </si>
  <si>
    <t>2024/08/07</t>
  </si>
  <si>
    <t>2024/08/08</t>
  </si>
  <si>
    <t>2024/08/09</t>
  </si>
  <si>
    <t>2024/08/10</t>
  </si>
  <si>
    <t>2024/08/11</t>
  </si>
  <si>
    <t>2024/08/12</t>
  </si>
  <si>
    <t>2024/08/13</t>
  </si>
  <si>
    <t>2024/08/14</t>
  </si>
  <si>
    <t>2024/08/15</t>
  </si>
  <si>
    <t>2024/08/16</t>
  </si>
  <si>
    <t>2024/08/17</t>
  </si>
  <si>
    <t>2024/08/18</t>
  </si>
  <si>
    <t>2024/08/19</t>
  </si>
  <si>
    <t>2024/08/20</t>
  </si>
  <si>
    <t>2024/08/21</t>
  </si>
  <si>
    <t>2024/08/22</t>
  </si>
  <si>
    <t>2024/08/23</t>
  </si>
  <si>
    <t>2024/08/24</t>
  </si>
  <si>
    <t>2024/08/25</t>
  </si>
  <si>
    <t>2024/08/26</t>
  </si>
  <si>
    <t>2024/08/27</t>
  </si>
  <si>
    <t>2024/08/28</t>
  </si>
  <si>
    <t>2024/08/29</t>
  </si>
  <si>
    <t>2024/08/30</t>
  </si>
  <si>
    <t>2024/08/31</t>
  </si>
  <si>
    <t>2024/09/01</t>
  </si>
  <si>
    <t>2024/09/02</t>
  </si>
  <si>
    <t>2024/09/03</t>
  </si>
  <si>
    <t>2024/09/04</t>
  </si>
  <si>
    <t>2024/09/05</t>
  </si>
  <si>
    <t>2024/09/06</t>
  </si>
  <si>
    <t>2024/09/07</t>
  </si>
  <si>
    <t>2024/09/08</t>
  </si>
  <si>
    <t>2024/09/09</t>
  </si>
  <si>
    <t>2024/09/10</t>
  </si>
  <si>
    <t>2024/09/11</t>
  </si>
  <si>
    <t>2024/09/12</t>
  </si>
  <si>
    <t>2024/09/13</t>
  </si>
  <si>
    <t>2024/09/14</t>
  </si>
  <si>
    <t>2024/09/15</t>
  </si>
  <si>
    <t>2024/09/16</t>
  </si>
  <si>
    <t>2024/09/17</t>
  </si>
  <si>
    <t>2024/09/18</t>
  </si>
  <si>
    <t>2024/09/19</t>
  </si>
  <si>
    <t>2024/09/20</t>
  </si>
  <si>
    <t>2024/09/21</t>
  </si>
  <si>
    <t>2024/09/22</t>
  </si>
  <si>
    <t>2024/09/23</t>
  </si>
  <si>
    <t>2024/09/24</t>
  </si>
  <si>
    <t>2024/09/25</t>
  </si>
  <si>
    <t>2024/09/26</t>
  </si>
  <si>
    <t>2024/09/27</t>
  </si>
  <si>
    <t>2024/09/28</t>
  </si>
  <si>
    <t>2024/09/29</t>
  </si>
  <si>
    <t>2024/09/30</t>
  </si>
  <si>
    <t>2024/10/01</t>
  </si>
  <si>
    <t>2024/10/02</t>
  </si>
  <si>
    <t>2024/10/03</t>
  </si>
  <si>
    <t>2024/10/04</t>
  </si>
  <si>
    <t>2024/10/05</t>
  </si>
  <si>
    <t>2024/10/06</t>
  </si>
  <si>
    <t>2024/10/07</t>
  </si>
  <si>
    <t>2024/10/08</t>
  </si>
  <si>
    <t>2024/10/09</t>
  </si>
  <si>
    <t>2024/10/10</t>
  </si>
  <si>
    <t>2024/10/11</t>
  </si>
  <si>
    <t>2024/10/12</t>
  </si>
  <si>
    <t>2024/10/13</t>
  </si>
  <si>
    <t>2024/10/14</t>
  </si>
  <si>
    <t>2024/10/15</t>
  </si>
  <si>
    <t>2024/10/16</t>
  </si>
  <si>
    <t>2024/10/17</t>
  </si>
  <si>
    <t>2024/10/18</t>
  </si>
  <si>
    <t>2024/10/19</t>
  </si>
  <si>
    <t>2024/10/20</t>
  </si>
  <si>
    <t>2024/10/21</t>
  </si>
  <si>
    <t>2024/10/22</t>
  </si>
  <si>
    <t>2024/10/23</t>
  </si>
  <si>
    <t>2024/10/24</t>
  </si>
  <si>
    <t>2024/10/25</t>
  </si>
  <si>
    <t>2024/10/26</t>
  </si>
  <si>
    <t>2024/10/27</t>
  </si>
  <si>
    <t>2024/10/28</t>
  </si>
  <si>
    <t>2024/10/29</t>
  </si>
  <si>
    <t>2024/10/30</t>
  </si>
  <si>
    <t>2024/10/31</t>
  </si>
  <si>
    <t>2024/11/01</t>
  </si>
  <si>
    <t>2024/11/02</t>
  </si>
  <si>
    <t>2024/11/03</t>
  </si>
  <si>
    <t>2024/11/04</t>
  </si>
  <si>
    <t>2024/11/05</t>
  </si>
  <si>
    <t>2024/11/06</t>
  </si>
  <si>
    <t>2024/11/07</t>
  </si>
  <si>
    <t>2024/11/08</t>
  </si>
  <si>
    <t>2024/11/09</t>
  </si>
  <si>
    <t>2024/11/10</t>
  </si>
  <si>
    <t>2024/11/11</t>
  </si>
  <si>
    <t>2024/11/12</t>
  </si>
  <si>
    <t>2024/11/13</t>
  </si>
  <si>
    <t>2024/11/14</t>
  </si>
  <si>
    <t>2024/11/15</t>
  </si>
  <si>
    <t>2024/11/16</t>
  </si>
  <si>
    <t>2024/11/17</t>
  </si>
  <si>
    <t>2024/11/18</t>
  </si>
  <si>
    <t>2024/11/19</t>
  </si>
  <si>
    <t>2024/11/20</t>
  </si>
  <si>
    <t>2024/11/21</t>
  </si>
  <si>
    <t>2024/11/22</t>
  </si>
  <si>
    <t>2024/11/23</t>
  </si>
  <si>
    <t>2024/11/24</t>
  </si>
  <si>
    <t>2024/11/25</t>
  </si>
  <si>
    <t>2024/11/26</t>
  </si>
  <si>
    <t>2024/11/27</t>
  </si>
  <si>
    <t>2024/11/28</t>
  </si>
  <si>
    <t>2024/11/29</t>
  </si>
  <si>
    <t>2024/11/30</t>
  </si>
  <si>
    <t>2024/12/01</t>
  </si>
  <si>
    <t>2024/12/02</t>
  </si>
  <si>
    <t>2024/12/03</t>
  </si>
  <si>
    <t>2024/12/04</t>
  </si>
  <si>
    <t>2024/12/05</t>
  </si>
  <si>
    <t>2024/12/06</t>
  </si>
  <si>
    <t>2024/12/07</t>
  </si>
  <si>
    <t>2024/12/08</t>
  </si>
  <si>
    <t>2024/12/09</t>
  </si>
  <si>
    <t>2024/12/10</t>
  </si>
  <si>
    <t>2024/12/11</t>
  </si>
  <si>
    <t>2024/12/12</t>
  </si>
  <si>
    <t>2024/12/13</t>
  </si>
  <si>
    <t>2024/12/14</t>
  </si>
  <si>
    <t>2024/12/15</t>
  </si>
  <si>
    <t>2024/12/16</t>
  </si>
  <si>
    <t>2024/12/17</t>
  </si>
  <si>
    <t>2024/12/18</t>
  </si>
  <si>
    <t>2024/12/19</t>
  </si>
  <si>
    <t>2024/12/20</t>
  </si>
  <si>
    <t>2024/12/21</t>
  </si>
  <si>
    <t>2024/12/22</t>
  </si>
  <si>
    <t>2024/12/23</t>
  </si>
  <si>
    <t>2024/12/24</t>
  </si>
  <si>
    <t>2024/12/25</t>
  </si>
  <si>
    <t>2024/12/26</t>
  </si>
  <si>
    <t>2024/12/27</t>
  </si>
  <si>
    <t>2024/12/28</t>
  </si>
  <si>
    <t>2024/12/29</t>
  </si>
  <si>
    <t>2024/12/30</t>
  </si>
  <si>
    <t>2024/12/31</t>
  </si>
  <si>
    <t>2025/01/01</t>
  </si>
  <si>
    <t>2025/01/02</t>
  </si>
  <si>
    <t>2025/01/03</t>
  </si>
  <si>
    <t>2025/01/04</t>
  </si>
  <si>
    <t>2025/01/05</t>
  </si>
  <si>
    <t>2025/01/06</t>
  </si>
  <si>
    <t>2025/01/07</t>
  </si>
  <si>
    <t>2025/01/08</t>
  </si>
  <si>
    <t>2025/01/09</t>
  </si>
  <si>
    <t>2025/01/10</t>
  </si>
  <si>
    <t>2025/01/11</t>
  </si>
  <si>
    <t>2025/01/12</t>
  </si>
  <si>
    <t>2025/01/13</t>
  </si>
  <si>
    <t>2025/01/14</t>
  </si>
  <si>
    <t>2025/01/15</t>
  </si>
  <si>
    <t>2025/01/16</t>
  </si>
  <si>
    <t>2025/01/17</t>
  </si>
  <si>
    <t>2025/01/18</t>
  </si>
  <si>
    <t>2025/01/19</t>
  </si>
  <si>
    <t>2025/01/20</t>
  </si>
  <si>
    <t>2025/01/21</t>
  </si>
  <si>
    <t>2025/01/22</t>
  </si>
  <si>
    <t>2025/01/23</t>
  </si>
  <si>
    <t>2025/01/24</t>
  </si>
  <si>
    <t>2025/01/25</t>
  </si>
  <si>
    <t>2025/01/26</t>
  </si>
  <si>
    <t>2025/01/27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</si>
</sst>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1" formatCode="_-* #,##0_-;\-* #,##0_-;_-* &quot;-&quot;_-;_-@_-"/>
    <numFmt numFmtId="43" formatCode="_-* #,##0.00_-;\-* #,##0.00_-;_-* &quot;-&quot;??_-;_-@_-"/>
    <numFmt numFmtId="164" formatCode="_-&quot;$&quot;\ * #,##0_-;\-&quot;$&quot;\ * #,##0_-;_-&quot;$&quot;\ * &quot;-&quot;_-;_-@_-"/>
    <numFmt numFmtId="165" formatCode="_-&quot;$&quot;\ * #,##0.00_-;\-&quot;$&quot;\ * #,##0.00_-;_-&quot;$&quot;\ * &quot;-&quot;??_-;_-@_-"/>
    <numFmt numFmtId="166" formatCode="#,##0.000"/>
    <numFmt numFmtId="167" formatCode="#,##0.0000"/>
    <numFmt numFmtId="168" formatCode="0\'\'"/>
    <numFmt numFmtId="169" formatCode="0.000\'\'"/>
    <numFmt numFmtId="170" formatCode="&quot;$&quot;\ #,##0"/>
    <numFmt numFmtId="171" formatCode="_(* #,##0_);_(* \(#,##0\);_(* &quot;-&quot;??_);_(@_)"/>
    <numFmt numFmtId="172" formatCode="#,##0.0"/>
    <numFmt numFmtId="173" formatCode="#,##0.00000000"/>
    <numFmt numFmtId="174" formatCode="0.0000E+00"/>
    <numFmt numFmtId="175" formatCode="0.0000.E+00"/>
    <numFmt numFmtId="176" formatCode="&quot;$&quot;\ #,##0.00"/>
    <numFmt numFmtId="177" formatCode="0.0000"/>
    <numFmt numFmtId="178" formatCode="0.000"/>
    <numFmt numFmtId="179" formatCode="0.0000%"/>
    <numFmt numFmtId="180" formatCode="&quot;$&quot;\ #,##0.000"/>
    <numFmt numFmtId="181" formatCode="_-* #,##0.0000_-;\-* #,##0.0000_-;_-* &quot;-&quot;??_-;_-@_-"/>
    <numFmt numFmtId="182" formatCode="&quot;$&quot;\ #,##0.0"/>
    <numFmt numFmtId="183" formatCode="0.0%"/>
    <numFmt numFmtId="184" formatCode="_-* #,##0_-;\-* #,##0_-;_-* &quot;-&quot;??_-;_-@_-"/>
    <numFmt numFmtId="185" formatCode="_-&quot;$&quot;\ * #,##0_-;\-&quot;$&quot;\ * #,##0_-;_-&quot;$&quot;\ * &quot;-&quot;??_-;_-@_-"/>
    <numFmt numFmtId="186" formatCode="_-&quot;$&quot;\ * #,##0.0000_-;\-&quot;$&quot;\ * #,##0.0000_-;_-&quot;$&quot;\ * &quot;-&quot;??_-;_-@_-"/>
    <numFmt numFmtId="187" formatCode="#,##0.0000000"/>
    <numFmt numFmtId="188" formatCode="#,##0.000000"/>
  </numFmts>
  <fonts count="67">
    <font>
      <sz val="11"/>
      <color theme="1"/>
      <name val="Aptos Narrow"/>
      <family val="2"/>
      <scheme val="minor"/>
    </font>
    <font>
      <sz val="12"/>
      <color theme="1"/>
      <name val="Aptos Narrow"/>
      <family val="2"/>
      <scheme val="minor"/>
    </font>
    <font>
      <sz val="12"/>
      <color theme="1"/>
      <name val="Aptos Narrow"/>
      <family val="2"/>
      <scheme val="minor"/>
    </font>
    <font>
      <sz val="11"/>
      <color rgb="FF000000"/>
      <name val="Calibri"/>
      <family val="2"/>
    </font>
    <font>
      <b/>
      <sz val="18"/>
      <color rgb="FF44546A"/>
      <name val="Calibri"/>
      <family val="2"/>
    </font>
    <font>
      <sz val="11"/>
      <color rgb="FFFFFFFF"/>
      <name val="Calibri"/>
      <family val="2"/>
    </font>
    <font>
      <b/>
      <sz val="14"/>
      <color rgb="FF44546A"/>
      <name val="Calibri"/>
      <family val="2"/>
    </font>
    <font>
      <b/>
      <sz val="12"/>
      <color rgb="FF70AD47"/>
      <name val="Calibri"/>
      <family val="2"/>
    </font>
    <font>
      <sz val="11"/>
      <color rgb="FF000000"/>
      <name val="Arial"/>
      <family val="2"/>
    </font>
    <font>
      <b/>
      <sz val="11"/>
      <color rgb="FFFFFFFF"/>
      <name val="Calibri"/>
      <family val="2"/>
    </font>
    <font>
      <sz val="11"/>
      <color rgb="FF44546A"/>
      <name val="Calibri"/>
      <family val="2"/>
    </font>
    <font>
      <u/>
      <sz val="11"/>
      <color rgb="FF000000"/>
      <name val="Calibri"/>
      <family val="2"/>
    </font>
    <font>
      <sz val="11"/>
      <color theme="1"/>
      <name val="Aptos Narrow"/>
      <family val="2"/>
      <scheme val="minor"/>
    </font>
    <font>
      <sz val="12"/>
      <color theme="0"/>
      <name val="Aptos Narrow"/>
      <family val="2"/>
      <scheme val="minor"/>
    </font>
    <font>
      <sz val="28"/>
      <color theme="1"/>
      <name val="Aptos Narrow"/>
      <family val="2"/>
      <scheme val="minor"/>
    </font>
    <font>
      <sz val="18"/>
      <color theme="1"/>
      <name val="Aptos Narrow"/>
      <family val="2"/>
      <scheme val="minor"/>
    </font>
    <font>
      <b/>
      <sz val="11"/>
      <color theme="1"/>
      <name val="Aptos Narrow"/>
      <family val="2"/>
      <scheme val="minor"/>
    </font>
    <font>
      <sz val="11"/>
      <color theme="0"/>
      <name val="Aptos Narrow"/>
      <family val="2"/>
      <scheme val="minor"/>
    </font>
    <font>
      <sz val="10"/>
      <color rgb="FF000000"/>
      <name val="Tahoma"/>
      <family val="2"/>
    </font>
    <font>
      <b/>
      <sz val="10"/>
      <color rgb="FF000000"/>
      <name val="Tahoma"/>
      <family val="2"/>
    </font>
    <font>
      <b/>
      <i/>
      <sz val="11"/>
      <color theme="1"/>
      <name val="Aptos Narrow"/>
      <family val="2"/>
      <scheme val="minor"/>
    </font>
    <font>
      <i/>
      <sz val="11"/>
      <color theme="1"/>
      <name val="Aptos Narrow"/>
      <family val="2"/>
      <scheme val="minor"/>
    </font>
    <font>
      <sz val="11"/>
      <color theme="3"/>
      <name val="Arial"/>
      <family val="2"/>
    </font>
    <font>
      <sz val="8"/>
      <color theme="3"/>
      <name val="Arial"/>
      <family val="2"/>
    </font>
    <font>
      <sz val="11"/>
      <color theme="3"/>
      <name val="Aptos Narrow"/>
      <family val="2"/>
      <scheme val="minor"/>
    </font>
    <font>
      <sz val="9"/>
      <color theme="3"/>
      <name val="Arial"/>
      <family val="2"/>
    </font>
    <font>
      <sz val="9"/>
      <color theme="0"/>
      <name val="Aptos Narrow"/>
      <family val="2"/>
      <scheme val="minor"/>
    </font>
    <font>
      <sz val="8"/>
      <color theme="0"/>
      <name val="Aptos Narrow"/>
      <family val="2"/>
      <scheme val="minor"/>
    </font>
    <font>
      <sz val="9"/>
      <color rgb="FF595959"/>
      <name val="Aptos Narrow"/>
      <family val="2"/>
      <scheme val="minor"/>
    </font>
    <font>
      <sz val="9"/>
      <color rgb="FF595959"/>
      <name val="Cambria Math"/>
      <family val="1"/>
    </font>
    <font>
      <b/>
      <sz val="12"/>
      <color theme="0"/>
      <name val="Aptos Narrow"/>
      <family val="2"/>
      <scheme val="minor"/>
    </font>
    <font>
      <sz val="11"/>
      <name val="Aptos Narrow"/>
      <family val="2"/>
      <scheme val="minor"/>
    </font>
    <font>
      <i/>
      <sz val="12"/>
      <color theme="1"/>
      <name val="Aptos Narrow"/>
      <family val="2"/>
      <scheme val="minor"/>
    </font>
    <font>
      <sz val="11"/>
      <color indexed="8"/>
      <name val="Aptos Narrow"/>
      <family val="2"/>
      <scheme val="minor"/>
    </font>
    <font>
      <sz val="11"/>
      <color theme="0" tint="-4.9989318521683403E-2"/>
      <name val="Aptos Narrow"/>
      <family val="2"/>
      <scheme val="minor"/>
    </font>
    <font>
      <u/>
      <sz val="11"/>
      <color theme="10"/>
      <name val="Aptos Narrow"/>
      <family val="2"/>
      <scheme val="minor"/>
    </font>
    <font>
      <b/>
      <i/>
      <sz val="12"/>
      <color theme="1"/>
      <name val="Aptos Narrow"/>
      <family val="2"/>
      <scheme val="minor"/>
    </font>
    <font>
      <u/>
      <sz val="11"/>
      <color theme="10"/>
      <name val="Calibri"/>
      <family val="2"/>
    </font>
    <font>
      <sz val="12"/>
      <color theme="1"/>
      <name val="ArialMT"/>
      <family val="2"/>
    </font>
    <font>
      <b/>
      <sz val="10"/>
      <color indexed="8"/>
      <name val="Arial"/>
      <family val="2"/>
    </font>
    <font>
      <sz val="10"/>
      <color indexed="8"/>
      <name val="Arial"/>
      <family val="2"/>
    </font>
    <font>
      <i/>
      <sz val="10"/>
      <color indexed="8"/>
      <name val="Arial"/>
      <family val="2"/>
    </font>
    <font>
      <i/>
      <sz val="12"/>
      <color theme="1"/>
      <name val="ArialMT"/>
      <family val="2"/>
    </font>
    <font>
      <sz val="8"/>
      <color theme="1"/>
      <name val="Aptos Narrow"/>
      <family val="2"/>
      <scheme val="minor"/>
    </font>
    <font>
      <sz val="11"/>
      <color rgb="FFFF0000"/>
      <name val="Aptos Narrow"/>
      <family val="2"/>
      <scheme val="minor"/>
    </font>
    <font>
      <sz val="11"/>
      <color theme="1"/>
      <name val="Calibri"/>
      <family val="2"/>
    </font>
    <font>
      <sz val="8"/>
      <name val="Aptos Narrow"/>
      <family val="2"/>
      <scheme val="minor"/>
    </font>
    <font>
      <sz val="10"/>
      <color rgb="FF000000"/>
      <name val="Calibri"/>
      <family val="2"/>
    </font>
    <font>
      <b/>
      <sz val="11"/>
      <color theme="0"/>
      <name val="Aptos Narrow"/>
      <family val="2"/>
      <scheme val="minor"/>
    </font>
    <font>
      <b/>
      <sz val="18"/>
      <color theme="5"/>
      <name val="Calibri"/>
      <family val="2"/>
    </font>
    <font>
      <sz val="10"/>
      <name val="Arial"/>
      <family val="2"/>
    </font>
    <font>
      <u/>
      <sz val="12"/>
      <color theme="10"/>
      <name val="Aptos Narrow"/>
      <family val="2"/>
      <scheme val="minor"/>
    </font>
    <font>
      <vertAlign val="subscript"/>
      <sz val="12"/>
      <color theme="0"/>
      <name val="Aptos Narrow"/>
      <family val="2"/>
      <scheme val="minor"/>
    </font>
    <font>
      <sz val="9"/>
      <color indexed="81"/>
      <name val="Tahoma"/>
      <family val="2"/>
    </font>
    <font>
      <sz val="10"/>
      <color theme="1"/>
      <name val="Times New Roman"/>
      <family val="1"/>
    </font>
    <font>
      <sz val="12"/>
      <color theme="1"/>
      <name val="Verdana"/>
      <family val="2"/>
    </font>
    <font>
      <vertAlign val="superscript"/>
      <sz val="12"/>
      <color theme="1"/>
      <name val="Verdana"/>
      <family val="2"/>
    </font>
    <font>
      <i/>
      <sz val="9"/>
      <color theme="1"/>
      <name val="Verdana"/>
      <family val="2"/>
    </font>
    <font>
      <sz val="9"/>
      <color theme="1"/>
      <name val="Verdana"/>
      <family val="2"/>
    </font>
    <font>
      <sz val="9"/>
      <color rgb="FF000000"/>
      <name val="Aptos Narrow"/>
      <family val="2"/>
    </font>
    <font>
      <vertAlign val="superscript"/>
      <sz val="9"/>
      <color theme="1"/>
      <name val="Verdana"/>
      <family val="2"/>
    </font>
    <font>
      <i/>
      <sz val="8"/>
      <color theme="1"/>
      <name val="Verdana"/>
      <family val="2"/>
    </font>
    <font>
      <vertAlign val="subscript"/>
      <sz val="12"/>
      <color theme="1"/>
      <name val="Verdana"/>
      <family val="2"/>
    </font>
    <font>
      <b/>
      <sz val="9"/>
      <color indexed="81"/>
      <name val="Tahoma"/>
      <family val="2"/>
    </font>
    <font>
      <sz val="11"/>
      <color theme="0" tint="-0.34998626667073579"/>
      <name val="Aptos Narrow"/>
      <family val="2"/>
      <scheme val="minor"/>
    </font>
    <font>
      <b/>
      <i/>
      <sz val="10"/>
      <color indexed="8"/>
      <name val="Arial"/>
      <family val="2"/>
    </font>
    <font>
      <sz val="10"/>
      <color theme="0"/>
      <name val="Aptos Narrow"/>
      <family val="2"/>
      <scheme val="minor"/>
    </font>
  </fonts>
  <fills count="35">
    <fill>
      <patternFill patternType="none"/>
    </fill>
    <fill>
      <patternFill patternType="gray125"/>
    </fill>
    <fill>
      <patternFill patternType="solid">
        <fgColor rgb="FF44546A"/>
        <bgColor rgb="FF000000"/>
      </patternFill>
    </fill>
    <fill>
      <patternFill patternType="solid">
        <fgColor rgb="FF70AD47"/>
        <bgColor rgb="FF000000"/>
      </patternFill>
    </fill>
    <fill>
      <patternFill patternType="solid">
        <fgColor rgb="FFBA8CDC"/>
        <bgColor rgb="FF000000"/>
      </patternFill>
    </fill>
    <fill>
      <patternFill patternType="solid">
        <fgColor rgb="FFF2F2F2"/>
        <bgColor rgb="FF000000"/>
      </patternFill>
    </fill>
    <fill>
      <patternFill patternType="solid">
        <fgColor theme="4"/>
      </patternFill>
    </fill>
    <fill>
      <patternFill patternType="solid">
        <fgColor theme="8"/>
      </patternFill>
    </fill>
    <fill>
      <patternFill patternType="solid">
        <fgColor rgb="FFFF0000"/>
        <bgColor indexed="64"/>
      </patternFill>
    </fill>
    <fill>
      <patternFill patternType="solid">
        <fgColor theme="3"/>
        <bgColor indexed="64"/>
      </patternFill>
    </fill>
    <fill>
      <patternFill patternType="solid">
        <fgColor rgb="FFBA8CDC"/>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3" tint="0.89999084444715716"/>
        <bgColor indexed="64"/>
      </patternFill>
    </fill>
    <fill>
      <patternFill patternType="solid">
        <fgColor theme="0" tint="-0.499984740745262"/>
        <bgColor indexed="64"/>
      </patternFill>
    </fill>
    <fill>
      <patternFill patternType="solid">
        <fgColor theme="4" tint="-0.249977111117893"/>
        <bgColor rgb="FF000000"/>
      </patternFill>
    </fill>
    <fill>
      <patternFill patternType="solid">
        <fgColor theme="9" tint="0.79998168889431442"/>
        <bgColor rgb="FF000000"/>
      </patternFill>
    </fill>
    <fill>
      <patternFill patternType="solid">
        <fgColor theme="0" tint="-0.34998626667073579"/>
        <bgColor rgb="FF000000"/>
      </patternFill>
    </fill>
    <fill>
      <patternFill patternType="solid">
        <fgColor theme="3" tint="0.499984740745262"/>
        <bgColor rgb="FF000000"/>
      </patternFill>
    </fill>
    <fill>
      <patternFill patternType="solid">
        <fgColor theme="3" tint="0.249977111117893"/>
        <bgColor indexed="64"/>
      </patternFill>
    </fill>
    <fill>
      <patternFill patternType="solid">
        <fgColor theme="4" tint="0.39997558519241921"/>
        <bgColor rgb="FF000000"/>
      </patternFill>
    </fill>
    <fill>
      <patternFill patternType="solid">
        <fgColor theme="4" tint="-0.249977111117893"/>
        <bgColor indexed="64"/>
      </patternFill>
    </fill>
    <fill>
      <patternFill patternType="solid">
        <fgColor theme="5" tint="0.39997558519241921"/>
        <bgColor rgb="FF000000"/>
      </patternFill>
    </fill>
    <fill>
      <patternFill patternType="solid">
        <fgColor theme="5" tint="-0.249977111117893"/>
        <bgColor indexed="64"/>
      </patternFill>
    </fill>
    <fill>
      <patternFill patternType="solid">
        <fgColor theme="1" tint="0.34998626667073579"/>
        <bgColor rgb="FF000000"/>
      </patternFill>
    </fill>
    <fill>
      <patternFill patternType="solid">
        <fgColor theme="1" tint="0.249977111117893"/>
        <bgColor indexed="64"/>
      </patternFill>
    </fill>
    <fill>
      <patternFill patternType="solid">
        <fgColor theme="4" tint="-0.499984740745262"/>
        <bgColor rgb="FF000000"/>
      </patternFill>
    </fill>
    <fill>
      <patternFill patternType="solid">
        <fgColor rgb="FFFFFF00"/>
        <bgColor indexed="64"/>
      </patternFill>
    </fill>
    <fill>
      <patternFill patternType="solid">
        <fgColor theme="8" tint="0.59999389629810485"/>
        <bgColor indexed="64"/>
      </patternFill>
    </fill>
    <fill>
      <patternFill patternType="solid">
        <fgColor theme="9" tint="0.79998168889431442"/>
        <bgColor theme="4" tint="0.79998168889431442"/>
      </patternFill>
    </fill>
  </fills>
  <borders count="72">
    <border>
      <left/>
      <right/>
      <top/>
      <bottom/>
      <diagonal/>
    </border>
    <border>
      <left style="thin">
        <color rgb="FFBFBFBF"/>
      </left>
      <right style="thin">
        <color rgb="FFBFBFBF"/>
      </right>
      <top style="thin">
        <color rgb="FFBFBFBF"/>
      </top>
      <bottom style="thin">
        <color rgb="FFBFBFBF"/>
      </bottom>
      <diagonal/>
    </border>
    <border>
      <left style="thin">
        <color rgb="FFD9D9D9"/>
      </left>
      <right style="thin">
        <color rgb="FFD9D9D9"/>
      </right>
      <top style="thin">
        <color rgb="FFD9D9D9"/>
      </top>
      <bottom style="thin">
        <color rgb="FFD9D9D9"/>
      </bottom>
      <diagonal/>
    </border>
    <border>
      <left/>
      <right style="thin">
        <color rgb="FFD9D9D9"/>
      </right>
      <top style="thin">
        <color rgb="FFD9D9D9"/>
      </top>
      <bottom style="thin">
        <color rgb="FFD9D9D9"/>
      </bottom>
      <diagonal/>
    </border>
    <border>
      <left style="thin">
        <color rgb="FFD9D9D9"/>
      </left>
      <right style="thin">
        <color rgb="FFD9D9D9"/>
      </right>
      <top/>
      <bottom style="thin">
        <color rgb="FFD9D9D9"/>
      </bottom>
      <diagonal/>
    </border>
    <border>
      <left/>
      <right style="thin">
        <color rgb="FFD9D9D9"/>
      </right>
      <top/>
      <bottom style="thin">
        <color rgb="FFD9D9D9"/>
      </bottom>
      <diagonal/>
    </border>
    <border>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right style="thin">
        <color rgb="FFBFBFBF"/>
      </right>
      <top/>
      <bottom style="thin">
        <color rgb="FFBFBFBF"/>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theme="0" tint="-0.499984740745262"/>
      </left>
      <right/>
      <top style="thin">
        <color theme="0" tint="-0.499984740745262"/>
      </top>
      <bottom style="thin">
        <color theme="0" tint="-0.499984740745262"/>
      </bottom>
      <diagonal/>
    </border>
    <border>
      <left style="thin">
        <color theme="0" tint="-0.249977111117893"/>
      </left>
      <right style="thin">
        <color theme="0" tint="-0.249977111117893"/>
      </right>
      <top style="thin">
        <color theme="0" tint="-0.249977111117893"/>
      </top>
      <bottom/>
      <diagonal/>
    </border>
    <border>
      <left style="thin">
        <color theme="0"/>
      </left>
      <right style="thin">
        <color theme="0"/>
      </right>
      <top style="thin">
        <color theme="0"/>
      </top>
      <bottom style="thin">
        <color theme="0"/>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bottom/>
      <diagonal/>
    </border>
    <border>
      <left/>
      <right style="thin">
        <color theme="0" tint="-0.499984740745262"/>
      </right>
      <top/>
      <bottom style="thin">
        <color theme="0" tint="-0.499984740745262"/>
      </bottom>
      <diagonal/>
    </border>
    <border>
      <left style="thin">
        <color theme="0" tint="-0.249977111117893"/>
      </left>
      <right/>
      <top/>
      <bottom/>
      <diagonal/>
    </border>
    <border>
      <left/>
      <right style="thin">
        <color theme="0"/>
      </right>
      <top/>
      <bottom/>
      <diagonal/>
    </border>
    <border>
      <left style="thin">
        <color theme="0"/>
      </left>
      <right/>
      <top/>
      <bottom style="thin">
        <color theme="0" tint="-0.249977111117893"/>
      </bottom>
      <diagonal/>
    </border>
    <border>
      <left/>
      <right/>
      <top/>
      <bottom style="thin">
        <color theme="0" tint="-0.249977111117893"/>
      </bottom>
      <diagonal/>
    </border>
    <border>
      <left/>
      <right style="thin">
        <color theme="0"/>
      </right>
      <top/>
      <bottom style="thin">
        <color theme="0" tint="-0.249977111117893"/>
      </bottom>
      <diagonal/>
    </border>
    <border>
      <left style="thin">
        <color theme="0"/>
      </left>
      <right/>
      <top style="thin">
        <color theme="0" tint="-0.249977111117893"/>
      </top>
      <bottom style="thin">
        <color theme="0"/>
      </bottom>
      <diagonal/>
    </border>
    <border>
      <left/>
      <right style="thin">
        <color theme="0"/>
      </right>
      <top style="thin">
        <color theme="0" tint="-0.249977111117893"/>
      </top>
      <bottom style="thin">
        <color theme="0"/>
      </bottom>
      <diagonal/>
    </border>
    <border>
      <left style="thin">
        <color rgb="FFFFFFFF"/>
      </left>
      <right style="thin">
        <color rgb="FFFFFFFF"/>
      </right>
      <top style="thin">
        <color rgb="FFFFFFFF"/>
      </top>
      <bottom style="thin">
        <color rgb="FFFFFFFF"/>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right style="thin">
        <color theme="4" tint="0.39997558519241921"/>
      </right>
      <top style="thin">
        <color theme="4" tint="0.39997558519241921"/>
      </top>
      <bottom/>
      <diagonal/>
    </border>
    <border>
      <left/>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style="thin">
        <color rgb="FFD9D9D9"/>
      </right>
      <top style="thin">
        <color rgb="FFD9D9D9"/>
      </top>
      <bottom/>
      <diagonal/>
    </border>
    <border>
      <left style="thin">
        <color theme="4" tint="0.39997558519241921"/>
      </left>
      <right/>
      <top style="thin">
        <color theme="4" tint="0.39997558519241921"/>
      </top>
      <bottom style="thin">
        <color theme="4" tint="0.39997558519241921"/>
      </bottom>
      <diagonal/>
    </border>
    <border>
      <left style="medium">
        <color indexed="64"/>
      </left>
      <right style="medium">
        <color indexed="64"/>
      </right>
      <top style="medium">
        <color indexed="64"/>
      </top>
      <bottom/>
      <diagonal/>
    </border>
    <border>
      <left style="medium">
        <color indexed="64"/>
      </left>
      <right style="medium">
        <color indexed="64"/>
      </right>
      <top style="thin">
        <color theme="4" tint="0.39997558519241921"/>
      </top>
      <bottom style="thin">
        <color theme="4" tint="0.39997558519241921"/>
      </bottom>
      <diagonal/>
    </border>
    <border>
      <left/>
      <right style="medium">
        <color indexed="64"/>
      </right>
      <top style="thin">
        <color theme="4" tint="0.39997558519241921"/>
      </top>
      <bottom style="thin">
        <color theme="4" tint="0.39997558519241921"/>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indexed="64"/>
      </bottom>
      <diagonal/>
    </border>
    <border>
      <left style="medium">
        <color rgb="FF000000"/>
      </left>
      <right style="medium">
        <color indexed="64"/>
      </right>
      <top/>
      <bottom style="medium">
        <color rgb="FF000000"/>
      </bottom>
      <diagonal/>
    </border>
    <border>
      <left style="thin">
        <color theme="0" tint="-0.24994659260841701"/>
      </left>
      <right/>
      <top style="thin">
        <color theme="0" tint="-0.24994659260841701"/>
      </top>
      <bottom/>
      <diagonal/>
    </border>
    <border>
      <left/>
      <right/>
      <top style="thin">
        <color theme="0" tint="-0.249977111117893"/>
      </top>
      <bottom style="thin">
        <color theme="0"/>
      </bottom>
      <diagonal/>
    </border>
  </borders>
  <cellStyleXfs count="23">
    <xf numFmtId="0" fontId="0" fillId="0" borderId="0"/>
    <xf numFmtId="41" fontId="12" fillId="0" borderId="0" applyFont="0" applyFill="0" applyBorder="0" applyAlignment="0" applyProtection="0"/>
    <xf numFmtId="165" fontId="12" fillId="0" borderId="0" applyFont="0" applyFill="0" applyBorder="0" applyAlignment="0" applyProtection="0"/>
    <xf numFmtId="0" fontId="13" fillId="6" borderId="0" applyNumberFormat="0" applyBorder="0" applyAlignment="0" applyProtection="0"/>
    <xf numFmtId="0" fontId="13" fillId="7" borderId="0" applyNumberFormat="0" applyBorder="0" applyAlignment="0" applyProtection="0"/>
    <xf numFmtId="3" fontId="17" fillId="0" borderId="21" applyFont="0" applyProtection="0">
      <alignment horizontal="center" vertical="center"/>
    </xf>
    <xf numFmtId="43" fontId="12" fillId="0" borderId="0" applyFont="0" applyFill="0" applyBorder="0" applyAlignment="0" applyProtection="0"/>
    <xf numFmtId="9" fontId="12" fillId="0" borderId="0" applyFon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xf numFmtId="43" fontId="12" fillId="0" borderId="0" applyFont="0" applyFill="0" applyBorder="0" applyAlignment="0" applyProtection="0"/>
    <xf numFmtId="0" fontId="2" fillId="0" borderId="0"/>
    <xf numFmtId="9" fontId="2" fillId="0" borderId="0" applyFont="0" applyFill="0" applyBorder="0" applyAlignment="0" applyProtection="0"/>
    <xf numFmtId="41" fontId="2" fillId="0" borderId="0" applyFont="0" applyFill="0" applyBorder="0" applyAlignment="0" applyProtection="0"/>
    <xf numFmtId="0" fontId="1" fillId="0" borderId="0"/>
    <xf numFmtId="164" fontId="1" fillId="0" borderId="0" applyFont="0" applyFill="0" applyBorder="0" applyAlignment="0" applyProtection="0"/>
    <xf numFmtId="0" fontId="51" fillId="0" borderId="0" applyNumberForma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0" fillId="0" borderId="0" applyNumberFormat="0" applyFont="0" applyFill="0" applyBorder="0" applyAlignment="0" applyProtection="0">
      <alignment vertical="top"/>
    </xf>
    <xf numFmtId="165" fontId="1" fillId="0" borderId="0" applyFont="0" applyFill="0" applyBorder="0" applyAlignment="0" applyProtection="0"/>
    <xf numFmtId="0" fontId="33" fillId="0" borderId="0"/>
  </cellStyleXfs>
  <cellXfs count="382">
    <xf numFmtId="0" fontId="0" fillId="0" borderId="0" xfId="0"/>
    <xf numFmtId="0" fontId="3" fillId="0" borderId="0" xfId="0" applyFont="1"/>
    <xf numFmtId="0" fontId="4" fillId="0" borderId="0" xfId="0" applyFont="1"/>
    <xf numFmtId="0" fontId="5" fillId="2" borderId="0" xfId="0" applyFont="1" applyFill="1"/>
    <xf numFmtId="14" fontId="3" fillId="0" borderId="1" xfId="0" applyNumberFormat="1" applyFont="1" applyBorder="1"/>
    <xf numFmtId="4" fontId="3" fillId="0" borderId="2" xfId="0" applyNumberFormat="1" applyFont="1" applyBorder="1"/>
    <xf numFmtId="0" fontId="5" fillId="4" borderId="0" xfId="0" applyFont="1" applyFill="1"/>
    <xf numFmtId="0" fontId="8" fillId="0" borderId="0" xfId="0" applyFont="1"/>
    <xf numFmtId="3" fontId="10" fillId="0" borderId="2" xfId="0" applyNumberFormat="1" applyFont="1" applyBorder="1"/>
    <xf numFmtId="9" fontId="3" fillId="0" borderId="3" xfId="0" applyNumberFormat="1" applyFont="1" applyBorder="1"/>
    <xf numFmtId="9" fontId="3" fillId="0" borderId="4" xfId="0" applyNumberFormat="1" applyFont="1" applyBorder="1"/>
    <xf numFmtId="0" fontId="3" fillId="5" borderId="0" xfId="0" applyFont="1" applyFill="1"/>
    <xf numFmtId="0" fontId="3" fillId="5" borderId="4" xfId="0" applyFont="1" applyFill="1" applyBorder="1"/>
    <xf numFmtId="9" fontId="3" fillId="0" borderId="5" xfId="0" applyNumberFormat="1" applyFont="1" applyBorder="1"/>
    <xf numFmtId="0" fontId="3" fillId="0" borderId="5" xfId="0" applyFont="1" applyBorder="1" applyAlignment="1">
      <alignment wrapText="1"/>
    </xf>
    <xf numFmtId="3" fontId="5" fillId="4" borderId="0" xfId="0" applyNumberFormat="1" applyFont="1" applyFill="1"/>
    <xf numFmtId="0" fontId="5" fillId="2" borderId="0" xfId="0" applyFont="1" applyFill="1" applyAlignment="1">
      <alignment wrapText="1"/>
    </xf>
    <xf numFmtId="0" fontId="3" fillId="0" borderId="0" xfId="0" applyFont="1" applyAlignment="1">
      <alignment wrapText="1"/>
    </xf>
    <xf numFmtId="0" fontId="5" fillId="0" borderId="0" xfId="0" applyFont="1" applyAlignment="1">
      <alignment wrapText="1"/>
    </xf>
    <xf numFmtId="0" fontId="5" fillId="5" borderId="0" xfId="0" applyFont="1" applyFill="1" applyAlignment="1">
      <alignment wrapText="1"/>
    </xf>
    <xf numFmtId="0" fontId="3" fillId="5" borderId="0" xfId="0" applyFont="1" applyFill="1" applyAlignment="1">
      <alignment wrapText="1"/>
    </xf>
    <xf numFmtId="0" fontId="7" fillId="0" borderId="0" xfId="0" applyFont="1" applyAlignment="1">
      <alignment wrapText="1"/>
    </xf>
    <xf numFmtId="0" fontId="9" fillId="2" borderId="0" xfId="0" applyFont="1" applyFill="1" applyAlignment="1">
      <alignment wrapText="1"/>
    </xf>
    <xf numFmtId="0" fontId="3" fillId="0" borderId="1" xfId="0" applyFont="1" applyBorder="1" applyAlignment="1">
      <alignment wrapText="1"/>
    </xf>
    <xf numFmtId="0" fontId="3" fillId="0" borderId="7" xfId="0" applyFont="1" applyBorder="1" applyAlignment="1">
      <alignment wrapText="1"/>
    </xf>
    <xf numFmtId="0" fontId="3" fillId="0" borderId="3" xfId="0" applyFont="1" applyBorder="1" applyAlignment="1">
      <alignment wrapText="1"/>
    </xf>
    <xf numFmtId="0" fontId="3" fillId="5" borderId="5" xfId="0" applyFont="1" applyFill="1" applyBorder="1" applyAlignment="1">
      <alignment wrapText="1"/>
    </xf>
    <xf numFmtId="0" fontId="11" fillId="5" borderId="5" xfId="0" applyFont="1" applyFill="1" applyBorder="1" applyAlignment="1">
      <alignment wrapText="1"/>
    </xf>
    <xf numFmtId="0" fontId="3" fillId="0" borderId="2" xfId="0" applyFont="1" applyBorder="1" applyAlignment="1">
      <alignment wrapText="1"/>
    </xf>
    <xf numFmtId="0" fontId="3" fillId="0" borderId="4" xfId="0" applyFont="1" applyBorder="1" applyAlignment="1">
      <alignment wrapText="1"/>
    </xf>
    <xf numFmtId="0" fontId="5" fillId="2" borderId="0" xfId="0" applyFont="1" applyFill="1" applyAlignment="1">
      <alignment vertical="center" wrapText="1"/>
    </xf>
    <xf numFmtId="0" fontId="15" fillId="0" borderId="0" xfId="0" applyFont="1"/>
    <xf numFmtId="0" fontId="16" fillId="0" borderId="0" xfId="0" applyFont="1"/>
    <xf numFmtId="0" fontId="16" fillId="0" borderId="9" xfId="0" applyFont="1" applyBorder="1"/>
    <xf numFmtId="0" fontId="16" fillId="0" borderId="10" xfId="0" applyFont="1" applyBorder="1"/>
    <xf numFmtId="0" fontId="0" fillId="0" borderId="12" xfId="0" applyBorder="1"/>
    <xf numFmtId="0" fontId="0" fillId="8" borderId="11" xfId="0" applyFill="1" applyBorder="1"/>
    <xf numFmtId="0" fontId="17" fillId="9" borderId="11" xfId="0" applyFont="1" applyFill="1" applyBorder="1"/>
    <xf numFmtId="165" fontId="17" fillId="10" borderId="13" xfId="2" applyFont="1" applyFill="1" applyBorder="1"/>
    <xf numFmtId="0" fontId="0" fillId="0" borderId="14" xfId="0" applyBorder="1"/>
    <xf numFmtId="0" fontId="16" fillId="0" borderId="15" xfId="0" applyFont="1" applyBorder="1" applyAlignment="1">
      <alignment horizontal="center"/>
    </xf>
    <xf numFmtId="0" fontId="16" fillId="0" borderId="16" xfId="0" applyFont="1" applyBorder="1" applyAlignment="1">
      <alignment horizontal="center"/>
    </xf>
    <xf numFmtId="0" fontId="0" fillId="0" borderId="17" xfId="0" applyBorder="1" applyAlignment="1">
      <alignment horizontal="center" vertical="center"/>
    </xf>
    <xf numFmtId="0" fontId="0" fillId="0" borderId="18" xfId="0" applyBorder="1"/>
    <xf numFmtId="0" fontId="0" fillId="0" borderId="19" xfId="0" applyBorder="1" applyAlignment="1">
      <alignment horizontal="center" vertical="center"/>
    </xf>
    <xf numFmtId="0" fontId="0" fillId="0" borderId="20" xfId="0" applyBorder="1"/>
    <xf numFmtId="0" fontId="16" fillId="0" borderId="15" xfId="0" applyFont="1" applyBorder="1"/>
    <xf numFmtId="0" fontId="16" fillId="0" borderId="16" xfId="0" applyFont="1" applyBorder="1"/>
    <xf numFmtId="0" fontId="0" fillId="8" borderId="17" xfId="0" applyFill="1" applyBorder="1"/>
    <xf numFmtId="0" fontId="0" fillId="0" borderId="19" xfId="0" applyBorder="1"/>
    <xf numFmtId="0" fontId="6" fillId="0" borderId="0" xfId="0" applyFont="1"/>
    <xf numFmtId="0" fontId="13" fillId="6" borderId="0" xfId="3"/>
    <xf numFmtId="0" fontId="5" fillId="2" borderId="0" xfId="0" applyFont="1" applyFill="1" applyAlignment="1">
      <alignment horizontal="right" wrapText="1"/>
    </xf>
    <xf numFmtId="0" fontId="0" fillId="0" borderId="25" xfId="0" applyBorder="1"/>
    <xf numFmtId="0" fontId="0" fillId="0" borderId="25" xfId="0" applyBorder="1" applyAlignment="1">
      <alignment horizontal="center"/>
    </xf>
    <xf numFmtId="169" fontId="0" fillId="12" borderId="26" xfId="5" applyNumberFormat="1" applyFont="1" applyFill="1" applyBorder="1">
      <alignment horizontal="center" vertical="center"/>
    </xf>
    <xf numFmtId="168" fontId="0" fillId="11" borderId="21" xfId="5" applyNumberFormat="1" applyFont="1" applyFill="1">
      <alignment horizontal="center" vertical="center"/>
    </xf>
    <xf numFmtId="0" fontId="16" fillId="0" borderId="25" xfId="0" applyFont="1" applyBorder="1" applyAlignment="1">
      <alignment horizontal="center"/>
    </xf>
    <xf numFmtId="0" fontId="21" fillId="0" borderId="25" xfId="0" applyFont="1" applyBorder="1"/>
    <xf numFmtId="0" fontId="20" fillId="0" borderId="25" xfId="0" applyFont="1" applyBorder="1"/>
    <xf numFmtId="2" fontId="5" fillId="4" borderId="0" xfId="0" applyNumberFormat="1" applyFont="1" applyFill="1"/>
    <xf numFmtId="170" fontId="5" fillId="4" borderId="0" xfId="0" applyNumberFormat="1" applyFont="1" applyFill="1"/>
    <xf numFmtId="171" fontId="13" fillId="13" borderId="27" xfId="4" applyNumberFormat="1" applyFill="1" applyBorder="1" applyAlignment="1">
      <alignment horizontal="center" vertical="center" wrapText="1"/>
    </xf>
    <xf numFmtId="171" fontId="13" fillId="13" borderId="28" xfId="4" applyNumberFormat="1" applyFill="1" applyBorder="1" applyAlignment="1">
      <alignment horizontal="center" vertical="center" wrapText="1"/>
    </xf>
    <xf numFmtId="171" fontId="22" fillId="0" borderId="29" xfId="6" applyNumberFormat="1" applyFont="1" applyFill="1" applyBorder="1" applyAlignment="1">
      <alignment vertical="center"/>
    </xf>
    <xf numFmtId="171" fontId="23" fillId="0" borderId="21" xfId="6" applyNumberFormat="1" applyFont="1" applyFill="1" applyBorder="1" applyAlignment="1">
      <alignment vertical="center"/>
    </xf>
    <xf numFmtId="171" fontId="24" fillId="0" borderId="21" xfId="6" applyNumberFormat="1" applyFont="1" applyFill="1" applyBorder="1" applyAlignment="1">
      <alignment vertical="center"/>
    </xf>
    <xf numFmtId="171" fontId="23" fillId="0" borderId="21" xfId="6" applyNumberFormat="1" applyFont="1" applyFill="1" applyBorder="1" applyAlignment="1">
      <alignment horizontal="center" vertical="center"/>
    </xf>
    <xf numFmtId="171" fontId="22" fillId="0" borderId="29" xfId="6" applyNumberFormat="1" applyFont="1" applyFill="1" applyBorder="1" applyAlignment="1">
      <alignment horizontal="center" vertical="center"/>
    </xf>
    <xf numFmtId="171" fontId="25" fillId="0" borderId="29" xfId="6" applyNumberFormat="1" applyFont="1" applyFill="1" applyBorder="1" applyAlignment="1">
      <alignment horizontal="center" vertical="center"/>
    </xf>
    <xf numFmtId="171" fontId="24" fillId="0" borderId="29" xfId="6" applyNumberFormat="1" applyFont="1" applyFill="1" applyBorder="1" applyAlignment="1">
      <alignment horizontal="center" vertical="center"/>
    </xf>
    <xf numFmtId="171" fontId="26" fillId="13" borderId="28" xfId="4" applyNumberFormat="1" applyFont="1" applyFill="1" applyBorder="1" applyAlignment="1">
      <alignment horizontal="center" vertical="center" wrapText="1"/>
    </xf>
    <xf numFmtId="173" fontId="24" fillId="0" borderId="26" xfId="6" applyNumberFormat="1" applyFont="1" applyFill="1" applyBorder="1" applyAlignment="1">
      <alignment horizontal="right" vertical="center"/>
    </xf>
    <xf numFmtId="171" fontId="13" fillId="13" borderId="0" xfId="4" applyNumberFormat="1" applyFill="1" applyBorder="1" applyAlignment="1">
      <alignment horizontal="center" vertical="center" wrapText="1"/>
    </xf>
    <xf numFmtId="172" fontId="24" fillId="0" borderId="26" xfId="6" applyNumberFormat="1" applyFont="1" applyFill="1" applyBorder="1" applyAlignment="1">
      <alignment horizontal="right" vertical="center"/>
    </xf>
    <xf numFmtId="0" fontId="0" fillId="0" borderId="21" xfId="0" applyBorder="1" applyAlignment="1">
      <alignment horizontal="center" vertical="center"/>
    </xf>
    <xf numFmtId="165" fontId="0" fillId="0" borderId="0" xfId="0" applyNumberFormat="1"/>
    <xf numFmtId="171" fontId="13" fillId="13" borderId="28" xfId="4" applyNumberFormat="1" applyFill="1" applyBorder="1" applyAlignment="1">
      <alignment horizontal="center" vertical="center"/>
    </xf>
    <xf numFmtId="171" fontId="13" fillId="13" borderId="43" xfId="4" applyNumberFormat="1" applyFill="1" applyBorder="1" applyAlignment="1">
      <alignment horizontal="center" vertical="center"/>
    </xf>
    <xf numFmtId="167" fontId="28" fillId="0" borderId="29" xfId="1" applyNumberFormat="1" applyFont="1" applyBorder="1" applyAlignment="1">
      <alignment horizontal="center" vertical="center" readingOrder="1"/>
    </xf>
    <xf numFmtId="167" fontId="28" fillId="0" borderId="21" xfId="1" applyNumberFormat="1" applyFont="1" applyBorder="1" applyAlignment="1">
      <alignment horizontal="center" vertical="center" readingOrder="1"/>
    </xf>
    <xf numFmtId="2" fontId="28" fillId="0" borderId="21" xfId="1" applyNumberFormat="1" applyFont="1" applyBorder="1" applyAlignment="1">
      <alignment horizontal="center" vertical="center" readingOrder="1"/>
    </xf>
    <xf numFmtId="14" fontId="0" fillId="0" borderId="0" xfId="0" applyNumberFormat="1"/>
    <xf numFmtId="0" fontId="16" fillId="0" borderId="0" xfId="0" applyFont="1" applyAlignment="1">
      <alignment horizontal="center"/>
    </xf>
    <xf numFmtId="167" fontId="24" fillId="0" borderId="21" xfId="6" applyNumberFormat="1" applyFont="1" applyFill="1" applyBorder="1" applyAlignment="1">
      <alignment horizontal="right" vertical="center"/>
    </xf>
    <xf numFmtId="171" fontId="13" fillId="13" borderId="0" xfId="4" applyNumberFormat="1" applyFill="1" applyBorder="1" applyAlignment="1">
      <alignment horizontal="center" vertical="center"/>
    </xf>
    <xf numFmtId="0" fontId="16" fillId="0" borderId="47" xfId="0" applyFont="1" applyBorder="1" applyAlignment="1">
      <alignment horizontal="center"/>
    </xf>
    <xf numFmtId="167" fontId="28" fillId="0" borderId="33" xfId="1" applyNumberFormat="1" applyFont="1" applyBorder="1" applyAlignment="1">
      <alignment horizontal="center" vertical="center" readingOrder="1"/>
    </xf>
    <xf numFmtId="167" fontId="28" fillId="0" borderId="30" xfId="1" applyNumberFormat="1" applyFont="1" applyBorder="1" applyAlignment="1">
      <alignment horizontal="center" vertical="center" readingOrder="1"/>
    </xf>
    <xf numFmtId="174" fontId="29" fillId="0" borderId="30" xfId="0" applyNumberFormat="1" applyFont="1" applyBorder="1" applyAlignment="1">
      <alignment horizontal="center" vertical="center" readingOrder="1"/>
    </xf>
    <xf numFmtId="175" fontId="28" fillId="0" borderId="30" xfId="1" applyNumberFormat="1" applyFont="1" applyBorder="1" applyAlignment="1">
      <alignment horizontal="center" vertical="center" readingOrder="1"/>
    </xf>
    <xf numFmtId="174" fontId="28" fillId="0" borderId="30" xfId="0" applyNumberFormat="1" applyFont="1" applyBorder="1" applyAlignment="1">
      <alignment horizontal="center" vertical="center" readingOrder="1"/>
    </xf>
    <xf numFmtId="2" fontId="28" fillId="0" borderId="30" xfId="1" applyNumberFormat="1" applyFont="1" applyBorder="1" applyAlignment="1">
      <alignment horizontal="center" vertical="center" readingOrder="1"/>
    </xf>
    <xf numFmtId="0" fontId="0" fillId="14" borderId="25" xfId="0" applyFill="1" applyBorder="1"/>
    <xf numFmtId="0" fontId="16" fillId="0" borderId="25" xfId="0" applyFont="1" applyBorder="1" applyAlignment="1">
      <alignment horizontal="center" wrapText="1"/>
    </xf>
    <xf numFmtId="0" fontId="0" fillId="14" borderId="0" xfId="0" applyFill="1"/>
    <xf numFmtId="172" fontId="0" fillId="0" borderId="25" xfId="0" applyNumberFormat="1" applyBorder="1" applyAlignment="1">
      <alignment horizontal="center" vertical="center"/>
    </xf>
    <xf numFmtId="0" fontId="32" fillId="0" borderId="25" xfId="0" applyFont="1" applyBorder="1" applyAlignment="1">
      <alignment wrapText="1"/>
    </xf>
    <xf numFmtId="0" fontId="32" fillId="0" borderId="25" xfId="0" applyFont="1" applyBorder="1"/>
    <xf numFmtId="177" fontId="0" fillId="17" borderId="50" xfId="0" applyNumberFormat="1" applyFill="1" applyBorder="1"/>
    <xf numFmtId="177" fontId="0" fillId="0" borderId="50" xfId="0" applyNumberFormat="1" applyBorder="1"/>
    <xf numFmtId="17" fontId="0" fillId="17" borderId="50" xfId="0" applyNumberFormat="1" applyFill="1" applyBorder="1"/>
    <xf numFmtId="17" fontId="0" fillId="0" borderId="50" xfId="0" applyNumberFormat="1" applyBorder="1"/>
    <xf numFmtId="0" fontId="30" fillId="16" borderId="52" xfId="0" applyFont="1" applyFill="1" applyBorder="1" applyAlignment="1">
      <alignment horizontal="center" vertical="center" wrapText="1"/>
    </xf>
    <xf numFmtId="17" fontId="0" fillId="0" borderId="53" xfId="0" applyNumberFormat="1" applyBorder="1"/>
    <xf numFmtId="177" fontId="0" fillId="0" borderId="53" xfId="0" applyNumberFormat="1" applyBorder="1"/>
    <xf numFmtId="0" fontId="34" fillId="14" borderId="0" xfId="0" applyFont="1" applyFill="1" applyAlignment="1">
      <alignment horizontal="center"/>
    </xf>
    <xf numFmtId="0" fontId="34" fillId="14" borderId="0" xfId="0" applyFont="1" applyFill="1"/>
    <xf numFmtId="0" fontId="34" fillId="14" borderId="25" xfId="0" applyFont="1" applyFill="1" applyBorder="1" applyAlignment="1">
      <alignment horizontal="center"/>
    </xf>
    <xf numFmtId="0" fontId="34" fillId="14" borderId="25" xfId="0" applyFont="1" applyFill="1" applyBorder="1"/>
    <xf numFmtId="169" fontId="3" fillId="14" borderId="2" xfId="0" applyNumberFormat="1" applyFont="1" applyFill="1" applyBorder="1" applyAlignment="1">
      <alignment wrapText="1"/>
    </xf>
    <xf numFmtId="0" fontId="36" fillId="0" borderId="0" xfId="0" applyFont="1"/>
    <xf numFmtId="0" fontId="35" fillId="0" borderId="0" xfId="8"/>
    <xf numFmtId="0" fontId="39" fillId="0" borderId="0" xfId="10" applyFont="1" applyAlignment="1">
      <alignment horizontal="left" vertical="top" wrapText="1"/>
    </xf>
    <xf numFmtId="178" fontId="0" fillId="0" borderId="0" xfId="0" applyNumberFormat="1"/>
    <xf numFmtId="2" fontId="0" fillId="0" borderId="0" xfId="0" applyNumberFormat="1"/>
    <xf numFmtId="178" fontId="0" fillId="14" borderId="0" xfId="0" applyNumberFormat="1" applyFill="1"/>
    <xf numFmtId="0" fontId="0" fillId="0" borderId="0" xfId="0" applyAlignment="1">
      <alignment wrapText="1"/>
    </xf>
    <xf numFmtId="10" fontId="0" fillId="0" borderId="0" xfId="7" applyNumberFormat="1" applyFont="1"/>
    <xf numFmtId="10" fontId="0" fillId="14" borderId="25" xfId="7" applyNumberFormat="1" applyFont="1" applyFill="1" applyBorder="1"/>
    <xf numFmtId="0" fontId="0" fillId="0" borderId="0" xfId="0" applyAlignment="1">
      <alignment horizontal="right"/>
    </xf>
    <xf numFmtId="0" fontId="5" fillId="2" borderId="0" xfId="0" applyFont="1" applyFill="1" applyAlignment="1">
      <alignment horizontal="center"/>
    </xf>
    <xf numFmtId="10" fontId="3" fillId="0" borderId="8" xfId="0" applyNumberFormat="1" applyFont="1" applyBorder="1"/>
    <xf numFmtId="177" fontId="5" fillId="4" borderId="0" xfId="0" applyNumberFormat="1" applyFont="1" applyFill="1"/>
    <xf numFmtId="0" fontId="3" fillId="0" borderId="8" xfId="0" applyFont="1" applyBorder="1" applyAlignment="1">
      <alignment horizontal="center"/>
    </xf>
    <xf numFmtId="177" fontId="3" fillId="0" borderId="8" xfId="0" applyNumberFormat="1" applyFont="1" applyBorder="1" applyAlignment="1">
      <alignment horizontal="center"/>
    </xf>
    <xf numFmtId="177" fontId="3" fillId="0" borderId="8" xfId="0" applyNumberFormat="1" applyFont="1" applyBorder="1" applyAlignment="1">
      <alignment horizontal="center" wrapText="1"/>
    </xf>
    <xf numFmtId="0" fontId="3" fillId="0" borderId="6" xfId="0" applyFont="1" applyBorder="1" applyAlignment="1">
      <alignment horizontal="center"/>
    </xf>
    <xf numFmtId="0" fontId="3" fillId="0" borderId="6" xfId="0" applyFont="1" applyBorder="1" applyAlignment="1">
      <alignment horizontal="center" wrapText="1"/>
    </xf>
    <xf numFmtId="170" fontId="3" fillId="0" borderId="5" xfId="0" applyNumberFormat="1" applyFont="1" applyBorder="1"/>
    <xf numFmtId="171" fontId="13" fillId="13" borderId="56" xfId="4" applyNumberFormat="1" applyFill="1" applyBorder="1" applyAlignment="1">
      <alignment horizontal="center" vertical="center"/>
    </xf>
    <xf numFmtId="2" fontId="3" fillId="0" borderId="5" xfId="0" applyNumberFormat="1" applyFont="1" applyBorder="1" applyAlignment="1">
      <alignment wrapText="1"/>
    </xf>
    <xf numFmtId="4" fontId="3" fillId="0" borderId="5" xfId="0" applyNumberFormat="1" applyFont="1" applyBorder="1" applyAlignment="1">
      <alignment wrapText="1"/>
    </xf>
    <xf numFmtId="10" fontId="3" fillId="0" borderId="5" xfId="0" applyNumberFormat="1" applyFont="1" applyBorder="1"/>
    <xf numFmtId="2" fontId="3" fillId="0" borderId="0" xfId="0" applyNumberFormat="1" applyFont="1"/>
    <xf numFmtId="176" fontId="3" fillId="0" borderId="5" xfId="0" applyNumberFormat="1" applyFont="1" applyBorder="1" applyAlignment="1">
      <alignment wrapText="1"/>
    </xf>
    <xf numFmtId="176" fontId="3" fillId="19" borderId="5" xfId="0" applyNumberFormat="1" applyFont="1" applyFill="1" applyBorder="1" applyAlignment="1">
      <alignment wrapText="1"/>
    </xf>
    <xf numFmtId="176" fontId="31" fillId="14" borderId="25" xfId="0" applyNumberFormat="1" applyFont="1" applyFill="1" applyBorder="1" applyAlignment="1">
      <alignment horizontal="center" vertical="center"/>
    </xf>
    <xf numFmtId="0" fontId="20" fillId="0" borderId="0" xfId="0" applyFont="1"/>
    <xf numFmtId="2" fontId="0" fillId="0" borderId="25" xfId="0" applyNumberFormat="1" applyBorder="1"/>
    <xf numFmtId="0" fontId="5" fillId="2" borderId="0" xfId="0" applyFont="1" applyFill="1" applyAlignment="1">
      <alignment horizontal="center" wrapText="1"/>
    </xf>
    <xf numFmtId="0" fontId="5" fillId="2" borderId="0" xfId="0" quotePrefix="1" applyFont="1" applyFill="1" applyAlignment="1">
      <alignment horizontal="center"/>
    </xf>
    <xf numFmtId="170" fontId="5" fillId="4" borderId="0" xfId="0" applyNumberFormat="1" applyFont="1" applyFill="1" applyAlignment="1">
      <alignment horizontal="right"/>
    </xf>
    <xf numFmtId="176" fontId="5" fillId="4" borderId="0" xfId="0" applyNumberFormat="1" applyFont="1" applyFill="1"/>
    <xf numFmtId="171" fontId="43" fillId="0" borderId="59" xfId="11" applyNumberFormat="1" applyFont="1" applyFill="1" applyBorder="1"/>
    <xf numFmtId="179" fontId="0" fillId="0" borderId="0" xfId="0" applyNumberFormat="1"/>
    <xf numFmtId="176" fontId="5" fillId="4" borderId="0" xfId="0" applyNumberFormat="1" applyFont="1" applyFill="1" applyAlignment="1">
      <alignment horizontal="right"/>
    </xf>
    <xf numFmtId="0" fontId="3" fillId="0" borderId="0" xfId="0" applyFont="1" applyAlignment="1">
      <alignment horizontal="right" wrapText="1"/>
    </xf>
    <xf numFmtId="176" fontId="3" fillId="0" borderId="3" xfId="0" applyNumberFormat="1" applyFont="1" applyBorder="1"/>
    <xf numFmtId="0" fontId="3" fillId="0" borderId="60" xfId="0" applyFont="1" applyBorder="1"/>
    <xf numFmtId="9" fontId="3" fillId="0" borderId="25" xfId="0" applyNumberFormat="1" applyFont="1" applyBorder="1"/>
    <xf numFmtId="0" fontId="44" fillId="0" borderId="0" xfId="0" applyFont="1"/>
    <xf numFmtId="177" fontId="0" fillId="0" borderId="25" xfId="0" applyNumberFormat="1" applyBorder="1" applyAlignment="1">
      <alignment horizontal="right"/>
    </xf>
    <xf numFmtId="170" fontId="3" fillId="0" borderId="0" xfId="0" applyNumberFormat="1" applyFont="1" applyAlignment="1">
      <alignment wrapText="1"/>
    </xf>
    <xf numFmtId="170" fontId="0" fillId="17" borderId="50" xfId="0" applyNumberFormat="1" applyFill="1" applyBorder="1"/>
    <xf numFmtId="170" fontId="0" fillId="0" borderId="50" xfId="0" applyNumberFormat="1" applyBorder="1"/>
    <xf numFmtId="170" fontId="0" fillId="0" borderId="53" xfId="0" applyNumberFormat="1" applyBorder="1"/>
    <xf numFmtId="176" fontId="0" fillId="17" borderId="50" xfId="0" applyNumberFormat="1" applyFill="1" applyBorder="1"/>
    <xf numFmtId="176" fontId="0" fillId="0" borderId="50" xfId="0" applyNumberFormat="1" applyBorder="1"/>
    <xf numFmtId="176" fontId="0" fillId="17" borderId="51" xfId="0" applyNumberFormat="1" applyFill="1" applyBorder="1"/>
    <xf numFmtId="176" fontId="0" fillId="0" borderId="51" xfId="0" applyNumberFormat="1" applyBorder="1"/>
    <xf numFmtId="176" fontId="0" fillId="0" borderId="54" xfId="0" applyNumberFormat="1" applyBorder="1"/>
    <xf numFmtId="180" fontId="0" fillId="17" borderId="50" xfId="0" applyNumberFormat="1" applyFill="1" applyBorder="1"/>
    <xf numFmtId="180" fontId="0" fillId="0" borderId="50" xfId="0" applyNumberFormat="1" applyBorder="1"/>
    <xf numFmtId="0" fontId="5" fillId="2" borderId="0" xfId="0" applyFont="1" applyFill="1" applyAlignment="1">
      <alignment horizontal="left" indent="1"/>
    </xf>
    <xf numFmtId="1" fontId="0" fillId="0" borderId="0" xfId="0" applyNumberFormat="1"/>
    <xf numFmtId="180" fontId="0" fillId="0" borderId="53" xfId="0" applyNumberFormat="1" applyBorder="1"/>
    <xf numFmtId="0" fontId="0" fillId="12" borderId="0" xfId="0" applyFill="1"/>
    <xf numFmtId="182" fontId="5" fillId="4" borderId="0" xfId="0" applyNumberFormat="1" applyFont="1" applyFill="1"/>
    <xf numFmtId="0" fontId="0" fillId="11" borderId="0" xfId="0" applyFill="1"/>
    <xf numFmtId="183" fontId="0" fillId="0" borderId="0" xfId="0" applyNumberFormat="1"/>
    <xf numFmtId="0" fontId="0" fillId="0" borderId="62" xfId="0" applyBorder="1"/>
    <xf numFmtId="14" fontId="5" fillId="20" borderId="0" xfId="0" applyNumberFormat="1" applyFont="1" applyFill="1"/>
    <xf numFmtId="0" fontId="0" fillId="0" borderId="0" xfId="0" applyAlignment="1">
      <alignment shrinkToFit="1"/>
    </xf>
    <xf numFmtId="166" fontId="5" fillId="4" borderId="0" xfId="0" applyNumberFormat="1" applyFont="1" applyFill="1"/>
    <xf numFmtId="179" fontId="44" fillId="0" borderId="0" xfId="0" applyNumberFormat="1" applyFont="1"/>
    <xf numFmtId="172" fontId="28" fillId="0" borderId="0" xfId="1" applyNumberFormat="1" applyFont="1" applyFill="1" applyBorder="1" applyAlignment="1">
      <alignment horizontal="center" vertical="center" readingOrder="1"/>
    </xf>
    <xf numFmtId="0" fontId="0" fillId="0" borderId="0" xfId="0" applyAlignment="1">
      <alignment horizontal="center"/>
    </xf>
    <xf numFmtId="43" fontId="28" fillId="0" borderId="21" xfId="11" applyFont="1" applyBorder="1" applyAlignment="1">
      <alignment horizontal="center" vertical="center" readingOrder="1"/>
    </xf>
    <xf numFmtId="181" fontId="28" fillId="0" borderId="21" xfId="11" applyNumberFormat="1" applyFont="1" applyBorder="1" applyAlignment="1">
      <alignment horizontal="center" vertical="center" readingOrder="1"/>
    </xf>
    <xf numFmtId="177" fontId="24" fillId="0" borderId="26" xfId="6" applyNumberFormat="1" applyFont="1" applyFill="1" applyBorder="1" applyAlignment="1">
      <alignment horizontal="right" vertical="center"/>
    </xf>
    <xf numFmtId="0" fontId="35" fillId="0" borderId="0" xfId="8" applyAlignment="1">
      <alignment wrapText="1"/>
    </xf>
    <xf numFmtId="0" fontId="54" fillId="0" borderId="65" xfId="0" applyFont="1" applyBorder="1" applyAlignment="1">
      <alignment vertical="top"/>
    </xf>
    <xf numFmtId="0" fontId="57" fillId="0" borderId="67" xfId="0" applyFont="1" applyBorder="1" applyAlignment="1">
      <alignment horizontal="justify" vertical="center"/>
    </xf>
    <xf numFmtId="0" fontId="57" fillId="0" borderId="68" xfId="0" applyFont="1" applyBorder="1" applyAlignment="1">
      <alignment horizontal="center" vertical="center"/>
    </xf>
    <xf numFmtId="0" fontId="58" fillId="0" borderId="69" xfId="0" applyFont="1" applyBorder="1" applyAlignment="1">
      <alignment horizontal="justify" vertical="center"/>
    </xf>
    <xf numFmtId="0" fontId="59" fillId="0" borderId="14" xfId="0" applyFont="1" applyBorder="1" applyAlignment="1">
      <alignment horizontal="right" vertical="center"/>
    </xf>
    <xf numFmtId="0" fontId="61" fillId="0" borderId="66" xfId="0" applyFont="1" applyBorder="1" applyAlignment="1">
      <alignment horizontal="center" vertical="center" wrapText="1"/>
    </xf>
    <xf numFmtId="0" fontId="48" fillId="16" borderId="52" xfId="0" applyFont="1" applyFill="1" applyBorder="1" applyAlignment="1">
      <alignment horizontal="center" vertical="center" wrapText="1"/>
    </xf>
    <xf numFmtId="0" fontId="47" fillId="0" borderId="3" xfId="0" applyFont="1" applyBorder="1" applyAlignment="1">
      <alignment horizontal="center" vertical="center"/>
    </xf>
    <xf numFmtId="0" fontId="0" fillId="0" borderId="0" xfId="0" applyAlignment="1">
      <alignment horizontal="center" vertical="center"/>
    </xf>
    <xf numFmtId="0" fontId="5" fillId="22" borderId="0" xfId="0" applyFont="1" applyFill="1" applyAlignment="1">
      <alignment horizontal="center" vertical="center" wrapText="1"/>
    </xf>
    <xf numFmtId="0" fontId="0" fillId="19" borderId="0" xfId="0" applyFill="1" applyAlignment="1">
      <alignment horizontal="center" vertical="center" wrapText="1"/>
    </xf>
    <xf numFmtId="0" fontId="5" fillId="23" borderId="0" xfId="0" applyFont="1" applyFill="1" applyAlignment="1">
      <alignment horizontal="center" vertical="center" wrapText="1"/>
    </xf>
    <xf numFmtId="0" fontId="0" fillId="24" borderId="0" xfId="0" applyFill="1" applyAlignment="1">
      <alignment horizontal="center" vertical="center" wrapText="1"/>
    </xf>
    <xf numFmtId="0" fontId="5" fillId="25" borderId="0" xfId="0" applyFont="1" applyFill="1" applyAlignment="1">
      <alignment horizontal="center" vertical="center" wrapText="1"/>
    </xf>
    <xf numFmtId="0" fontId="0" fillId="26" borderId="0" xfId="0" applyFill="1" applyAlignment="1">
      <alignment horizontal="center" vertical="center" wrapText="1"/>
    </xf>
    <xf numFmtId="0" fontId="5" fillId="27" borderId="0" xfId="0" applyFont="1" applyFill="1" applyAlignment="1">
      <alignment horizontal="center" vertical="center" wrapText="1"/>
    </xf>
    <xf numFmtId="0" fontId="0" fillId="28" borderId="0" xfId="0" applyFill="1" applyAlignment="1">
      <alignment horizontal="center" vertical="center" wrapText="1"/>
    </xf>
    <xf numFmtId="0" fontId="5" fillId="2" borderId="0" xfId="0" applyFont="1" applyFill="1" applyAlignment="1">
      <alignment horizontal="center" vertical="center" wrapText="1"/>
    </xf>
    <xf numFmtId="0" fontId="0" fillId="0" borderId="0" xfId="0" applyAlignment="1">
      <alignment horizontal="center" vertical="center" wrapText="1"/>
    </xf>
    <xf numFmtId="0" fontId="9" fillId="2" borderId="50" xfId="0" applyFont="1" applyFill="1" applyBorder="1" applyAlignment="1">
      <alignment horizontal="center" vertical="center" wrapText="1"/>
    </xf>
    <xf numFmtId="0" fontId="9" fillId="22" borderId="50" xfId="0" applyFont="1" applyFill="1" applyBorder="1" applyAlignment="1">
      <alignment horizontal="center" vertical="center" wrapText="1"/>
    </xf>
    <xf numFmtId="0" fontId="9" fillId="23" borderId="50" xfId="0" applyFont="1" applyFill="1" applyBorder="1" applyAlignment="1">
      <alignment horizontal="center" vertical="center" wrapText="1"/>
    </xf>
    <xf numFmtId="0" fontId="9" fillId="25" borderId="50" xfId="0" applyFont="1" applyFill="1" applyBorder="1" applyAlignment="1">
      <alignment horizontal="center" vertical="center" wrapText="1"/>
    </xf>
    <xf numFmtId="0" fontId="5" fillId="29" borderId="0" xfId="0" applyFont="1" applyFill="1" applyAlignment="1">
      <alignment horizontal="center" vertical="center" wrapText="1"/>
    </xf>
    <xf numFmtId="0" fontId="0" fillId="30" borderId="0" xfId="0" applyFill="1" applyAlignment="1">
      <alignment horizontal="center" vertical="center" wrapText="1"/>
    </xf>
    <xf numFmtId="0" fontId="9" fillId="29" borderId="50" xfId="0" applyFont="1" applyFill="1" applyBorder="1" applyAlignment="1">
      <alignment horizontal="center" vertical="center" wrapText="1"/>
    </xf>
    <xf numFmtId="0" fontId="5" fillId="31" borderId="0" xfId="0" applyFont="1" applyFill="1" applyAlignment="1">
      <alignment horizontal="center" vertical="center" wrapText="1"/>
    </xf>
    <xf numFmtId="177" fontId="0" fillId="0" borderId="0" xfId="0" applyNumberFormat="1"/>
    <xf numFmtId="2" fontId="24" fillId="0" borderId="26" xfId="6" applyNumberFormat="1" applyFont="1" applyFill="1" applyBorder="1" applyAlignment="1">
      <alignment horizontal="right" vertical="center"/>
    </xf>
    <xf numFmtId="0" fontId="0" fillId="18" borderId="0" xfId="0" applyFill="1"/>
    <xf numFmtId="14" fontId="3" fillId="11" borderId="7" xfId="0" applyNumberFormat="1" applyFont="1" applyFill="1" applyBorder="1" applyAlignment="1">
      <alignment wrapText="1"/>
    </xf>
    <xf numFmtId="0" fontId="48" fillId="16" borderId="52" xfId="0" applyFont="1" applyFill="1" applyBorder="1" applyAlignment="1">
      <alignment horizontal="center" vertical="center"/>
    </xf>
    <xf numFmtId="0" fontId="9" fillId="2" borderId="52" xfId="0" applyFont="1" applyFill="1" applyBorder="1" applyAlignment="1">
      <alignment horizontal="center" vertical="center" wrapText="1"/>
    </xf>
    <xf numFmtId="165" fontId="0" fillId="0" borderId="0" xfId="2" applyFont="1"/>
    <xf numFmtId="165" fontId="16" fillId="0" borderId="0" xfId="2" applyFont="1"/>
    <xf numFmtId="0" fontId="0" fillId="32" borderId="0" xfId="0" applyFill="1"/>
    <xf numFmtId="0" fontId="48" fillId="16" borderId="50" xfId="0" applyFont="1" applyFill="1" applyBorder="1" applyAlignment="1">
      <alignment horizontal="center" vertical="center"/>
    </xf>
    <xf numFmtId="0" fontId="48" fillId="16" borderId="50" xfId="0" applyFont="1" applyFill="1" applyBorder="1" applyAlignment="1">
      <alignment horizontal="center" vertical="center" wrapText="1"/>
    </xf>
    <xf numFmtId="0" fontId="48" fillId="16" borderId="0" xfId="0" applyFont="1" applyFill="1" applyAlignment="1">
      <alignment horizontal="center" vertical="center"/>
    </xf>
    <xf numFmtId="0" fontId="48" fillId="16" borderId="0" xfId="0" applyFont="1" applyFill="1" applyAlignment="1">
      <alignment horizontal="center" vertical="center" wrapText="1"/>
    </xf>
    <xf numFmtId="14" fontId="16" fillId="14" borderId="0" xfId="2" applyNumberFormat="1" applyFont="1" applyFill="1"/>
    <xf numFmtId="184" fontId="0" fillId="0" borderId="0" xfId="11" applyNumberFormat="1" applyFont="1"/>
    <xf numFmtId="184" fontId="0" fillId="0" borderId="0" xfId="11" applyNumberFormat="1" applyFont="1" applyFill="1" applyBorder="1"/>
    <xf numFmtId="176" fontId="0" fillId="0" borderId="0" xfId="0" applyNumberFormat="1"/>
    <xf numFmtId="185" fontId="0" fillId="0" borderId="0" xfId="0" applyNumberFormat="1"/>
    <xf numFmtId="0" fontId="17" fillId="15" borderId="11" xfId="0" applyFont="1" applyFill="1" applyBorder="1"/>
    <xf numFmtId="0" fontId="39" fillId="0" borderId="0" xfId="10" applyFont="1" applyAlignment="1">
      <alignment horizontal="left" vertical="top"/>
    </xf>
    <xf numFmtId="185" fontId="0" fillId="0" borderId="25" xfId="0" applyNumberFormat="1" applyBorder="1"/>
    <xf numFmtId="185" fontId="0" fillId="0" borderId="25" xfId="2" applyNumberFormat="1" applyFont="1" applyBorder="1"/>
    <xf numFmtId="185" fontId="48" fillId="33" borderId="0" xfId="2" applyNumberFormat="1" applyFont="1" applyFill="1"/>
    <xf numFmtId="10" fontId="0" fillId="0" borderId="0" xfId="0" applyNumberFormat="1"/>
    <xf numFmtId="10" fontId="43" fillId="0" borderId="63" xfId="7" applyNumberFormat="1" applyFont="1" applyFill="1" applyBorder="1"/>
    <xf numFmtId="0" fontId="65" fillId="0" borderId="0" xfId="10" applyFont="1" applyAlignment="1">
      <alignment horizontal="left" vertical="top" wrapText="1"/>
    </xf>
    <xf numFmtId="0" fontId="0" fillId="0" borderId="0" xfId="0" applyProtection="1">
      <protection locked="0"/>
    </xf>
    <xf numFmtId="184" fontId="0" fillId="0" borderId="0" xfId="11" applyNumberFormat="1" applyFont="1" applyFill="1" applyBorder="1" applyProtection="1">
      <protection locked="0"/>
    </xf>
    <xf numFmtId="165" fontId="0" fillId="0" borderId="0" xfId="2" applyFont="1" applyProtection="1">
      <protection locked="0"/>
    </xf>
    <xf numFmtId="177" fontId="0" fillId="0" borderId="0" xfId="0" applyNumberFormat="1" applyProtection="1">
      <protection locked="0"/>
    </xf>
    <xf numFmtId="2" fontId="0" fillId="0" borderId="0" xfId="0" applyNumberFormat="1" applyProtection="1">
      <protection locked="0"/>
    </xf>
    <xf numFmtId="186" fontId="0" fillId="0" borderId="0" xfId="2" applyNumberFormat="1" applyFont="1" applyProtection="1">
      <protection locked="0"/>
    </xf>
    <xf numFmtId="184" fontId="0" fillId="0" borderId="0" xfId="0" applyNumberFormat="1" applyProtection="1">
      <protection locked="0"/>
    </xf>
    <xf numFmtId="169" fontId="45" fillId="0" borderId="0" xfId="0" applyNumberFormat="1" applyFont="1" applyProtection="1">
      <protection locked="0"/>
    </xf>
    <xf numFmtId="0" fontId="0" fillId="34" borderId="50" xfId="0" applyFill="1" applyBorder="1" applyProtection="1">
      <protection locked="0"/>
    </xf>
    <xf numFmtId="0" fontId="64" fillId="11" borderId="0" xfId="0" applyFont="1" applyFill="1" applyProtection="1">
      <protection locked="0"/>
    </xf>
    <xf numFmtId="168" fontId="45" fillId="21" borderId="50" xfId="0" applyNumberFormat="1" applyFont="1" applyFill="1" applyBorder="1" applyProtection="1">
      <protection locked="0"/>
    </xf>
    <xf numFmtId="169" fontId="45" fillId="21" borderId="0" xfId="0" applyNumberFormat="1" applyFont="1" applyFill="1" applyProtection="1">
      <protection locked="0"/>
    </xf>
    <xf numFmtId="0" fontId="0" fillId="15" borderId="50" xfId="0" applyFill="1" applyBorder="1" applyProtection="1">
      <protection locked="0"/>
    </xf>
    <xf numFmtId="0" fontId="0" fillId="0" borderId="50" xfId="0" applyBorder="1" applyProtection="1">
      <protection locked="0"/>
    </xf>
    <xf numFmtId="0" fontId="64" fillId="0" borderId="0" xfId="0" applyFont="1" applyProtection="1">
      <protection locked="0"/>
    </xf>
    <xf numFmtId="0" fontId="0" fillId="34" borderId="53" xfId="0" applyFill="1" applyBorder="1" applyProtection="1">
      <protection locked="0"/>
    </xf>
    <xf numFmtId="0" fontId="0" fillId="15" borderId="0" xfId="0" applyFill="1" applyProtection="1">
      <protection locked="0"/>
    </xf>
    <xf numFmtId="168" fontId="45" fillId="21" borderId="53" xfId="0" applyNumberFormat="1" applyFont="1" applyFill="1" applyBorder="1" applyProtection="1">
      <protection locked="0"/>
    </xf>
    <xf numFmtId="184" fontId="0" fillId="15" borderId="53" xfId="11" applyNumberFormat="1" applyFont="1" applyFill="1" applyBorder="1" applyProtection="1">
      <protection locked="0"/>
    </xf>
    <xf numFmtId="0" fontId="0" fillId="15" borderId="53" xfId="0" applyFill="1" applyBorder="1" applyProtection="1">
      <protection locked="0"/>
    </xf>
    <xf numFmtId="0" fontId="0" fillId="0" borderId="53" xfId="0" applyBorder="1" applyProtection="1">
      <protection locked="0"/>
    </xf>
    <xf numFmtId="0" fontId="0" fillId="34" borderId="0" xfId="0" applyFill="1" applyProtection="1">
      <protection locked="0"/>
    </xf>
    <xf numFmtId="185" fontId="0" fillId="0" borderId="53" xfId="2" applyNumberFormat="1" applyFont="1" applyFill="1" applyBorder="1" applyProtection="1">
      <protection locked="0"/>
    </xf>
    <xf numFmtId="168" fontId="45" fillId="21" borderId="0" xfId="0" applyNumberFormat="1" applyFont="1" applyFill="1" applyProtection="1">
      <protection locked="0"/>
    </xf>
    <xf numFmtId="0" fontId="5" fillId="3" borderId="0" xfId="0" applyFont="1" applyFill="1" applyProtection="1">
      <protection locked="0"/>
    </xf>
    <xf numFmtId="4" fontId="45" fillId="21" borderId="0" xfId="0" applyNumberFormat="1" applyFont="1" applyFill="1" applyProtection="1">
      <protection locked="0"/>
    </xf>
    <xf numFmtId="3" fontId="45" fillId="21" borderId="0" xfId="0" applyNumberFormat="1" applyFont="1" applyFill="1" applyProtection="1">
      <protection locked="0"/>
    </xf>
    <xf numFmtId="0" fontId="5" fillId="5" borderId="0" xfId="0" applyFont="1" applyFill="1" applyProtection="1">
      <protection locked="0"/>
    </xf>
    <xf numFmtId="3" fontId="10" fillId="0" borderId="2" xfId="0" applyNumberFormat="1" applyFont="1" applyBorder="1" applyProtection="1">
      <protection locked="0"/>
    </xf>
    <xf numFmtId="0" fontId="3" fillId="15" borderId="70" xfId="0" applyFont="1" applyFill="1" applyBorder="1" applyAlignment="1" applyProtection="1">
      <alignment wrapText="1"/>
      <protection locked="0"/>
    </xf>
    <xf numFmtId="0" fontId="3" fillId="0" borderId="0" xfId="0" applyFont="1" applyProtection="1">
      <protection locked="0"/>
    </xf>
    <xf numFmtId="0" fontId="3" fillId="0" borderId="2" xfId="0" applyFont="1" applyBorder="1" applyProtection="1">
      <protection locked="0"/>
    </xf>
    <xf numFmtId="0" fontId="45" fillId="21" borderId="0" xfId="0" applyFont="1" applyFill="1" applyProtection="1">
      <protection locked="0"/>
    </xf>
    <xf numFmtId="0" fontId="3" fillId="0" borderId="2" xfId="0" applyFont="1" applyBorder="1" applyAlignment="1" applyProtection="1">
      <alignment horizontal="center" vertical="center" wrapText="1"/>
      <protection locked="0"/>
    </xf>
    <xf numFmtId="14" fontId="5" fillId="3" borderId="0" xfId="0" applyNumberFormat="1" applyFont="1" applyFill="1" applyProtection="1">
      <protection locked="0"/>
    </xf>
    <xf numFmtId="184" fontId="0" fillId="0" borderId="0" xfId="11" applyNumberFormat="1" applyFont="1" applyProtection="1">
      <protection locked="0"/>
    </xf>
    <xf numFmtId="184" fontId="0" fillId="15" borderId="0" xfId="11" applyNumberFormat="1" applyFont="1" applyFill="1" applyProtection="1">
      <protection locked="0"/>
    </xf>
    <xf numFmtId="165" fontId="0" fillId="15" borderId="0" xfId="2" applyFont="1" applyFill="1" applyProtection="1">
      <protection locked="0"/>
    </xf>
    <xf numFmtId="171" fontId="66" fillId="13" borderId="28" xfId="4" applyNumberFormat="1" applyFont="1" applyFill="1" applyBorder="1" applyAlignment="1">
      <alignment horizontal="center" vertical="center" wrapText="1"/>
    </xf>
    <xf numFmtId="187" fontId="24" fillId="0" borderId="26" xfId="6" applyNumberFormat="1" applyFont="1" applyFill="1" applyBorder="1" applyAlignment="1">
      <alignment horizontal="right" vertical="center"/>
    </xf>
    <xf numFmtId="166" fontId="0" fillId="0" borderId="25" xfId="0" applyNumberFormat="1" applyBorder="1" applyAlignment="1">
      <alignment horizontal="center" vertical="center"/>
    </xf>
    <xf numFmtId="9" fontId="0" fillId="11" borderId="0" xfId="7" applyFont="1" applyFill="1"/>
    <xf numFmtId="169" fontId="45" fillId="21" borderId="53" xfId="0" applyNumberFormat="1" applyFont="1" applyFill="1" applyBorder="1" applyProtection="1">
      <protection locked="0"/>
    </xf>
    <xf numFmtId="184" fontId="45" fillId="15" borderId="0" xfId="11" applyNumberFormat="1" applyFont="1" applyFill="1" applyBorder="1" applyProtection="1">
      <protection locked="0"/>
    </xf>
    <xf numFmtId="184" fontId="45" fillId="15" borderId="0" xfId="11" applyNumberFormat="1" applyFont="1" applyFill="1" applyProtection="1">
      <protection locked="0"/>
    </xf>
    <xf numFmtId="176" fontId="0" fillId="0" borderId="0" xfId="0" applyNumberFormat="1" applyProtection="1">
      <protection locked="0"/>
    </xf>
    <xf numFmtId="176" fontId="0" fillId="0" borderId="53" xfId="0" applyNumberFormat="1" applyBorder="1" applyProtection="1">
      <protection locked="0"/>
    </xf>
    <xf numFmtId="2" fontId="0" fillId="0" borderId="53" xfId="0" applyNumberFormat="1" applyBorder="1" applyProtection="1">
      <protection locked="0"/>
    </xf>
    <xf numFmtId="177" fontId="28" fillId="0" borderId="21" xfId="11" applyNumberFormat="1" applyFont="1" applyBorder="1" applyAlignment="1">
      <alignment horizontal="center" vertical="center" readingOrder="1"/>
    </xf>
    <xf numFmtId="188" fontId="24" fillId="0" borderId="26" xfId="6" applyNumberFormat="1" applyFont="1" applyFill="1" applyBorder="1" applyAlignment="1">
      <alignment horizontal="right" vertical="center"/>
    </xf>
    <xf numFmtId="14" fontId="20" fillId="0" borderId="0" xfId="0" applyNumberFormat="1" applyFont="1"/>
    <xf numFmtId="14" fontId="20" fillId="14" borderId="0" xfId="0" applyNumberFormat="1" applyFont="1" applyFill="1"/>
    <xf numFmtId="0" fontId="0" fillId="0" borderId="0" xfId="0" applyAlignment="1" applyProtection="1">
      <alignment wrapText="1"/>
      <protection locked="0"/>
    </xf>
    <xf numFmtId="0" fontId="14" fillId="0" borderId="0" xfId="0" applyFont="1" applyAlignment="1">
      <alignment horizontal="center"/>
    </xf>
    <xf numFmtId="0" fontId="0" fillId="0" borderId="0" xfId="0" applyAlignment="1">
      <alignment horizontal="left" vertical="center" wrapText="1"/>
    </xf>
    <xf numFmtId="0" fontId="40" fillId="0" borderId="0" xfId="10" applyFont="1" applyAlignment="1">
      <alignment horizontal="left" vertical="top" wrapText="1"/>
    </xf>
    <xf numFmtId="0" fontId="37" fillId="0" borderId="0" xfId="9" applyAlignment="1" applyProtection="1">
      <alignment horizontal="left"/>
    </xf>
    <xf numFmtId="0" fontId="41" fillId="0" borderId="0" xfId="10" applyFont="1" applyAlignment="1">
      <alignment horizontal="left" vertical="top" wrapText="1"/>
    </xf>
    <xf numFmtId="0" fontId="39" fillId="0" borderId="0" xfId="10" applyFont="1" applyAlignment="1">
      <alignment horizontal="left" vertical="top" wrapText="1"/>
    </xf>
    <xf numFmtId="0" fontId="4" fillId="0" borderId="0" xfId="0" applyFont="1" applyAlignment="1">
      <alignment horizontal="center" vertical="center" wrapText="1"/>
    </xf>
    <xf numFmtId="0" fontId="20" fillId="0" borderId="0" xfId="0" applyFont="1" applyAlignment="1">
      <alignment horizontal="center"/>
    </xf>
    <xf numFmtId="171" fontId="13" fillId="13" borderId="41" xfId="4" quotePrefix="1" applyNumberFormat="1" applyFill="1" applyBorder="1" applyAlignment="1">
      <alignment horizontal="center" vertical="center"/>
    </xf>
    <xf numFmtId="171" fontId="13" fillId="13" borderId="71" xfId="4" quotePrefix="1" applyNumberFormat="1" applyFill="1" applyBorder="1" applyAlignment="1">
      <alignment horizontal="center" vertical="center"/>
    </xf>
    <xf numFmtId="171" fontId="13" fillId="13" borderId="42" xfId="4" quotePrefix="1" applyNumberFormat="1" applyFill="1" applyBorder="1" applyAlignment="1">
      <alignment horizontal="center" vertical="center"/>
    </xf>
    <xf numFmtId="171" fontId="13" fillId="13" borderId="38" xfId="4" applyNumberFormat="1" applyFill="1" applyBorder="1" applyAlignment="1">
      <alignment horizontal="center" vertical="center" wrapText="1"/>
    </xf>
    <xf numFmtId="171" fontId="13" fillId="13" borderId="39" xfId="4" applyNumberFormat="1" applyFill="1" applyBorder="1" applyAlignment="1">
      <alignment horizontal="center" vertical="center" wrapText="1"/>
    </xf>
    <xf numFmtId="171" fontId="13" fillId="13" borderId="40" xfId="4" applyNumberFormat="1" applyFill="1" applyBorder="1" applyAlignment="1">
      <alignment horizontal="center" vertical="center" wrapText="1"/>
    </xf>
    <xf numFmtId="177" fontId="0" fillId="0" borderId="25" xfId="0" applyNumberFormat="1" applyBorder="1" applyAlignment="1">
      <alignment horizontal="center" vertical="center"/>
    </xf>
    <xf numFmtId="0" fontId="16" fillId="0" borderId="47" xfId="0" applyFont="1" applyBorder="1" applyAlignment="1">
      <alignment horizontal="center" vertical="center"/>
    </xf>
    <xf numFmtId="0" fontId="16" fillId="0" borderId="48" xfId="0" applyFont="1" applyBorder="1" applyAlignment="1">
      <alignment horizontal="center" vertical="center"/>
    </xf>
    <xf numFmtId="0" fontId="16" fillId="0" borderId="49" xfId="0" applyFont="1" applyBorder="1" applyAlignment="1">
      <alignment horizontal="center" vertical="center"/>
    </xf>
    <xf numFmtId="176" fontId="0" fillId="0" borderId="25" xfId="0" applyNumberFormat="1" applyBorder="1" applyAlignment="1">
      <alignment horizontal="center" vertical="center"/>
    </xf>
    <xf numFmtId="177" fontId="0" fillId="18" borderId="25" xfId="1" applyNumberFormat="1" applyFont="1" applyFill="1" applyBorder="1" applyAlignment="1">
      <alignment horizontal="center" vertical="center"/>
    </xf>
    <xf numFmtId="176" fontId="0" fillId="0" borderId="23" xfId="0" applyNumberFormat="1" applyBorder="1" applyAlignment="1">
      <alignment horizontal="center" vertical="center"/>
    </xf>
    <xf numFmtId="176" fontId="0" fillId="0" borderId="55" xfId="0" applyNumberFormat="1" applyBorder="1" applyAlignment="1">
      <alignment horizontal="center" vertical="center"/>
    </xf>
    <xf numFmtId="176" fontId="0" fillId="0" borderId="22" xfId="0" applyNumberFormat="1" applyBorder="1" applyAlignment="1">
      <alignment horizontal="center" vertical="center"/>
    </xf>
    <xf numFmtId="177" fontId="0" fillId="18" borderId="23" xfId="1" applyNumberFormat="1" applyFont="1" applyFill="1" applyBorder="1" applyAlignment="1">
      <alignment horizontal="center" vertical="center"/>
    </xf>
    <xf numFmtId="177" fontId="0" fillId="18" borderId="55" xfId="1" applyNumberFormat="1" applyFont="1" applyFill="1" applyBorder="1" applyAlignment="1">
      <alignment horizontal="center" vertical="center"/>
    </xf>
    <xf numFmtId="177" fontId="0" fillId="18" borderId="22" xfId="1" applyNumberFormat="1" applyFont="1" applyFill="1" applyBorder="1" applyAlignment="1">
      <alignment horizontal="center" vertical="center"/>
    </xf>
    <xf numFmtId="177" fontId="0" fillId="0" borderId="47" xfId="0" applyNumberFormat="1" applyBorder="1" applyAlignment="1">
      <alignment horizontal="center" vertical="center"/>
    </xf>
    <xf numFmtId="177" fontId="0" fillId="0" borderId="48" xfId="0" applyNumberFormat="1" applyBorder="1" applyAlignment="1">
      <alignment horizontal="center" vertical="center"/>
    </xf>
    <xf numFmtId="177" fontId="0" fillId="0" borderId="49" xfId="0" applyNumberFormat="1" applyBorder="1" applyAlignment="1">
      <alignment horizontal="center" vertical="center"/>
    </xf>
    <xf numFmtId="171" fontId="13" fillId="13" borderId="44" xfId="4" applyNumberFormat="1" applyFill="1" applyBorder="1" applyAlignment="1">
      <alignment horizontal="center" vertical="center"/>
    </xf>
    <xf numFmtId="171" fontId="13" fillId="13" borderId="0" xfId="4" applyNumberFormat="1" applyFill="1" applyBorder="1" applyAlignment="1">
      <alignment horizontal="center" vertical="center"/>
    </xf>
    <xf numFmtId="0" fontId="0" fillId="0" borderId="25" xfId="0" applyBorder="1" applyAlignment="1">
      <alignment horizontal="center"/>
    </xf>
    <xf numFmtId="171" fontId="13" fillId="13" borderId="45" xfId="4" applyNumberFormat="1" applyFill="1" applyBorder="1" applyAlignment="1">
      <alignment horizontal="center" vertical="center"/>
    </xf>
    <xf numFmtId="171" fontId="13" fillId="13" borderId="46" xfId="4" applyNumberFormat="1" applyFill="1" applyBorder="1" applyAlignment="1">
      <alignment horizontal="center" vertical="center"/>
    </xf>
    <xf numFmtId="171" fontId="13" fillId="13" borderId="0" xfId="4" applyNumberFormat="1" applyFill="1" applyBorder="1" applyAlignment="1">
      <alignment horizontal="center" vertical="center" wrapText="1"/>
    </xf>
    <xf numFmtId="171" fontId="13" fillId="13" borderId="24" xfId="4" applyNumberFormat="1" applyFill="1" applyBorder="1" applyAlignment="1">
      <alignment horizontal="center" vertical="center" wrapText="1"/>
    </xf>
    <xf numFmtId="171" fontId="13" fillId="13" borderId="42" xfId="4" applyNumberFormat="1" applyFill="1" applyBorder="1" applyAlignment="1">
      <alignment horizontal="center" vertical="center"/>
    </xf>
    <xf numFmtId="171" fontId="13" fillId="13" borderId="37" xfId="4" applyNumberFormat="1" applyFill="1" applyBorder="1" applyAlignment="1">
      <alignment horizontal="center" vertical="center" wrapText="1"/>
    </xf>
    <xf numFmtId="171" fontId="27" fillId="13" borderId="28" xfId="4" applyNumberFormat="1" applyFont="1" applyFill="1" applyBorder="1" applyAlignment="1">
      <alignment horizontal="center" vertical="center" wrapText="1"/>
    </xf>
    <xf numFmtId="171" fontId="23" fillId="0" borderId="29" xfId="6" applyNumberFormat="1" applyFont="1" applyFill="1" applyBorder="1" applyAlignment="1">
      <alignment horizontal="center" vertical="center"/>
    </xf>
    <xf numFmtId="171" fontId="23" fillId="0" borderId="30" xfId="6" applyNumberFormat="1" applyFont="1" applyFill="1" applyBorder="1" applyAlignment="1">
      <alignment horizontal="center" vertical="center"/>
    </xf>
    <xf numFmtId="171" fontId="23" fillId="0" borderId="31" xfId="6" applyNumberFormat="1" applyFont="1" applyFill="1" applyBorder="1" applyAlignment="1">
      <alignment horizontal="center" vertical="center"/>
    </xf>
    <xf numFmtId="171" fontId="23" fillId="0" borderId="32" xfId="6" applyNumberFormat="1" applyFont="1" applyFill="1" applyBorder="1" applyAlignment="1">
      <alignment horizontal="center" vertical="center"/>
    </xf>
    <xf numFmtId="171" fontId="23" fillId="0" borderId="21" xfId="6" applyNumberFormat="1" applyFont="1" applyFill="1" applyBorder="1" applyAlignment="1">
      <alignment horizontal="center" vertical="center"/>
    </xf>
    <xf numFmtId="0" fontId="0" fillId="0" borderId="0" xfId="0" applyAlignment="1">
      <alignment horizontal="center"/>
    </xf>
    <xf numFmtId="0" fontId="0" fillId="0" borderId="0" xfId="0" applyAlignment="1">
      <alignment horizontal="center" shrinkToFit="1"/>
    </xf>
    <xf numFmtId="167" fontId="24" fillId="0" borderId="25" xfId="6" applyNumberFormat="1" applyFont="1" applyFill="1" applyBorder="1" applyAlignment="1">
      <alignment horizontal="center" vertical="center"/>
    </xf>
    <xf numFmtId="0" fontId="0" fillId="0" borderId="25" xfId="0" applyBorder="1" applyAlignment="1">
      <alignment horizontal="center" wrapText="1"/>
    </xf>
    <xf numFmtId="171" fontId="27" fillId="13" borderId="56" xfId="4" applyNumberFormat="1" applyFont="1" applyFill="1" applyBorder="1" applyAlignment="1">
      <alignment horizontal="center" vertical="center" wrapText="1"/>
    </xf>
    <xf numFmtId="171" fontId="27" fillId="13" borderId="57" xfId="4" applyNumberFormat="1" applyFont="1" applyFill="1" applyBorder="1" applyAlignment="1">
      <alignment horizontal="center" vertical="center" wrapText="1"/>
    </xf>
    <xf numFmtId="171" fontId="27" fillId="13" borderId="58" xfId="4" applyNumberFormat="1" applyFont="1" applyFill="1" applyBorder="1" applyAlignment="1">
      <alignment horizontal="center" vertical="center" wrapText="1"/>
    </xf>
    <xf numFmtId="171" fontId="13" fillId="13" borderId="56" xfId="4" applyNumberFormat="1" applyFill="1" applyBorder="1" applyAlignment="1">
      <alignment horizontal="center" vertical="center" wrapText="1"/>
    </xf>
    <xf numFmtId="171" fontId="13" fillId="13" borderId="57" xfId="4" applyNumberFormat="1" applyFill="1" applyBorder="1" applyAlignment="1">
      <alignment horizontal="center" vertical="center" wrapText="1"/>
    </xf>
    <xf numFmtId="171" fontId="13" fillId="13" borderId="58" xfId="4" applyNumberFormat="1" applyFill="1" applyBorder="1" applyAlignment="1">
      <alignment horizontal="center" vertical="center" wrapText="1"/>
    </xf>
    <xf numFmtId="171" fontId="26" fillId="13" borderId="56" xfId="4" applyNumberFormat="1" applyFont="1" applyFill="1" applyBorder="1" applyAlignment="1">
      <alignment horizontal="center" vertical="center" wrapText="1"/>
    </xf>
    <xf numFmtId="171" fontId="26" fillId="13" borderId="57" xfId="4" applyNumberFormat="1" applyFont="1" applyFill="1" applyBorder="1" applyAlignment="1">
      <alignment horizontal="center" vertical="center" wrapText="1"/>
    </xf>
    <xf numFmtId="171" fontId="26" fillId="13" borderId="58" xfId="4" applyNumberFormat="1" applyFont="1" applyFill="1" applyBorder="1" applyAlignment="1">
      <alignment horizontal="center" vertical="center" wrapText="1"/>
    </xf>
    <xf numFmtId="171" fontId="13" fillId="13" borderId="28" xfId="4" applyNumberFormat="1" applyFill="1" applyBorder="1" applyAlignment="1">
      <alignment horizontal="center" vertical="center" wrapText="1"/>
    </xf>
    <xf numFmtId="171" fontId="25" fillId="0" borderId="29" xfId="6" applyNumberFormat="1" applyFont="1" applyFill="1" applyBorder="1" applyAlignment="1">
      <alignment horizontal="center" vertical="center"/>
    </xf>
    <xf numFmtId="171" fontId="26" fillId="13" borderId="28" xfId="4" applyNumberFormat="1" applyFont="1" applyFill="1" applyBorder="1" applyAlignment="1">
      <alignment horizontal="center" vertical="center" wrapText="1"/>
    </xf>
    <xf numFmtId="171" fontId="22" fillId="0" borderId="30" xfId="6" applyNumberFormat="1" applyFont="1" applyFill="1" applyBorder="1" applyAlignment="1">
      <alignment horizontal="center" vertical="center"/>
    </xf>
    <xf numFmtId="171" fontId="22" fillId="0" borderId="31" xfId="6" applyNumberFormat="1" applyFont="1" applyFill="1" applyBorder="1" applyAlignment="1">
      <alignment horizontal="center" vertical="center"/>
    </xf>
    <xf numFmtId="171" fontId="22" fillId="0" borderId="32" xfId="6" applyNumberFormat="1" applyFont="1" applyFill="1" applyBorder="1" applyAlignment="1">
      <alignment horizontal="center" vertical="center"/>
    </xf>
    <xf numFmtId="3" fontId="23" fillId="0" borderId="30" xfId="1" applyNumberFormat="1" applyFont="1" applyFill="1" applyBorder="1" applyAlignment="1">
      <alignment horizontal="right" vertical="center"/>
    </xf>
    <xf numFmtId="3" fontId="23" fillId="0" borderId="31" xfId="1" applyNumberFormat="1" applyFont="1" applyFill="1" applyBorder="1" applyAlignment="1">
      <alignment horizontal="right" vertical="center"/>
    </xf>
    <xf numFmtId="3" fontId="23" fillId="0" borderId="32" xfId="1" applyNumberFormat="1" applyFont="1" applyFill="1" applyBorder="1" applyAlignment="1">
      <alignment horizontal="right" vertical="center"/>
    </xf>
    <xf numFmtId="171" fontId="23" fillId="0" borderId="21" xfId="6" applyNumberFormat="1" applyFont="1" applyFill="1" applyBorder="1" applyAlignment="1">
      <alignment horizontal="center" vertical="center" wrapText="1"/>
    </xf>
    <xf numFmtId="171" fontId="23" fillId="0" borderId="33" xfId="6" applyNumberFormat="1" applyFont="1" applyFill="1" applyBorder="1" applyAlignment="1">
      <alignment horizontal="center" vertical="center"/>
    </xf>
    <xf numFmtId="171" fontId="23" fillId="0" borderId="34" xfId="6" applyNumberFormat="1" applyFont="1" applyFill="1" applyBorder="1" applyAlignment="1">
      <alignment horizontal="center" vertical="center"/>
    </xf>
    <xf numFmtId="171" fontId="23" fillId="0" borderId="35" xfId="6" applyNumberFormat="1" applyFont="1" applyFill="1" applyBorder="1" applyAlignment="1">
      <alignment horizontal="center" vertical="center"/>
    </xf>
    <xf numFmtId="0" fontId="23" fillId="0" borderId="21" xfId="6" applyNumberFormat="1" applyFont="1" applyFill="1" applyBorder="1" applyAlignment="1">
      <alignment horizontal="right" vertical="center"/>
    </xf>
    <xf numFmtId="171" fontId="24" fillId="0" borderId="30" xfId="6" applyNumberFormat="1" applyFont="1" applyFill="1" applyBorder="1" applyAlignment="1">
      <alignment horizontal="center" vertical="center"/>
    </xf>
    <xf numFmtId="171" fontId="24" fillId="0" borderId="31" xfId="6" applyNumberFormat="1" applyFont="1" applyFill="1" applyBorder="1" applyAlignment="1">
      <alignment horizontal="center" vertical="center"/>
    </xf>
    <xf numFmtId="171" fontId="24" fillId="0" borderId="32" xfId="6" applyNumberFormat="1" applyFont="1" applyFill="1" applyBorder="1" applyAlignment="1">
      <alignment horizontal="center" vertical="center"/>
    </xf>
    <xf numFmtId="171" fontId="22" fillId="0" borderId="29" xfId="6" applyNumberFormat="1" applyFont="1" applyFill="1" applyBorder="1" applyAlignment="1">
      <alignment horizontal="center" vertical="center" wrapText="1"/>
    </xf>
    <xf numFmtId="171" fontId="22" fillId="0" borderId="29" xfId="6" applyNumberFormat="1" applyFont="1" applyFill="1" applyBorder="1" applyAlignment="1">
      <alignment horizontal="center" vertical="center"/>
    </xf>
    <xf numFmtId="171" fontId="24" fillId="0" borderId="21" xfId="6" applyNumberFormat="1" applyFont="1" applyFill="1" applyBorder="1" applyAlignment="1">
      <alignment horizontal="center" vertical="center"/>
    </xf>
    <xf numFmtId="171" fontId="43" fillId="0" borderId="61" xfId="11" applyNumberFormat="1" applyFont="1" applyFill="1" applyBorder="1" applyAlignment="1">
      <alignment horizontal="left"/>
    </xf>
    <xf numFmtId="171" fontId="43" fillId="0" borderId="64" xfId="11" applyNumberFormat="1" applyFont="1" applyFill="1" applyBorder="1" applyAlignment="1">
      <alignment horizontal="left"/>
    </xf>
    <xf numFmtId="171" fontId="43" fillId="0" borderId="61" xfId="11" applyNumberFormat="1" applyFont="1" applyFill="1" applyBorder="1" applyAlignment="1">
      <alignment horizontal="center"/>
    </xf>
    <xf numFmtId="171" fontId="43" fillId="0" borderId="64" xfId="11" applyNumberFormat="1" applyFont="1" applyFill="1" applyBorder="1" applyAlignment="1">
      <alignment horizontal="center"/>
    </xf>
    <xf numFmtId="0" fontId="20" fillId="0" borderId="23" xfId="0" applyFont="1" applyBorder="1" applyAlignment="1">
      <alignment horizontal="center"/>
    </xf>
    <xf numFmtId="0" fontId="20" fillId="0" borderId="22" xfId="0" applyFont="1" applyBorder="1" applyAlignment="1">
      <alignment horizontal="center"/>
    </xf>
    <xf numFmtId="0" fontId="21" fillId="0" borderId="23" xfId="0" applyFont="1" applyBorder="1" applyAlignment="1">
      <alignment horizontal="center"/>
    </xf>
    <xf numFmtId="0" fontId="21" fillId="0" borderId="22" xfId="0" applyFont="1" applyBorder="1" applyAlignment="1">
      <alignment horizontal="center"/>
    </xf>
    <xf numFmtId="0" fontId="0" fillId="0" borderId="23" xfId="0" applyBorder="1" applyAlignment="1">
      <alignment horizontal="center"/>
    </xf>
    <xf numFmtId="0" fontId="0" fillId="0" borderId="22" xfId="0" applyBorder="1" applyAlignment="1">
      <alignment horizontal="center"/>
    </xf>
    <xf numFmtId="171" fontId="13" fillId="13" borderId="36" xfId="4" applyNumberFormat="1" applyFill="1" applyBorder="1" applyAlignment="1">
      <alignment horizontal="center" vertical="center" wrapText="1"/>
    </xf>
    <xf numFmtId="4" fontId="0" fillId="0" borderId="25" xfId="0" applyNumberFormat="1" applyBorder="1" applyAlignment="1">
      <alignment horizontal="center" vertical="center"/>
    </xf>
    <xf numFmtId="170" fontId="31" fillId="0" borderId="25" xfId="0" applyNumberFormat="1" applyFont="1" applyBorder="1" applyAlignment="1">
      <alignment horizontal="center" vertical="center"/>
    </xf>
    <xf numFmtId="4" fontId="31" fillId="0" borderId="25" xfId="0" applyNumberFormat="1" applyFont="1" applyBorder="1" applyAlignment="1">
      <alignment horizontal="center" vertical="center"/>
    </xf>
    <xf numFmtId="0" fontId="0" fillId="0" borderId="25" xfId="0" applyBorder="1" applyAlignment="1">
      <alignment horizontal="center" vertical="center"/>
    </xf>
    <xf numFmtId="0" fontId="42" fillId="0" borderId="0" xfId="10" applyFont="1" applyAlignment="1"/>
    <xf numFmtId="0" fontId="38" fillId="0" borderId="0" xfId="10" applyAlignment="1"/>
  </cellXfs>
  <cellStyles count="23">
    <cellStyle name="Énfasis1" xfId="3" builtinId="29"/>
    <cellStyle name="Énfasis5" xfId="4" builtinId="45"/>
    <cellStyle name="Estilo 1" xfId="5" xr:uid="{6E1058C8-6BF6-6C43-8FC4-F5C94AAFB2E2}"/>
    <cellStyle name="Hipervínculo" xfId="8" builtinId="8"/>
    <cellStyle name="Hipervínculo 2" xfId="9" xr:uid="{2F75EE3C-4168-9F44-A8A8-8483D5EA0402}"/>
    <cellStyle name="Hipervínculo 3" xfId="17" xr:uid="{B67A94BF-1944-E443-8288-66FFC32D311A}"/>
    <cellStyle name="Millares" xfId="11" builtinId="3"/>
    <cellStyle name="Millares [0]" xfId="1" builtinId="6"/>
    <cellStyle name="Millares [0] 2" xfId="14" xr:uid="{07A5FC2F-3550-A64D-8794-20932508208A}"/>
    <cellStyle name="Millares [0] 3" xfId="18" xr:uid="{F755762F-DE51-0C49-AD58-448D58A046A3}"/>
    <cellStyle name="Millares 2" xfId="6" xr:uid="{0D718B9D-4306-AD49-9F32-3F702122E692}"/>
    <cellStyle name="Moneda" xfId="2" builtinId="4"/>
    <cellStyle name="Moneda [0] 2" xfId="16" xr:uid="{73AF2348-DA20-CB4C-A746-AABE3B2DF099}"/>
    <cellStyle name="Moneda 2" xfId="21" xr:uid="{00E662DB-9B2B-2D41-B0CA-AABE897C29A4}"/>
    <cellStyle name="Normal" xfId="0" builtinId="0"/>
    <cellStyle name="Normal 2" xfId="10" xr:uid="{BD8FD1AE-C034-284C-8063-9766DEB5BFC7}"/>
    <cellStyle name="Normal 3" xfId="12" xr:uid="{0237E132-2014-394D-BCED-549F5E9FB4D3}"/>
    <cellStyle name="Normal 3 2" xfId="20" xr:uid="{0589E231-3FC6-3946-9F96-0106DC816FFC}"/>
    <cellStyle name="Normal 4" xfId="15" xr:uid="{A035AE7A-9204-B643-85E7-8316A4EEEFD6}"/>
    <cellStyle name="Normal 5" xfId="22" xr:uid="{BE48895B-158D-4C80-ACEF-279096ED3C7F}"/>
    <cellStyle name="Porcentaje" xfId="7" builtinId="5"/>
    <cellStyle name="Porcentaje 2" xfId="13" xr:uid="{99467D92-EB80-E54F-B8B0-5409E2449D0F}"/>
    <cellStyle name="Porcentaje 3" xfId="19" xr:uid="{9D031601-58CD-014B-B7CA-85136DC41BF5}"/>
  </cellStyles>
  <dxfs count="177">
    <dxf>
      <numFmt numFmtId="189" formatCode="d/mm/yy"/>
    </dxf>
    <dxf>
      <numFmt numFmtId="189" formatCode="d/mm/yy"/>
    </dxf>
    <dxf>
      <numFmt numFmtId="189" formatCode="d/mm/yy"/>
    </dxf>
    <dxf>
      <numFmt numFmtId="176" formatCode="&quot;$&quot;\ #,##0.00"/>
      <border diagonalUp="0" diagonalDown="0" outline="0">
        <left/>
        <right style="thin">
          <color theme="4" tint="0.39997558519241921"/>
        </right>
        <top style="thin">
          <color theme="4" tint="0.39997558519241921"/>
        </top>
        <bottom style="thin">
          <color theme="4" tint="0.39997558519241921"/>
        </bottom>
      </border>
    </dxf>
    <dxf>
      <numFmt numFmtId="177" formatCode="0.0000"/>
      <border diagonalUp="0" diagonalDown="0" outline="0">
        <left/>
        <right/>
        <top style="thin">
          <color theme="4" tint="0.39997558519241921"/>
        </top>
        <bottom style="thin">
          <color theme="4" tint="0.39997558519241921"/>
        </bottom>
      </border>
    </dxf>
    <dxf>
      <numFmt numFmtId="170" formatCode="&quot;$&quot;\ #,##0"/>
      <border diagonalUp="0" diagonalDown="0" outline="0">
        <left/>
        <right/>
        <top style="thin">
          <color theme="4" tint="0.39997558519241921"/>
        </top>
        <bottom style="thin">
          <color theme="4" tint="0.39997558519241921"/>
        </bottom>
      </border>
    </dxf>
    <dxf>
      <numFmt numFmtId="170" formatCode="&quot;$&quot;\ #,##0"/>
      <border diagonalUp="0" diagonalDown="0" outline="0">
        <left/>
        <right/>
        <top style="thin">
          <color theme="4" tint="0.39997558519241921"/>
        </top>
        <bottom style="thin">
          <color theme="4" tint="0.39997558519241921"/>
        </bottom>
      </border>
    </dxf>
    <dxf>
      <numFmt numFmtId="170" formatCode="&quot;$&quot;\ #,##0"/>
      <border diagonalUp="0" diagonalDown="0">
        <left/>
        <right/>
        <top style="thin">
          <color theme="4" tint="0.39997558519241921"/>
        </top>
        <bottom style="thin">
          <color theme="4" tint="0.39997558519241921"/>
        </bottom>
        <vertical/>
        <horizontal/>
      </border>
    </dxf>
    <dxf>
      <numFmt numFmtId="177" formatCode="0.0000"/>
      <border diagonalUp="0" diagonalDown="0">
        <left/>
        <right/>
        <top style="thin">
          <color theme="4" tint="0.39997558519241921"/>
        </top>
        <bottom style="thin">
          <color theme="4" tint="0.39997558519241921"/>
        </bottom>
        <vertical/>
        <horizontal/>
      </border>
    </dxf>
    <dxf>
      <numFmt numFmtId="22" formatCode="mmm\-yy"/>
      <border diagonalUp="0" diagonalDown="0">
        <left/>
        <right/>
        <top style="thin">
          <color theme="4" tint="0.39997558519241921"/>
        </top>
        <bottom style="thin">
          <color theme="4" tint="0.39997558519241921"/>
        </bottom>
        <vertical/>
        <horizontal/>
      </border>
    </dxf>
    <dxf>
      <border outline="0">
        <top style="thin">
          <color theme="4" tint="0.39997558519241921"/>
        </top>
      </border>
    </dxf>
    <dxf>
      <border outline="0">
        <bottom style="thin">
          <color theme="4" tint="0.39997558519241921"/>
        </bottom>
      </border>
    </dxf>
    <dxf>
      <border outline="0">
        <left style="thin">
          <color theme="4" tint="0.39997558519241921"/>
        </left>
        <top style="thin">
          <color theme="4" tint="0.39997558519241921"/>
        </top>
        <bottom style="thin">
          <color theme="4" tint="0.39997558519241921"/>
        </bottom>
      </border>
    </dxf>
    <dxf>
      <font>
        <b/>
        <i val="0"/>
        <strike val="0"/>
        <condense val="0"/>
        <extend val="0"/>
        <outline val="0"/>
        <shadow val="0"/>
        <u val="none"/>
        <vertAlign val="baseline"/>
        <sz val="12"/>
        <color theme="0"/>
        <name val="Aptos Narrow"/>
        <family val="2"/>
        <scheme val="minor"/>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1"/>
        <color theme="0" tint="-0.34998626667073579"/>
        <name val="Aptos Narrow"/>
        <family val="2"/>
        <scheme val="minor"/>
      </font>
      <fill>
        <patternFill patternType="solid">
          <fgColor indexed="64"/>
          <bgColor theme="0" tint="-0.14999847407452621"/>
        </patternFill>
      </fill>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theme="1"/>
        <name val="Aptos Narrow"/>
        <family val="2"/>
        <scheme val="minor"/>
      </font>
      <numFmt numFmtId="176" formatCode="&quot;$&quot;\ #,##0.00"/>
      <fill>
        <patternFill patternType="solid">
          <fgColor indexed="64"/>
          <bgColor theme="9" tint="0.79998168889431442"/>
        </patternFill>
      </fill>
      <border diagonalUp="0" diagonalDown="0">
        <left/>
        <right/>
        <top style="thin">
          <color theme="4" tint="0.39997558519241921"/>
        </top>
        <bottom/>
        <vertical/>
        <horizontal/>
      </border>
      <protection locked="0" hidden="0"/>
    </dxf>
    <dxf>
      <font>
        <b val="0"/>
        <i val="0"/>
        <strike val="0"/>
        <condense val="0"/>
        <extend val="0"/>
        <outline val="0"/>
        <shadow val="0"/>
        <u val="none"/>
        <vertAlign val="baseline"/>
        <sz val="11"/>
        <color theme="1"/>
        <name val="Aptos Narrow"/>
        <family val="2"/>
        <scheme val="minor"/>
      </font>
      <numFmt numFmtId="2" formatCode="0.00"/>
      <fill>
        <patternFill patternType="solid">
          <fgColor indexed="64"/>
          <bgColor theme="9" tint="0.79998168889431442"/>
        </patternFill>
      </fill>
      <border diagonalUp="0" diagonalDown="0">
        <left/>
        <right/>
        <top style="thin">
          <color theme="4" tint="0.39997558519241921"/>
        </top>
        <bottom style="thin">
          <color theme="4" tint="0.39997558519241921"/>
        </bottom>
      </border>
      <protection locked="0" hidden="0"/>
    </dxf>
    <dxf>
      <fill>
        <patternFill patternType="solid">
          <fgColor indexed="64"/>
          <bgColor theme="9" tint="0.79998168889431442"/>
        </patternFill>
      </fill>
      <border diagonalUp="0" diagonalDown="0">
        <left/>
        <right/>
        <top style="thin">
          <color theme="4" tint="0.39997558519241921"/>
        </top>
        <bottom style="thin">
          <color theme="4" tint="0.39997558519241921"/>
        </bottom>
        <vertical/>
        <horizontal/>
      </border>
      <protection locked="0" hidden="0"/>
    </dxf>
    <dxf>
      <fill>
        <patternFill patternType="solid">
          <fgColor indexed="64"/>
          <bgColor theme="9" tint="0.79998168889431442"/>
        </patternFill>
      </fill>
      <border diagonalUp="0" diagonalDown="0">
        <left/>
        <right/>
        <top style="thin">
          <color theme="4" tint="0.39997558519241921"/>
        </top>
        <bottom style="thin">
          <color theme="4" tint="0.39997558519241921"/>
        </bottom>
      </border>
      <protection locked="0" hidden="0"/>
    </dxf>
    <dxf>
      <numFmt numFmtId="185" formatCode="_-&quot;$&quot;\ * #,##0_-;\-&quot;$&quot;\ * #,##0_-;_-&quot;$&quot;\ * &quot;-&quot;??_-;_-@_-"/>
      <fill>
        <patternFill patternType="none">
          <fgColor indexed="64"/>
          <bgColor auto="1"/>
        </patternFill>
      </fill>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Aptos Narrow"/>
        <family val="2"/>
        <scheme val="minor"/>
      </font>
      <fill>
        <patternFill patternType="solid">
          <fgColor indexed="64"/>
          <bgColor theme="9" tint="0.79998168889431442"/>
        </patternFill>
      </fill>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Calibri"/>
        <family val="2"/>
        <scheme val="none"/>
      </font>
      <numFmt numFmtId="168" formatCode="0\'\'"/>
      <fill>
        <patternFill patternType="solid">
          <fgColor rgb="FF000000"/>
          <bgColor theme="9" tint="0.79998168889431442"/>
        </patternFill>
      </fill>
      <border diagonalUp="0" diagonalDown="0">
        <left/>
        <right/>
        <top style="thin">
          <color theme="4" tint="0.39997558519241921"/>
        </top>
        <bottom/>
        <vertical/>
        <horizontal/>
      </border>
      <protection locked="0" hidden="0"/>
    </dxf>
    <dxf>
      <font>
        <b val="0"/>
        <i val="0"/>
        <strike val="0"/>
        <condense val="0"/>
        <extend val="0"/>
        <outline val="0"/>
        <shadow val="0"/>
        <u val="none"/>
        <vertAlign val="baseline"/>
        <sz val="11"/>
        <color theme="1"/>
        <name val="Aptos Narrow"/>
        <family val="2"/>
        <scheme val="minor"/>
      </font>
      <fill>
        <patternFill patternType="solid">
          <fgColor indexed="64"/>
          <bgColor theme="9" tint="0.79998168889431442"/>
        </patternFill>
      </fill>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9" tint="0.79998168889431442"/>
        </patternFill>
      </fill>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9" tint="0.79998168889431442"/>
        </patternFill>
      </fill>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9" tint="0.79998168889431442"/>
        </patternFill>
      </fill>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9" tint="0.79998168889431442"/>
        </patternFill>
      </fill>
      <border diagonalUp="0" diagonalDown="0">
        <left/>
        <right/>
        <top style="thin">
          <color theme="4" tint="0.39997558519241921"/>
        </top>
        <bottom/>
      </border>
      <protection locked="0" hidden="0"/>
    </dxf>
    <dxf>
      <border outline="0">
        <top style="thin">
          <color theme="4" tint="0.39997558519241921"/>
        </top>
      </border>
    </dxf>
    <dxf>
      <border outline="0">
        <bottom style="thin">
          <color theme="4" tint="0.39997558519241921"/>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protection locked="0" hidden="0"/>
    </dxf>
    <dxf>
      <font>
        <b/>
        <i val="0"/>
        <strike val="0"/>
        <condense val="0"/>
        <extend val="0"/>
        <outline val="0"/>
        <shadow val="0"/>
        <u val="none"/>
        <vertAlign val="baseline"/>
        <sz val="11"/>
        <color theme="0"/>
        <name val="Aptos Narrow"/>
        <family val="2"/>
        <scheme val="minor"/>
      </font>
      <fill>
        <patternFill patternType="solid">
          <fgColor theme="4"/>
          <bgColor theme="4"/>
        </patternFill>
      </fill>
      <alignment horizontal="center" vertical="center" textRotation="0" wrapText="1" indent="0" justifyLastLine="0" shrinkToFit="0" readingOrder="0"/>
    </dxf>
    <dxf>
      <font>
        <strike val="0"/>
        <outline val="0"/>
        <shadow val="0"/>
        <u val="none"/>
        <vertAlign val="baseline"/>
        <sz val="11"/>
        <color theme="0" tint="-0.34998626667073579"/>
        <name val="Aptos Narrow"/>
        <family val="2"/>
        <scheme val="minor"/>
      </font>
      <numFmt numFmtId="0" formatCode="General"/>
      <protection locked="0" hidden="0"/>
    </dxf>
    <dxf>
      <font>
        <b val="0"/>
        <i val="0"/>
        <strike val="0"/>
        <condense val="0"/>
        <extend val="0"/>
        <outline val="0"/>
        <shadow val="0"/>
        <u val="none"/>
        <vertAlign val="baseline"/>
        <sz val="11"/>
        <color theme="1"/>
        <name val="Aptos Narrow"/>
        <family val="2"/>
        <scheme val="minor"/>
      </font>
      <numFmt numFmtId="176" formatCode="&quot;$&quot;\ #,##0.00"/>
      <fill>
        <patternFill patternType="solid">
          <fgColor indexed="64"/>
          <bgColor theme="9" tint="0.79998168889431442"/>
        </patternFill>
      </fill>
      <border diagonalUp="0" diagonalDown="0" outline="0">
        <left/>
        <right/>
        <top style="thin">
          <color theme="4" tint="0.39997558519241921"/>
        </top>
        <bottom style="thin">
          <color theme="4" tint="0.39997558519241921"/>
        </bottom>
      </border>
      <protection locked="0" hidden="0"/>
    </dxf>
    <dxf>
      <numFmt numFmtId="176" formatCode="&quot;$&quot;\ #,##0.00"/>
      <fill>
        <patternFill patternType="solid">
          <fgColor indexed="64"/>
          <bgColor theme="9" tint="0.79998168889431442"/>
        </patternFill>
      </fill>
      <border diagonalUp="0" diagonalDown="0">
        <left/>
        <right/>
        <top style="thin">
          <color theme="4" tint="0.39997558519241921"/>
        </top>
        <bottom/>
        <vertical/>
        <horizontal/>
      </border>
      <protection locked="0" hidden="0"/>
    </dxf>
    <dxf>
      <font>
        <b val="0"/>
        <i val="0"/>
        <strike val="0"/>
        <condense val="0"/>
        <extend val="0"/>
        <outline val="0"/>
        <shadow val="0"/>
        <u val="none"/>
        <vertAlign val="baseline"/>
        <sz val="11"/>
        <color theme="1"/>
        <name val="Aptos Narrow"/>
        <family val="2"/>
        <scheme val="minor"/>
      </font>
      <numFmt numFmtId="2" formatCode="0.00"/>
      <fill>
        <patternFill patternType="solid">
          <fgColor indexed="64"/>
          <bgColor theme="9" tint="0.79998168889431442"/>
        </patternFill>
      </fill>
      <border diagonalUp="0" diagonalDown="0">
        <left/>
        <right/>
        <top style="thin">
          <color theme="4" tint="0.39997558519241921"/>
        </top>
        <bottom style="thin">
          <color theme="4" tint="0.39997558519241921"/>
        </bottom>
      </border>
      <protection locked="0" hidden="0"/>
    </dxf>
    <dxf>
      <numFmt numFmtId="0" formatCode="General"/>
      <fill>
        <patternFill patternType="none">
          <fgColor indexed="64"/>
          <bgColor auto="1"/>
        </patternFill>
      </fill>
      <protection locked="0" hidden="0"/>
    </dxf>
    <dxf>
      <font>
        <b val="0"/>
        <i val="0"/>
        <strike val="0"/>
        <condense val="0"/>
        <extend val="0"/>
        <outline val="0"/>
        <shadow val="0"/>
        <u val="none"/>
        <vertAlign val="baseline"/>
        <sz val="11"/>
        <color theme="1"/>
        <name val="Aptos Narrow"/>
        <family val="2"/>
        <scheme val="minor"/>
      </font>
      <fill>
        <patternFill patternType="solid">
          <fgColor indexed="64"/>
          <bgColor theme="9" tint="0.79998168889431442"/>
        </patternFill>
      </fill>
      <border diagonalUp="0" diagonalDown="0">
        <left/>
        <right/>
        <top style="thin">
          <color theme="4" tint="0.39997558519241921"/>
        </top>
        <bottom style="thin">
          <color theme="4" tint="0.39997558519241921"/>
        </bottom>
      </border>
      <protection locked="0" hidden="0"/>
    </dxf>
    <dxf>
      <font>
        <b val="0"/>
        <i val="0"/>
        <strike val="0"/>
        <condense val="0"/>
        <extend val="0"/>
        <outline val="0"/>
        <shadow val="0"/>
        <u val="none"/>
        <vertAlign val="baseline"/>
        <sz val="11"/>
        <color theme="1"/>
        <name val="Aptos Narrow"/>
        <family val="2"/>
        <scheme val="minor"/>
      </font>
      <fill>
        <patternFill patternType="solid">
          <fgColor indexed="64"/>
          <bgColor theme="9" tint="0.79998168889431442"/>
        </patternFill>
      </fill>
      <border diagonalUp="0" diagonalDown="0">
        <left/>
        <right/>
        <top style="thin">
          <color theme="4" tint="0.39997558519241921"/>
        </top>
        <bottom style="thin">
          <color theme="4" tint="0.39997558519241921"/>
        </bottom>
        <vertical/>
        <horizontal/>
      </border>
      <protection locked="0" hidden="0"/>
    </dxf>
    <dxf>
      <font>
        <b val="0"/>
        <i val="0"/>
        <strike val="0"/>
        <condense val="0"/>
        <extend val="0"/>
        <outline val="0"/>
        <shadow val="0"/>
        <u val="none"/>
        <vertAlign val="baseline"/>
        <sz val="11"/>
        <color theme="1"/>
        <name val="Calibri"/>
        <family val="2"/>
        <scheme val="none"/>
      </font>
      <numFmt numFmtId="169" formatCode="0.000\'\'"/>
      <fill>
        <patternFill patternType="solid">
          <fgColor rgb="FF000000"/>
          <bgColor theme="9" tint="0.79998168889431442"/>
        </patternFill>
      </fill>
      <border diagonalUp="0" diagonalDown="0">
        <left/>
        <right/>
        <top style="thin">
          <color theme="4" tint="0.39997558519241921"/>
        </top>
        <bottom style="thin">
          <color theme="4" tint="0.39997558519241921"/>
        </bottom>
      </border>
      <protection locked="0" hidden="0"/>
    </dxf>
    <dxf>
      <font>
        <b val="0"/>
        <i val="0"/>
        <strike val="0"/>
        <condense val="0"/>
        <extend val="0"/>
        <outline val="0"/>
        <shadow val="0"/>
        <u val="none"/>
        <vertAlign val="baseline"/>
        <sz val="11"/>
        <color theme="1"/>
        <name val="Calibri"/>
        <family val="2"/>
        <scheme val="none"/>
      </font>
      <numFmt numFmtId="168" formatCode="0\'\'"/>
      <fill>
        <patternFill patternType="solid">
          <fgColor rgb="FF000000"/>
          <bgColor theme="9" tint="0.79998168889431442"/>
        </patternFill>
      </fill>
      <border diagonalUp="0" diagonalDown="0">
        <left/>
        <right/>
        <top style="thin">
          <color theme="4" tint="0.39997558519241921"/>
        </top>
        <bottom style="thin">
          <color theme="4" tint="0.39997558519241921"/>
        </bottom>
      </border>
      <protection locked="0" hidden="0"/>
    </dxf>
    <dxf>
      <font>
        <strike val="0"/>
        <outline val="0"/>
        <shadow val="0"/>
        <u val="none"/>
        <vertAlign val="baseline"/>
        <sz val="11"/>
        <color theme="0" tint="-0.34998626667073579"/>
        <name val="Aptos Narrow"/>
        <family val="2"/>
        <scheme val="minor"/>
      </font>
      <numFmt numFmtId="0" formatCode="General"/>
      <fill>
        <patternFill patternType="solid">
          <fgColor indexed="64"/>
          <bgColor theme="0" tint="-0.14999847407452621"/>
        </patternFill>
      </fill>
      <protection locked="0" hidden="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9" tint="0.79998168889431442"/>
        </patternFill>
      </fill>
      <border diagonalUp="0" diagonalDown="0">
        <left/>
        <right/>
        <top style="thin">
          <color theme="4" tint="0.39997558519241921"/>
        </top>
        <bottom style="thin">
          <color theme="4" tint="0.39997558519241921"/>
        </bottom>
      </border>
      <protection locked="0" hidden="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9" tint="0.79998168889431442"/>
        </patternFill>
      </fill>
      <border diagonalUp="0" diagonalDown="0">
        <left/>
        <right/>
        <top style="thin">
          <color theme="4" tint="0.39997558519241921"/>
        </top>
        <bottom style="thin">
          <color theme="4" tint="0.39997558519241921"/>
        </bottom>
      </border>
      <protection locked="0" hidden="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9" tint="0.79998168889431442"/>
        </patternFill>
      </fill>
      <border diagonalUp="0" diagonalDown="0">
        <left/>
        <right/>
        <top style="thin">
          <color theme="4" tint="0.39997558519241921"/>
        </top>
        <bottom style="thin">
          <color theme="4" tint="0.39997558519241921"/>
        </bottom>
      </border>
      <protection locked="0" hidden="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9" tint="0.79998168889431442"/>
        </patternFill>
      </fill>
      <border diagonalUp="0" diagonalDown="0">
        <left/>
        <right/>
        <top style="thin">
          <color theme="4" tint="0.39997558519241921"/>
        </top>
        <bottom style="thin">
          <color theme="4" tint="0.39997558519241921"/>
        </bottom>
      </border>
      <protection locked="0" hidden="0"/>
    </dxf>
    <dxf>
      <border outline="0">
        <left style="thin">
          <color theme="4" tint="0.39997558519241921"/>
        </left>
      </border>
    </dxf>
    <dxf>
      <protection locked="0" hidden="0"/>
    </dxf>
    <dxf>
      <font>
        <b/>
        <i val="0"/>
        <strike val="0"/>
        <condense val="0"/>
        <extend val="0"/>
        <outline val="0"/>
        <shadow val="0"/>
        <u val="none"/>
        <vertAlign val="baseline"/>
        <sz val="11"/>
        <color theme="0"/>
        <name val="Aptos Narrow"/>
        <family val="2"/>
        <scheme val="minor"/>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1"/>
        <color theme="0" tint="-0.34998626667073579"/>
        <name val="Aptos Narrow"/>
        <family val="2"/>
        <scheme val="minor"/>
      </font>
      <numFmt numFmtId="0" formatCode="General"/>
      <fill>
        <patternFill patternType="solid">
          <fgColor indexed="64"/>
          <bgColor theme="0" tint="-0.14999847407452621"/>
        </patternFill>
      </fill>
      <protection locked="0" hidden="0"/>
    </dxf>
    <dxf>
      <font>
        <b val="0"/>
        <i val="0"/>
        <strike val="0"/>
        <condense val="0"/>
        <extend val="0"/>
        <outline val="0"/>
        <shadow val="0"/>
        <u val="none"/>
        <vertAlign val="baseline"/>
        <sz val="11"/>
        <color theme="0" tint="-0.34998626667073579"/>
        <name val="Aptos Narrow"/>
        <family val="2"/>
        <scheme val="minor"/>
      </font>
      <numFmt numFmtId="0" formatCode="General"/>
      <fill>
        <patternFill patternType="solid">
          <fgColor indexed="64"/>
          <bgColor theme="0" tint="-0.14999847407452621"/>
        </patternFill>
      </fill>
      <protection locked="0" hidden="0"/>
    </dxf>
    <dxf>
      <font>
        <b val="0"/>
        <i val="0"/>
        <strike val="0"/>
        <condense val="0"/>
        <extend val="0"/>
        <outline val="0"/>
        <shadow val="0"/>
        <u val="none"/>
        <vertAlign val="baseline"/>
        <sz val="11"/>
        <color theme="0" tint="-0.34998626667073579"/>
        <name val="Aptos Narrow"/>
        <family val="2"/>
        <scheme val="minor"/>
      </font>
      <numFmt numFmtId="0" formatCode="General"/>
      <fill>
        <patternFill patternType="solid">
          <fgColor indexed="64"/>
          <bgColor theme="0" tint="-0.14999847407452621"/>
        </patternFill>
      </fill>
      <protection locked="0" hidden="0"/>
    </dxf>
    <dxf>
      <font>
        <b val="0"/>
        <i val="0"/>
        <strike val="0"/>
        <condense val="0"/>
        <extend val="0"/>
        <outline val="0"/>
        <shadow val="0"/>
        <u val="none"/>
        <vertAlign val="baseline"/>
        <sz val="11"/>
        <color theme="1"/>
        <name val="Aptos Narrow"/>
        <family val="2"/>
        <scheme val="minor"/>
      </font>
      <numFmt numFmtId="176" formatCode="&quot;$&quot;\ #,##0.00"/>
      <fill>
        <patternFill patternType="solid">
          <fgColor indexed="64"/>
          <bgColor theme="9" tint="0.79998168889431442"/>
        </patternFill>
      </fill>
      <border diagonalUp="0" diagonalDown="0" outline="0">
        <left/>
        <right/>
        <top style="thin">
          <color theme="4" tint="0.39997558519241921"/>
        </top>
        <bottom/>
      </border>
      <protection locked="0" hidden="0"/>
    </dxf>
    <dxf>
      <numFmt numFmtId="176" formatCode="&quot;$&quot;\ #,##0.00"/>
      <fill>
        <patternFill patternType="solid">
          <fgColor indexed="64"/>
          <bgColor theme="9" tint="0.79998168889431442"/>
        </patternFill>
      </fill>
      <border diagonalUp="0" diagonalDown="0">
        <left/>
        <right/>
        <top style="thin">
          <color theme="4" tint="0.39997558519241921"/>
        </top>
        <bottom/>
        <vertical/>
        <horizontal/>
      </border>
      <protection locked="0" hidden="0"/>
    </dxf>
    <dxf>
      <font>
        <b val="0"/>
        <i val="0"/>
        <strike val="0"/>
        <condense val="0"/>
        <extend val="0"/>
        <outline val="0"/>
        <shadow val="0"/>
        <u val="none"/>
        <vertAlign val="baseline"/>
        <sz val="11"/>
        <color theme="1"/>
        <name val="Aptos Narrow"/>
        <family val="2"/>
        <scheme val="minor"/>
      </font>
      <numFmt numFmtId="2" formatCode="0.00"/>
      <fill>
        <patternFill patternType="solid">
          <fgColor indexed="64"/>
          <bgColor theme="9" tint="0.79998168889431442"/>
        </patternFill>
      </fill>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theme="1"/>
        <name val="Aptos Narrow"/>
        <family val="2"/>
        <scheme val="minor"/>
      </font>
      <fill>
        <patternFill patternType="solid">
          <fgColor indexed="64"/>
          <bgColor theme="9" tint="0.79998168889431442"/>
        </patternFill>
      </fill>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Aptos Narrow"/>
        <family val="2"/>
        <scheme val="minor"/>
      </font>
      <numFmt numFmtId="184" formatCode="_-* #,##0_-;\-* #,##0_-;_-* &quot;-&quot;??_-;_-@_-"/>
      <fill>
        <patternFill patternType="solid">
          <fgColor indexed="64"/>
          <bgColor theme="9" tint="0.79998168889431442"/>
        </patternFill>
      </fill>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Calibri"/>
        <family val="2"/>
        <scheme val="none"/>
      </font>
      <numFmt numFmtId="169" formatCode="0.000\'\'"/>
      <fill>
        <patternFill patternType="solid">
          <fgColor rgb="FF000000"/>
          <bgColor theme="9" tint="0.79998168889431442"/>
        </patternFill>
      </fill>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Calibri"/>
        <family val="2"/>
        <scheme val="none"/>
      </font>
      <numFmt numFmtId="168" formatCode="0\'\'"/>
      <fill>
        <patternFill patternType="solid">
          <fgColor rgb="FF000000"/>
          <bgColor theme="9" tint="0.79998168889431442"/>
        </patternFill>
      </fill>
      <border diagonalUp="0" diagonalDown="0">
        <left/>
        <right/>
        <top style="thin">
          <color theme="4" tint="0.39997558519241921"/>
        </top>
        <bottom/>
        <vertical/>
        <horizontal/>
      </border>
      <protection locked="0" hidden="0"/>
    </dxf>
    <dxf>
      <font>
        <b val="0"/>
        <i val="0"/>
        <strike val="0"/>
        <condense val="0"/>
        <extend val="0"/>
        <outline val="0"/>
        <shadow val="0"/>
        <u val="none"/>
        <vertAlign val="baseline"/>
        <sz val="11"/>
        <color theme="1"/>
        <name val="Aptos Narrow"/>
        <family val="2"/>
        <scheme val="minor"/>
      </font>
      <fill>
        <patternFill patternType="solid">
          <fgColor indexed="64"/>
          <bgColor theme="9" tint="0.79998168889431442"/>
        </patternFill>
      </fill>
      <protection locked="0" hidden="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9" tint="0.79998168889431442"/>
        </patternFill>
      </fill>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9" tint="0.79998168889431442"/>
        </patternFill>
      </fill>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9" tint="0.79998168889431442"/>
        </patternFill>
      </fill>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9" tint="0.79998168889431442"/>
        </patternFill>
      </fill>
      <border diagonalUp="0" diagonalDown="0">
        <left/>
        <right/>
        <top style="thin">
          <color theme="4" tint="0.39997558519241921"/>
        </top>
        <bottom/>
      </border>
      <protection locked="0" hidden="0"/>
    </dxf>
    <dxf>
      <border outline="0">
        <top style="thin">
          <color theme="4" tint="0.39997558519241921"/>
        </top>
      </border>
    </dxf>
    <dxf>
      <border outline="0">
        <bottom style="thin">
          <color theme="4" tint="0.39997558519241921"/>
        </bottom>
      </border>
    </dxf>
    <dxf>
      <border outline="0">
        <left style="thin">
          <color theme="4" tint="0.39997558519241921"/>
        </left>
        <top style="thin">
          <color theme="4" tint="0.39997558519241921"/>
        </top>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indexed="64"/>
          <bgColor theme="9" tint="0.79998168889431442"/>
        </patternFill>
      </fill>
      <protection locked="0" hidden="0"/>
    </dxf>
    <dxf>
      <font>
        <b/>
        <i val="0"/>
        <strike val="0"/>
        <condense val="0"/>
        <extend val="0"/>
        <outline val="0"/>
        <shadow val="0"/>
        <u val="none"/>
        <vertAlign val="baseline"/>
        <sz val="11"/>
        <color theme="0"/>
        <name val="Aptos Narrow"/>
        <family val="2"/>
        <scheme val="minor"/>
      </font>
      <fill>
        <patternFill patternType="solid">
          <fgColor theme="4"/>
          <bgColor theme="4"/>
        </patternFill>
      </fill>
      <alignment horizontal="center" vertical="center" textRotation="0" wrapText="1" indent="0" justifyLastLine="0" shrinkToFit="0" readingOrder="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numFmt numFmtId="2" formatCode="0.00"/>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ont>
        <b val="0"/>
        <i val="0"/>
        <strike val="0"/>
        <condense val="0"/>
        <extend val="0"/>
        <outline val="0"/>
        <shadow val="0"/>
        <u val="none"/>
        <vertAlign val="baseline"/>
        <sz val="11"/>
        <color theme="1"/>
        <name val="Aptos Narrow"/>
        <family val="2"/>
        <scheme val="minor"/>
      </font>
      <fill>
        <patternFill patternType="solid">
          <fgColor indexed="64"/>
          <bgColor theme="9" tint="0.79998168889431442"/>
        </patternFill>
      </fill>
      <protection locked="0" hidden="0"/>
    </dxf>
    <dxf>
      <numFmt numFmtId="184" formatCode="_-* #,##0_-;\-* #,##0_-;_-* &quot;-&quot;??_-;_-@_-"/>
      <fill>
        <patternFill patternType="solid">
          <fgColor indexed="64"/>
          <bgColor theme="9" tint="0.79998168889431442"/>
        </patternFill>
      </fill>
      <protection locked="0" hidden="0"/>
    </dxf>
    <dxf>
      <numFmt numFmtId="184" formatCode="_-* #,##0_-;\-* #,##0_-;_-* &quot;-&quot;??_-;_-@_-"/>
      <protection locked="0" hidden="0"/>
    </dxf>
    <dxf>
      <numFmt numFmtId="184" formatCode="_-* #,##0_-;\-* #,##0_-;_-* &quot;-&quot;??_-;_-@_-"/>
      <fill>
        <patternFill patternType="solid">
          <fgColor indexed="64"/>
          <bgColor theme="9" tint="0.79998168889431442"/>
        </patternFill>
      </fill>
      <protection locked="0" hidden="0"/>
    </dxf>
    <dxf>
      <numFmt numFmtId="184" formatCode="_-* #,##0_-;\-* #,##0_-;_-* &quot;-&quot;??_-;_-@_-"/>
      <protection locked="0" hidden="0"/>
    </dxf>
    <dxf>
      <numFmt numFmtId="184" formatCode="_-* #,##0_-;\-* #,##0_-;_-* &quot;-&quot;??_-;_-@_-"/>
      <fill>
        <patternFill patternType="solid">
          <fgColor indexed="64"/>
          <bgColor theme="9" tint="0.79998168889431442"/>
        </patternFill>
      </fill>
      <protection locked="0" hidden="0"/>
    </dxf>
    <dxf>
      <numFmt numFmtId="184" formatCode="_-* #,##0_-;\-* #,##0_-;_-* &quot;-&quot;??_-;_-@_-"/>
      <protection locked="0" hidden="0"/>
    </dxf>
    <dxf>
      <numFmt numFmtId="184" formatCode="_-* #,##0_-;\-* #,##0_-;_-* &quot;-&quot;??_-;_-@_-"/>
      <fill>
        <patternFill patternType="solid">
          <fgColor indexed="64"/>
          <bgColor theme="9" tint="0.79998168889431442"/>
        </patternFill>
      </fill>
      <protection locked="0" hidden="0"/>
    </dxf>
    <dxf>
      <numFmt numFmtId="184" formatCode="_-* #,##0_-;\-* #,##0_-;_-* &quot;-&quot;??_-;_-@_-"/>
      <fill>
        <patternFill patternType="solid">
          <fgColor indexed="64"/>
          <bgColor theme="9" tint="0.79998168889431442"/>
        </patternFill>
      </fill>
      <protection locked="0" hidden="0"/>
    </dxf>
    <dxf>
      <numFmt numFmtId="184" formatCode="_-* #,##0_-;\-* #,##0_-;_-* &quot;-&quot;??_-;_-@_-"/>
      <fill>
        <patternFill patternType="solid">
          <fgColor indexed="64"/>
          <bgColor theme="9" tint="0.79998168889431442"/>
        </patternFill>
      </fill>
      <protection locked="0" hidden="0"/>
    </dxf>
    <dxf>
      <numFmt numFmtId="184" formatCode="_-* #,##0_-;\-* #,##0_-;_-* &quot;-&quot;??_-;_-@_-"/>
      <protection locked="0" hidden="0"/>
    </dxf>
    <dxf>
      <numFmt numFmtId="184" formatCode="_-* #,##0_-;\-* #,##0_-;_-* &quot;-&quot;??_-;_-@_-"/>
      <fill>
        <patternFill patternType="solid">
          <fgColor indexed="64"/>
          <bgColor theme="9" tint="0.79998168889431442"/>
        </patternFill>
      </fill>
      <protection locked="0" hidden="0"/>
    </dxf>
    <dxf>
      <numFmt numFmtId="184" formatCode="_-* #,##0_-;\-* #,##0_-;_-* &quot;-&quot;??_-;_-@_-"/>
      <fill>
        <patternFill patternType="solid">
          <fgColor indexed="64"/>
          <bgColor theme="9" tint="0.79998168889431442"/>
        </patternFill>
      </fill>
      <protection locked="0" hidden="0"/>
    </dxf>
    <dxf>
      <numFmt numFmtId="184" formatCode="_-* #,##0_-;\-* #,##0_-;_-* &quot;-&quot;??_-;_-@_-"/>
      <fill>
        <patternFill patternType="solid">
          <fgColor indexed="64"/>
          <bgColor theme="9" tint="0.79998168889431442"/>
        </patternFill>
      </fill>
      <protection locked="0" hidden="0"/>
    </dxf>
    <dxf>
      <numFmt numFmtId="184" formatCode="_-* #,##0_-;\-* #,##0_-;_-* &quot;-&quot;??_-;_-@_-"/>
      <fill>
        <patternFill patternType="solid">
          <fgColor indexed="64"/>
          <bgColor theme="9" tint="0.79998168889431442"/>
        </patternFill>
      </fill>
      <protection locked="0" hidden="0"/>
    </dxf>
    <dxf>
      <numFmt numFmtId="184" formatCode="_-* #,##0_-;\-* #,##0_-;_-* &quot;-&quot;??_-;_-@_-"/>
      <fill>
        <patternFill patternType="solid">
          <fgColor indexed="64"/>
          <bgColor theme="9" tint="0.79998168889431442"/>
        </patternFill>
      </fill>
      <protection locked="0" hidden="0"/>
    </dxf>
    <dxf>
      <numFmt numFmtId="184" formatCode="_-* #,##0_-;\-* #,##0_-;_-* &quot;-&quot;??_-;_-@_-"/>
      <protection locked="0" hidden="0"/>
    </dxf>
    <dxf>
      <numFmt numFmtId="184" formatCode="_-* #,##0_-;\-* #,##0_-;_-* &quot;-&quot;??_-;_-@_-"/>
      <fill>
        <patternFill patternType="solid">
          <fgColor indexed="64"/>
          <bgColor theme="9" tint="0.79998168889431442"/>
        </patternFill>
      </fill>
      <protection locked="0" hidden="0"/>
    </dxf>
    <dxf>
      <numFmt numFmtId="184" formatCode="_-* #,##0_-;\-* #,##0_-;_-* &quot;-&quot;??_-;_-@_-"/>
      <fill>
        <patternFill patternType="solid">
          <fgColor indexed="64"/>
          <bgColor theme="9" tint="0.79998168889431442"/>
        </patternFill>
      </fill>
      <protection locked="0" hidden="0"/>
    </dxf>
    <dxf>
      <numFmt numFmtId="184" formatCode="_-* #,##0_-;\-* #,##0_-;_-* &quot;-&quot;??_-;_-@_-"/>
      <fill>
        <patternFill patternType="solid">
          <fgColor indexed="64"/>
          <bgColor theme="9" tint="0.79998168889431442"/>
        </patternFill>
      </fill>
      <protection locked="0" hidden="0"/>
    </dxf>
    <dxf>
      <numFmt numFmtId="184" formatCode="_-* #,##0_-;\-* #,##0_-;_-* &quot;-&quot;??_-;_-@_-"/>
      <protection locked="0" hidden="0"/>
    </dxf>
    <dxf>
      <numFmt numFmtId="184" formatCode="_-* #,##0_-;\-* #,##0_-;_-* &quot;-&quot;??_-;_-@_-"/>
      <fill>
        <patternFill patternType="solid">
          <fgColor indexed="64"/>
          <bgColor theme="9" tint="0.79998168889431442"/>
        </patternFill>
      </fill>
      <protection locked="0" hidden="0"/>
    </dxf>
    <dxf>
      <numFmt numFmtId="184" formatCode="_-* #,##0_-;\-* #,##0_-;_-* &quot;-&quot;??_-;_-@_-"/>
      <fill>
        <patternFill patternType="solid">
          <fgColor indexed="64"/>
          <bgColor theme="9" tint="0.79998168889431442"/>
        </patternFill>
      </fill>
      <protection locked="0" hidden="0"/>
    </dxf>
    <dxf>
      <numFmt numFmtId="184" formatCode="_-* #,##0_-;\-* #,##0_-;_-* &quot;-&quot;??_-;_-@_-"/>
      <fill>
        <patternFill patternType="solid">
          <fgColor indexed="64"/>
          <bgColor theme="9" tint="0.79998168889431442"/>
        </patternFill>
      </fill>
      <protection locked="0" hidden="0"/>
    </dxf>
    <dxf>
      <numFmt numFmtId="184" formatCode="_-* #,##0_-;\-* #,##0_-;_-* &quot;-&quot;??_-;_-@_-"/>
      <protection locked="0" hidden="0"/>
    </dxf>
    <dxf>
      <numFmt numFmtId="184" formatCode="_-* #,##0_-;\-* #,##0_-;_-* &quot;-&quot;??_-;_-@_-"/>
      <fill>
        <patternFill patternType="solid">
          <fgColor indexed="64"/>
          <bgColor theme="9" tint="0.79998168889431442"/>
        </patternFill>
      </fill>
      <protection locked="0" hidden="0"/>
    </dxf>
    <dxf>
      <numFmt numFmtId="184" formatCode="_-* #,##0_-;\-* #,##0_-;_-* &quot;-&quot;??_-;_-@_-"/>
      <fill>
        <patternFill patternType="solid">
          <fgColor indexed="64"/>
          <bgColor theme="9" tint="0.79998168889431442"/>
        </patternFill>
      </fill>
      <protection locked="0" hidden="0"/>
    </dxf>
    <dxf>
      <numFmt numFmtId="184" formatCode="_-* #,##0_-;\-* #,##0_-;_-* &quot;-&quot;??_-;_-@_-"/>
      <fill>
        <patternFill patternType="solid">
          <fgColor indexed="64"/>
          <bgColor theme="9" tint="0.79998168889431442"/>
        </patternFill>
      </fill>
      <protection locked="0" hidden="0"/>
    </dxf>
    <dxf>
      <numFmt numFmtId="184" formatCode="_-* #,##0_-;\-* #,##0_-;_-* &quot;-&quot;??_-;_-@_-"/>
      <fill>
        <patternFill patternType="solid">
          <fgColor indexed="64"/>
          <bgColor theme="9" tint="0.79998168889431442"/>
        </patternFill>
      </fill>
      <protection locked="0" hidden="0"/>
    </dxf>
    <dxf>
      <numFmt numFmtId="184" formatCode="_-* #,##0_-;\-* #,##0_-;_-* &quot;-&quot;??_-;_-@_-"/>
      <fill>
        <patternFill patternType="solid">
          <fgColor indexed="64"/>
          <bgColor theme="9" tint="0.79998168889431442"/>
        </patternFill>
      </fill>
      <protection locked="0" hidden="0"/>
    </dxf>
    <dxf>
      <numFmt numFmtId="184" formatCode="_-* #,##0_-;\-* #,##0_-;_-* &quot;-&quot;??_-;_-@_-"/>
      <fill>
        <patternFill patternType="solid">
          <fgColor indexed="64"/>
          <bgColor theme="9" tint="0.79998168889431442"/>
        </patternFill>
      </fill>
      <protection locked="0" hidden="0"/>
    </dxf>
    <dxf>
      <numFmt numFmtId="184" formatCode="_-* #,##0_-;\-* #,##0_-;_-* &quot;-&quot;??_-;_-@_-"/>
      <protection locked="0" hidden="0"/>
    </dxf>
    <dxf>
      <font>
        <b val="0"/>
        <i val="0"/>
        <strike val="0"/>
        <condense val="0"/>
        <extend val="0"/>
        <outline val="0"/>
        <shadow val="0"/>
        <u val="none"/>
        <vertAlign val="baseline"/>
        <sz val="11"/>
        <color theme="1"/>
        <name val="Calibri"/>
        <family val="2"/>
        <scheme val="none"/>
      </font>
      <numFmt numFmtId="184" formatCode="_-* #,##0_-;\-* #,##0_-;_-* &quot;-&quot;??_-;_-@_-"/>
      <fill>
        <patternFill patternType="solid">
          <fgColor indexed="64"/>
          <bgColor theme="9" tint="0.79998168889431442"/>
        </patternFill>
      </fill>
      <protection locked="0" hidden="0"/>
    </dxf>
    <dxf>
      <font>
        <b val="0"/>
        <i val="0"/>
        <strike val="0"/>
        <condense val="0"/>
        <extend val="0"/>
        <outline val="0"/>
        <shadow val="0"/>
        <u val="none"/>
        <vertAlign val="baseline"/>
        <sz val="11"/>
        <color theme="1"/>
        <name val="Calibri"/>
        <family val="2"/>
        <scheme val="none"/>
      </font>
      <numFmt numFmtId="184" formatCode="_-* #,##0_-;\-* #,##0_-;_-* &quot;-&quot;??_-;_-@_-"/>
      <fill>
        <patternFill patternType="solid">
          <fgColor rgb="FF000000"/>
          <bgColor theme="9" tint="0.79998168889431442"/>
        </patternFill>
      </fill>
    </dxf>
    <dxf>
      <numFmt numFmtId="185" formatCode="_-&quot;$&quot;\ * #,##0_-;\-&quot;$&quot;\ * #,##0_-;_-&quot;$&quot;\ * &quot;-&quot;??_-;_-@_-"/>
    </dxf>
    <dxf>
      <numFmt numFmtId="2" formatCode="0.00"/>
      <fill>
        <patternFill patternType="solid">
          <fgColor indexed="64"/>
          <bgColor theme="9" tint="0.79998168889431442"/>
        </patternFill>
      </fill>
    </dxf>
    <dxf>
      <numFmt numFmtId="177" formatCode="0.0000"/>
      <fill>
        <patternFill patternType="solid">
          <fgColor indexed="64"/>
          <bgColor theme="9" tint="0.79998168889431442"/>
        </patternFill>
      </fill>
    </dxf>
    <dxf>
      <numFmt numFmtId="165" formatCode="_-&quot;$&quot;\ * #,##0.00_-;\-&quot;$&quot;\ * #,##0.00_-;_-&quot;$&quot;\ * &quot;-&quot;??_-;_-@_-"/>
      <fill>
        <patternFill patternType="solid">
          <fgColor indexed="64"/>
          <bgColor theme="9" tint="0.79998168889431442"/>
        </patternFill>
      </fill>
    </dxf>
    <dxf>
      <font>
        <b val="0"/>
        <i val="0"/>
        <strike val="0"/>
        <condense val="0"/>
        <extend val="0"/>
        <outline val="0"/>
        <shadow val="0"/>
        <u val="none"/>
        <vertAlign val="baseline"/>
        <sz val="11"/>
        <color theme="1"/>
        <name val="Calibri"/>
        <family val="2"/>
        <scheme val="none"/>
      </font>
      <numFmt numFmtId="184" formatCode="_-* #,##0_-;\-* #,##0_-;_-* &quot;-&quot;??_-;_-@_-"/>
      <fill>
        <patternFill patternType="solid">
          <fgColor indexed="64"/>
          <bgColor theme="9" tint="0.79998168889431442"/>
        </patternFill>
      </fill>
      <protection locked="0" hidden="0"/>
    </dxf>
    <dxf>
      <font>
        <name val="Calibri"/>
        <family val="2"/>
        <scheme val="none"/>
      </font>
      <numFmt numFmtId="169" formatCode="0.000\'\'"/>
      <fill>
        <patternFill patternType="solid">
          <fgColor rgb="FF000000"/>
          <bgColor theme="9" tint="0.79998168889431442"/>
        </patternFill>
      </fill>
      <protection locked="0" hidden="0"/>
    </dxf>
    <dxf>
      <font>
        <b val="0"/>
        <i val="0"/>
        <strike val="0"/>
        <condense val="0"/>
        <extend val="0"/>
        <outline val="0"/>
        <shadow val="0"/>
        <u val="none"/>
        <vertAlign val="baseline"/>
        <sz val="11"/>
        <color theme="1"/>
        <name val="Calibri"/>
        <family val="2"/>
        <scheme val="none"/>
      </font>
      <numFmt numFmtId="168" formatCode="0\'\'"/>
      <fill>
        <patternFill patternType="solid">
          <fgColor rgb="FF000000"/>
          <bgColor theme="9" tint="0.79998168889431442"/>
        </patternFill>
      </fill>
      <protection locked="0" hidden="0"/>
    </dxf>
    <dxf>
      <fill>
        <patternFill patternType="solid">
          <fgColor indexed="64"/>
          <bgColor theme="9" tint="0.79998168889431442"/>
        </patternFill>
      </fill>
      <protection locked="0" hidden="0"/>
    </dxf>
    <dxf>
      <fill>
        <patternFill patternType="solid">
          <fgColor indexed="64"/>
          <bgColor theme="9" tint="0.79998168889431442"/>
        </patternFill>
      </fill>
      <protection locked="0" hidden="0"/>
    </dxf>
    <dxf>
      <fill>
        <patternFill patternType="solid">
          <fgColor indexed="64"/>
          <bgColor theme="9" tint="0.79998168889431442"/>
        </patternFill>
      </fill>
      <protection locked="0" hidden="0"/>
    </dxf>
    <dxf>
      <fill>
        <patternFill patternType="solid">
          <fgColor indexed="64"/>
          <bgColor theme="9" tint="0.79998168889431442"/>
        </patternFill>
      </fill>
      <protection locked="0" hidden="0"/>
    </dxf>
    <dxf>
      <fill>
        <patternFill patternType="solid">
          <fgColor indexed="64"/>
          <bgColor theme="9" tint="0.79998168889431442"/>
        </patternFill>
      </fill>
      <protection locked="0" hidden="0"/>
    </dxf>
    <dxf>
      <alignment horizontal="center" vertical="center" textRotation="0"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63500</xdr:colOff>
      <xdr:row>1</xdr:row>
      <xdr:rowOff>101600</xdr:rowOff>
    </xdr:from>
    <xdr:to>
      <xdr:col>9</xdr:col>
      <xdr:colOff>125476</xdr:colOff>
      <xdr:row>3</xdr:row>
      <xdr:rowOff>152193</xdr:rowOff>
    </xdr:to>
    <mc:AlternateContent xmlns:mc="http://schemas.openxmlformats.org/markup-compatibility/2006" xmlns:a14="http://schemas.microsoft.com/office/drawing/2010/main">
      <mc:Choice Requires="a14">
        <xdr:sp macro="" textlink="">
          <xdr:nvSpPr>
            <xdr:cNvPr id="2" name="CuadroTexto 1">
              <a:extLst>
                <a:ext uri="{FF2B5EF4-FFF2-40B4-BE49-F238E27FC236}">
                  <a16:creationId xmlns:a16="http://schemas.microsoft.com/office/drawing/2014/main" id="{D316BC03-63C2-0D4B-8B95-EABEF55BA8EB}"/>
                </a:ext>
              </a:extLst>
            </xdr:cNvPr>
            <xdr:cNvSpPr txBox="1"/>
          </xdr:nvSpPr>
          <xdr:spPr>
            <a:xfrm>
              <a:off x="1714500" y="304800"/>
              <a:ext cx="6589776" cy="431593"/>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sSub>
                      <m:sSubPr>
                        <m:ctrlPr>
                          <a:rPr lang="es-ES_tradnl" i="1">
                            <a:solidFill>
                              <a:srgbClr val="836967"/>
                            </a:solidFill>
                            <a:latin typeface="Cambria Math" panose="02040503050406030204" pitchFamily="18" charset="0"/>
                          </a:rPr>
                        </m:ctrlPr>
                      </m:sSubPr>
                      <m:e>
                        <m:r>
                          <a:rPr lang="es-ES_tradnl" i="1">
                            <a:latin typeface="Cambria Math" panose="02040503050406030204" pitchFamily="18" charset="0"/>
                          </a:rPr>
                          <m:t>𝑉𝑏</m:t>
                        </m:r>
                      </m:e>
                      <m:sub>
                        <m:r>
                          <m:rPr>
                            <m:sty m:val="p"/>
                          </m:rPr>
                          <a:rPr lang="es-ES" b="0" i="0">
                            <a:latin typeface="Cambria Math" panose="02040503050406030204" pitchFamily="18" charset="0"/>
                          </a:rPr>
                          <m:t>Rango</m:t>
                        </m:r>
                        <m:r>
                          <a:rPr lang="es-ES" b="0" i="0">
                            <a:latin typeface="Cambria Math" panose="02040503050406030204" pitchFamily="18" charset="0"/>
                          </a:rPr>
                          <m:t> </m:t>
                        </m:r>
                        <m:r>
                          <m:rPr>
                            <m:sty m:val="p"/>
                          </m:rPr>
                          <a:rPr lang="es-ES" b="0" i="0">
                            <a:latin typeface="Cambria Math" panose="02040503050406030204" pitchFamily="18" charset="0"/>
                          </a:rPr>
                          <m:t>long</m:t>
                        </m:r>
                        <m:r>
                          <a:rPr lang="es-ES" b="0" i="1">
                            <a:latin typeface="Cambria Math" panose="02040503050406030204" pitchFamily="18" charset="0"/>
                          </a:rPr>
                          <m:t>,. </m:t>
                        </m:r>
                        <m:r>
                          <a:rPr lang="es-ES_tradnl">
                            <a:latin typeface="Cambria Math" panose="02040503050406030204" pitchFamily="18" charset="0"/>
                          </a:rPr>
                          <m:t>∅</m:t>
                        </m:r>
                      </m:sub>
                    </m:sSub>
                    <m:r>
                      <a:rPr lang="es-ES_tradnl" i="0">
                        <a:latin typeface="Cambria Math" panose="02040503050406030204" pitchFamily="18" charset="0"/>
                      </a:rPr>
                      <m:t>=</m:t>
                    </m:r>
                    <m:d>
                      <m:dPr>
                        <m:ctrlPr>
                          <a:rPr lang="es-ES_tradnl" i="1">
                            <a:solidFill>
                              <a:srgbClr val="836967"/>
                            </a:solidFill>
                            <a:latin typeface="Cambria Math" panose="02040503050406030204" pitchFamily="18" charset="0"/>
                          </a:rPr>
                        </m:ctrlPr>
                      </m:dPr>
                      <m:e>
                        <m:sSub>
                          <m:sSubPr>
                            <m:ctrlPr>
                              <a:rPr lang="es-ES_tradnl" i="1">
                                <a:solidFill>
                                  <a:srgbClr val="836967"/>
                                </a:solidFill>
                                <a:latin typeface="Cambria Math" panose="02040503050406030204" pitchFamily="18" charset="0"/>
                              </a:rPr>
                            </m:ctrlPr>
                          </m:sSubPr>
                          <m:e>
                            <m:r>
                              <a:rPr lang="es-ES" b="0" i="1">
                                <a:solidFill>
                                  <a:srgbClr val="836967"/>
                                </a:solidFill>
                                <a:latin typeface="Cambria Math" panose="02040503050406030204" pitchFamily="18" charset="0"/>
                              </a:rPr>
                              <m:t>𝑎𝑙𝑜</m:t>
                            </m:r>
                            <m:r>
                              <a:rPr lang="es-ES" b="0" i="1">
                                <a:solidFill>
                                  <a:srgbClr val="836967"/>
                                </a:solidFill>
                                <a:latin typeface="Cambria Math" panose="02040503050406030204" pitchFamily="18" charset="0"/>
                              </a:rPr>
                              <m:t> </m:t>
                            </m:r>
                          </m:e>
                          <m:sub>
                            <m:r>
                              <m:rPr>
                                <m:sty m:val="p"/>
                              </m:rPr>
                              <a:rPr lang="es-ES" b="0" i="0">
                                <a:solidFill>
                                  <a:srgbClr val="836967"/>
                                </a:solidFill>
                                <a:latin typeface="Cambria Math" panose="02040503050406030204" pitchFamily="18" charset="0"/>
                              </a:rPr>
                              <m:t>Rango</m:t>
                            </m:r>
                            <m:r>
                              <a:rPr lang="es-ES" b="0" i="0">
                                <a:solidFill>
                                  <a:srgbClr val="836967"/>
                                </a:solidFill>
                                <a:latin typeface="Cambria Math" panose="02040503050406030204" pitchFamily="18" charset="0"/>
                              </a:rPr>
                              <m:t> </m:t>
                            </m:r>
                            <m:r>
                              <m:rPr>
                                <m:sty m:val="p"/>
                              </m:rPr>
                              <a:rPr lang="es-ES" b="0" i="0">
                                <a:solidFill>
                                  <a:srgbClr val="836967"/>
                                </a:solidFill>
                                <a:latin typeface="Cambria Math" panose="02040503050406030204" pitchFamily="18" charset="0"/>
                              </a:rPr>
                              <m:t>long</m:t>
                            </m:r>
                            <m:r>
                              <a:rPr lang="es-ES" b="0" i="0">
                                <a:solidFill>
                                  <a:srgbClr val="836967"/>
                                </a:solidFill>
                                <a:latin typeface="Cambria Math" panose="02040503050406030204" pitchFamily="18" charset="0"/>
                              </a:rPr>
                              <m:t>.,∅</m:t>
                            </m:r>
                          </m:sub>
                        </m:sSub>
                        <m:r>
                          <a:rPr lang="es-ES_tradnl" i="0">
                            <a:latin typeface="Cambria Math" panose="02040503050406030204" pitchFamily="18" charset="0"/>
                          </a:rPr>
                          <m:t>×</m:t>
                        </m:r>
                        <m:sSup>
                          <m:sSupPr>
                            <m:ctrlPr>
                              <a:rPr lang="es-ES_tradnl" i="1">
                                <a:solidFill>
                                  <a:srgbClr val="836967"/>
                                </a:solidFill>
                                <a:latin typeface="Cambria Math" panose="02040503050406030204" pitchFamily="18" charset="0"/>
                              </a:rPr>
                            </m:ctrlPr>
                          </m:sSupPr>
                          <m:e>
                            <m:sSub>
                              <m:sSubPr>
                                <m:ctrlPr>
                                  <a:rPr lang="es-ES_tradnl" i="1">
                                    <a:solidFill>
                                      <a:srgbClr val="836967"/>
                                    </a:solidFill>
                                    <a:latin typeface="Cambria Math" panose="02040503050406030204" pitchFamily="18" charset="0"/>
                                  </a:rPr>
                                </m:ctrlPr>
                              </m:sSubPr>
                              <m:e>
                                <m:r>
                                  <a:rPr lang="es-ES_tradnl" i="1">
                                    <a:latin typeface="Cambria Math" panose="02040503050406030204" pitchFamily="18" charset="0"/>
                                  </a:rPr>
                                  <m:t>𝑙</m:t>
                                </m:r>
                              </m:e>
                              <m:sub>
                                <m:r>
                                  <a:rPr lang="es-ES_tradnl" i="1">
                                    <a:latin typeface="Cambria Math" panose="02040503050406030204" pitchFamily="18" charset="0"/>
                                  </a:rPr>
                                  <m:t>𝑏𝑎𝑠𝑒</m:t>
                                </m:r>
                              </m:sub>
                            </m:sSub>
                          </m:e>
                          <m:sup>
                            <m:sSub>
                              <m:sSubPr>
                                <m:ctrlPr>
                                  <a:rPr lang="es-ES_tradnl" i="1">
                                    <a:solidFill>
                                      <a:srgbClr val="836967"/>
                                    </a:solidFill>
                                    <a:latin typeface="Cambria Math" panose="02040503050406030204" pitchFamily="18" charset="0"/>
                                  </a:rPr>
                                </m:ctrlPr>
                              </m:sSubPr>
                              <m:e>
                                <m:r>
                                  <a:rPr lang="es-ES" b="0" i="1">
                                    <a:solidFill>
                                      <a:srgbClr val="836967"/>
                                    </a:solidFill>
                                    <a:latin typeface="Cambria Math" panose="02040503050406030204" pitchFamily="18" charset="0"/>
                                  </a:rPr>
                                  <m:t>𝑏𝑙𝑜</m:t>
                                </m:r>
                              </m:e>
                              <m:sub>
                                <m:r>
                                  <m:rPr>
                                    <m:sty m:val="p"/>
                                  </m:rPr>
                                  <a:rPr lang="es-ES" b="0" i="0">
                                    <a:solidFill>
                                      <a:srgbClr val="836967"/>
                                    </a:solidFill>
                                    <a:latin typeface="Cambria Math" panose="02040503050406030204" pitchFamily="18" charset="0"/>
                                  </a:rPr>
                                  <m:t>Rango</m:t>
                                </m:r>
                                <m:r>
                                  <a:rPr lang="es-ES" b="0" i="0">
                                    <a:solidFill>
                                      <a:srgbClr val="836967"/>
                                    </a:solidFill>
                                    <a:latin typeface="Cambria Math" panose="02040503050406030204" pitchFamily="18" charset="0"/>
                                  </a:rPr>
                                  <m:t> </m:t>
                                </m:r>
                                <m:r>
                                  <m:rPr>
                                    <m:sty m:val="p"/>
                                  </m:rPr>
                                  <a:rPr lang="es-ES" b="0" i="0">
                                    <a:solidFill>
                                      <a:srgbClr val="836967"/>
                                    </a:solidFill>
                                    <a:latin typeface="Cambria Math" panose="02040503050406030204" pitchFamily="18" charset="0"/>
                                  </a:rPr>
                                  <m:t>long</m:t>
                                </m:r>
                                <m:r>
                                  <a:rPr lang="es-ES" b="0" i="0">
                                    <a:solidFill>
                                      <a:srgbClr val="836967"/>
                                    </a:solidFill>
                                    <a:latin typeface="Cambria Math" panose="02040503050406030204" pitchFamily="18" charset="0"/>
                                  </a:rPr>
                                  <m:t>,,∅</m:t>
                                </m:r>
                              </m:sub>
                            </m:sSub>
                          </m:sup>
                        </m:sSup>
                      </m:e>
                    </m:d>
                  </m:oMath>
                </m:oMathPara>
              </a14:m>
              <a:endParaRPr lang="es-ES_tradnl"/>
            </a:p>
          </xdr:txBody>
        </xdr:sp>
      </mc:Choice>
      <mc:Fallback xmlns="">
        <xdr:sp macro="" textlink="">
          <xdr:nvSpPr>
            <xdr:cNvPr id="2" name="CuadroTexto 1">
              <a:extLst>
                <a:ext uri="{FF2B5EF4-FFF2-40B4-BE49-F238E27FC236}">
                  <a16:creationId xmlns:a16="http://schemas.microsoft.com/office/drawing/2014/main" id="{D316BC03-63C2-0D4B-8B95-EABEF55BA8EB}"/>
                </a:ext>
              </a:extLst>
            </xdr:cNvPr>
            <xdr:cNvSpPr txBox="1"/>
          </xdr:nvSpPr>
          <xdr:spPr>
            <a:xfrm>
              <a:off x="1714500" y="304800"/>
              <a:ext cx="6589776" cy="431593"/>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r>
                <a:rPr lang="es-ES_tradnl" i="0">
                  <a:solidFill>
                    <a:srgbClr val="836967"/>
                  </a:solidFill>
                  <a:latin typeface="Cambria Math" panose="02040503050406030204" pitchFamily="18" charset="0"/>
                </a:rPr>
                <a:t>〖</a:t>
              </a:r>
              <a:r>
                <a:rPr lang="es-ES_tradnl" i="0">
                  <a:latin typeface="Cambria Math" panose="02040503050406030204" pitchFamily="18" charset="0"/>
                </a:rPr>
                <a:t>𝑉𝑏</a:t>
              </a:r>
              <a:r>
                <a:rPr lang="es-ES_tradnl" i="0">
                  <a:solidFill>
                    <a:srgbClr val="836967"/>
                  </a:solidFill>
                  <a:latin typeface="Cambria Math" panose="02040503050406030204" pitchFamily="18" charset="0"/>
                </a:rPr>
                <a:t>〗_(</a:t>
              </a:r>
              <a:r>
                <a:rPr lang="es-ES" b="0" i="0">
                  <a:latin typeface="Cambria Math" panose="02040503050406030204" pitchFamily="18" charset="0"/>
                </a:rPr>
                <a:t>Rango long,. </a:t>
              </a:r>
              <a:r>
                <a:rPr lang="es-ES_tradnl" i="0">
                  <a:latin typeface="Cambria Math" panose="02040503050406030204" pitchFamily="18" charset="0"/>
                </a:rPr>
                <a:t>∅</a:t>
              </a:r>
              <a:r>
                <a:rPr lang="es-ES_tradnl" i="0">
                  <a:solidFill>
                    <a:srgbClr val="836967"/>
                  </a:solidFill>
                  <a:latin typeface="Cambria Math" panose="02040503050406030204" pitchFamily="18" charset="0"/>
                </a:rPr>
                <a:t>)</a:t>
              </a:r>
              <a:r>
                <a:rPr lang="es-ES_tradnl" i="0">
                  <a:latin typeface="Cambria Math" panose="02040503050406030204" pitchFamily="18" charset="0"/>
                </a:rPr>
                <a:t>=</a:t>
              </a:r>
              <a:r>
                <a:rPr lang="es-ES_tradnl" i="0">
                  <a:solidFill>
                    <a:srgbClr val="836967"/>
                  </a:solidFill>
                  <a:latin typeface="Cambria Math" panose="02040503050406030204" pitchFamily="18" charset="0"/>
                </a:rPr>
                <a:t>(〖</a:t>
              </a:r>
              <a:r>
                <a:rPr lang="es-ES" b="0" i="0">
                  <a:solidFill>
                    <a:srgbClr val="836967"/>
                  </a:solidFill>
                  <a:latin typeface="Cambria Math" panose="02040503050406030204" pitchFamily="18" charset="0"/>
                </a:rPr>
                <a:t>𝑎𝑙𝑜 </a:t>
              </a:r>
              <a:r>
                <a:rPr lang="es-ES_tradnl" b="0" i="0">
                  <a:solidFill>
                    <a:srgbClr val="836967"/>
                  </a:solidFill>
                  <a:latin typeface="Cambria Math" panose="02040503050406030204" pitchFamily="18" charset="0"/>
                </a:rPr>
                <a:t>〗_(</a:t>
              </a:r>
              <a:r>
                <a:rPr lang="es-ES" b="0" i="0">
                  <a:solidFill>
                    <a:srgbClr val="836967"/>
                  </a:solidFill>
                  <a:latin typeface="Cambria Math" panose="02040503050406030204" pitchFamily="18" charset="0"/>
                </a:rPr>
                <a:t>Rango long.,∅</a:t>
              </a:r>
              <a:r>
                <a:rPr lang="es-ES_tradnl" b="0" i="0">
                  <a:solidFill>
                    <a:srgbClr val="836967"/>
                  </a:solidFill>
                  <a:latin typeface="Cambria Math" panose="02040503050406030204" pitchFamily="18" charset="0"/>
                </a:rPr>
                <a:t>)</a:t>
              </a:r>
              <a:r>
                <a:rPr lang="es-ES_tradnl" i="0">
                  <a:latin typeface="Cambria Math" panose="02040503050406030204" pitchFamily="18" charset="0"/>
                </a:rPr>
                <a:t>×</a:t>
              </a:r>
              <a:r>
                <a:rPr lang="es-ES_tradnl" i="0">
                  <a:solidFill>
                    <a:srgbClr val="836967"/>
                  </a:solidFill>
                  <a:latin typeface="Cambria Math" panose="02040503050406030204" pitchFamily="18" charset="0"/>
                </a:rPr>
                <a:t>〖</a:t>
              </a:r>
              <a:r>
                <a:rPr lang="es-ES_tradnl" i="0">
                  <a:latin typeface="Cambria Math" panose="02040503050406030204" pitchFamily="18" charset="0"/>
                </a:rPr>
                <a:t>𝑙</a:t>
              </a:r>
              <a:r>
                <a:rPr lang="es-ES_tradnl" i="0">
                  <a:solidFill>
                    <a:srgbClr val="836967"/>
                  </a:solidFill>
                  <a:latin typeface="Cambria Math" panose="02040503050406030204" pitchFamily="18" charset="0"/>
                </a:rPr>
                <a:t>_</a:t>
              </a:r>
              <a:r>
                <a:rPr lang="es-ES_tradnl" i="0">
                  <a:latin typeface="Cambria Math" panose="02040503050406030204" pitchFamily="18" charset="0"/>
                </a:rPr>
                <a:t>𝑏𝑎𝑠𝑒</a:t>
              </a:r>
              <a:r>
                <a:rPr lang="es-ES_tradnl" i="0">
                  <a:solidFill>
                    <a:srgbClr val="836967"/>
                  </a:solidFill>
                  <a:latin typeface="Cambria Math" panose="02040503050406030204" pitchFamily="18" charset="0"/>
                </a:rPr>
                <a:t>〗^(〖</a:t>
              </a:r>
              <a:r>
                <a:rPr lang="es-ES" b="0" i="0">
                  <a:solidFill>
                    <a:srgbClr val="836967"/>
                  </a:solidFill>
                  <a:latin typeface="Cambria Math" panose="02040503050406030204" pitchFamily="18" charset="0"/>
                </a:rPr>
                <a:t>𝑏𝑙𝑜</a:t>
              </a:r>
              <a:r>
                <a:rPr lang="es-ES_tradnl" b="0" i="0">
                  <a:solidFill>
                    <a:srgbClr val="836967"/>
                  </a:solidFill>
                  <a:latin typeface="Cambria Math" panose="02040503050406030204" pitchFamily="18" charset="0"/>
                </a:rPr>
                <a:t>〗_(</a:t>
              </a:r>
              <a:r>
                <a:rPr lang="es-ES" b="0" i="0">
                  <a:solidFill>
                    <a:srgbClr val="836967"/>
                  </a:solidFill>
                  <a:latin typeface="Cambria Math" panose="02040503050406030204" pitchFamily="18" charset="0"/>
                </a:rPr>
                <a:t>Rango long,,∅</a:t>
              </a:r>
              <a:r>
                <a:rPr lang="es-ES_tradnl" b="0" i="0">
                  <a:solidFill>
                    <a:srgbClr val="836967"/>
                  </a:solidFill>
                  <a:latin typeface="Cambria Math" panose="02040503050406030204" pitchFamily="18" charset="0"/>
                </a:rPr>
                <a:t>)</a:t>
              </a:r>
              <a:r>
                <a:rPr lang="es-ES" b="0" i="0">
                  <a:solidFill>
                    <a:srgbClr val="836967"/>
                  </a:solidFill>
                  <a:latin typeface="Cambria Math" panose="02040503050406030204" pitchFamily="18" charset="0"/>
                </a:rPr>
                <a:t> </a:t>
              </a:r>
              <a:r>
                <a:rPr lang="es-ES_tradnl" b="0" i="0">
                  <a:solidFill>
                    <a:srgbClr val="836967"/>
                  </a:solidFill>
                  <a:latin typeface="Cambria Math" panose="02040503050406030204" pitchFamily="18" charset="0"/>
                </a:rPr>
                <a:t>)</a:t>
              </a:r>
              <a:r>
                <a:rPr lang="es-ES" b="0" i="0">
                  <a:solidFill>
                    <a:srgbClr val="836967"/>
                  </a:solidFill>
                  <a:latin typeface="Cambria Math" panose="02040503050406030204" pitchFamily="18" charset="0"/>
                </a:rPr>
                <a:t> )</a:t>
              </a:r>
              <a:endParaRPr lang="es-ES_tradnl"/>
            </a:p>
          </xdr:txBody>
        </xdr:sp>
      </mc:Fallback>
    </mc:AlternateContent>
    <xdr:clientData/>
  </xdr:twoCellAnchor>
  <xdr:twoCellAnchor editAs="oneCell">
    <xdr:from>
      <xdr:col>9</xdr:col>
      <xdr:colOff>279400</xdr:colOff>
      <xdr:row>95</xdr:row>
      <xdr:rowOff>25400</xdr:rowOff>
    </xdr:from>
    <xdr:to>
      <xdr:col>9</xdr:col>
      <xdr:colOff>609600</xdr:colOff>
      <xdr:row>96</xdr:row>
      <xdr:rowOff>38101</xdr:rowOff>
    </xdr:to>
    <xdr:sp macro="" textlink="">
      <xdr:nvSpPr>
        <xdr:cNvPr id="32" name="AutoShape 122">
          <a:extLst>
            <a:ext uri="{FF2B5EF4-FFF2-40B4-BE49-F238E27FC236}">
              <a16:creationId xmlns:a16="http://schemas.microsoft.com/office/drawing/2014/main" id="{0CF9C777-BB79-0247-8E9F-0DBEF4669B38}"/>
            </a:ext>
          </a:extLst>
        </xdr:cNvPr>
        <xdr:cNvSpPr>
          <a:spLocks noChangeAspect="1" noChangeArrowheads="1"/>
        </xdr:cNvSpPr>
      </xdr:nvSpPr>
      <xdr:spPr bwMode="auto">
        <a:xfrm>
          <a:off x="8610600" y="31635700"/>
          <a:ext cx="330200" cy="2032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5</xdr:col>
      <xdr:colOff>452399</xdr:colOff>
      <xdr:row>163</xdr:row>
      <xdr:rowOff>43288</xdr:rowOff>
    </xdr:from>
    <xdr:ext cx="3974229" cy="193451"/>
    <mc:AlternateContent xmlns:mc="http://schemas.openxmlformats.org/markup-compatibility/2006" xmlns:a14="http://schemas.microsoft.com/office/drawing/2010/main">
      <mc:Choice Requires="a14">
        <xdr:sp macro="" textlink="">
          <xdr:nvSpPr>
            <xdr:cNvPr id="37" name="CuadroTexto 36">
              <a:extLst>
                <a:ext uri="{FF2B5EF4-FFF2-40B4-BE49-F238E27FC236}">
                  <a16:creationId xmlns:a16="http://schemas.microsoft.com/office/drawing/2014/main" id="{14AB5078-6958-8345-90BD-4261569E814D}"/>
                </a:ext>
              </a:extLst>
            </xdr:cNvPr>
            <xdr:cNvSpPr txBox="1"/>
          </xdr:nvSpPr>
          <xdr:spPr>
            <a:xfrm>
              <a:off x="4754350" y="33789002"/>
              <a:ext cx="3974229" cy="1934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ES" sz="1100" b="0" i="1">
                          <a:solidFill>
                            <a:schemeClr val="tx1"/>
                          </a:solidFill>
                          <a:effectLst/>
                          <a:latin typeface="Cambria Math" panose="02040503050406030204" pitchFamily="18" charset="0"/>
                          <a:ea typeface="+mn-ea"/>
                          <a:cs typeface="+mn-cs"/>
                        </a:rPr>
                        <m:t>𝐶𝑟𝑢𝑐𝑒</m:t>
                      </m:r>
                      <m:r>
                        <a:rPr lang="es-ES" sz="1100" b="0" i="1">
                          <a:solidFill>
                            <a:schemeClr val="tx1"/>
                          </a:solidFill>
                          <a:effectLst/>
                          <a:latin typeface="Cambria Math" panose="02040503050406030204" pitchFamily="18" charset="0"/>
                          <a:ea typeface="+mn-ea"/>
                          <a:cs typeface="+mn-cs"/>
                        </a:rPr>
                        <m:t> </m:t>
                      </m:r>
                      <m:r>
                        <a:rPr lang="es-ES" sz="1100" b="0" i="1">
                          <a:solidFill>
                            <a:schemeClr val="tx1"/>
                          </a:solidFill>
                          <a:effectLst/>
                          <a:latin typeface="Cambria Math" panose="02040503050406030204" pitchFamily="18" charset="0"/>
                          <a:ea typeface="+mn-ea"/>
                          <a:cs typeface="+mn-cs"/>
                        </a:rPr>
                        <m:t>𝐴</m:t>
                      </m:r>
                      <m:r>
                        <a:rPr lang="es-ES" sz="1100" b="0" i="1">
                          <a:solidFill>
                            <a:schemeClr val="tx1"/>
                          </a:solidFill>
                          <a:effectLst/>
                          <a:latin typeface="Cambria Math" panose="02040503050406030204" pitchFamily="18" charset="0"/>
                          <a:ea typeface="+mn-ea"/>
                          <a:cs typeface="+mn-cs"/>
                        </a:rPr>
                        <m:t>é</m:t>
                      </m:r>
                      <m:r>
                        <a:rPr lang="es-ES" sz="1100" b="0" i="1">
                          <a:solidFill>
                            <a:schemeClr val="tx1"/>
                          </a:solidFill>
                          <a:effectLst/>
                          <a:latin typeface="Cambria Math" panose="02040503050406030204" pitchFamily="18" charset="0"/>
                          <a:ea typeface="+mn-ea"/>
                          <a:cs typeface="+mn-cs"/>
                        </a:rPr>
                        <m:t>𝑟𝑒𝑜</m:t>
                      </m:r>
                    </m:e>
                    <m:sub>
                      <m:r>
                        <a:rPr lang="es-ES" sz="1100" b="0" i="1">
                          <a:solidFill>
                            <a:schemeClr val="tx1"/>
                          </a:solidFill>
                          <a:effectLst/>
                          <a:latin typeface="Cambria Math" panose="02040503050406030204" pitchFamily="18" charset="0"/>
                          <a:ea typeface="+mn-ea"/>
                          <a:cs typeface="+mn-cs"/>
                        </a:rPr>
                        <m:t> ø</m:t>
                      </m:r>
                      <m:r>
                        <a:rPr lang="es-ES" sz="1100" b="0" i="1">
                          <a:solidFill>
                            <a:schemeClr val="tx1"/>
                          </a:solidFill>
                          <a:effectLst/>
                          <a:latin typeface="Cambria Math" panose="02040503050406030204" pitchFamily="18" charset="0"/>
                          <a:ea typeface="+mn-ea"/>
                          <a:cs typeface="+mn-cs"/>
                        </a:rPr>
                        <m:t>𝐿𝑜𝑛𝑔</m:t>
                      </m:r>
                      <m:r>
                        <a:rPr lang="es-ES" sz="1100" b="0" i="1">
                          <a:solidFill>
                            <a:schemeClr val="tx1"/>
                          </a:solidFill>
                          <a:effectLst/>
                          <a:latin typeface="Cambria Math" panose="02040503050406030204" pitchFamily="18" charset="0"/>
                          <a:ea typeface="+mn-ea"/>
                          <a:cs typeface="+mn-cs"/>
                        </a:rPr>
                        <m:t> </m:t>
                      </m:r>
                      <m:r>
                        <a:rPr lang="es-ES" sz="1100" b="0" i="1">
                          <a:solidFill>
                            <a:schemeClr val="tx1"/>
                          </a:solidFill>
                          <a:effectLst/>
                          <a:latin typeface="Cambria Math" panose="02040503050406030204" pitchFamily="18" charset="0"/>
                          <a:ea typeface="+mn-ea"/>
                          <a:cs typeface="+mn-cs"/>
                        </a:rPr>
                        <m:t>𝑐𝑟𝑢𝑐𝑒</m:t>
                      </m:r>
                    </m:sub>
                  </m:sSub>
                  <m:r>
                    <m:rPr>
                      <m:nor/>
                    </m:rPr>
                    <a:rPr lang="es-CO">
                      <a:effectLst/>
                    </a:rPr>
                    <m:t> </m:t>
                  </m:r>
                  <m:r>
                    <a:rPr lang="es-CO" sz="1050" b="0" i="1">
                      <a:latin typeface="Cambria Math" panose="02040503050406030204" pitchFamily="18" charset="0"/>
                    </a:rPr>
                    <m:t>=</m:t>
                  </m:r>
                  <m:r>
                    <m:rPr>
                      <m:nor/>
                    </m:rPr>
                    <a:rPr lang="es-ES" sz="1050" b="0" i="0">
                      <a:latin typeface="Cambria Math" panose="02040503050406030204" pitchFamily="18" charset="0"/>
                    </a:rPr>
                    <m:t>cx</m:t>
                  </m:r>
                  <m:r>
                    <m:rPr>
                      <m:nor/>
                    </m:rPr>
                    <a:rPr lang="es-CO" sz="1000" b="0" i="0" u="none" strike="noStrike">
                      <a:solidFill>
                        <a:schemeClr val="tx1"/>
                      </a:solidFill>
                      <a:effectLst/>
                      <a:latin typeface="+mn-lt"/>
                      <a:ea typeface="+mn-ea"/>
                      <a:cs typeface="+mn-cs"/>
                    </a:rPr>
                    <m:t>_</m:t>
                  </m:r>
                  <m:r>
                    <m:rPr>
                      <m:nor/>
                    </m:rPr>
                    <a:rPr lang="es-CO" sz="1000" b="0" i="0" u="none" strike="noStrike">
                      <a:solidFill>
                        <a:schemeClr val="tx1"/>
                      </a:solidFill>
                      <a:effectLst/>
                      <a:latin typeface="+mn-lt"/>
                      <a:ea typeface="+mn-ea"/>
                      <a:cs typeface="+mn-cs"/>
                    </a:rPr>
                    <m:t>p</m:t>
                  </m:r>
                  <m:r>
                    <m:rPr>
                      <m:nor/>
                    </m:rPr>
                    <a:rPr lang="es-CO" sz="1050"/>
                    <m:t> </m:t>
                  </m:r>
                  <m:r>
                    <a:rPr lang="es-CO" sz="1050" b="0" i="1">
                      <a:latin typeface="Cambria Math" panose="02040503050406030204" pitchFamily="18" charset="0"/>
                    </a:rPr>
                    <m:t>.</m:t>
                  </m:r>
                  <m:sSup>
                    <m:sSupPr>
                      <m:ctrlPr>
                        <a:rPr lang="es-CO" sz="1000" b="0" i="1">
                          <a:solidFill>
                            <a:schemeClr val="tx1"/>
                          </a:solidFill>
                          <a:effectLst/>
                          <a:latin typeface="Cambria Math" panose="02040503050406030204" pitchFamily="18" charset="0"/>
                          <a:ea typeface="+mn-ea"/>
                          <a:cs typeface="+mn-cs"/>
                        </a:rPr>
                      </m:ctrlPr>
                    </m:sSupPr>
                    <m:e>
                      <m:r>
                        <a:rPr lang="es-ES" sz="1000" b="0" i="1">
                          <a:solidFill>
                            <a:schemeClr val="tx1"/>
                          </a:solidFill>
                          <a:effectLst/>
                          <a:latin typeface="Cambria Math" panose="02040503050406030204" pitchFamily="18" charset="0"/>
                          <a:ea typeface="+mn-ea"/>
                          <a:cs typeface="+mn-cs"/>
                        </a:rPr>
                        <m:t>𝑙𝑜𝑛𝑔</m:t>
                      </m:r>
                      <m:r>
                        <a:rPr lang="es-ES" sz="1000" b="0" i="1">
                          <a:solidFill>
                            <a:schemeClr val="tx1"/>
                          </a:solidFill>
                          <a:effectLst/>
                          <a:latin typeface="Cambria Math" panose="02040503050406030204" pitchFamily="18" charset="0"/>
                          <a:ea typeface="+mn-ea"/>
                          <a:cs typeface="+mn-cs"/>
                        </a:rPr>
                        <m:t>_</m:t>
                      </m:r>
                      <m:r>
                        <a:rPr lang="es-ES" sz="1000" b="0" i="1">
                          <a:solidFill>
                            <a:schemeClr val="tx1"/>
                          </a:solidFill>
                          <a:effectLst/>
                          <a:latin typeface="Cambria Math" panose="02040503050406030204" pitchFamily="18" charset="0"/>
                          <a:ea typeface="+mn-ea"/>
                          <a:cs typeface="+mn-cs"/>
                        </a:rPr>
                        <m:t>𝑐</m:t>
                      </m:r>
                    </m:e>
                    <m:sup>
                      <m:r>
                        <a:rPr lang="es-CO" sz="1000" b="0" i="1">
                          <a:solidFill>
                            <a:schemeClr val="tx1"/>
                          </a:solidFill>
                          <a:effectLst/>
                          <a:latin typeface="Cambria Math" panose="02040503050406030204" pitchFamily="18" charset="0"/>
                          <a:ea typeface="+mn-ea"/>
                          <a:cs typeface="+mn-cs"/>
                        </a:rPr>
                        <m:t>2</m:t>
                      </m:r>
                    </m:sup>
                  </m:sSup>
                  <m:r>
                    <a:rPr lang="es-CO" sz="1050" b="0" i="1">
                      <a:latin typeface="Cambria Math" panose="02040503050406030204" pitchFamily="18" charset="0"/>
                    </a:rPr>
                    <m:t>+</m:t>
                  </m:r>
                  <m:r>
                    <m:rPr>
                      <m:nor/>
                    </m:rPr>
                    <a:rPr lang="es-ES" sz="1050" b="0" i="0">
                      <a:latin typeface="Cambria Math" panose="02040503050406030204" pitchFamily="18" charset="0"/>
                    </a:rPr>
                    <m:t>cy</m:t>
                  </m:r>
                  <m:r>
                    <m:rPr>
                      <m:nor/>
                    </m:rPr>
                    <a:rPr lang="es-ES" sz="1050" b="0" i="0">
                      <a:latin typeface="Cambria Math" panose="02040503050406030204" pitchFamily="18" charset="0"/>
                    </a:rPr>
                    <m:t>_</m:t>
                  </m:r>
                  <m:r>
                    <m:rPr>
                      <m:nor/>
                    </m:rPr>
                    <a:rPr lang="es-CO" sz="1000" b="0" i="0" u="none" strike="noStrike">
                      <a:solidFill>
                        <a:schemeClr val="tx1"/>
                      </a:solidFill>
                      <a:effectLst/>
                      <a:latin typeface="+mn-lt"/>
                      <a:ea typeface="+mn-ea"/>
                      <a:cs typeface="+mn-cs"/>
                    </a:rPr>
                    <m:t>p</m:t>
                  </m:r>
                  <m:r>
                    <m:rPr>
                      <m:nor/>
                    </m:rPr>
                    <a:rPr lang="es-CO" sz="1050"/>
                    <m:t> </m:t>
                  </m:r>
                  <m:r>
                    <a:rPr lang="es-CO" sz="1050" b="0" i="1">
                      <a:latin typeface="Cambria Math" panose="02040503050406030204" pitchFamily="18" charset="0"/>
                    </a:rPr>
                    <m:t>.</m:t>
                  </m:r>
                  <m:r>
                    <a:rPr lang="es-ES" sz="1050" b="0" i="1">
                      <a:latin typeface="Cambria Math" panose="02040503050406030204" pitchFamily="18" charset="0"/>
                    </a:rPr>
                    <m:t>𝑙𝑜𝑛𝑔</m:t>
                  </m:r>
                  <m:r>
                    <a:rPr lang="es-ES" sz="1050" b="0" i="1">
                      <a:latin typeface="Cambria Math" panose="02040503050406030204" pitchFamily="18" charset="0"/>
                    </a:rPr>
                    <m:t>_</m:t>
                  </m:r>
                  <m:r>
                    <a:rPr lang="es-ES" sz="1050" b="0" i="1">
                      <a:latin typeface="Cambria Math" panose="02040503050406030204" pitchFamily="18" charset="0"/>
                    </a:rPr>
                    <m:t>𝑐</m:t>
                  </m:r>
                  <m:r>
                    <a:rPr lang="es-CO" sz="1000" b="0" i="1">
                      <a:solidFill>
                        <a:schemeClr val="tx1"/>
                      </a:solidFill>
                      <a:effectLst/>
                      <a:latin typeface="Cambria Math" panose="02040503050406030204" pitchFamily="18" charset="0"/>
                      <a:ea typeface="+mn-ea"/>
                      <a:cs typeface="+mn-cs"/>
                    </a:rPr>
                    <m:t>+</m:t>
                  </m:r>
                  <m:r>
                    <m:rPr>
                      <m:sty m:val="p"/>
                    </m:rPr>
                    <a:rPr lang="es-ES" sz="1000" b="0" i="0">
                      <a:solidFill>
                        <a:schemeClr val="tx1"/>
                      </a:solidFill>
                      <a:effectLst/>
                      <a:latin typeface="Cambria Math" panose="02040503050406030204" pitchFamily="18" charset="0"/>
                      <a:ea typeface="+mn-ea"/>
                      <a:cs typeface="+mn-cs"/>
                    </a:rPr>
                    <m:t>cy</m:t>
                  </m:r>
                  <m:r>
                    <a:rPr lang="es-ES" sz="1000" b="0" i="0">
                      <a:solidFill>
                        <a:schemeClr val="tx1"/>
                      </a:solidFill>
                      <a:effectLst/>
                      <a:latin typeface="Cambria Math" panose="02040503050406030204" pitchFamily="18" charset="0"/>
                      <a:ea typeface="+mn-ea"/>
                      <a:cs typeface="+mn-cs"/>
                    </a:rPr>
                    <m:t>_</m:t>
                  </m:r>
                  <m:r>
                    <m:rPr>
                      <m:sty m:val="p"/>
                    </m:rPr>
                    <a:rPr lang="es-ES" sz="1000" b="0" i="0">
                      <a:solidFill>
                        <a:schemeClr val="tx1"/>
                      </a:solidFill>
                      <a:effectLst/>
                      <a:latin typeface="Cambria Math" panose="02040503050406030204" pitchFamily="18" charset="0"/>
                      <a:ea typeface="+mn-ea"/>
                      <a:cs typeface="+mn-cs"/>
                    </a:rPr>
                    <m:t>cons</m:t>
                  </m:r>
                </m:oMath>
              </a14:m>
              <a:r>
                <a:rPr lang="es-CO" sz="1100" b="0" i="0" u="none" strike="noStrike">
                  <a:solidFill>
                    <a:schemeClr val="tx1"/>
                  </a:solidFill>
                  <a:effectLst/>
                  <a:latin typeface="+mn-lt"/>
                  <a:ea typeface="+mn-ea"/>
                  <a:cs typeface="+mn-cs"/>
                </a:rPr>
                <a:t>_p</a:t>
              </a:r>
              <a:r>
                <a:rPr lang="es-CO" sz="1200"/>
                <a:t> </a:t>
              </a:r>
            </a:p>
          </xdr:txBody>
        </xdr:sp>
      </mc:Choice>
      <mc:Fallback xmlns="">
        <xdr:sp macro="" textlink="">
          <xdr:nvSpPr>
            <xdr:cNvPr id="37" name="CuadroTexto 36">
              <a:extLst>
                <a:ext uri="{FF2B5EF4-FFF2-40B4-BE49-F238E27FC236}">
                  <a16:creationId xmlns:a16="http://schemas.microsoft.com/office/drawing/2014/main" id="{14AB5078-6958-8345-90BD-4261569E814D}"/>
                </a:ext>
              </a:extLst>
            </xdr:cNvPr>
            <xdr:cNvSpPr txBox="1"/>
          </xdr:nvSpPr>
          <xdr:spPr>
            <a:xfrm>
              <a:off x="4754350" y="33789002"/>
              <a:ext cx="3974229" cy="1934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i="0">
                  <a:solidFill>
                    <a:schemeClr val="tx1"/>
                  </a:solidFill>
                  <a:effectLst/>
                  <a:latin typeface="Cambria Math" panose="02040503050406030204" pitchFamily="18" charset="0"/>
                  <a:ea typeface="+mn-ea"/>
                  <a:cs typeface="+mn-cs"/>
                </a:rPr>
                <a:t>〖</a:t>
              </a:r>
              <a:r>
                <a:rPr lang="es-ES" sz="1100" b="0" i="0">
                  <a:solidFill>
                    <a:schemeClr val="tx1"/>
                  </a:solidFill>
                  <a:effectLst/>
                  <a:latin typeface="Cambria Math" panose="02040503050406030204" pitchFamily="18" charset="0"/>
                  <a:ea typeface="+mn-ea"/>
                  <a:cs typeface="+mn-cs"/>
                </a:rPr>
                <a:t>𝐶𝑟𝑢𝑐𝑒 𝐴é𝑟𝑒𝑜</a:t>
              </a:r>
              <a:r>
                <a:rPr lang="es-CO" sz="1100" b="0" i="0">
                  <a:solidFill>
                    <a:schemeClr val="tx1"/>
                  </a:solidFill>
                  <a:effectLst/>
                  <a:latin typeface="Cambria Math" panose="02040503050406030204" pitchFamily="18" charset="0"/>
                  <a:ea typeface="+mn-ea"/>
                  <a:cs typeface="+mn-cs"/>
                </a:rPr>
                <a:t>〗_(</a:t>
              </a:r>
              <a:r>
                <a:rPr lang="es-ES" sz="1100" b="0" i="0">
                  <a:solidFill>
                    <a:schemeClr val="tx1"/>
                  </a:solidFill>
                  <a:effectLst/>
                  <a:latin typeface="Cambria Math" panose="02040503050406030204" pitchFamily="18" charset="0"/>
                  <a:ea typeface="+mn-ea"/>
                  <a:cs typeface="+mn-cs"/>
                </a:rPr>
                <a:t> ø𝐿𝑜𝑛𝑔 𝑐𝑟𝑢𝑐𝑒</a:t>
              </a:r>
              <a:r>
                <a:rPr lang="es-CO" sz="1100" b="0" i="0">
                  <a:solidFill>
                    <a:schemeClr val="tx1"/>
                  </a:solidFill>
                  <a:effectLst/>
                  <a:latin typeface="Cambria Math" panose="02040503050406030204" pitchFamily="18" charset="0"/>
                  <a:ea typeface="+mn-ea"/>
                  <a:cs typeface="+mn-cs"/>
                </a:rPr>
                <a:t>) "</a:t>
              </a:r>
              <a:r>
                <a:rPr lang="es-CO" i="0">
                  <a:effectLst/>
                  <a:latin typeface="Cambria Math" panose="02040503050406030204" pitchFamily="18" charset="0"/>
                </a:rPr>
                <a:t> </a:t>
              </a:r>
              <a:r>
                <a:rPr lang="es-CO" sz="1050" b="0" i="0">
                  <a:effectLst/>
                  <a:latin typeface="Cambria Math" panose="02040503050406030204" pitchFamily="18" charset="0"/>
                </a:rPr>
                <a:t>"</a:t>
              </a:r>
              <a:r>
                <a:rPr lang="es-CO" sz="1050" b="0" i="0">
                  <a:latin typeface="Cambria Math" panose="02040503050406030204" pitchFamily="18" charset="0"/>
                </a:rPr>
                <a:t>=</a:t>
              </a:r>
              <a:r>
                <a:rPr lang="es-ES" sz="1050" b="0" i="0">
                  <a:latin typeface="Cambria Math" panose="02040503050406030204" pitchFamily="18" charset="0"/>
                </a:rPr>
                <a:t>"cx</a:t>
              </a:r>
              <a:r>
                <a:rPr lang="es-CO" sz="1000" b="0" i="0" u="none" strike="noStrike">
                  <a:solidFill>
                    <a:schemeClr val="tx1"/>
                  </a:solidFill>
                  <a:effectLst/>
                  <a:latin typeface="Cambria Math" panose="02040503050406030204" pitchFamily="18" charset="0"/>
                  <a:ea typeface="+mn-ea"/>
                  <a:cs typeface="+mn-cs"/>
                </a:rPr>
                <a:t>_p</a:t>
              </a:r>
              <a:r>
                <a:rPr lang="es-CO" sz="1050" i="0">
                  <a:latin typeface="Cambria Math" panose="02040503050406030204" pitchFamily="18" charset="0"/>
                </a:rPr>
                <a:t> </a:t>
              </a:r>
              <a:r>
                <a:rPr lang="es-CO" sz="1050" b="0" i="0">
                  <a:latin typeface="Cambria Math" panose="02040503050406030204" pitchFamily="18" charset="0"/>
                </a:rPr>
                <a:t>".</a:t>
              </a:r>
              <a:r>
                <a:rPr lang="es-CO" sz="1000" b="0" i="0">
                  <a:solidFill>
                    <a:schemeClr val="tx1"/>
                  </a:solidFill>
                  <a:effectLst/>
                  <a:latin typeface="Cambria Math" panose="02040503050406030204" pitchFamily="18" charset="0"/>
                  <a:ea typeface="+mn-ea"/>
                  <a:cs typeface="+mn-cs"/>
                </a:rPr>
                <a:t>〖</a:t>
              </a:r>
              <a:r>
                <a:rPr lang="es-ES" sz="1000" b="0" i="0">
                  <a:solidFill>
                    <a:schemeClr val="tx1"/>
                  </a:solidFill>
                  <a:effectLst/>
                  <a:latin typeface="Cambria Math" panose="02040503050406030204" pitchFamily="18" charset="0"/>
                  <a:ea typeface="+mn-ea"/>
                  <a:cs typeface="+mn-cs"/>
                </a:rPr>
                <a:t>𝑙𝑜𝑛𝑔_𝑐</a:t>
              </a:r>
              <a:r>
                <a:rPr lang="es-CO" sz="1000" b="0" i="0">
                  <a:solidFill>
                    <a:schemeClr val="tx1"/>
                  </a:solidFill>
                  <a:effectLst/>
                  <a:latin typeface="Cambria Math" panose="02040503050406030204" pitchFamily="18" charset="0"/>
                  <a:ea typeface="+mn-ea"/>
                  <a:cs typeface="+mn-cs"/>
                </a:rPr>
                <a:t>〗^2</a:t>
              </a:r>
              <a:r>
                <a:rPr lang="es-CO" sz="1050" b="0" i="0">
                  <a:latin typeface="Cambria Math" panose="02040503050406030204" pitchFamily="18" charset="0"/>
                </a:rPr>
                <a:t>+</a:t>
              </a:r>
              <a:r>
                <a:rPr lang="es-ES" sz="1050" b="0" i="0">
                  <a:latin typeface="Cambria Math" panose="02040503050406030204" pitchFamily="18" charset="0"/>
                </a:rPr>
                <a:t>"cy_</a:t>
              </a:r>
              <a:r>
                <a:rPr lang="es-CO" sz="1000" b="0" i="0" u="none" strike="noStrike">
                  <a:solidFill>
                    <a:schemeClr val="tx1"/>
                  </a:solidFill>
                  <a:effectLst/>
                  <a:latin typeface="Cambria Math" panose="02040503050406030204" pitchFamily="18" charset="0"/>
                  <a:ea typeface="+mn-ea"/>
                  <a:cs typeface="+mn-cs"/>
                </a:rPr>
                <a:t>p</a:t>
              </a:r>
              <a:r>
                <a:rPr lang="es-CO" sz="1050" i="0">
                  <a:latin typeface="Cambria Math" panose="02040503050406030204" pitchFamily="18" charset="0"/>
                </a:rPr>
                <a:t> </a:t>
              </a:r>
              <a:r>
                <a:rPr lang="es-CO" sz="1050" b="0" i="0">
                  <a:latin typeface="Cambria Math" panose="02040503050406030204" pitchFamily="18" charset="0"/>
                </a:rPr>
                <a:t>".</a:t>
              </a:r>
              <a:r>
                <a:rPr lang="es-ES" sz="1050" b="0" i="0">
                  <a:latin typeface="Cambria Math" panose="02040503050406030204" pitchFamily="18" charset="0"/>
                </a:rPr>
                <a:t>𝑙𝑜𝑛𝑔_𝑐</a:t>
              </a:r>
              <a:r>
                <a:rPr lang="es-CO" sz="1000" b="0" i="0">
                  <a:solidFill>
                    <a:schemeClr val="tx1"/>
                  </a:solidFill>
                  <a:effectLst/>
                  <a:latin typeface="Cambria Math" panose="02040503050406030204" pitchFamily="18" charset="0"/>
                  <a:ea typeface="+mn-ea"/>
                  <a:cs typeface="+mn-cs"/>
                </a:rPr>
                <a:t>+</a:t>
              </a:r>
              <a:r>
                <a:rPr lang="es-ES" sz="1000" b="0" i="0">
                  <a:solidFill>
                    <a:schemeClr val="tx1"/>
                  </a:solidFill>
                  <a:effectLst/>
                  <a:latin typeface="Cambria Math" panose="02040503050406030204" pitchFamily="18" charset="0"/>
                  <a:ea typeface="+mn-ea"/>
                  <a:cs typeface="+mn-cs"/>
                </a:rPr>
                <a:t>cy_cons</a:t>
              </a:r>
              <a:r>
                <a:rPr lang="es-CO" sz="1100" b="0" i="0" u="none" strike="noStrike">
                  <a:solidFill>
                    <a:schemeClr val="tx1"/>
                  </a:solidFill>
                  <a:effectLst/>
                  <a:latin typeface="+mn-lt"/>
                  <a:ea typeface="+mn-ea"/>
                  <a:cs typeface="+mn-cs"/>
                </a:rPr>
                <a:t>_p</a:t>
              </a:r>
              <a:r>
                <a:rPr lang="es-CO" sz="1200"/>
                <a:t> </a:t>
              </a:r>
            </a:p>
          </xdr:txBody>
        </xdr:sp>
      </mc:Fallback>
    </mc:AlternateContent>
    <xdr:clientData/>
  </xdr:oneCellAnchor>
  <xdr:twoCellAnchor>
    <xdr:from>
      <xdr:col>9</xdr:col>
      <xdr:colOff>274478</xdr:colOff>
      <xdr:row>45</xdr:row>
      <xdr:rowOff>139944</xdr:rowOff>
    </xdr:from>
    <xdr:to>
      <xdr:col>12</xdr:col>
      <xdr:colOff>579414</xdr:colOff>
      <xdr:row>128</xdr:row>
      <xdr:rowOff>189818</xdr:rowOff>
    </xdr:to>
    <xdr:grpSp>
      <xdr:nvGrpSpPr>
        <xdr:cNvPr id="3" name="Grupo 2">
          <a:extLst>
            <a:ext uri="{FF2B5EF4-FFF2-40B4-BE49-F238E27FC236}">
              <a16:creationId xmlns:a16="http://schemas.microsoft.com/office/drawing/2014/main" id="{CFE0C2F7-B3F2-556D-D944-70BECD8F7AB6}"/>
            </a:ext>
          </a:extLst>
        </xdr:cNvPr>
        <xdr:cNvGrpSpPr/>
      </xdr:nvGrpSpPr>
      <xdr:grpSpPr>
        <a:xfrm>
          <a:off x="8332628" y="9979269"/>
          <a:ext cx="3333886" cy="17661599"/>
          <a:chOff x="8344558" y="9895219"/>
          <a:chExt cx="2915253" cy="17519352"/>
        </a:xfrm>
      </xdr:grpSpPr>
      <mc:AlternateContent xmlns:mc="http://schemas.openxmlformats.org/markup-compatibility/2006" xmlns:a14="http://schemas.microsoft.com/office/drawing/2010/main">
        <mc:Choice Requires="a14">
          <xdr:sp macro="" textlink="">
            <xdr:nvSpPr>
              <xdr:cNvPr id="4" name="CuadroTexto 3">
                <a:extLst>
                  <a:ext uri="{FF2B5EF4-FFF2-40B4-BE49-F238E27FC236}">
                    <a16:creationId xmlns:a16="http://schemas.microsoft.com/office/drawing/2014/main" id="{9EDE0C42-5A90-B441-93B9-2FA06090597A}"/>
                  </a:ext>
                </a:extLst>
              </xdr:cNvPr>
              <xdr:cNvSpPr txBox="1"/>
            </xdr:nvSpPr>
            <xdr:spPr>
              <a:xfrm>
                <a:off x="8712731" y="10256312"/>
                <a:ext cx="2177448" cy="1856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CO" sz="1200" b="0" i="1">
                              <a:latin typeface="Cambria Math" panose="02040503050406030204" pitchFamily="18" charset="0"/>
                            </a:rPr>
                          </m:ctrlPr>
                        </m:sSubPr>
                        <m:e>
                          <m:r>
                            <a:rPr lang="es-CO" sz="1200" b="0" i="1">
                              <a:latin typeface="Cambria Math" panose="02040503050406030204" pitchFamily="18" charset="0"/>
                            </a:rPr>
                            <m:t>𝑀</m:t>
                          </m:r>
                          <m:r>
                            <a:rPr lang="es-ES" sz="1200" b="0" i="1">
                              <a:latin typeface="Cambria Math" panose="02040503050406030204" pitchFamily="18" charset="0"/>
                            </a:rPr>
                            <m:t>′</m:t>
                          </m:r>
                        </m:e>
                        <m:sub>
                          <m:r>
                            <a:rPr lang="es-CO" sz="1200" b="0" i="1">
                              <a:latin typeface="Cambria Math" panose="02040503050406030204" pitchFamily="18" charset="0"/>
                            </a:rPr>
                            <m:t>𝑆𝐴𝑟𝑒</m:t>
                          </m:r>
                        </m:sub>
                      </m:sSub>
                      <m:r>
                        <a:rPr lang="es-CO" sz="1200" b="0" i="1">
                          <a:latin typeface="Cambria Math" panose="02040503050406030204" pitchFamily="18" charset="0"/>
                        </a:rPr>
                        <m:t>=</m:t>
                      </m:r>
                      <m:r>
                        <m:rPr>
                          <m:nor/>
                        </m:rPr>
                        <a:rPr lang="es-CO" sz="1200" b="0" i="0">
                          <a:latin typeface="Cambria Math" panose="02040503050406030204" pitchFamily="18" charset="0"/>
                        </a:rPr>
                        <m:t>d</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𝑑𝑖𝑎𝑚</m:t>
                          </m:r>
                        </m:e>
                        <m:sup>
                          <m:r>
                            <a:rPr lang="es-CO" sz="1100" b="0" i="1">
                              <a:solidFill>
                                <a:schemeClr val="tx1"/>
                              </a:solidFill>
                              <a:effectLst/>
                              <a:latin typeface="Cambria Math" panose="02040503050406030204" pitchFamily="18" charset="0"/>
                              <a:ea typeface="+mn-ea"/>
                              <a:cs typeface="+mn-cs"/>
                            </a:rPr>
                            <m:t>2</m:t>
                          </m:r>
                        </m:sup>
                      </m:sSup>
                      <m:r>
                        <a:rPr lang="es-CO" sz="1200" b="0" i="1">
                          <a:latin typeface="Cambria Math" panose="02040503050406030204" pitchFamily="18" charset="0"/>
                        </a:rPr>
                        <m:t>+</m:t>
                      </m:r>
                      <m:r>
                        <m:rPr>
                          <m:nor/>
                        </m:rPr>
                        <a:rPr lang="es-CO" sz="1200" b="0" i="0">
                          <a:latin typeface="Cambria Math" panose="02040503050406030204" pitchFamily="18" charset="0"/>
                        </a:rPr>
                        <m:t>e</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r>
                        <a:rPr lang="es-ES" sz="1200" b="0" i="1">
                          <a:latin typeface="Cambria Math" panose="02040503050406030204" pitchFamily="18" charset="0"/>
                        </a:rPr>
                        <m:t>𝑑𝑖𝑎𝑚</m:t>
                      </m:r>
                      <m:r>
                        <m:rPr>
                          <m:nor/>
                        </m:rPr>
                        <a:rPr lang="es-ES" sz="1200" b="0" i="0">
                          <a:latin typeface="Cambria Math" panose="02040503050406030204" pitchFamily="18" charset="0"/>
                        </a:rPr>
                        <m:t>+</m:t>
                      </m:r>
                      <m:r>
                        <m:rPr>
                          <m:nor/>
                        </m:rPr>
                        <a:rPr lang="es-CO" sz="1100" b="0" i="0">
                          <a:solidFill>
                            <a:schemeClr val="tx1"/>
                          </a:solidFill>
                          <a:effectLst/>
                          <a:latin typeface="Cambria Math" panose="02040503050406030204" pitchFamily="18" charset="0"/>
                          <a:ea typeface="+mn-ea"/>
                          <a:cs typeface="+mn-cs"/>
                        </a:rPr>
                        <m:t>f</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m:t> </m:t>
                      </m:r>
                    </m:oMath>
                  </m:oMathPara>
                </a14:m>
                <a:endParaRPr lang="es-CO" sz="1200"/>
              </a:p>
            </xdr:txBody>
          </xdr:sp>
        </mc:Choice>
        <mc:Fallback xmlns="">
          <xdr:sp macro="" textlink="">
            <xdr:nvSpPr>
              <xdr:cNvPr id="4" name="CuadroTexto 3">
                <a:extLst>
                  <a:ext uri="{FF2B5EF4-FFF2-40B4-BE49-F238E27FC236}">
                    <a16:creationId xmlns:a16="http://schemas.microsoft.com/office/drawing/2014/main" id="{9EDE0C42-5A90-B441-93B9-2FA06090597A}"/>
                  </a:ext>
                </a:extLst>
              </xdr:cNvPr>
              <xdr:cNvSpPr txBox="1"/>
            </xdr:nvSpPr>
            <xdr:spPr>
              <a:xfrm>
                <a:off x="8712731" y="10256312"/>
                <a:ext cx="2177448" cy="1856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200" b="0" i="0">
                    <a:latin typeface="Cambria Math" panose="02040503050406030204" pitchFamily="18" charset="0"/>
                  </a:rPr>
                  <a:t>〖𝑀</a:t>
                </a:r>
                <a:r>
                  <a:rPr lang="es-ES" sz="1200" b="0" i="0">
                    <a:latin typeface="Cambria Math" panose="02040503050406030204" pitchFamily="18" charset="0"/>
                  </a:rPr>
                  <a:t>′</a:t>
                </a:r>
                <a:r>
                  <a:rPr lang="es-CO" sz="1200" b="0" i="0">
                    <a:latin typeface="Cambria Math" panose="02040503050406030204" pitchFamily="18" charset="0"/>
                  </a:rPr>
                  <a:t>〗_𝑆𝐴𝑟𝑒="d</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〖𝑑𝑖𝑎𝑚〗^2</a:t>
                </a:r>
                <a:r>
                  <a:rPr lang="es-CO" sz="1200" b="0" i="0">
                    <a:latin typeface="Cambria Math" panose="02040503050406030204" pitchFamily="18" charset="0"/>
                  </a:rPr>
                  <a:t>+"e</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ES" sz="1200" b="0" i="0">
                    <a:latin typeface="Cambria Math" panose="02040503050406030204" pitchFamily="18" charset="0"/>
                  </a:rPr>
                  <a:t>𝑑𝑖𝑎𝑚"+</a:t>
                </a:r>
                <a:r>
                  <a:rPr lang="es-CO" sz="1100" b="0" i="0">
                    <a:solidFill>
                      <a:schemeClr val="tx1"/>
                    </a:solidFill>
                    <a:effectLst/>
                    <a:latin typeface="Cambria Math" panose="02040503050406030204" pitchFamily="18" charset="0"/>
                    <a:ea typeface="+mn-ea"/>
                    <a:cs typeface="+mn-cs"/>
                  </a:rPr>
                  <a:t>f</a:t>
                </a:r>
                <a:r>
                  <a:rPr lang="es-CO" sz="1100" b="0" i="0" u="none" strike="noStrike">
                    <a:solidFill>
                      <a:schemeClr val="tx1"/>
                    </a:solidFill>
                    <a:effectLst/>
                    <a:latin typeface="Cambria Math" panose="02040503050406030204" pitchFamily="18" charset="0"/>
                    <a:ea typeface="+mn-ea"/>
                    <a:cs typeface="+mn-cs"/>
                  </a:rPr>
                  <a:t>_p</a:t>
                </a:r>
                <a:r>
                  <a:rPr lang="es-CO" i="0">
                    <a:latin typeface="Cambria Math" panose="02040503050406030204" pitchFamily="18" charset="0"/>
                  </a:rPr>
                  <a:t> </a:t>
                </a:r>
                <a:r>
                  <a:rPr lang="es-CO" i="0"/>
                  <a:t>"</a:t>
                </a:r>
                <a:endParaRPr lang="es-CO" sz="1200"/>
              </a:p>
            </xdr:txBody>
          </xdr:sp>
        </mc:Fallback>
      </mc:AlternateContent>
      <mc:AlternateContent xmlns:mc="http://schemas.openxmlformats.org/markup-compatibility/2006" xmlns:a14="http://schemas.microsoft.com/office/drawing/2010/main">
        <mc:Choice Requires="a14">
          <xdr:sp macro="" textlink="">
            <xdr:nvSpPr>
              <xdr:cNvPr id="5" name="CuadroTexto 4">
                <a:extLst>
                  <a:ext uri="{FF2B5EF4-FFF2-40B4-BE49-F238E27FC236}">
                    <a16:creationId xmlns:a16="http://schemas.microsoft.com/office/drawing/2014/main" id="{B8067D94-C6A8-FA45-BD25-7B415A45F011}"/>
                  </a:ext>
                </a:extLst>
              </xdr:cNvPr>
              <xdr:cNvSpPr txBox="1"/>
            </xdr:nvSpPr>
            <xdr:spPr>
              <a:xfrm>
                <a:off x="8744496" y="10956816"/>
                <a:ext cx="2215332" cy="1856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CO" sz="1200" b="0" i="1">
                              <a:latin typeface="Cambria Math" panose="02040503050406030204" pitchFamily="18" charset="0"/>
                            </a:rPr>
                          </m:ctrlPr>
                        </m:sSubPr>
                        <m:e>
                          <m:r>
                            <a:rPr lang="es-CO" sz="1200" b="0" i="1">
                              <a:latin typeface="Cambria Math" panose="02040503050406030204" pitchFamily="18" charset="0"/>
                            </a:rPr>
                            <m:t>𝑀</m:t>
                          </m:r>
                          <m:r>
                            <a:rPr lang="es-ES" sz="1200" b="0" i="1">
                              <a:latin typeface="Cambria Math" panose="02040503050406030204" pitchFamily="18" charset="0"/>
                            </a:rPr>
                            <m:t>′</m:t>
                          </m:r>
                        </m:e>
                        <m:sub>
                          <m:r>
                            <a:rPr lang="es-CO" sz="1200" b="0" i="1">
                              <a:latin typeface="Cambria Math" panose="02040503050406030204" pitchFamily="18" charset="0"/>
                            </a:rPr>
                            <m:t>𝑆𝑟𝑜𝑐</m:t>
                          </m:r>
                        </m:sub>
                      </m:sSub>
                      <m:r>
                        <a:rPr lang="es-CO" sz="1200" b="0" i="1">
                          <a:latin typeface="Cambria Math" panose="02040503050406030204" pitchFamily="18" charset="0"/>
                        </a:rPr>
                        <m:t>=</m:t>
                      </m:r>
                      <m:r>
                        <m:rPr>
                          <m:nor/>
                        </m:rPr>
                        <a:rPr lang="es-CO" sz="1200" b="0" i="0">
                          <a:latin typeface="Cambria Math" panose="02040503050406030204" pitchFamily="18" charset="0"/>
                        </a:rPr>
                        <m:t>g</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𝑑𝑖𝑎𝑚</m:t>
                          </m:r>
                        </m:e>
                        <m:sup>
                          <m:r>
                            <a:rPr lang="es-CO" sz="1100" b="0" i="1">
                              <a:solidFill>
                                <a:schemeClr val="tx1"/>
                              </a:solidFill>
                              <a:effectLst/>
                              <a:latin typeface="Cambria Math" panose="02040503050406030204" pitchFamily="18" charset="0"/>
                              <a:ea typeface="+mn-ea"/>
                              <a:cs typeface="+mn-cs"/>
                            </a:rPr>
                            <m:t>2</m:t>
                          </m:r>
                        </m:sup>
                      </m:sSup>
                      <m:r>
                        <a:rPr lang="es-CO" sz="1200" b="0" i="1">
                          <a:latin typeface="Cambria Math" panose="02040503050406030204" pitchFamily="18" charset="0"/>
                        </a:rPr>
                        <m:t>+</m:t>
                      </m:r>
                      <m:r>
                        <m:rPr>
                          <m:nor/>
                        </m:rPr>
                        <a:rPr lang="es-CO" sz="1200" b="0" i="0">
                          <a:latin typeface="Cambria Math" panose="02040503050406030204" pitchFamily="18" charset="0"/>
                        </a:rPr>
                        <m:t>h</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r>
                        <a:rPr lang="es-ES" sz="1200" b="0" i="1">
                          <a:latin typeface="Cambria Math" panose="02040503050406030204" pitchFamily="18" charset="0"/>
                        </a:rPr>
                        <m:t>𝑑𝑖𝑎𝑚</m:t>
                      </m:r>
                      <m:r>
                        <a:rPr lang="es-CO" sz="1100" b="0" i="1">
                          <a:solidFill>
                            <a:schemeClr val="tx1"/>
                          </a:solidFill>
                          <a:effectLst/>
                          <a:latin typeface="Cambria Math" panose="02040503050406030204" pitchFamily="18" charset="0"/>
                          <a:ea typeface="+mn-ea"/>
                          <a:cs typeface="+mn-cs"/>
                        </a:rPr>
                        <m:t>+</m:t>
                      </m:r>
                      <m:r>
                        <m:rPr>
                          <m:nor/>
                        </m:rPr>
                        <a:rPr lang="es-CO" sz="1100" b="0" i="0">
                          <a:solidFill>
                            <a:schemeClr val="tx1"/>
                          </a:solidFill>
                          <a:effectLst/>
                          <a:latin typeface="Cambria Math" panose="02040503050406030204" pitchFamily="18" charset="0"/>
                          <a:ea typeface="+mn-ea"/>
                          <a:cs typeface="+mn-cs"/>
                        </a:rPr>
                        <m:t>i</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m:t> </m:t>
                      </m:r>
                    </m:oMath>
                  </m:oMathPara>
                </a14:m>
                <a:endParaRPr lang="es-CO" sz="1200"/>
              </a:p>
            </xdr:txBody>
          </xdr:sp>
        </mc:Choice>
        <mc:Fallback xmlns="">
          <xdr:sp macro="" textlink="">
            <xdr:nvSpPr>
              <xdr:cNvPr id="5" name="CuadroTexto 4">
                <a:extLst>
                  <a:ext uri="{FF2B5EF4-FFF2-40B4-BE49-F238E27FC236}">
                    <a16:creationId xmlns:a16="http://schemas.microsoft.com/office/drawing/2014/main" id="{B8067D94-C6A8-FA45-BD25-7B415A45F011}"/>
                  </a:ext>
                </a:extLst>
              </xdr:cNvPr>
              <xdr:cNvSpPr txBox="1"/>
            </xdr:nvSpPr>
            <xdr:spPr>
              <a:xfrm>
                <a:off x="8744496" y="10956816"/>
                <a:ext cx="2215332" cy="1856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200" b="0" i="0">
                    <a:latin typeface="Cambria Math" panose="02040503050406030204" pitchFamily="18" charset="0"/>
                  </a:rPr>
                  <a:t>〖𝑀</a:t>
                </a:r>
                <a:r>
                  <a:rPr lang="es-ES" sz="1200" b="0" i="0">
                    <a:latin typeface="Cambria Math" panose="02040503050406030204" pitchFamily="18" charset="0"/>
                  </a:rPr>
                  <a:t>′</a:t>
                </a:r>
                <a:r>
                  <a:rPr lang="es-CO" sz="1200" b="0" i="0">
                    <a:latin typeface="Cambria Math" panose="02040503050406030204" pitchFamily="18" charset="0"/>
                  </a:rPr>
                  <a:t>〗_𝑆𝑟𝑜𝑐="g</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〖𝑑𝑖𝑎𝑚〗^2</a:t>
                </a:r>
                <a:r>
                  <a:rPr lang="es-CO" sz="1200" b="0" i="0">
                    <a:latin typeface="Cambria Math" panose="02040503050406030204" pitchFamily="18" charset="0"/>
                  </a:rPr>
                  <a:t>+"h</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ES" sz="1200" b="0" i="0">
                    <a:latin typeface="Cambria Math" panose="02040503050406030204" pitchFamily="18" charset="0"/>
                  </a:rPr>
                  <a:t>𝑑𝑖𝑎𝑚</a:t>
                </a:r>
                <a:r>
                  <a:rPr lang="es-CO" sz="1100" b="0" i="0">
                    <a:solidFill>
                      <a:schemeClr val="tx1"/>
                    </a:solidFill>
                    <a:effectLst/>
                    <a:latin typeface="Cambria Math" panose="02040503050406030204" pitchFamily="18" charset="0"/>
                    <a:ea typeface="+mn-ea"/>
                    <a:cs typeface="+mn-cs"/>
                  </a:rPr>
                  <a:t>+"i</a:t>
                </a:r>
                <a:r>
                  <a:rPr lang="es-CO" sz="1100" b="0" i="0" u="none" strike="noStrike">
                    <a:solidFill>
                      <a:schemeClr val="tx1"/>
                    </a:solidFill>
                    <a:effectLst/>
                    <a:latin typeface="Cambria Math" panose="02040503050406030204" pitchFamily="18" charset="0"/>
                    <a:ea typeface="+mn-ea"/>
                    <a:cs typeface="+mn-cs"/>
                  </a:rPr>
                  <a:t>_p</a:t>
                </a:r>
                <a:r>
                  <a:rPr lang="es-CO" i="0">
                    <a:latin typeface="Cambria Math" panose="02040503050406030204" pitchFamily="18" charset="0"/>
                  </a:rPr>
                  <a:t> </a:t>
                </a:r>
                <a:r>
                  <a:rPr lang="es-CO" i="0"/>
                  <a:t>"</a:t>
                </a:r>
                <a:endParaRPr lang="es-CO" sz="1200"/>
              </a:p>
            </xdr:txBody>
          </xdr:sp>
        </mc:Fallback>
      </mc:AlternateContent>
      <mc:AlternateContent xmlns:mc="http://schemas.openxmlformats.org/markup-compatibility/2006" xmlns:a14="http://schemas.microsoft.com/office/drawing/2010/main">
        <mc:Choice Requires="a14">
          <xdr:sp macro="" textlink="">
            <xdr:nvSpPr>
              <xdr:cNvPr id="6" name="CuadroTexto 5">
                <a:extLst>
                  <a:ext uri="{FF2B5EF4-FFF2-40B4-BE49-F238E27FC236}">
                    <a16:creationId xmlns:a16="http://schemas.microsoft.com/office/drawing/2014/main" id="{EEC3CECA-1903-C447-849A-E355310178E1}"/>
                  </a:ext>
                </a:extLst>
              </xdr:cNvPr>
              <xdr:cNvSpPr txBox="1"/>
            </xdr:nvSpPr>
            <xdr:spPr>
              <a:xfrm>
                <a:off x="8671636" y="11535204"/>
                <a:ext cx="2152042" cy="189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s-CO" sz="1200" b="0" i="1">
                            <a:latin typeface="Cambria Math" panose="02040503050406030204" pitchFamily="18" charset="0"/>
                          </a:rPr>
                        </m:ctrlPr>
                      </m:sSubPr>
                      <m:e>
                        <m:r>
                          <a:rPr lang="es-CO" sz="1200" b="0" i="1">
                            <a:latin typeface="Cambria Math" panose="02040503050406030204" pitchFamily="18" charset="0"/>
                          </a:rPr>
                          <m:t>𝑀</m:t>
                        </m:r>
                        <m:r>
                          <a:rPr lang="es-ES" sz="1200" b="0" i="1">
                            <a:latin typeface="Cambria Math" panose="02040503050406030204" pitchFamily="18" charset="0"/>
                          </a:rPr>
                          <m:t>′</m:t>
                        </m:r>
                      </m:e>
                      <m:sub>
                        <m:r>
                          <a:rPr lang="es-CO" sz="1200" b="0" i="1">
                            <a:latin typeface="Cambria Math" panose="02040503050406030204" pitchFamily="18" charset="0"/>
                          </a:rPr>
                          <m:t>𝑉𝑡𝑢𝑛</m:t>
                        </m:r>
                      </m:sub>
                    </m:sSub>
                    <m:r>
                      <a:rPr lang="es-CO" sz="1200" b="0" i="1">
                        <a:latin typeface="Cambria Math" panose="02040503050406030204" pitchFamily="18" charset="0"/>
                      </a:rPr>
                      <m:t>=</m:t>
                    </m:r>
                    <m:r>
                      <m:rPr>
                        <m:nor/>
                      </m:rPr>
                      <a:rPr lang="es-CO" sz="1200" b="0" i="0">
                        <a:latin typeface="Cambria Math" panose="02040503050406030204" pitchFamily="18" charset="0"/>
                      </a:rPr>
                      <m:t>j</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𝑑𝑖𝑎𝑚</m:t>
                        </m:r>
                      </m:e>
                      <m:sup>
                        <m:r>
                          <a:rPr lang="es-CO" sz="1100" b="0" i="1">
                            <a:solidFill>
                              <a:schemeClr val="tx1"/>
                            </a:solidFill>
                            <a:effectLst/>
                            <a:latin typeface="Cambria Math" panose="02040503050406030204" pitchFamily="18" charset="0"/>
                            <a:ea typeface="+mn-ea"/>
                            <a:cs typeface="+mn-cs"/>
                          </a:rPr>
                          <m:t>2</m:t>
                        </m:r>
                      </m:sup>
                    </m:sSup>
                    <m:r>
                      <a:rPr lang="es-CO" sz="1200" b="0" i="1">
                        <a:latin typeface="Cambria Math" panose="02040503050406030204" pitchFamily="18" charset="0"/>
                      </a:rPr>
                      <m:t>+</m:t>
                    </m:r>
                    <m:r>
                      <m:rPr>
                        <m:nor/>
                      </m:rPr>
                      <a:rPr lang="es-CO" sz="1200" b="0" i="0">
                        <a:latin typeface="Cambria Math" panose="02040503050406030204" pitchFamily="18" charset="0"/>
                      </a:rPr>
                      <m:t>k</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r>
                      <a:rPr lang="es-ES" sz="1200" b="0" i="1">
                        <a:latin typeface="Cambria Math" panose="02040503050406030204" pitchFamily="18" charset="0"/>
                      </a:rPr>
                      <m:t>𝑑𝑖𝑎𝑚</m:t>
                    </m:r>
                    <m:r>
                      <a:rPr lang="es-CO" sz="1100" b="0" i="1">
                        <a:solidFill>
                          <a:schemeClr val="tx1"/>
                        </a:solidFill>
                        <a:effectLst/>
                        <a:latin typeface="Cambria Math" panose="02040503050406030204" pitchFamily="18" charset="0"/>
                        <a:ea typeface="+mn-ea"/>
                        <a:cs typeface="+mn-cs"/>
                      </a:rPr>
                      <m:t>+</m:t>
                    </m:r>
                  </m:oMath>
                </a14:m>
                <a:r>
                  <a:rPr lang="es-CO" sz="1100" b="0" i="0" u="none" strike="noStrike">
                    <a:solidFill>
                      <a:schemeClr val="tx1"/>
                    </a:solidFill>
                    <a:effectLst/>
                    <a:latin typeface="+mn-lt"/>
                    <a:ea typeface="+mn-ea"/>
                    <a:cs typeface="+mn-cs"/>
                  </a:rPr>
                  <a:t>l_p</a:t>
                </a:r>
                <a:r>
                  <a:rPr lang="es-CO" sz="1200"/>
                  <a:t> </a:t>
                </a:r>
              </a:p>
            </xdr:txBody>
          </xdr:sp>
        </mc:Choice>
        <mc:Fallback xmlns="">
          <xdr:sp macro="" textlink="">
            <xdr:nvSpPr>
              <xdr:cNvPr id="6" name="CuadroTexto 5">
                <a:extLst>
                  <a:ext uri="{FF2B5EF4-FFF2-40B4-BE49-F238E27FC236}">
                    <a16:creationId xmlns:a16="http://schemas.microsoft.com/office/drawing/2014/main" id="{EEC3CECA-1903-C447-849A-E355310178E1}"/>
                  </a:ext>
                </a:extLst>
              </xdr:cNvPr>
              <xdr:cNvSpPr txBox="1"/>
            </xdr:nvSpPr>
            <xdr:spPr>
              <a:xfrm>
                <a:off x="8671636" y="11535204"/>
                <a:ext cx="2152042" cy="189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200" b="0" i="0">
                    <a:latin typeface="Cambria Math" panose="02040503050406030204" pitchFamily="18" charset="0"/>
                  </a:rPr>
                  <a:t>〖𝑀</a:t>
                </a:r>
                <a:r>
                  <a:rPr lang="es-ES" sz="1200" b="0" i="0">
                    <a:latin typeface="Cambria Math" panose="02040503050406030204" pitchFamily="18" charset="0"/>
                  </a:rPr>
                  <a:t>′</a:t>
                </a:r>
                <a:r>
                  <a:rPr lang="es-CO" sz="1200" b="0" i="0">
                    <a:latin typeface="Cambria Math" panose="02040503050406030204" pitchFamily="18" charset="0"/>
                  </a:rPr>
                  <a:t>〗_𝑉𝑡𝑢𝑛="j</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〖𝑑𝑖𝑎𝑚〗^2</a:t>
                </a:r>
                <a:r>
                  <a:rPr lang="es-CO" sz="1200" b="0" i="0">
                    <a:latin typeface="Cambria Math" panose="02040503050406030204" pitchFamily="18" charset="0"/>
                  </a:rPr>
                  <a:t>+"k</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ES" sz="1200" b="0" i="0">
                    <a:latin typeface="Cambria Math" panose="02040503050406030204" pitchFamily="18" charset="0"/>
                  </a:rPr>
                  <a:t>𝑑𝑖𝑎𝑚</a:t>
                </a:r>
                <a:r>
                  <a:rPr lang="es-CO" sz="1100" b="0" i="0">
                    <a:solidFill>
                      <a:schemeClr val="tx1"/>
                    </a:solidFill>
                    <a:effectLst/>
                    <a:latin typeface="Cambria Math" panose="02040503050406030204" pitchFamily="18" charset="0"/>
                    <a:ea typeface="+mn-ea"/>
                    <a:cs typeface="+mn-cs"/>
                  </a:rPr>
                  <a:t>+</a:t>
                </a:r>
                <a:r>
                  <a:rPr lang="es-CO" sz="1100" b="0" i="0" u="none" strike="noStrike">
                    <a:solidFill>
                      <a:schemeClr val="tx1"/>
                    </a:solidFill>
                    <a:effectLst/>
                    <a:latin typeface="+mn-lt"/>
                    <a:ea typeface="+mn-ea"/>
                    <a:cs typeface="+mn-cs"/>
                  </a:rPr>
                  <a:t>l_p</a:t>
                </a:r>
                <a:r>
                  <a:rPr lang="es-CO" sz="1200"/>
                  <a:t> </a:t>
                </a:r>
              </a:p>
            </xdr:txBody>
          </xdr:sp>
        </mc:Fallback>
      </mc:AlternateContent>
      <mc:AlternateContent xmlns:mc="http://schemas.openxmlformats.org/markup-compatibility/2006" xmlns:a14="http://schemas.microsoft.com/office/drawing/2010/main">
        <mc:Choice Requires="a14">
          <xdr:sp macro="" textlink="">
            <xdr:nvSpPr>
              <xdr:cNvPr id="7" name="CuadroTexto 6">
                <a:extLst>
                  <a:ext uri="{FF2B5EF4-FFF2-40B4-BE49-F238E27FC236}">
                    <a16:creationId xmlns:a16="http://schemas.microsoft.com/office/drawing/2014/main" id="{D9AE6A57-DD70-F342-A15A-78D3E12B7E89}"/>
                  </a:ext>
                </a:extLst>
              </xdr:cNvPr>
              <xdr:cNvSpPr txBox="1"/>
            </xdr:nvSpPr>
            <xdr:spPr>
              <a:xfrm>
                <a:off x="8699333" y="12078801"/>
                <a:ext cx="2145886" cy="8633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𝑀</m:t>
                          </m:r>
                          <m:r>
                            <a:rPr lang="es-ES" sz="1100" b="0" i="1">
                              <a:solidFill>
                                <a:schemeClr val="tx1"/>
                              </a:solidFill>
                              <a:effectLst/>
                              <a:latin typeface="Cambria Math" panose="02040503050406030204" pitchFamily="18" charset="0"/>
                              <a:ea typeface="+mn-ea"/>
                              <a:cs typeface="+mn-cs"/>
                            </a:rPr>
                            <m:t>′</m:t>
                          </m:r>
                        </m:e>
                        <m:sub>
                          <m:r>
                            <a:rPr lang="es-CO" sz="1100" i="1">
                              <a:solidFill>
                                <a:schemeClr val="tx1"/>
                              </a:solidFill>
                              <a:effectLst/>
                              <a:latin typeface="Cambria Math" panose="02040503050406030204" pitchFamily="18" charset="0"/>
                              <a:ea typeface="+mn-ea"/>
                              <a:cs typeface="+mn-cs"/>
                            </a:rPr>
                            <m:t>𝑉𝐵𝑡𝑒𝑚</m:t>
                          </m:r>
                        </m:sub>
                      </m:sSub>
                      <m:r>
                        <a:rPr lang="es-MX" sz="1100" i="1">
                          <a:latin typeface="Cambria Math" panose="02040503050406030204" pitchFamily="18" charset="0"/>
                        </a:rPr>
                        <m:t>=</m:t>
                      </m:r>
                      <m:d>
                        <m:dPr>
                          <m:begChr m:val="{"/>
                          <m:endChr m:val=""/>
                          <m:ctrlPr>
                            <a:rPr lang="es-MX" sz="1100" i="1">
                              <a:latin typeface="Cambria Math" panose="02040503050406030204" pitchFamily="18" charset="0"/>
                            </a:rPr>
                          </m:ctrlPr>
                        </m:dPr>
                        <m:e>
                          <m:eqArr>
                            <m:eqArrPr>
                              <m:ctrlPr>
                                <a:rPr lang="es-MX" sz="1100" b="0" i="1" u="none" strike="noStrike">
                                  <a:solidFill>
                                    <a:schemeClr val="tx1"/>
                                  </a:solidFill>
                                  <a:effectLst/>
                                  <a:latin typeface="Cambria Math" panose="02040503050406030204" pitchFamily="18" charset="0"/>
                                  <a:ea typeface="+mn-ea"/>
                                  <a:cs typeface="+mn-cs"/>
                                </a:rPr>
                              </m:ctrlPr>
                            </m:eqArrPr>
                            <m:e>
                              <m:r>
                                <m:rPr>
                                  <m:nor/>
                                </m:rPr>
                                <a:rPr lang="es-CO" sz="1100" b="0" i="0" u="none" strike="noStrike">
                                  <a:solidFill>
                                    <a:schemeClr val="tx1"/>
                                  </a:solidFill>
                                  <a:effectLst/>
                                  <a:latin typeface="Cambria Math" panose="02040503050406030204" pitchFamily="18" charset="0"/>
                                  <a:ea typeface="+mn-ea"/>
                                  <a:cs typeface="+mn-cs"/>
                                </a:rPr>
                                <m:t>m</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a:rPr lang="es-MX" sz="1100" i="1">
                                  <a:latin typeface="Cambria Math" panose="02040503050406030204" pitchFamily="18" charset="0"/>
                                </a:rPr>
                                <m:t>,  </m:t>
                              </m:r>
                              <m:r>
                                <a:rPr lang="es-CO" sz="1100" b="0" i="1">
                                  <a:solidFill>
                                    <a:schemeClr val="tx1"/>
                                  </a:solidFill>
                                  <a:effectLst/>
                                  <a:latin typeface="Cambria Math" panose="02040503050406030204" pitchFamily="18" charset="0"/>
                                  <a:ea typeface="+mn-ea"/>
                                  <a:cs typeface="+mn-cs"/>
                                </a:rPr>
                                <m:t>𝑑𝑖𝑎𝑚</m:t>
                              </m:r>
                              <m:r>
                                <a:rPr lang="es-CO" sz="1100" i="1">
                                  <a:solidFill>
                                    <a:schemeClr val="tx1"/>
                                  </a:solidFill>
                                  <a:effectLst/>
                                  <a:latin typeface="Cambria Math" panose="02040503050406030204" pitchFamily="18" charset="0"/>
                                  <a:ea typeface="+mn-ea"/>
                                  <a:cs typeface="+mn-cs"/>
                                </a:rPr>
                                <m:t>&lt;</m:t>
                              </m:r>
                              <m:r>
                                <a:rPr lang="es-ES" sz="1100" b="0" i="1">
                                  <a:solidFill>
                                    <a:schemeClr val="tx1"/>
                                  </a:solidFill>
                                  <a:effectLst/>
                                  <a:latin typeface="Cambria Math" panose="02040503050406030204" pitchFamily="18" charset="0"/>
                                  <a:ea typeface="+mn-ea"/>
                                  <a:cs typeface="+mn-cs"/>
                                </a:rPr>
                                <m:t>4.             </m:t>
                              </m:r>
                            </m:e>
                            <m:e>
                              <m:r>
                                <a:rPr lang="es-MX" sz="1100" i="1">
                                  <a:latin typeface="Cambria Math" panose="02040503050406030204" pitchFamily="18" charset="0"/>
                                </a:rPr>
                                <m:t>&amp;</m:t>
                              </m:r>
                              <m:r>
                                <m:rPr>
                                  <m:nor/>
                                </m:rPr>
                                <a:rPr lang="es-CO" sz="1100" b="0" i="0">
                                  <a:latin typeface="Cambria Math" panose="02040503050406030204" pitchFamily="18" charset="0"/>
                                </a:rPr>
                                <m:t>n</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a:rPr lang="es-MX" sz="1100" i="1">
                                  <a:latin typeface="Cambria Math" panose="02040503050406030204" pitchFamily="18" charset="0"/>
                                </a:rPr>
                                <m:t>,  </m:t>
                              </m:r>
                              <m:r>
                                <a:rPr lang="es-ES" sz="1100" b="0" i="1">
                                  <a:solidFill>
                                    <a:schemeClr val="tx1"/>
                                  </a:solidFill>
                                  <a:effectLst/>
                                  <a:latin typeface="Cambria Math" panose="02040503050406030204" pitchFamily="18" charset="0"/>
                                  <a:ea typeface="+mn-ea"/>
                                  <a:cs typeface="+mn-cs"/>
                                </a:rPr>
                                <m:t>4</m:t>
                              </m:r>
                              <m:r>
                                <a:rPr lang="es-CO" sz="1100" b="0" i="1">
                                  <a:solidFill>
                                    <a:schemeClr val="tx1"/>
                                  </a:solidFill>
                                  <a:effectLst/>
                                  <a:latin typeface="Cambria Math" panose="02040503050406030204" pitchFamily="18" charset="0"/>
                                  <a:ea typeface="Cambria Math" panose="02040503050406030204" pitchFamily="18" charset="0"/>
                                  <a:cs typeface="+mn-cs"/>
                                </a:rPr>
                                <m:t>≤</m:t>
                              </m:r>
                              <m:r>
                                <a:rPr lang="es-CO" sz="1100" b="0" i="1">
                                  <a:solidFill>
                                    <a:schemeClr val="tx1"/>
                                  </a:solidFill>
                                  <a:effectLst/>
                                  <a:latin typeface="Cambria Math" panose="02040503050406030204" pitchFamily="18" charset="0"/>
                                  <a:ea typeface="+mn-ea"/>
                                  <a:cs typeface="+mn-cs"/>
                                </a:rPr>
                                <m:t>𝑑𝑖𝑎𝑚</m:t>
                              </m:r>
                              <m:r>
                                <a:rPr lang="es-CO" sz="1100" i="1">
                                  <a:solidFill>
                                    <a:schemeClr val="tx1"/>
                                  </a:solidFill>
                                  <a:effectLst/>
                                  <a:latin typeface="Cambria Math" panose="02040503050406030204" pitchFamily="18" charset="0"/>
                                  <a:ea typeface="+mn-ea"/>
                                  <a:cs typeface="+mn-cs"/>
                                </a:rPr>
                                <m:t>&lt;</m:t>
                              </m:r>
                              <m:r>
                                <a:rPr lang="es-ES" sz="1100" b="0" i="1">
                                  <a:solidFill>
                                    <a:schemeClr val="tx1"/>
                                  </a:solidFill>
                                  <a:effectLst/>
                                  <a:latin typeface="Cambria Math" panose="02040503050406030204" pitchFamily="18" charset="0"/>
                                  <a:ea typeface="Cambria Math" panose="02040503050406030204" pitchFamily="18" charset="0"/>
                                  <a:cs typeface="+mn-cs"/>
                                </a:rPr>
                                <m:t>1</m:t>
                              </m:r>
                              <m:r>
                                <a:rPr lang="es-CO" sz="1100" b="0" i="1">
                                  <a:solidFill>
                                    <a:schemeClr val="tx1"/>
                                  </a:solidFill>
                                  <a:effectLst/>
                                  <a:latin typeface="Cambria Math" panose="02040503050406030204" pitchFamily="18" charset="0"/>
                                  <a:ea typeface="Cambria Math" panose="02040503050406030204" pitchFamily="18" charset="0"/>
                                  <a:cs typeface="+mn-cs"/>
                                </a:rPr>
                                <m:t>6</m:t>
                              </m:r>
                            </m:e>
                            <m:e>
                              <m:r>
                                <m:rPr>
                                  <m:nor/>
                                </m:rPr>
                                <a:rPr lang="es-CO" sz="1100" b="0" i="0">
                                  <a:solidFill>
                                    <a:schemeClr val="tx1"/>
                                  </a:solidFill>
                                  <a:effectLst/>
                                  <a:latin typeface="Cambria Math" panose="02040503050406030204" pitchFamily="18" charset="0"/>
                                  <a:ea typeface="Cambria Math" panose="02040503050406030204" pitchFamily="18" charset="0"/>
                                  <a:cs typeface="+mn-cs"/>
                                </a:rPr>
                                <m:t>o</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a:rPr lang="es-ES" sz="1100" b="0" i="1" u="none" strike="noStrike">
                                  <a:solidFill>
                                    <a:schemeClr val="tx1"/>
                                  </a:solidFill>
                                  <a:effectLst/>
                                  <a:latin typeface="Cambria Math" panose="02040503050406030204" pitchFamily="18" charset="0"/>
                                  <a:ea typeface="+mn-ea"/>
                                  <a:cs typeface="+mn-cs"/>
                                </a:rPr>
                                <m:t>,  </m:t>
                              </m:r>
                              <m:r>
                                <a:rPr lang="es-ES" sz="1100" b="0" i="1">
                                  <a:solidFill>
                                    <a:schemeClr val="tx1"/>
                                  </a:solidFill>
                                  <a:effectLst/>
                                  <a:latin typeface="Cambria Math" panose="02040503050406030204" pitchFamily="18" charset="0"/>
                                  <a:ea typeface="+mn-ea"/>
                                  <a:cs typeface="+mn-cs"/>
                                </a:rPr>
                                <m:t>16</m:t>
                              </m:r>
                              <m:r>
                                <a:rPr lang="es-CO" sz="1100" b="0" i="1">
                                  <a:solidFill>
                                    <a:schemeClr val="tx1"/>
                                  </a:solidFill>
                                  <a:effectLst/>
                                  <a:latin typeface="Cambria Math" panose="02040503050406030204" pitchFamily="18" charset="0"/>
                                  <a:ea typeface="Cambria Math" panose="02040503050406030204" pitchFamily="18" charset="0"/>
                                  <a:cs typeface="+mn-cs"/>
                                </a:rPr>
                                <m:t>≤</m:t>
                              </m:r>
                              <m:r>
                                <a:rPr lang="es-CO" sz="1100" b="0" i="1">
                                  <a:solidFill>
                                    <a:schemeClr val="tx1"/>
                                  </a:solidFill>
                                  <a:effectLst/>
                                  <a:latin typeface="Cambria Math" panose="02040503050406030204" pitchFamily="18" charset="0"/>
                                  <a:ea typeface="+mn-ea"/>
                                  <a:cs typeface="+mn-cs"/>
                                </a:rPr>
                                <m:t>𝑑𝑖𝑎𝑚</m:t>
                              </m:r>
                              <m:r>
                                <a:rPr lang="es-ES" sz="1100" b="0" i="1">
                                  <a:solidFill>
                                    <a:schemeClr val="tx1"/>
                                  </a:solidFill>
                                  <a:effectLst/>
                                  <a:latin typeface="Cambria Math" panose="02040503050406030204" pitchFamily="18" charset="0"/>
                                  <a:ea typeface="+mn-ea"/>
                                  <a:cs typeface="+mn-cs"/>
                                </a:rPr>
                                <m:t>&lt;30</m:t>
                              </m:r>
                            </m:e>
                            <m:e>
                              <m:r>
                                <m:rPr>
                                  <m:nor/>
                                </m:rPr>
                                <a:rPr lang="es-CO" sz="1100" b="0" i="0">
                                  <a:solidFill>
                                    <a:schemeClr val="tx1"/>
                                  </a:solidFill>
                                  <a:effectLst/>
                                  <a:latin typeface="Cambria Math" panose="02040503050406030204" pitchFamily="18" charset="0"/>
                                  <a:ea typeface="Cambria Math" panose="02040503050406030204" pitchFamily="18" charset="0"/>
                                  <a:cs typeface="+mn-cs"/>
                                </a:rPr>
                                <m:t>p</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a:rPr lang="es-ES" sz="1100" b="0" i="1" u="none" strike="noStrike">
                                  <a:solidFill>
                                    <a:schemeClr val="tx1"/>
                                  </a:solidFill>
                                  <a:effectLst/>
                                  <a:latin typeface="Cambria Math" panose="02040503050406030204" pitchFamily="18" charset="0"/>
                                  <a:ea typeface="+mn-ea"/>
                                  <a:cs typeface="+mn-cs"/>
                                </a:rPr>
                                <m:t>,  </m:t>
                              </m:r>
                              <m:r>
                                <a:rPr lang="es-ES" sz="1100" b="0" i="1">
                                  <a:solidFill>
                                    <a:schemeClr val="tx1"/>
                                  </a:solidFill>
                                  <a:effectLst/>
                                  <a:latin typeface="Cambria Math" panose="02040503050406030204" pitchFamily="18" charset="0"/>
                                  <a:ea typeface="+mn-ea"/>
                                  <a:cs typeface="+mn-cs"/>
                                </a:rPr>
                                <m:t>30</m:t>
                              </m:r>
                              <m:r>
                                <a:rPr lang="es-CO" sz="1100" b="0" i="1">
                                  <a:solidFill>
                                    <a:schemeClr val="tx1"/>
                                  </a:solidFill>
                                  <a:effectLst/>
                                  <a:latin typeface="Cambria Math" panose="02040503050406030204" pitchFamily="18" charset="0"/>
                                  <a:ea typeface="+mn-ea"/>
                                  <a:cs typeface="+mn-cs"/>
                                </a:rPr>
                                <m:t>≤</m:t>
                              </m:r>
                              <m:r>
                                <a:rPr lang="es-CO" sz="1100" b="0" i="1">
                                  <a:solidFill>
                                    <a:schemeClr val="tx1"/>
                                  </a:solidFill>
                                  <a:effectLst/>
                                  <a:latin typeface="Cambria Math" panose="02040503050406030204" pitchFamily="18" charset="0"/>
                                  <a:ea typeface="+mn-ea"/>
                                  <a:cs typeface="+mn-cs"/>
                                </a:rPr>
                                <m:t>𝑑𝑖𝑎𝑚</m:t>
                              </m:r>
                              <m:r>
                                <a:rPr lang="es-CO" sz="1100" i="1">
                                  <a:solidFill>
                                    <a:schemeClr val="tx1"/>
                                  </a:solidFill>
                                  <a:effectLst/>
                                  <a:latin typeface="Cambria Math" panose="02040503050406030204" pitchFamily="18" charset="0"/>
                                  <a:ea typeface="+mn-ea"/>
                                  <a:cs typeface="+mn-cs"/>
                                </a:rPr>
                                <m:t>&lt;</m:t>
                              </m:r>
                              <m:r>
                                <a:rPr lang="es-ES" sz="1100" b="0" i="1">
                                  <a:solidFill>
                                    <a:schemeClr val="tx1"/>
                                  </a:solidFill>
                                  <a:effectLst/>
                                  <a:latin typeface="Cambria Math" panose="02040503050406030204" pitchFamily="18" charset="0"/>
                                  <a:ea typeface="Cambria Math" panose="02040503050406030204" pitchFamily="18" charset="0"/>
                                  <a:cs typeface="+mn-cs"/>
                                </a:rPr>
                                <m:t>42</m:t>
                              </m:r>
                            </m:e>
                            <m:e>
                              <m:r>
                                <m:rPr>
                                  <m:nor/>
                                </m:rPr>
                                <a:rPr lang="es-CO" sz="1100" b="0" i="0" u="none" strike="noStrike">
                                  <a:solidFill>
                                    <a:schemeClr val="tx1"/>
                                  </a:solidFill>
                                  <a:effectLst/>
                                  <a:latin typeface="+mn-lt"/>
                                  <a:ea typeface="+mn-ea"/>
                                  <a:cs typeface="+mn-cs"/>
                                </a:rPr>
                                <m:t>q</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m:t> </m:t>
                              </m:r>
                              <m:r>
                                <a:rPr lang="es-ES" b="0" i="1">
                                  <a:latin typeface="Cambria Math" panose="02040503050406030204" pitchFamily="18" charset="0"/>
                                </a:rPr>
                                <m:t>,   42 </m:t>
                              </m:r>
                              <m:r>
                                <a:rPr lang="es-CO" sz="1100" b="0" i="1">
                                  <a:solidFill>
                                    <a:schemeClr val="tx1"/>
                                  </a:solidFill>
                                  <a:effectLst/>
                                  <a:latin typeface="Cambria Math" panose="02040503050406030204" pitchFamily="18" charset="0"/>
                                  <a:ea typeface="+mn-ea"/>
                                  <a:cs typeface="+mn-cs"/>
                                </a:rPr>
                                <m:t>≤</m:t>
                              </m:r>
                              <m:r>
                                <a:rPr lang="es-CO" sz="1100" b="0" i="1">
                                  <a:solidFill>
                                    <a:schemeClr val="tx1"/>
                                  </a:solidFill>
                                  <a:effectLst/>
                                  <a:latin typeface="Cambria Math" panose="02040503050406030204" pitchFamily="18" charset="0"/>
                                  <a:ea typeface="+mn-ea"/>
                                  <a:cs typeface="+mn-cs"/>
                                </a:rPr>
                                <m:t>𝑑𝑖𝑎𝑚</m:t>
                              </m:r>
                              <m:r>
                                <a:rPr lang="es-ES"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m:t>
                              </m:r>
                              <m:r>
                                <a:rPr lang="es-ES" sz="1100" b="0" i="1">
                                  <a:solidFill>
                                    <a:schemeClr val="tx1"/>
                                  </a:solidFill>
                                  <a:effectLst/>
                                  <a:latin typeface="Cambria Math" panose="02040503050406030204" pitchFamily="18" charset="0"/>
                                  <a:ea typeface="+mn-ea"/>
                                  <a:cs typeface="+mn-cs"/>
                                </a:rPr>
                                <m:t>48</m:t>
                              </m:r>
                            </m:e>
                          </m:eqArr>
                        </m:e>
                      </m:d>
                    </m:oMath>
                  </m:oMathPara>
                </a14:m>
                <a:endParaRPr lang="es-MX" sz="1100"/>
              </a:p>
            </xdr:txBody>
          </xdr:sp>
        </mc:Choice>
        <mc:Fallback xmlns="">
          <xdr:sp macro="" textlink="">
            <xdr:nvSpPr>
              <xdr:cNvPr id="7" name="CuadroTexto 6">
                <a:extLst>
                  <a:ext uri="{FF2B5EF4-FFF2-40B4-BE49-F238E27FC236}">
                    <a16:creationId xmlns:a16="http://schemas.microsoft.com/office/drawing/2014/main" id="{D9AE6A57-DD70-F342-A15A-78D3E12B7E89}"/>
                  </a:ext>
                </a:extLst>
              </xdr:cNvPr>
              <xdr:cNvSpPr txBox="1"/>
            </xdr:nvSpPr>
            <xdr:spPr>
              <a:xfrm>
                <a:off x="8699333" y="12078801"/>
                <a:ext cx="2145886" cy="8633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solidFill>
                      <a:schemeClr val="tx1"/>
                    </a:solidFill>
                    <a:effectLst/>
                    <a:latin typeface="Cambria Math" panose="02040503050406030204" pitchFamily="18" charset="0"/>
                    <a:ea typeface="+mn-ea"/>
                    <a:cs typeface="+mn-cs"/>
                  </a:rPr>
                  <a:t>〖𝑀</a:t>
                </a:r>
                <a:r>
                  <a:rPr lang="es-ES" sz="1100" b="0" i="0">
                    <a:solidFill>
                      <a:schemeClr val="tx1"/>
                    </a:solidFill>
                    <a:effectLst/>
                    <a:latin typeface="Cambria Math" panose="02040503050406030204" pitchFamily="18" charset="0"/>
                    <a:ea typeface="+mn-ea"/>
                    <a:cs typeface="+mn-cs"/>
                  </a:rPr>
                  <a:t>′</a:t>
                </a:r>
                <a:r>
                  <a:rPr lang="es-CO" sz="1100" b="0" i="0">
                    <a:solidFill>
                      <a:schemeClr val="tx1"/>
                    </a:solidFill>
                    <a:effectLst/>
                    <a:latin typeface="Cambria Math" panose="02040503050406030204" pitchFamily="18" charset="0"/>
                    <a:ea typeface="+mn-ea"/>
                    <a:cs typeface="+mn-cs"/>
                  </a:rPr>
                  <a:t>〗_</a:t>
                </a:r>
                <a:r>
                  <a:rPr lang="es-CO" sz="1100" i="0">
                    <a:solidFill>
                      <a:schemeClr val="tx1"/>
                    </a:solidFill>
                    <a:effectLst/>
                    <a:latin typeface="Cambria Math" panose="02040503050406030204" pitchFamily="18" charset="0"/>
                    <a:ea typeface="+mn-ea"/>
                    <a:cs typeface="+mn-cs"/>
                  </a:rPr>
                  <a:t>𝑉𝐵𝑡𝑒𝑚</a:t>
                </a:r>
                <a:r>
                  <a:rPr lang="es-MX" sz="1100" i="0">
                    <a:latin typeface="Cambria Math" panose="02040503050406030204" pitchFamily="18" charset="0"/>
                  </a:rPr>
                  <a:t>={</a:t>
                </a:r>
                <a:r>
                  <a:rPr lang="es-MX" sz="1100" b="0" i="0" u="none" strike="noStrike">
                    <a:solidFill>
                      <a:schemeClr val="tx1"/>
                    </a:solidFill>
                    <a:effectLst/>
                    <a:latin typeface="Cambria Math" panose="02040503050406030204" pitchFamily="18" charset="0"/>
                    <a:ea typeface="+mn-ea"/>
                    <a:cs typeface="+mn-cs"/>
                  </a:rPr>
                  <a:t>█(</a:t>
                </a:r>
                <a:r>
                  <a:rPr lang="es-CO" sz="1100" b="0" i="0" u="none" strike="noStrike">
                    <a:solidFill>
                      <a:schemeClr val="tx1"/>
                    </a:solidFill>
                    <a:effectLst/>
                    <a:latin typeface="Cambria Math" panose="02040503050406030204" pitchFamily="18" charset="0"/>
                    <a:ea typeface="+mn-ea"/>
                    <a:cs typeface="+mn-cs"/>
                  </a:rPr>
                  <a:t>"m</a:t>
                </a:r>
                <a:r>
                  <a:rPr lang="es-CO" sz="1100" b="0" i="0" u="none" strike="noStrike">
                    <a:solidFill>
                      <a:schemeClr val="tx1"/>
                    </a:solidFill>
                    <a:effectLst/>
                    <a:latin typeface="+mn-lt"/>
                    <a:ea typeface="+mn-ea"/>
                    <a:cs typeface="+mn-cs"/>
                  </a:rPr>
                  <a:t>_p</a:t>
                </a:r>
                <a:r>
                  <a:rPr lang="es-MX" sz="1100" b="0" i="0" u="none" strike="noStrike">
                    <a:solidFill>
                      <a:schemeClr val="tx1"/>
                    </a:solidFill>
                    <a:effectLst/>
                    <a:latin typeface="Cambria Math" panose="02040503050406030204" pitchFamily="18" charset="0"/>
                    <a:ea typeface="+mn-ea"/>
                    <a:cs typeface="+mn-cs"/>
                  </a:rPr>
                  <a:t>" </a:t>
                </a:r>
                <a:r>
                  <a:rPr lang="es-MX" sz="1100" i="0">
                    <a:latin typeface="Cambria Math" panose="02040503050406030204" pitchFamily="18" charset="0"/>
                  </a:rPr>
                  <a:t>,  </a:t>
                </a:r>
                <a:r>
                  <a:rPr lang="es-CO" sz="1100" b="0" i="0">
                    <a:solidFill>
                      <a:schemeClr val="tx1"/>
                    </a:solidFill>
                    <a:effectLst/>
                    <a:latin typeface="Cambria Math" panose="02040503050406030204" pitchFamily="18" charset="0"/>
                    <a:ea typeface="+mn-ea"/>
                    <a:cs typeface="+mn-cs"/>
                  </a:rPr>
                  <a:t>𝑑𝑖𝑎𝑚</a:t>
                </a:r>
                <a:r>
                  <a:rPr lang="es-CO" sz="1100" i="0">
                    <a:solidFill>
                      <a:schemeClr val="tx1"/>
                    </a:solidFill>
                    <a:effectLst/>
                    <a:latin typeface="Cambria Math" panose="02040503050406030204" pitchFamily="18" charset="0"/>
                    <a:ea typeface="+mn-ea"/>
                    <a:cs typeface="+mn-cs"/>
                  </a:rPr>
                  <a:t>&lt;</a:t>
                </a:r>
                <a:r>
                  <a:rPr lang="es-ES" sz="1100" b="0" i="0">
                    <a:solidFill>
                      <a:schemeClr val="tx1"/>
                    </a:solidFill>
                    <a:effectLst/>
                    <a:latin typeface="Cambria Math" panose="02040503050406030204" pitchFamily="18" charset="0"/>
                    <a:ea typeface="+mn-ea"/>
                    <a:cs typeface="+mn-cs"/>
                  </a:rPr>
                  <a:t>4.             @</a:t>
                </a:r>
                <a:r>
                  <a:rPr lang="es-MX" sz="1100" i="0">
                    <a:latin typeface="Cambria Math" panose="02040503050406030204" pitchFamily="18" charset="0"/>
                  </a:rPr>
                  <a:t>&amp;</a:t>
                </a:r>
                <a:r>
                  <a:rPr lang="es-CO" sz="1100" b="0" i="0">
                    <a:latin typeface="Cambria Math" panose="02040503050406030204" pitchFamily="18" charset="0"/>
                  </a:rPr>
                  <a:t>"n</a:t>
                </a:r>
                <a:r>
                  <a:rPr lang="es-CO" sz="1100" b="0" i="0" u="none" strike="noStrike">
                    <a:solidFill>
                      <a:schemeClr val="tx1"/>
                    </a:solidFill>
                    <a:effectLst/>
                    <a:latin typeface="+mn-lt"/>
                    <a:ea typeface="+mn-ea"/>
                    <a:cs typeface="+mn-cs"/>
                  </a:rPr>
                  <a:t>_p</a:t>
                </a:r>
                <a:r>
                  <a:rPr lang="es-MX" sz="1100" b="0" i="0" u="none" strike="noStrike">
                    <a:solidFill>
                      <a:schemeClr val="tx1"/>
                    </a:solidFill>
                    <a:effectLst/>
                    <a:latin typeface="Cambria Math" panose="02040503050406030204" pitchFamily="18" charset="0"/>
                    <a:ea typeface="+mn-ea"/>
                    <a:cs typeface="+mn-cs"/>
                  </a:rPr>
                  <a:t>" </a:t>
                </a:r>
                <a:r>
                  <a:rPr lang="es-MX" sz="1100" i="0">
                    <a:latin typeface="Cambria Math" panose="02040503050406030204" pitchFamily="18" charset="0"/>
                  </a:rPr>
                  <a:t>,  </a:t>
                </a:r>
                <a:r>
                  <a:rPr lang="es-ES" sz="1100" b="0" i="0">
                    <a:solidFill>
                      <a:schemeClr val="tx1"/>
                    </a:solidFill>
                    <a:effectLst/>
                    <a:latin typeface="Cambria Math" panose="02040503050406030204" pitchFamily="18" charset="0"/>
                    <a:ea typeface="+mn-ea"/>
                    <a:cs typeface="+mn-cs"/>
                  </a:rPr>
                  <a:t>4</a:t>
                </a:r>
                <a:r>
                  <a:rPr lang="es-CO" sz="1100" b="0" i="0">
                    <a:solidFill>
                      <a:schemeClr val="tx1"/>
                    </a:solidFill>
                    <a:effectLst/>
                    <a:latin typeface="Cambria Math" panose="02040503050406030204" pitchFamily="18" charset="0"/>
                    <a:ea typeface="Cambria Math" panose="02040503050406030204" pitchFamily="18" charset="0"/>
                    <a:cs typeface="+mn-cs"/>
                  </a:rPr>
                  <a:t>≤</a:t>
                </a:r>
                <a:r>
                  <a:rPr lang="es-CO" sz="1100" b="0" i="0">
                    <a:solidFill>
                      <a:schemeClr val="tx1"/>
                    </a:solidFill>
                    <a:effectLst/>
                    <a:latin typeface="Cambria Math" panose="02040503050406030204" pitchFamily="18" charset="0"/>
                    <a:ea typeface="+mn-ea"/>
                    <a:cs typeface="+mn-cs"/>
                  </a:rPr>
                  <a:t>𝑑𝑖𝑎𝑚</a:t>
                </a:r>
                <a:r>
                  <a:rPr lang="es-CO" sz="1100" i="0">
                    <a:solidFill>
                      <a:schemeClr val="tx1"/>
                    </a:solidFill>
                    <a:effectLst/>
                    <a:latin typeface="Cambria Math" panose="02040503050406030204" pitchFamily="18" charset="0"/>
                    <a:ea typeface="+mn-ea"/>
                    <a:cs typeface="+mn-cs"/>
                  </a:rPr>
                  <a:t>&lt;</a:t>
                </a:r>
                <a:r>
                  <a:rPr lang="es-ES" sz="1100" b="0" i="0">
                    <a:solidFill>
                      <a:schemeClr val="tx1"/>
                    </a:solidFill>
                    <a:effectLst/>
                    <a:latin typeface="Cambria Math" panose="02040503050406030204" pitchFamily="18" charset="0"/>
                    <a:ea typeface="Cambria Math" panose="02040503050406030204" pitchFamily="18" charset="0"/>
                    <a:cs typeface="+mn-cs"/>
                  </a:rPr>
                  <a:t>1</a:t>
                </a:r>
                <a:r>
                  <a:rPr lang="es-CO" sz="1100" b="0" i="0">
                    <a:solidFill>
                      <a:schemeClr val="tx1"/>
                    </a:solidFill>
                    <a:effectLst/>
                    <a:latin typeface="Cambria Math" panose="02040503050406030204" pitchFamily="18" charset="0"/>
                    <a:ea typeface="Cambria Math" panose="02040503050406030204" pitchFamily="18" charset="0"/>
                    <a:cs typeface="+mn-cs"/>
                  </a:rPr>
                  <a:t>6@"o</a:t>
                </a:r>
                <a:r>
                  <a:rPr lang="es-CO" sz="1100" b="0" i="0" u="none" strike="noStrike">
                    <a:solidFill>
                      <a:schemeClr val="tx1"/>
                    </a:solidFill>
                    <a:effectLst/>
                    <a:latin typeface="+mn-lt"/>
                    <a:ea typeface="+mn-ea"/>
                    <a:cs typeface="+mn-cs"/>
                  </a:rPr>
                  <a:t>_p</a:t>
                </a:r>
                <a:r>
                  <a:rPr lang="es-ES" sz="1100" b="0" i="0" u="none" strike="noStrike">
                    <a:solidFill>
                      <a:schemeClr val="tx1"/>
                    </a:solidFill>
                    <a:effectLst/>
                    <a:latin typeface="Cambria Math" panose="02040503050406030204" pitchFamily="18" charset="0"/>
                    <a:ea typeface="+mn-ea"/>
                    <a:cs typeface="+mn-cs"/>
                  </a:rPr>
                  <a:t>" ,  </a:t>
                </a:r>
                <a:r>
                  <a:rPr lang="es-ES" sz="1100" b="0" i="0">
                    <a:solidFill>
                      <a:schemeClr val="tx1"/>
                    </a:solidFill>
                    <a:effectLst/>
                    <a:latin typeface="Cambria Math" panose="02040503050406030204" pitchFamily="18" charset="0"/>
                    <a:ea typeface="+mn-ea"/>
                    <a:cs typeface="+mn-cs"/>
                  </a:rPr>
                  <a:t>16</a:t>
                </a:r>
                <a:r>
                  <a:rPr lang="es-CO" sz="1100" b="0" i="0">
                    <a:solidFill>
                      <a:schemeClr val="tx1"/>
                    </a:solidFill>
                    <a:effectLst/>
                    <a:latin typeface="Cambria Math" panose="02040503050406030204" pitchFamily="18" charset="0"/>
                    <a:ea typeface="Cambria Math" panose="02040503050406030204" pitchFamily="18" charset="0"/>
                    <a:cs typeface="+mn-cs"/>
                  </a:rPr>
                  <a:t>≤</a:t>
                </a:r>
                <a:r>
                  <a:rPr lang="es-CO" sz="1100" b="0" i="0">
                    <a:solidFill>
                      <a:schemeClr val="tx1"/>
                    </a:solidFill>
                    <a:effectLst/>
                    <a:latin typeface="Cambria Math" panose="02040503050406030204" pitchFamily="18" charset="0"/>
                    <a:ea typeface="+mn-ea"/>
                    <a:cs typeface="+mn-cs"/>
                  </a:rPr>
                  <a:t>𝑑𝑖𝑎𝑚</a:t>
                </a:r>
                <a:r>
                  <a:rPr lang="es-ES" sz="1100" b="0" i="0">
                    <a:solidFill>
                      <a:schemeClr val="tx1"/>
                    </a:solidFill>
                    <a:effectLst/>
                    <a:latin typeface="Cambria Math" panose="02040503050406030204" pitchFamily="18" charset="0"/>
                    <a:ea typeface="+mn-ea"/>
                    <a:cs typeface="+mn-cs"/>
                  </a:rPr>
                  <a:t>&lt;30@</a:t>
                </a:r>
                <a:r>
                  <a:rPr lang="es-CO" sz="1100" b="0" i="0">
                    <a:solidFill>
                      <a:schemeClr val="tx1"/>
                    </a:solidFill>
                    <a:effectLst/>
                    <a:latin typeface="Cambria Math" panose="02040503050406030204" pitchFamily="18" charset="0"/>
                    <a:ea typeface="Cambria Math" panose="02040503050406030204" pitchFamily="18" charset="0"/>
                    <a:cs typeface="+mn-cs"/>
                  </a:rPr>
                  <a:t>"p</a:t>
                </a:r>
                <a:r>
                  <a:rPr lang="es-CO" sz="1100" b="0" i="0" u="none" strike="noStrike">
                    <a:solidFill>
                      <a:schemeClr val="tx1"/>
                    </a:solidFill>
                    <a:effectLst/>
                    <a:latin typeface="+mn-lt"/>
                    <a:ea typeface="+mn-ea"/>
                    <a:cs typeface="+mn-cs"/>
                  </a:rPr>
                  <a:t>_p</a:t>
                </a:r>
                <a:r>
                  <a:rPr lang="es-ES" sz="1100" b="0" i="0" u="none" strike="noStrike">
                    <a:solidFill>
                      <a:schemeClr val="tx1"/>
                    </a:solidFill>
                    <a:effectLst/>
                    <a:latin typeface="Cambria Math" panose="02040503050406030204" pitchFamily="18" charset="0"/>
                    <a:ea typeface="+mn-ea"/>
                    <a:cs typeface="+mn-cs"/>
                  </a:rPr>
                  <a:t>" ,  </a:t>
                </a:r>
                <a:r>
                  <a:rPr lang="es-ES" sz="1100" b="0" i="0">
                    <a:solidFill>
                      <a:schemeClr val="tx1"/>
                    </a:solidFill>
                    <a:effectLst/>
                    <a:latin typeface="Cambria Math" panose="02040503050406030204" pitchFamily="18" charset="0"/>
                    <a:ea typeface="+mn-ea"/>
                    <a:cs typeface="+mn-cs"/>
                  </a:rPr>
                  <a:t>30</a:t>
                </a:r>
                <a:r>
                  <a:rPr lang="es-CO" sz="1100" b="0" i="0">
                    <a:solidFill>
                      <a:schemeClr val="tx1"/>
                    </a:solidFill>
                    <a:effectLst/>
                    <a:latin typeface="Cambria Math" panose="02040503050406030204" pitchFamily="18" charset="0"/>
                    <a:ea typeface="+mn-ea"/>
                    <a:cs typeface="+mn-cs"/>
                  </a:rPr>
                  <a:t>≤𝑑𝑖𝑎𝑚</a:t>
                </a:r>
                <a:r>
                  <a:rPr lang="es-CO" sz="1100" i="0">
                    <a:solidFill>
                      <a:schemeClr val="tx1"/>
                    </a:solidFill>
                    <a:effectLst/>
                    <a:latin typeface="Cambria Math" panose="02040503050406030204" pitchFamily="18" charset="0"/>
                    <a:ea typeface="+mn-ea"/>
                    <a:cs typeface="+mn-cs"/>
                  </a:rPr>
                  <a:t>&lt;</a:t>
                </a:r>
                <a:r>
                  <a:rPr lang="es-ES" sz="1100" b="0" i="0">
                    <a:solidFill>
                      <a:schemeClr val="tx1"/>
                    </a:solidFill>
                    <a:effectLst/>
                    <a:latin typeface="Cambria Math" panose="02040503050406030204" pitchFamily="18" charset="0"/>
                    <a:ea typeface="Cambria Math" panose="02040503050406030204" pitchFamily="18" charset="0"/>
                    <a:cs typeface="+mn-cs"/>
                  </a:rPr>
                  <a:t>42@</a:t>
                </a:r>
                <a:r>
                  <a:rPr lang="es-CO" sz="1100" b="0" i="0" u="none" strike="noStrike">
                    <a:solidFill>
                      <a:schemeClr val="tx1"/>
                    </a:solidFill>
                    <a:effectLst/>
                    <a:latin typeface="+mn-lt"/>
                    <a:ea typeface="+mn-ea"/>
                    <a:cs typeface="+mn-cs"/>
                  </a:rPr>
                  <a:t>"q_p</a:t>
                </a:r>
                <a:r>
                  <a:rPr lang="es-CO" i="0"/>
                  <a:t> </a:t>
                </a:r>
                <a:r>
                  <a:rPr lang="es-ES" b="0" i="0">
                    <a:latin typeface="Cambria Math" panose="02040503050406030204" pitchFamily="18" charset="0"/>
                  </a:rPr>
                  <a:t>" ,   42 </a:t>
                </a:r>
                <a:r>
                  <a:rPr lang="es-CO" sz="1100" b="0" i="0">
                    <a:solidFill>
                      <a:schemeClr val="tx1"/>
                    </a:solidFill>
                    <a:effectLst/>
                    <a:latin typeface="Cambria Math" panose="02040503050406030204" pitchFamily="18" charset="0"/>
                    <a:ea typeface="+mn-ea"/>
                    <a:cs typeface="+mn-cs"/>
                  </a:rPr>
                  <a:t>≤𝑑𝑖𝑎𝑚</a:t>
                </a:r>
                <a:r>
                  <a:rPr lang="es-ES" sz="1100" b="0" i="0">
                    <a:solidFill>
                      <a:schemeClr val="tx1"/>
                    </a:solidFill>
                    <a:effectLst/>
                    <a:latin typeface="Cambria Math" panose="02040503050406030204" pitchFamily="18" charset="0"/>
                    <a:ea typeface="+mn-ea"/>
                    <a:cs typeface="+mn-cs"/>
                  </a:rPr>
                  <a:t>.  </a:t>
                </a:r>
                <a:r>
                  <a:rPr lang="es-CO" sz="1100" b="0" i="0">
                    <a:solidFill>
                      <a:schemeClr val="tx1"/>
                    </a:solidFill>
                    <a:effectLst/>
                    <a:latin typeface="Cambria Math" panose="02040503050406030204" pitchFamily="18" charset="0"/>
                    <a:ea typeface="+mn-ea"/>
                    <a:cs typeface="+mn-cs"/>
                  </a:rPr>
                  <a:t>≤</a:t>
                </a:r>
                <a:r>
                  <a:rPr lang="es-ES" sz="1100" b="0" i="0">
                    <a:solidFill>
                      <a:schemeClr val="tx1"/>
                    </a:solidFill>
                    <a:effectLst/>
                    <a:latin typeface="Cambria Math" panose="02040503050406030204" pitchFamily="18" charset="0"/>
                    <a:ea typeface="+mn-ea"/>
                    <a:cs typeface="+mn-cs"/>
                  </a:rPr>
                  <a:t>48)┤</a:t>
                </a:r>
                <a:endParaRPr lang="es-MX" sz="1100"/>
              </a:p>
            </xdr:txBody>
          </xdr:sp>
        </mc:Fallback>
      </mc:AlternateContent>
      <mc:AlternateContent xmlns:mc="http://schemas.openxmlformats.org/markup-compatibility/2006" xmlns:a14="http://schemas.microsoft.com/office/drawing/2010/main">
        <mc:Choice Requires="a14">
          <xdr:sp macro="" textlink="">
            <xdr:nvSpPr>
              <xdr:cNvPr id="8" name="CuadroTexto 7">
                <a:extLst>
                  <a:ext uri="{FF2B5EF4-FFF2-40B4-BE49-F238E27FC236}">
                    <a16:creationId xmlns:a16="http://schemas.microsoft.com/office/drawing/2014/main" id="{BE61247C-B4C2-6C47-ABDC-DF02A29BB4D1}"/>
                  </a:ext>
                </a:extLst>
              </xdr:cNvPr>
              <xdr:cNvSpPr txBox="1"/>
            </xdr:nvSpPr>
            <xdr:spPr>
              <a:xfrm>
                <a:off x="8705003" y="12972148"/>
                <a:ext cx="2041298" cy="761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𝑀</m:t>
                          </m:r>
                          <m:r>
                            <a:rPr lang="es-ES" sz="1100" b="0" i="1">
                              <a:solidFill>
                                <a:schemeClr val="tx1"/>
                              </a:solidFill>
                              <a:effectLst/>
                              <a:latin typeface="Cambria Math" panose="02040503050406030204" pitchFamily="18" charset="0"/>
                              <a:ea typeface="+mn-ea"/>
                              <a:cs typeface="+mn-cs"/>
                            </a:rPr>
                            <m:t>′</m:t>
                          </m:r>
                        </m:e>
                        <m:sub>
                          <m:r>
                            <a:rPr lang="es-CO" sz="1100" i="1">
                              <a:solidFill>
                                <a:schemeClr val="tx1"/>
                              </a:solidFill>
                              <a:effectLst/>
                              <a:latin typeface="Cambria Math" panose="02040503050406030204" pitchFamily="18" charset="0"/>
                              <a:ea typeface="+mn-ea"/>
                              <a:cs typeface="+mn-cs"/>
                            </a:rPr>
                            <m:t>𝑉𝑆𝑠𝑢𝑏</m:t>
                          </m:r>
                        </m:sub>
                      </m:sSub>
                      <m:r>
                        <m:rPr>
                          <m:nor/>
                        </m:rPr>
                        <a:rPr lang="es-CO">
                          <a:effectLst/>
                        </a:rPr>
                        <m:t> </m:t>
                      </m:r>
                      <m:r>
                        <a:rPr lang="es-MX" sz="1100" i="1">
                          <a:latin typeface="Cambria Math" panose="02040503050406030204" pitchFamily="18" charset="0"/>
                        </a:rPr>
                        <m:t>=</m:t>
                      </m:r>
                      <m:d>
                        <m:dPr>
                          <m:begChr m:val="{"/>
                          <m:endChr m:val=""/>
                          <m:ctrlPr>
                            <a:rPr lang="es-MX" sz="1100" i="1">
                              <a:latin typeface="Cambria Math" panose="02040503050406030204" pitchFamily="18" charset="0"/>
                            </a:rPr>
                          </m:ctrlPr>
                        </m:dPr>
                        <m:e>
                          <m:eqArr>
                            <m:eqArrPr>
                              <m:ctrlPr>
                                <a:rPr lang="es-MX" sz="1100" b="0" i="1" u="none" strike="noStrike">
                                  <a:solidFill>
                                    <a:schemeClr val="tx1"/>
                                  </a:solidFill>
                                  <a:effectLst/>
                                  <a:latin typeface="Cambria Math" panose="02040503050406030204" pitchFamily="18" charset="0"/>
                                  <a:ea typeface="+mn-ea"/>
                                  <a:cs typeface="+mn-cs"/>
                                </a:rPr>
                              </m:ctrlPr>
                            </m:eqArrPr>
                            <m:e>
                              <m:r>
                                <m:rPr>
                                  <m:nor/>
                                </m:rPr>
                                <a:rPr lang="es-CO" sz="1100" b="0" i="0" u="none" strike="noStrike">
                                  <a:solidFill>
                                    <a:schemeClr val="tx1"/>
                                  </a:solidFill>
                                  <a:effectLst/>
                                  <a:latin typeface="Cambria Math" panose="02040503050406030204" pitchFamily="18" charset="0"/>
                                  <a:ea typeface="+mn-ea"/>
                                  <a:cs typeface="+mn-cs"/>
                                </a:rPr>
                                <m:t>r</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m:t> </m:t>
                              </m:r>
                              <m:r>
                                <a:rPr lang="es-MX" sz="1100" i="1">
                                  <a:latin typeface="Cambria Math" panose="02040503050406030204" pitchFamily="18" charset="0"/>
                                </a:rPr>
                                <m:t>,  </m:t>
                              </m:r>
                              <m:r>
                                <a:rPr lang="es-ES" sz="1100" b="0" i="1">
                                  <a:latin typeface="Cambria Math" panose="02040503050406030204" pitchFamily="18" charset="0"/>
                                </a:rPr>
                                <m:t>2</m:t>
                              </m:r>
                              <m:r>
                                <a:rPr lang="es-CO" sz="1100" b="0" i="1">
                                  <a:solidFill>
                                    <a:schemeClr val="tx1"/>
                                  </a:solidFill>
                                  <a:effectLst/>
                                  <a:latin typeface="Cambria Math" panose="02040503050406030204" pitchFamily="18" charset="0"/>
                                  <a:ea typeface="Cambria Math" panose="02040503050406030204" pitchFamily="18" charset="0"/>
                                  <a:cs typeface="+mn-cs"/>
                                </a:rPr>
                                <m:t>≤</m:t>
                              </m:r>
                              <m:r>
                                <a:rPr lang="es-CO" sz="1100" b="0" i="1">
                                  <a:solidFill>
                                    <a:schemeClr val="tx1"/>
                                  </a:solidFill>
                                  <a:effectLst/>
                                  <a:latin typeface="Cambria Math" panose="02040503050406030204" pitchFamily="18" charset="0"/>
                                  <a:ea typeface="+mn-ea"/>
                                  <a:cs typeface="+mn-cs"/>
                                </a:rPr>
                                <m:t>𝑑𝑖𝑎𝑚</m:t>
                              </m:r>
                              <m:r>
                                <a:rPr lang="es-ES" sz="1100" b="0" i="1">
                                  <a:solidFill>
                                    <a:schemeClr val="tx1"/>
                                  </a:solidFill>
                                  <a:effectLst/>
                                  <a:latin typeface="Cambria Math" panose="02040503050406030204" pitchFamily="18" charset="0"/>
                                  <a:ea typeface="+mn-ea"/>
                                  <a:cs typeface="+mn-cs"/>
                                </a:rPr>
                                <m:t>&lt;16</m:t>
                              </m:r>
                            </m:e>
                            <m:e>
                              <m:r>
                                <a:rPr lang="es-MX" sz="1100" i="1">
                                  <a:latin typeface="Cambria Math" panose="02040503050406030204" pitchFamily="18" charset="0"/>
                                </a:rPr>
                                <m:t>&amp;</m:t>
                              </m:r>
                              <m:r>
                                <m:rPr>
                                  <m:nor/>
                                </m:rPr>
                                <a:rPr lang="es-CO" sz="1100" b="0" i="0" u="none" strike="noStrike">
                                  <a:solidFill>
                                    <a:schemeClr val="tx1"/>
                                  </a:solidFill>
                                  <a:effectLst/>
                                  <a:latin typeface="+mn-lt"/>
                                  <a:ea typeface="+mn-ea"/>
                                  <a:cs typeface="+mn-cs"/>
                                </a:rPr>
                                <m:t>s</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m:t> </m:t>
                              </m:r>
                              <m:r>
                                <a:rPr lang="es-MX" sz="1100" i="1">
                                  <a:latin typeface="Cambria Math" panose="02040503050406030204" pitchFamily="18" charset="0"/>
                                </a:rPr>
                                <m:t>,  </m:t>
                              </m:r>
                              <m:r>
                                <a:rPr lang="es-ES" sz="1100" b="0" i="1">
                                  <a:solidFill>
                                    <a:schemeClr val="tx1"/>
                                  </a:solidFill>
                                  <a:effectLst/>
                                  <a:latin typeface="Cambria Math" panose="02040503050406030204" pitchFamily="18" charset="0"/>
                                  <a:ea typeface="+mn-ea"/>
                                  <a:cs typeface="+mn-cs"/>
                                </a:rPr>
                                <m:t>16</m:t>
                              </m:r>
                              <m:r>
                                <a:rPr lang="es-CO" sz="1100" i="1">
                                  <a:solidFill>
                                    <a:schemeClr val="tx1"/>
                                  </a:solidFill>
                                  <a:effectLst/>
                                  <a:latin typeface="Cambria Math" panose="02040503050406030204" pitchFamily="18" charset="0"/>
                                  <a:ea typeface="Cambria Math" panose="02040503050406030204" pitchFamily="18" charset="0"/>
                                  <a:cs typeface="+mn-cs"/>
                                </a:rPr>
                                <m:t>≤</m:t>
                              </m:r>
                              <m:r>
                                <a:rPr lang="es-CO" sz="1100" b="0" i="1">
                                  <a:solidFill>
                                    <a:schemeClr val="tx1"/>
                                  </a:solidFill>
                                  <a:effectLst/>
                                  <a:latin typeface="Cambria Math" panose="02040503050406030204" pitchFamily="18" charset="0"/>
                                  <a:ea typeface="+mn-ea"/>
                                  <a:cs typeface="+mn-cs"/>
                                </a:rPr>
                                <m:t>𝑑𝑖𝑎𝑚</m:t>
                              </m:r>
                              <m:r>
                                <a:rPr lang="es-ES" sz="1100" b="0" i="1">
                                  <a:solidFill>
                                    <a:schemeClr val="tx1"/>
                                  </a:solidFill>
                                  <a:effectLst/>
                                  <a:latin typeface="Cambria Math" panose="02040503050406030204" pitchFamily="18" charset="0"/>
                                  <a:ea typeface="+mn-ea"/>
                                  <a:cs typeface="+mn-cs"/>
                                </a:rPr>
                                <m:t>&lt;</m:t>
                              </m:r>
                              <m:r>
                                <a:rPr lang="es-ES" sz="1100" b="0" i="1">
                                  <a:solidFill>
                                    <a:schemeClr val="tx1"/>
                                  </a:solidFill>
                                  <a:effectLst/>
                                  <a:latin typeface="Cambria Math" panose="02040503050406030204" pitchFamily="18" charset="0"/>
                                  <a:ea typeface="Cambria Math" panose="02040503050406030204" pitchFamily="18" charset="0"/>
                                  <a:cs typeface="+mn-cs"/>
                                </a:rPr>
                                <m:t>36</m:t>
                              </m:r>
                            </m:e>
                            <m:e>
                              <m:r>
                                <m:rPr>
                                  <m:nor/>
                                </m:rPr>
                                <a:rPr lang="es-CO" sz="1100" b="0" i="0">
                                  <a:solidFill>
                                    <a:schemeClr val="tx1"/>
                                  </a:solidFill>
                                  <a:effectLst/>
                                  <a:latin typeface="Cambria Math" panose="02040503050406030204" pitchFamily="18" charset="0"/>
                                  <a:ea typeface="Cambria Math" panose="02040503050406030204" pitchFamily="18" charset="0"/>
                                  <a:cs typeface="+mn-cs"/>
                                </a:rPr>
                                <m:t>t</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m:t> </m:t>
                              </m:r>
                              <m:r>
                                <a:rPr lang="es-ES" sz="1100" b="0" i="1" u="none" strike="noStrike">
                                  <a:solidFill>
                                    <a:schemeClr val="tx1"/>
                                  </a:solidFill>
                                  <a:effectLst/>
                                  <a:latin typeface="Cambria Math" panose="02040503050406030204" pitchFamily="18" charset="0"/>
                                  <a:ea typeface="+mn-ea"/>
                                  <a:cs typeface="+mn-cs"/>
                                </a:rPr>
                                <m:t>,  </m:t>
                              </m:r>
                              <m:r>
                                <a:rPr lang="es-ES" sz="1100" b="0" i="1">
                                  <a:solidFill>
                                    <a:schemeClr val="tx1"/>
                                  </a:solidFill>
                                  <a:effectLst/>
                                  <a:latin typeface="Cambria Math" panose="02040503050406030204" pitchFamily="18" charset="0"/>
                                  <a:ea typeface="+mn-ea"/>
                                  <a:cs typeface="+mn-cs"/>
                                </a:rPr>
                                <m:t>36</m:t>
                              </m:r>
                              <m:r>
                                <a:rPr lang="es-CO" sz="1100" i="1">
                                  <a:solidFill>
                                    <a:schemeClr val="tx1"/>
                                  </a:solidFill>
                                  <a:effectLst/>
                                  <a:latin typeface="Cambria Math" panose="02040503050406030204" pitchFamily="18" charset="0"/>
                                  <a:ea typeface="Cambria Math" panose="02040503050406030204" pitchFamily="18" charset="0"/>
                                  <a:cs typeface="+mn-cs"/>
                                </a:rPr>
                                <m:t>≤</m:t>
                              </m:r>
                              <m:r>
                                <a:rPr lang="es-CO" sz="1100" b="0" i="1">
                                  <a:solidFill>
                                    <a:schemeClr val="tx1"/>
                                  </a:solidFill>
                                  <a:effectLst/>
                                  <a:latin typeface="Cambria Math" panose="02040503050406030204" pitchFamily="18" charset="0"/>
                                  <a:ea typeface="+mn-ea"/>
                                  <a:cs typeface="+mn-cs"/>
                                </a:rPr>
                                <m:t>𝑑𝑖𝑎𝑚</m:t>
                              </m:r>
                              <m:r>
                                <a:rPr lang="es-ES" sz="1100" b="0" i="1">
                                  <a:solidFill>
                                    <a:schemeClr val="tx1"/>
                                  </a:solidFill>
                                  <a:effectLst/>
                                  <a:latin typeface="Cambria Math" panose="02040503050406030204" pitchFamily="18" charset="0"/>
                                  <a:ea typeface="+mn-ea"/>
                                  <a:cs typeface="+mn-cs"/>
                                </a:rPr>
                                <m:t>&lt;48</m:t>
                              </m:r>
                            </m:e>
                            <m:e>
                              <m:r>
                                <m:rPr>
                                  <m:nor/>
                                </m:rPr>
                                <a:rPr lang="es-CO" sz="1100" b="0" i="0">
                                  <a:solidFill>
                                    <a:schemeClr val="tx1"/>
                                  </a:solidFill>
                                  <a:effectLst/>
                                  <a:latin typeface="Cambria Math" panose="02040503050406030204" pitchFamily="18" charset="0"/>
                                  <a:ea typeface="Cambria Math" panose="02040503050406030204" pitchFamily="18" charset="0"/>
                                  <a:cs typeface="+mn-cs"/>
                                </a:rPr>
                                <m:t>u</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m:t> </m:t>
                              </m:r>
                              <m:r>
                                <a:rPr lang="es-ES" sz="1100" b="0" i="1" u="none" strike="noStrike">
                                  <a:solidFill>
                                    <a:schemeClr val="tx1"/>
                                  </a:solidFill>
                                  <a:effectLst/>
                                  <a:latin typeface="Cambria Math" panose="02040503050406030204" pitchFamily="18" charset="0"/>
                                  <a:ea typeface="+mn-ea"/>
                                  <a:cs typeface="+mn-cs"/>
                                </a:rPr>
                                <m:t>,  </m:t>
                              </m:r>
                              <m:r>
                                <a:rPr lang="es-ES" sz="1100" b="0" i="1">
                                  <a:solidFill>
                                    <a:schemeClr val="tx1"/>
                                  </a:solidFill>
                                  <a:effectLst/>
                                  <a:latin typeface="Cambria Math" panose="02040503050406030204" pitchFamily="18" charset="0"/>
                                  <a:ea typeface="+mn-ea"/>
                                  <a:cs typeface="+mn-cs"/>
                                </a:rPr>
                                <m:t>48.                           </m:t>
                              </m:r>
                            </m:e>
                          </m:eqArr>
                        </m:e>
                      </m:d>
                    </m:oMath>
                  </m:oMathPara>
                </a14:m>
                <a:endParaRPr lang="es-MX" sz="1100"/>
              </a:p>
            </xdr:txBody>
          </xdr:sp>
        </mc:Choice>
        <mc:Fallback xmlns="">
          <xdr:sp macro="" textlink="">
            <xdr:nvSpPr>
              <xdr:cNvPr id="8" name="CuadroTexto 7">
                <a:extLst>
                  <a:ext uri="{FF2B5EF4-FFF2-40B4-BE49-F238E27FC236}">
                    <a16:creationId xmlns:a16="http://schemas.microsoft.com/office/drawing/2014/main" id="{BE61247C-B4C2-6C47-ABDC-DF02A29BB4D1}"/>
                  </a:ext>
                </a:extLst>
              </xdr:cNvPr>
              <xdr:cNvSpPr txBox="1"/>
            </xdr:nvSpPr>
            <xdr:spPr>
              <a:xfrm>
                <a:off x="8705003" y="12972148"/>
                <a:ext cx="2041298" cy="761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solidFill>
                      <a:schemeClr val="tx1"/>
                    </a:solidFill>
                    <a:effectLst/>
                    <a:latin typeface="Cambria Math" panose="02040503050406030204" pitchFamily="18" charset="0"/>
                    <a:ea typeface="+mn-ea"/>
                    <a:cs typeface="+mn-cs"/>
                  </a:rPr>
                  <a:t>〖𝑀</a:t>
                </a:r>
                <a:r>
                  <a:rPr lang="es-ES" sz="1100" b="0" i="0">
                    <a:solidFill>
                      <a:schemeClr val="tx1"/>
                    </a:solidFill>
                    <a:effectLst/>
                    <a:latin typeface="Cambria Math" panose="02040503050406030204" pitchFamily="18" charset="0"/>
                    <a:ea typeface="+mn-ea"/>
                    <a:cs typeface="+mn-cs"/>
                  </a:rPr>
                  <a:t>′</a:t>
                </a:r>
                <a:r>
                  <a:rPr lang="es-CO" sz="1100" b="0" i="0">
                    <a:solidFill>
                      <a:schemeClr val="tx1"/>
                    </a:solidFill>
                    <a:effectLst/>
                    <a:latin typeface="Cambria Math" panose="02040503050406030204" pitchFamily="18" charset="0"/>
                    <a:ea typeface="+mn-ea"/>
                    <a:cs typeface="+mn-cs"/>
                  </a:rPr>
                  <a:t>〗_</a:t>
                </a:r>
                <a:r>
                  <a:rPr lang="es-CO" sz="1100" i="0">
                    <a:solidFill>
                      <a:schemeClr val="tx1"/>
                    </a:solidFill>
                    <a:effectLst/>
                    <a:latin typeface="Cambria Math" panose="02040503050406030204" pitchFamily="18" charset="0"/>
                    <a:ea typeface="+mn-ea"/>
                    <a:cs typeface="+mn-cs"/>
                  </a:rPr>
                  <a:t>𝑉𝑆𝑠𝑢𝑏 "</a:t>
                </a:r>
                <a:r>
                  <a:rPr lang="es-CO" i="0">
                    <a:effectLst/>
                    <a:latin typeface="Cambria Math" panose="02040503050406030204" pitchFamily="18" charset="0"/>
                  </a:rPr>
                  <a:t> </a:t>
                </a:r>
                <a:r>
                  <a:rPr lang="es-MX" sz="1100" i="0">
                    <a:effectLst/>
                    <a:latin typeface="Cambria Math" panose="02040503050406030204" pitchFamily="18" charset="0"/>
                  </a:rPr>
                  <a:t>"</a:t>
                </a:r>
                <a:r>
                  <a:rPr lang="es-MX" sz="1100" i="0">
                    <a:latin typeface="Cambria Math" panose="02040503050406030204" pitchFamily="18" charset="0"/>
                  </a:rPr>
                  <a:t>={</a:t>
                </a:r>
                <a:r>
                  <a:rPr lang="es-MX" sz="1100" b="0" i="0" u="none" strike="noStrike">
                    <a:solidFill>
                      <a:schemeClr val="tx1"/>
                    </a:solidFill>
                    <a:effectLst/>
                    <a:latin typeface="Cambria Math" panose="02040503050406030204" pitchFamily="18" charset="0"/>
                    <a:ea typeface="+mn-ea"/>
                    <a:cs typeface="+mn-cs"/>
                  </a:rPr>
                  <a:t>█(</a:t>
                </a:r>
                <a:r>
                  <a:rPr lang="es-CO" sz="1100" b="0" i="0" u="none" strike="noStrike">
                    <a:solidFill>
                      <a:schemeClr val="tx1"/>
                    </a:solidFill>
                    <a:effectLst/>
                    <a:latin typeface="Cambria Math" panose="02040503050406030204" pitchFamily="18" charset="0"/>
                    <a:ea typeface="+mn-ea"/>
                    <a:cs typeface="+mn-cs"/>
                  </a:rPr>
                  <a:t>"r</a:t>
                </a:r>
                <a:r>
                  <a:rPr lang="es-CO" sz="1100" b="0" i="0" u="none" strike="noStrike">
                    <a:solidFill>
                      <a:schemeClr val="tx1"/>
                    </a:solidFill>
                    <a:effectLst/>
                    <a:latin typeface="+mn-lt"/>
                    <a:ea typeface="+mn-ea"/>
                    <a:cs typeface="+mn-cs"/>
                  </a:rPr>
                  <a:t>_p</a:t>
                </a:r>
                <a:r>
                  <a:rPr lang="es-CO" i="0"/>
                  <a:t> </a:t>
                </a:r>
                <a:r>
                  <a:rPr lang="es-MX" sz="1100" i="0">
                    <a:latin typeface="Cambria Math" panose="02040503050406030204" pitchFamily="18" charset="0"/>
                  </a:rPr>
                  <a:t>" ,  </a:t>
                </a:r>
                <a:r>
                  <a:rPr lang="es-ES" sz="1100" b="0" i="0">
                    <a:latin typeface="Cambria Math" panose="02040503050406030204" pitchFamily="18" charset="0"/>
                  </a:rPr>
                  <a:t>2</a:t>
                </a:r>
                <a:r>
                  <a:rPr lang="es-CO" sz="1100" b="0" i="0">
                    <a:solidFill>
                      <a:schemeClr val="tx1"/>
                    </a:solidFill>
                    <a:effectLst/>
                    <a:latin typeface="Cambria Math" panose="02040503050406030204" pitchFamily="18" charset="0"/>
                    <a:ea typeface="Cambria Math" panose="02040503050406030204" pitchFamily="18" charset="0"/>
                    <a:cs typeface="+mn-cs"/>
                  </a:rPr>
                  <a:t>≤</a:t>
                </a:r>
                <a:r>
                  <a:rPr lang="es-CO" sz="1100" b="0" i="0">
                    <a:solidFill>
                      <a:schemeClr val="tx1"/>
                    </a:solidFill>
                    <a:effectLst/>
                    <a:latin typeface="Cambria Math" panose="02040503050406030204" pitchFamily="18" charset="0"/>
                    <a:ea typeface="+mn-ea"/>
                    <a:cs typeface="+mn-cs"/>
                  </a:rPr>
                  <a:t>𝑑𝑖𝑎𝑚</a:t>
                </a:r>
                <a:r>
                  <a:rPr lang="es-ES" sz="1100" b="0" i="0">
                    <a:solidFill>
                      <a:schemeClr val="tx1"/>
                    </a:solidFill>
                    <a:effectLst/>
                    <a:latin typeface="Cambria Math" panose="02040503050406030204" pitchFamily="18" charset="0"/>
                    <a:ea typeface="+mn-ea"/>
                    <a:cs typeface="+mn-cs"/>
                  </a:rPr>
                  <a:t>&lt;16@</a:t>
                </a:r>
                <a:r>
                  <a:rPr lang="es-MX" sz="1100" i="0">
                    <a:latin typeface="Cambria Math" panose="02040503050406030204" pitchFamily="18" charset="0"/>
                  </a:rPr>
                  <a:t>&amp;</a:t>
                </a:r>
                <a:r>
                  <a:rPr lang="es-CO" sz="1100" b="0" i="0" u="none" strike="noStrike">
                    <a:solidFill>
                      <a:schemeClr val="tx1"/>
                    </a:solidFill>
                    <a:effectLst/>
                    <a:latin typeface="+mn-lt"/>
                    <a:ea typeface="+mn-ea"/>
                    <a:cs typeface="+mn-cs"/>
                  </a:rPr>
                  <a:t>"s_p</a:t>
                </a:r>
                <a:r>
                  <a:rPr lang="es-CO" i="0"/>
                  <a:t> </a:t>
                </a:r>
                <a:r>
                  <a:rPr lang="es-MX" sz="1100" i="0">
                    <a:latin typeface="Cambria Math" panose="02040503050406030204" pitchFamily="18" charset="0"/>
                  </a:rPr>
                  <a:t>" ,  </a:t>
                </a:r>
                <a:r>
                  <a:rPr lang="es-ES" sz="1100" b="0" i="0">
                    <a:solidFill>
                      <a:schemeClr val="tx1"/>
                    </a:solidFill>
                    <a:effectLst/>
                    <a:latin typeface="Cambria Math" panose="02040503050406030204" pitchFamily="18" charset="0"/>
                    <a:ea typeface="+mn-ea"/>
                    <a:cs typeface="+mn-cs"/>
                  </a:rPr>
                  <a:t>16</a:t>
                </a:r>
                <a:r>
                  <a:rPr lang="es-CO" sz="1100" i="0">
                    <a:solidFill>
                      <a:schemeClr val="tx1"/>
                    </a:solidFill>
                    <a:effectLst/>
                    <a:latin typeface="Cambria Math" panose="02040503050406030204" pitchFamily="18" charset="0"/>
                    <a:ea typeface="Cambria Math" panose="02040503050406030204" pitchFamily="18" charset="0"/>
                    <a:cs typeface="+mn-cs"/>
                  </a:rPr>
                  <a:t>≤</a:t>
                </a:r>
                <a:r>
                  <a:rPr lang="es-CO" sz="1100" b="0" i="0">
                    <a:solidFill>
                      <a:schemeClr val="tx1"/>
                    </a:solidFill>
                    <a:effectLst/>
                    <a:latin typeface="Cambria Math" panose="02040503050406030204" pitchFamily="18" charset="0"/>
                    <a:ea typeface="+mn-ea"/>
                    <a:cs typeface="+mn-cs"/>
                  </a:rPr>
                  <a:t>𝑑𝑖𝑎𝑚</a:t>
                </a:r>
                <a:r>
                  <a:rPr lang="es-ES" sz="1100" b="0" i="0">
                    <a:solidFill>
                      <a:schemeClr val="tx1"/>
                    </a:solidFill>
                    <a:effectLst/>
                    <a:latin typeface="Cambria Math" panose="02040503050406030204" pitchFamily="18" charset="0"/>
                    <a:ea typeface="+mn-ea"/>
                    <a:cs typeface="+mn-cs"/>
                  </a:rPr>
                  <a:t>&lt;</a:t>
                </a:r>
                <a:r>
                  <a:rPr lang="es-ES" sz="1100" b="0" i="0">
                    <a:solidFill>
                      <a:schemeClr val="tx1"/>
                    </a:solidFill>
                    <a:effectLst/>
                    <a:latin typeface="Cambria Math" panose="02040503050406030204" pitchFamily="18" charset="0"/>
                    <a:ea typeface="Cambria Math" panose="02040503050406030204" pitchFamily="18" charset="0"/>
                    <a:cs typeface="+mn-cs"/>
                  </a:rPr>
                  <a:t>36@</a:t>
                </a:r>
                <a:r>
                  <a:rPr lang="es-CO" sz="1100" b="0" i="0">
                    <a:solidFill>
                      <a:schemeClr val="tx1"/>
                    </a:solidFill>
                    <a:effectLst/>
                    <a:latin typeface="Cambria Math" panose="02040503050406030204" pitchFamily="18" charset="0"/>
                    <a:ea typeface="Cambria Math" panose="02040503050406030204" pitchFamily="18" charset="0"/>
                    <a:cs typeface="+mn-cs"/>
                  </a:rPr>
                  <a:t>"t</a:t>
                </a:r>
                <a:r>
                  <a:rPr lang="es-CO" sz="1100" b="0" i="0" u="none" strike="noStrike">
                    <a:solidFill>
                      <a:schemeClr val="tx1"/>
                    </a:solidFill>
                    <a:effectLst/>
                    <a:latin typeface="+mn-lt"/>
                    <a:ea typeface="+mn-ea"/>
                    <a:cs typeface="+mn-cs"/>
                  </a:rPr>
                  <a:t>_p</a:t>
                </a:r>
                <a:r>
                  <a:rPr lang="es-CO" i="0"/>
                  <a:t> </a:t>
                </a:r>
                <a:r>
                  <a:rPr lang="es-ES" sz="1100" b="0" i="0" u="none" strike="noStrike">
                    <a:solidFill>
                      <a:schemeClr val="tx1"/>
                    </a:solidFill>
                    <a:effectLst/>
                    <a:latin typeface="Cambria Math" panose="02040503050406030204" pitchFamily="18" charset="0"/>
                    <a:ea typeface="+mn-ea"/>
                    <a:cs typeface="+mn-cs"/>
                  </a:rPr>
                  <a:t>" ,  </a:t>
                </a:r>
                <a:r>
                  <a:rPr lang="es-ES" sz="1100" b="0" i="0">
                    <a:solidFill>
                      <a:schemeClr val="tx1"/>
                    </a:solidFill>
                    <a:effectLst/>
                    <a:latin typeface="Cambria Math" panose="02040503050406030204" pitchFamily="18" charset="0"/>
                    <a:ea typeface="+mn-ea"/>
                    <a:cs typeface="+mn-cs"/>
                  </a:rPr>
                  <a:t>36</a:t>
                </a:r>
                <a:r>
                  <a:rPr lang="es-CO" sz="1100" i="0">
                    <a:solidFill>
                      <a:schemeClr val="tx1"/>
                    </a:solidFill>
                    <a:effectLst/>
                    <a:latin typeface="Cambria Math" panose="02040503050406030204" pitchFamily="18" charset="0"/>
                    <a:ea typeface="Cambria Math" panose="02040503050406030204" pitchFamily="18" charset="0"/>
                    <a:cs typeface="+mn-cs"/>
                  </a:rPr>
                  <a:t>≤</a:t>
                </a:r>
                <a:r>
                  <a:rPr lang="es-CO" sz="1100" b="0" i="0">
                    <a:solidFill>
                      <a:schemeClr val="tx1"/>
                    </a:solidFill>
                    <a:effectLst/>
                    <a:latin typeface="Cambria Math" panose="02040503050406030204" pitchFamily="18" charset="0"/>
                    <a:ea typeface="+mn-ea"/>
                    <a:cs typeface="+mn-cs"/>
                  </a:rPr>
                  <a:t>𝑑𝑖𝑎𝑚</a:t>
                </a:r>
                <a:r>
                  <a:rPr lang="es-ES" sz="1100" b="0" i="0">
                    <a:solidFill>
                      <a:schemeClr val="tx1"/>
                    </a:solidFill>
                    <a:effectLst/>
                    <a:latin typeface="Cambria Math" panose="02040503050406030204" pitchFamily="18" charset="0"/>
                    <a:ea typeface="+mn-ea"/>
                    <a:cs typeface="+mn-cs"/>
                  </a:rPr>
                  <a:t>&lt;48@</a:t>
                </a:r>
                <a:r>
                  <a:rPr lang="es-CO" sz="1100" b="0" i="0">
                    <a:solidFill>
                      <a:schemeClr val="tx1"/>
                    </a:solidFill>
                    <a:effectLst/>
                    <a:latin typeface="Cambria Math" panose="02040503050406030204" pitchFamily="18" charset="0"/>
                    <a:ea typeface="Cambria Math" panose="02040503050406030204" pitchFamily="18" charset="0"/>
                    <a:cs typeface="+mn-cs"/>
                  </a:rPr>
                  <a:t>"u</a:t>
                </a:r>
                <a:r>
                  <a:rPr lang="es-CO" sz="1100" b="0" i="0" u="none" strike="noStrike">
                    <a:solidFill>
                      <a:schemeClr val="tx1"/>
                    </a:solidFill>
                    <a:effectLst/>
                    <a:latin typeface="+mn-lt"/>
                    <a:ea typeface="+mn-ea"/>
                    <a:cs typeface="+mn-cs"/>
                  </a:rPr>
                  <a:t>_p</a:t>
                </a:r>
                <a:r>
                  <a:rPr lang="es-CO" i="0"/>
                  <a:t> </a:t>
                </a:r>
                <a:r>
                  <a:rPr lang="es-ES" sz="1100" b="0" i="0" u="none" strike="noStrike">
                    <a:solidFill>
                      <a:schemeClr val="tx1"/>
                    </a:solidFill>
                    <a:effectLst/>
                    <a:latin typeface="Cambria Math" panose="02040503050406030204" pitchFamily="18" charset="0"/>
                    <a:ea typeface="+mn-ea"/>
                    <a:cs typeface="+mn-cs"/>
                  </a:rPr>
                  <a:t>" ,  </a:t>
                </a:r>
                <a:r>
                  <a:rPr lang="es-ES" sz="1100" b="0" i="0">
                    <a:solidFill>
                      <a:schemeClr val="tx1"/>
                    </a:solidFill>
                    <a:effectLst/>
                    <a:latin typeface="Cambria Math" panose="02040503050406030204" pitchFamily="18" charset="0"/>
                    <a:ea typeface="+mn-ea"/>
                    <a:cs typeface="+mn-cs"/>
                  </a:rPr>
                  <a:t>48.                           )┤</a:t>
                </a:r>
                <a:endParaRPr lang="es-MX" sz="1100"/>
              </a:p>
            </xdr:txBody>
          </xdr:sp>
        </mc:Fallback>
      </mc:AlternateContent>
      <mc:AlternateContent xmlns:mc="http://schemas.openxmlformats.org/markup-compatibility/2006" xmlns:a14="http://schemas.microsoft.com/office/drawing/2010/main">
        <mc:Choice Requires="a14">
          <xdr:sp macro="" textlink="">
            <xdr:nvSpPr>
              <xdr:cNvPr id="9" name="CuadroTexto 8">
                <a:extLst>
                  <a:ext uri="{FF2B5EF4-FFF2-40B4-BE49-F238E27FC236}">
                    <a16:creationId xmlns:a16="http://schemas.microsoft.com/office/drawing/2014/main" id="{F1AA43FE-9A9E-C445-A16D-C992957D6411}"/>
                  </a:ext>
                </a:extLst>
              </xdr:cNvPr>
              <xdr:cNvSpPr txBox="1"/>
            </xdr:nvSpPr>
            <xdr:spPr>
              <a:xfrm>
                <a:off x="9441860" y="13821523"/>
                <a:ext cx="763011" cy="189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CO" sz="1200" b="0" i="1">
                              <a:latin typeface="Cambria Math" panose="02040503050406030204" pitchFamily="18" charset="0"/>
                            </a:rPr>
                          </m:ctrlPr>
                        </m:sSubPr>
                        <m:e>
                          <m:r>
                            <a:rPr lang="es-CO" sz="1200" b="0" i="1">
                              <a:latin typeface="Cambria Math" panose="02040503050406030204" pitchFamily="18" charset="0"/>
                            </a:rPr>
                            <m:t>𝑀</m:t>
                          </m:r>
                        </m:e>
                        <m:sub>
                          <m:r>
                            <a:rPr lang="es-ES" sz="1200" b="0" i="1">
                              <a:latin typeface="Cambria Math" panose="02040503050406030204" pitchFamily="18" charset="0"/>
                            </a:rPr>
                            <m:t>′</m:t>
                          </m:r>
                          <m:r>
                            <a:rPr lang="es-CO" sz="1200" b="0" i="1">
                              <a:latin typeface="Cambria Math" panose="02040503050406030204" pitchFamily="18" charset="0"/>
                            </a:rPr>
                            <m:t>𝑆𝐴𝑟𝑖</m:t>
                          </m:r>
                        </m:sub>
                      </m:sSub>
                      <m:r>
                        <a:rPr lang="es-CO" sz="1200" b="0" i="1">
                          <a:latin typeface="Cambria Math" panose="02040503050406030204" pitchFamily="18" charset="0"/>
                        </a:rPr>
                        <m:t>=</m:t>
                      </m:r>
                      <m:r>
                        <m:rPr>
                          <m:nor/>
                        </m:rPr>
                        <a:rPr lang="es-CO" sz="1200" b="0" i="0">
                          <a:latin typeface="Cambria Math" panose="02040503050406030204" pitchFamily="18" charset="0"/>
                        </a:rPr>
                        <m:t>v</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oMath>
                  </m:oMathPara>
                </a14:m>
                <a:endParaRPr lang="es-CO" sz="1800"/>
              </a:p>
            </xdr:txBody>
          </xdr:sp>
        </mc:Choice>
        <mc:Fallback xmlns="">
          <xdr:sp macro="" textlink="">
            <xdr:nvSpPr>
              <xdr:cNvPr id="9" name="CuadroTexto 8">
                <a:extLst>
                  <a:ext uri="{FF2B5EF4-FFF2-40B4-BE49-F238E27FC236}">
                    <a16:creationId xmlns:a16="http://schemas.microsoft.com/office/drawing/2014/main" id="{F1AA43FE-9A9E-C445-A16D-C992957D6411}"/>
                  </a:ext>
                </a:extLst>
              </xdr:cNvPr>
              <xdr:cNvSpPr txBox="1"/>
            </xdr:nvSpPr>
            <xdr:spPr>
              <a:xfrm>
                <a:off x="9441860" y="13821523"/>
                <a:ext cx="763011" cy="189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200" b="0" i="0">
                    <a:latin typeface="Cambria Math" panose="02040503050406030204" pitchFamily="18" charset="0"/>
                  </a:rPr>
                  <a:t>𝑀_</a:t>
                </a:r>
                <a:r>
                  <a:rPr lang="es-ES" sz="1200" b="0" i="0">
                    <a:latin typeface="Cambria Math" panose="02040503050406030204" pitchFamily="18" charset="0"/>
                  </a:rPr>
                  <a:t>′</a:t>
                </a:r>
                <a:r>
                  <a:rPr lang="es-CO" sz="1200" b="0" i="0">
                    <a:latin typeface="Cambria Math" panose="02040503050406030204" pitchFamily="18" charset="0"/>
                  </a:rPr>
                  <a:t>𝑆𝐴𝑟𝑖="v</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i="0"/>
                  <a:t>"</a:t>
                </a:r>
                <a:endParaRPr lang="es-CO" sz="1800"/>
              </a:p>
            </xdr:txBody>
          </xdr:sp>
        </mc:Fallback>
      </mc:AlternateContent>
      <mc:AlternateContent xmlns:mc="http://schemas.openxmlformats.org/markup-compatibility/2006" xmlns:a14="http://schemas.microsoft.com/office/drawing/2010/main">
        <mc:Choice Requires="a14">
          <xdr:sp macro="" textlink="">
            <xdr:nvSpPr>
              <xdr:cNvPr id="10" name="CuadroTexto 9">
                <a:extLst>
                  <a:ext uri="{FF2B5EF4-FFF2-40B4-BE49-F238E27FC236}">
                    <a16:creationId xmlns:a16="http://schemas.microsoft.com/office/drawing/2014/main" id="{26E0D550-0689-114A-8C40-3F35B88FC918}"/>
                  </a:ext>
                </a:extLst>
              </xdr:cNvPr>
              <xdr:cNvSpPr txBox="1"/>
            </xdr:nvSpPr>
            <xdr:spPr>
              <a:xfrm>
                <a:off x="9481965" y="14154392"/>
                <a:ext cx="769763" cy="2818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s-CO" sz="1200" b="0" i="1">
                            <a:latin typeface="Cambria Math" panose="02040503050406030204" pitchFamily="18" charset="0"/>
                          </a:rPr>
                        </m:ctrlPr>
                      </m:sSubPr>
                      <m:e>
                        <m:r>
                          <a:rPr lang="es-CO" sz="1200" b="0" i="1">
                            <a:latin typeface="Cambria Math" panose="02040503050406030204" pitchFamily="18" charset="0"/>
                          </a:rPr>
                          <m:t>𝑀</m:t>
                        </m:r>
                      </m:e>
                      <m:sub>
                        <m:r>
                          <a:rPr lang="es-CO" sz="1200" b="0" i="1">
                            <a:latin typeface="Cambria Math" panose="02040503050406030204" pitchFamily="18" charset="0"/>
                          </a:rPr>
                          <m:t>𝑆𝐸𝑠</m:t>
                        </m:r>
                      </m:sub>
                    </m:sSub>
                    <m:r>
                      <a:rPr lang="es-CO" sz="1200" b="0" i="1">
                        <a:latin typeface="Cambria Math" panose="02040503050406030204" pitchFamily="18" charset="0"/>
                      </a:rPr>
                      <m:t>=</m:t>
                    </m:r>
                  </m:oMath>
                </a14:m>
                <a:r>
                  <a:rPr lang="es-CO" sz="1100" b="0" i="0" u="none" strike="noStrike">
                    <a:solidFill>
                      <a:schemeClr val="tx1"/>
                    </a:solidFill>
                    <a:effectLst/>
                    <a:latin typeface="+mn-lt"/>
                    <a:ea typeface="+mn-ea"/>
                    <a:cs typeface="+mn-cs"/>
                  </a:rPr>
                  <a:t>w_p</a:t>
                </a:r>
                <a:r>
                  <a:rPr lang="es-CO" sz="1800"/>
                  <a:t> </a:t>
                </a:r>
              </a:p>
            </xdr:txBody>
          </xdr:sp>
        </mc:Choice>
        <mc:Fallback xmlns="">
          <xdr:sp macro="" textlink="">
            <xdr:nvSpPr>
              <xdr:cNvPr id="10" name="CuadroTexto 9">
                <a:extLst>
                  <a:ext uri="{FF2B5EF4-FFF2-40B4-BE49-F238E27FC236}">
                    <a16:creationId xmlns:a16="http://schemas.microsoft.com/office/drawing/2014/main" id="{26E0D550-0689-114A-8C40-3F35B88FC918}"/>
                  </a:ext>
                </a:extLst>
              </xdr:cNvPr>
              <xdr:cNvSpPr txBox="1"/>
            </xdr:nvSpPr>
            <xdr:spPr>
              <a:xfrm>
                <a:off x="9481965" y="14154392"/>
                <a:ext cx="769763" cy="2818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200" b="0" i="0">
                    <a:latin typeface="Cambria Math" panose="02040503050406030204" pitchFamily="18" charset="0"/>
                  </a:rPr>
                  <a:t>𝑀_𝑆𝐸𝑠=</a:t>
                </a:r>
                <a:r>
                  <a:rPr lang="es-CO" sz="1100" b="0" i="0" u="none" strike="noStrike">
                    <a:solidFill>
                      <a:schemeClr val="tx1"/>
                    </a:solidFill>
                    <a:effectLst/>
                    <a:latin typeface="+mn-lt"/>
                    <a:ea typeface="+mn-ea"/>
                    <a:cs typeface="+mn-cs"/>
                  </a:rPr>
                  <a:t>w_p</a:t>
                </a:r>
                <a:r>
                  <a:rPr lang="es-CO" sz="1800"/>
                  <a:t> </a:t>
                </a:r>
              </a:p>
            </xdr:txBody>
          </xdr:sp>
        </mc:Fallback>
      </mc:AlternateContent>
      <mc:AlternateContent xmlns:mc="http://schemas.openxmlformats.org/markup-compatibility/2006" xmlns:a14="http://schemas.microsoft.com/office/drawing/2010/main">
        <mc:Choice Requires="a14">
          <xdr:sp macro="" textlink="">
            <xdr:nvSpPr>
              <xdr:cNvPr id="11" name="CuadroTexto 10">
                <a:extLst>
                  <a:ext uri="{FF2B5EF4-FFF2-40B4-BE49-F238E27FC236}">
                    <a16:creationId xmlns:a16="http://schemas.microsoft.com/office/drawing/2014/main" id="{9F3A2125-D5BA-5B41-B3FF-5D1E9074169D}"/>
                  </a:ext>
                </a:extLst>
              </xdr:cNvPr>
              <xdr:cNvSpPr txBox="1"/>
            </xdr:nvSpPr>
            <xdr:spPr>
              <a:xfrm>
                <a:off x="8643989" y="14543105"/>
                <a:ext cx="2053945" cy="761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𝑀</m:t>
                          </m:r>
                          <m:r>
                            <a:rPr lang="es-ES" sz="1100" b="0" i="1">
                              <a:solidFill>
                                <a:schemeClr val="tx1"/>
                              </a:solidFill>
                              <a:effectLst/>
                              <a:latin typeface="Cambria Math" panose="02040503050406030204" pitchFamily="18" charset="0"/>
                              <a:ea typeface="+mn-ea"/>
                              <a:cs typeface="+mn-cs"/>
                            </a:rPr>
                            <m:t>′</m:t>
                          </m:r>
                        </m:e>
                        <m:sub>
                          <m:r>
                            <a:rPr lang="es-CO" sz="1100" i="1">
                              <a:solidFill>
                                <a:schemeClr val="tx1"/>
                              </a:solidFill>
                              <a:effectLst/>
                              <a:latin typeface="Cambria Math" panose="02040503050406030204" pitchFamily="18" charset="0"/>
                              <a:ea typeface="+mn-ea"/>
                              <a:cs typeface="+mn-cs"/>
                            </a:rPr>
                            <m:t>𝑉𝑠𝑎𝑏</m:t>
                          </m:r>
                        </m:sub>
                      </m:sSub>
                      <m:r>
                        <m:rPr>
                          <m:nor/>
                        </m:rPr>
                        <a:rPr lang="es-CO">
                          <a:effectLst/>
                        </a:rPr>
                        <m:t> </m:t>
                      </m:r>
                      <m:r>
                        <a:rPr lang="es-MX" sz="1100" i="1">
                          <a:latin typeface="Cambria Math" panose="02040503050406030204" pitchFamily="18" charset="0"/>
                        </a:rPr>
                        <m:t>=</m:t>
                      </m:r>
                      <m:d>
                        <m:dPr>
                          <m:begChr m:val="{"/>
                          <m:endChr m:val=""/>
                          <m:ctrlPr>
                            <a:rPr lang="es-MX" sz="1100" i="1">
                              <a:latin typeface="Cambria Math" panose="02040503050406030204" pitchFamily="18" charset="0"/>
                            </a:rPr>
                          </m:ctrlPr>
                        </m:dPr>
                        <m:e>
                          <m:eqArr>
                            <m:eqArrPr>
                              <m:ctrlPr>
                                <a:rPr lang="es-MX" sz="1100" b="0" i="1" u="none" strike="noStrike">
                                  <a:solidFill>
                                    <a:schemeClr val="tx1"/>
                                  </a:solidFill>
                                  <a:effectLst/>
                                  <a:latin typeface="Cambria Math" panose="02040503050406030204" pitchFamily="18" charset="0"/>
                                  <a:ea typeface="+mn-ea"/>
                                  <a:cs typeface="+mn-cs"/>
                                </a:rPr>
                              </m:ctrlPr>
                            </m:eqArrPr>
                            <m:e>
                              <m:r>
                                <m:rPr>
                                  <m:nor/>
                                </m:rPr>
                                <a:rPr lang="es-CO" sz="1100" b="0" i="0" u="none" strike="noStrike">
                                  <a:solidFill>
                                    <a:schemeClr val="tx1"/>
                                  </a:solidFill>
                                  <a:effectLst/>
                                  <a:latin typeface="Cambria Math" panose="02040503050406030204" pitchFamily="18" charset="0"/>
                                  <a:ea typeface="+mn-ea"/>
                                  <a:cs typeface="+mn-cs"/>
                                </a:rPr>
                                <m:t>x</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m:t> </m:t>
                              </m:r>
                              <m:r>
                                <a:rPr lang="es-MX" sz="1100" i="1">
                                  <a:latin typeface="Cambria Math" panose="02040503050406030204" pitchFamily="18" charset="0"/>
                                </a:rPr>
                                <m:t>,  </m:t>
                              </m:r>
                              <m:r>
                                <a:rPr lang="es-ES" sz="1100" b="0" i="1">
                                  <a:latin typeface="Cambria Math" panose="02040503050406030204" pitchFamily="18" charset="0"/>
                                </a:rPr>
                                <m:t>2</m:t>
                              </m:r>
                              <m:r>
                                <a:rPr lang="es-CO" sz="1100" b="0" i="1">
                                  <a:solidFill>
                                    <a:schemeClr val="tx1"/>
                                  </a:solidFill>
                                  <a:effectLst/>
                                  <a:latin typeface="Cambria Math" panose="02040503050406030204" pitchFamily="18" charset="0"/>
                                  <a:ea typeface="Cambria Math" panose="02040503050406030204" pitchFamily="18" charset="0"/>
                                  <a:cs typeface="+mn-cs"/>
                                </a:rPr>
                                <m:t>≤</m:t>
                              </m:r>
                              <m:r>
                                <a:rPr lang="es-CO" sz="1100" b="0" i="1">
                                  <a:solidFill>
                                    <a:schemeClr val="tx1"/>
                                  </a:solidFill>
                                  <a:effectLst/>
                                  <a:latin typeface="Cambria Math" panose="02040503050406030204" pitchFamily="18" charset="0"/>
                                  <a:ea typeface="+mn-ea"/>
                                  <a:cs typeface="+mn-cs"/>
                                </a:rPr>
                                <m:t>𝑑𝑖𝑎𝑚</m:t>
                              </m:r>
                              <m:r>
                                <a:rPr lang="es-CO" sz="1100" i="1">
                                  <a:solidFill>
                                    <a:schemeClr val="tx1"/>
                                  </a:solidFill>
                                  <a:effectLst/>
                                  <a:latin typeface="Cambria Math" panose="02040503050406030204" pitchFamily="18" charset="0"/>
                                  <a:ea typeface="Cambria Math" panose="02040503050406030204" pitchFamily="18" charset="0"/>
                                  <a:cs typeface="+mn-cs"/>
                                </a:rPr>
                                <m:t>≤</m:t>
                              </m:r>
                              <m:r>
                                <a:rPr lang="es-ES" sz="1100" b="0" i="1">
                                  <a:solidFill>
                                    <a:schemeClr val="tx1"/>
                                  </a:solidFill>
                                  <a:effectLst/>
                                  <a:latin typeface="Cambria Math" panose="02040503050406030204" pitchFamily="18" charset="0"/>
                                  <a:ea typeface="+mn-ea"/>
                                  <a:cs typeface="+mn-cs"/>
                                </a:rPr>
                                <m:t>18</m:t>
                              </m:r>
                            </m:e>
                            <m:e>
                              <m:r>
                                <a:rPr lang="es-MX" sz="1100" i="1">
                                  <a:latin typeface="Cambria Math" panose="02040503050406030204" pitchFamily="18" charset="0"/>
                                </a:rPr>
                                <m:t>&amp;</m:t>
                              </m:r>
                              <m:r>
                                <m:rPr>
                                  <m:nor/>
                                </m:rPr>
                                <a:rPr lang="es-CO" sz="1100" b="0" i="0">
                                  <a:latin typeface="Cambria Math" panose="02040503050406030204" pitchFamily="18" charset="0"/>
                                </a:rPr>
                                <m:t>y</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m:t>  </m:t>
                              </m:r>
                              <m:r>
                                <a:rPr lang="es-MX" sz="1100" i="1">
                                  <a:latin typeface="Cambria Math" panose="02040503050406030204" pitchFamily="18" charset="0"/>
                                </a:rPr>
                                <m:t>,  </m:t>
                              </m:r>
                              <m:r>
                                <a:rPr lang="es-ES" sz="1100" b="0" i="1">
                                  <a:solidFill>
                                    <a:schemeClr val="tx1"/>
                                  </a:solidFill>
                                  <a:effectLst/>
                                  <a:latin typeface="Cambria Math" panose="02040503050406030204" pitchFamily="18" charset="0"/>
                                  <a:ea typeface="+mn-ea"/>
                                  <a:cs typeface="+mn-cs"/>
                                </a:rPr>
                                <m:t>18</m:t>
                              </m:r>
                              <m:r>
                                <a:rPr lang="es-CO" sz="1100" i="1">
                                  <a:solidFill>
                                    <a:schemeClr val="tx1"/>
                                  </a:solidFill>
                                  <a:effectLst/>
                                  <a:latin typeface="Cambria Math" panose="02040503050406030204" pitchFamily="18" charset="0"/>
                                  <a:ea typeface="+mn-ea"/>
                                  <a:cs typeface="+mn-cs"/>
                                </a:rPr>
                                <m:t>&lt;</m:t>
                              </m:r>
                              <m:r>
                                <a:rPr lang="es-CO" sz="1100" b="0" i="1">
                                  <a:solidFill>
                                    <a:schemeClr val="tx1"/>
                                  </a:solidFill>
                                  <a:effectLst/>
                                  <a:latin typeface="Cambria Math" panose="02040503050406030204" pitchFamily="18" charset="0"/>
                                  <a:ea typeface="+mn-ea"/>
                                  <a:cs typeface="+mn-cs"/>
                                </a:rPr>
                                <m:t>𝑑𝑖𝑎𝑚</m:t>
                              </m:r>
                              <m:r>
                                <a:rPr lang="es-CO" sz="1100" i="1">
                                  <a:solidFill>
                                    <a:schemeClr val="tx1"/>
                                  </a:solidFill>
                                  <a:effectLst/>
                                  <a:latin typeface="Cambria Math" panose="02040503050406030204" pitchFamily="18" charset="0"/>
                                  <a:ea typeface="Cambria Math" panose="02040503050406030204" pitchFamily="18" charset="0"/>
                                  <a:cs typeface="+mn-cs"/>
                                </a:rPr>
                                <m:t>≤</m:t>
                              </m:r>
                              <m:r>
                                <a:rPr lang="es-ES" sz="1100" b="0" i="1">
                                  <a:solidFill>
                                    <a:schemeClr val="tx1"/>
                                  </a:solidFill>
                                  <a:effectLst/>
                                  <a:latin typeface="Cambria Math" panose="02040503050406030204" pitchFamily="18" charset="0"/>
                                  <a:ea typeface="Cambria Math" panose="02040503050406030204" pitchFamily="18" charset="0"/>
                                  <a:cs typeface="+mn-cs"/>
                                </a:rPr>
                                <m:t>24</m:t>
                              </m:r>
                            </m:e>
                            <m:e>
                              <m:r>
                                <m:rPr>
                                  <m:nor/>
                                </m:rPr>
                                <a:rPr lang="es-CO" sz="1100" b="0" i="0">
                                  <a:solidFill>
                                    <a:schemeClr val="tx1"/>
                                  </a:solidFill>
                                  <a:effectLst/>
                                  <a:latin typeface="Cambria Math" panose="02040503050406030204" pitchFamily="18" charset="0"/>
                                  <a:ea typeface="Cambria Math" panose="02040503050406030204" pitchFamily="18" charset="0"/>
                                  <a:cs typeface="+mn-cs"/>
                                </a:rPr>
                                <m:t>z</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m:t> </m:t>
                              </m:r>
                              <m:r>
                                <a:rPr lang="es-ES" sz="1100" b="0" i="1" u="none" strike="noStrike">
                                  <a:solidFill>
                                    <a:schemeClr val="tx1"/>
                                  </a:solidFill>
                                  <a:effectLst/>
                                  <a:latin typeface="Cambria Math" panose="02040503050406030204" pitchFamily="18" charset="0"/>
                                  <a:ea typeface="+mn-ea"/>
                                  <a:cs typeface="+mn-cs"/>
                                </a:rPr>
                                <m:t>,  24</m:t>
                              </m:r>
                              <m:r>
                                <a:rPr lang="es-CO" sz="1100" i="1">
                                  <a:solidFill>
                                    <a:schemeClr val="tx1"/>
                                  </a:solidFill>
                                  <a:effectLst/>
                                  <a:latin typeface="Cambria Math" panose="02040503050406030204" pitchFamily="18" charset="0"/>
                                  <a:ea typeface="+mn-ea"/>
                                  <a:cs typeface="+mn-cs"/>
                                </a:rPr>
                                <m:t>&lt;</m:t>
                              </m:r>
                              <m:r>
                                <a:rPr lang="es-CO" sz="1100" b="0" i="1">
                                  <a:solidFill>
                                    <a:schemeClr val="tx1"/>
                                  </a:solidFill>
                                  <a:effectLst/>
                                  <a:latin typeface="Cambria Math" panose="02040503050406030204" pitchFamily="18" charset="0"/>
                                  <a:ea typeface="+mn-ea"/>
                                  <a:cs typeface="+mn-cs"/>
                                </a:rPr>
                                <m:t>𝑑𝑖𝑎𝑚</m:t>
                              </m:r>
                              <m:r>
                                <a:rPr lang="es-CO" sz="1100" i="1">
                                  <a:solidFill>
                                    <a:schemeClr val="tx1"/>
                                  </a:solidFill>
                                  <a:effectLst/>
                                  <a:latin typeface="Cambria Math" panose="02040503050406030204" pitchFamily="18" charset="0"/>
                                  <a:ea typeface="Cambria Math" panose="02040503050406030204" pitchFamily="18" charset="0"/>
                                  <a:cs typeface="+mn-cs"/>
                                </a:rPr>
                                <m:t>≤</m:t>
                              </m:r>
                              <m:r>
                                <a:rPr lang="es-ES" sz="1100" b="0" i="1">
                                  <a:solidFill>
                                    <a:schemeClr val="tx1"/>
                                  </a:solidFill>
                                  <a:effectLst/>
                                  <a:latin typeface="Cambria Math" panose="02040503050406030204" pitchFamily="18" charset="0"/>
                                  <a:ea typeface="Cambria Math" panose="02040503050406030204" pitchFamily="18" charset="0"/>
                                  <a:cs typeface="+mn-cs"/>
                                </a:rPr>
                                <m:t>36</m:t>
                              </m:r>
                            </m:e>
                            <m:e>
                              <m:r>
                                <m:rPr>
                                  <m:nor/>
                                </m:rPr>
                                <a:rPr lang="es-CO" sz="1100" b="0" i="0">
                                  <a:solidFill>
                                    <a:schemeClr val="tx1"/>
                                  </a:solidFill>
                                  <a:effectLst/>
                                  <a:latin typeface="Cambria Math" panose="02040503050406030204" pitchFamily="18" charset="0"/>
                                  <a:ea typeface="Cambria Math" panose="02040503050406030204" pitchFamily="18" charset="0"/>
                                  <a:cs typeface="+mn-cs"/>
                                </a:rPr>
                                <m:t>aa</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m:t> </m:t>
                              </m:r>
                              <m:r>
                                <a:rPr lang="es-ES" sz="1100" b="0" i="1" u="none" strike="noStrike">
                                  <a:solidFill>
                                    <a:schemeClr val="tx1"/>
                                  </a:solidFill>
                                  <a:effectLst/>
                                  <a:latin typeface="Cambria Math" panose="02040503050406030204" pitchFamily="18" charset="0"/>
                                  <a:ea typeface="+mn-ea"/>
                                  <a:cs typeface="+mn-cs"/>
                                </a:rPr>
                                <m:t>,  </m:t>
                              </m:r>
                              <m:r>
                                <a:rPr lang="es-ES" sz="1100" b="0" i="1">
                                  <a:solidFill>
                                    <a:schemeClr val="tx1"/>
                                  </a:solidFill>
                                  <a:effectLst/>
                                  <a:latin typeface="Cambria Math" panose="02040503050406030204" pitchFamily="18" charset="0"/>
                                  <a:ea typeface="+mn-ea"/>
                                  <a:cs typeface="+mn-cs"/>
                                </a:rPr>
                                <m:t>36</m:t>
                              </m:r>
                              <m:r>
                                <a:rPr lang="es-CO" sz="1100" i="1">
                                  <a:solidFill>
                                    <a:schemeClr val="tx1"/>
                                  </a:solidFill>
                                  <a:effectLst/>
                                  <a:latin typeface="Cambria Math" panose="02040503050406030204" pitchFamily="18" charset="0"/>
                                  <a:ea typeface="+mn-ea"/>
                                  <a:cs typeface="+mn-cs"/>
                                </a:rPr>
                                <m:t>&lt;</m:t>
                              </m:r>
                              <m:r>
                                <a:rPr lang="es-CO" sz="1100" b="0" i="1">
                                  <a:solidFill>
                                    <a:schemeClr val="tx1"/>
                                  </a:solidFill>
                                  <a:effectLst/>
                                  <a:latin typeface="Cambria Math" panose="02040503050406030204" pitchFamily="18" charset="0"/>
                                  <a:ea typeface="+mn-ea"/>
                                  <a:cs typeface="+mn-cs"/>
                                </a:rPr>
                                <m:t>𝑑𝑖𝑎𝑚</m:t>
                              </m:r>
                              <m:r>
                                <a:rPr lang="es-CO" sz="1100" i="1">
                                  <a:solidFill>
                                    <a:schemeClr val="tx1"/>
                                  </a:solidFill>
                                  <a:effectLst/>
                                  <a:latin typeface="Cambria Math" panose="02040503050406030204" pitchFamily="18" charset="0"/>
                                  <a:ea typeface="Cambria Math" panose="02040503050406030204" pitchFamily="18" charset="0"/>
                                  <a:cs typeface="+mn-cs"/>
                                </a:rPr>
                                <m:t>≤</m:t>
                              </m:r>
                              <m:r>
                                <a:rPr lang="es-ES" sz="1100" b="0" i="1">
                                  <a:solidFill>
                                    <a:schemeClr val="tx1"/>
                                  </a:solidFill>
                                  <a:effectLst/>
                                  <a:latin typeface="Cambria Math" panose="02040503050406030204" pitchFamily="18" charset="0"/>
                                  <a:ea typeface="Cambria Math" panose="02040503050406030204" pitchFamily="18" charset="0"/>
                                  <a:cs typeface="+mn-cs"/>
                                </a:rPr>
                                <m:t>48</m:t>
                              </m:r>
                            </m:e>
                          </m:eqArr>
                        </m:e>
                      </m:d>
                    </m:oMath>
                  </m:oMathPara>
                </a14:m>
                <a:endParaRPr lang="es-MX" sz="1100"/>
              </a:p>
            </xdr:txBody>
          </xdr:sp>
        </mc:Choice>
        <mc:Fallback xmlns="">
          <xdr:sp macro="" textlink="">
            <xdr:nvSpPr>
              <xdr:cNvPr id="11" name="CuadroTexto 10">
                <a:extLst>
                  <a:ext uri="{FF2B5EF4-FFF2-40B4-BE49-F238E27FC236}">
                    <a16:creationId xmlns:a16="http://schemas.microsoft.com/office/drawing/2014/main" id="{9F3A2125-D5BA-5B41-B3FF-5D1E9074169D}"/>
                  </a:ext>
                </a:extLst>
              </xdr:cNvPr>
              <xdr:cNvSpPr txBox="1"/>
            </xdr:nvSpPr>
            <xdr:spPr>
              <a:xfrm>
                <a:off x="8643989" y="14543105"/>
                <a:ext cx="2053945" cy="761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solidFill>
                      <a:schemeClr val="tx1"/>
                    </a:solidFill>
                    <a:effectLst/>
                    <a:latin typeface="Cambria Math" panose="02040503050406030204" pitchFamily="18" charset="0"/>
                    <a:ea typeface="+mn-ea"/>
                    <a:cs typeface="+mn-cs"/>
                  </a:rPr>
                  <a:t>〖𝑀</a:t>
                </a:r>
                <a:r>
                  <a:rPr lang="es-ES" sz="1100" b="0" i="0">
                    <a:solidFill>
                      <a:schemeClr val="tx1"/>
                    </a:solidFill>
                    <a:effectLst/>
                    <a:latin typeface="Cambria Math" panose="02040503050406030204" pitchFamily="18" charset="0"/>
                    <a:ea typeface="+mn-ea"/>
                    <a:cs typeface="+mn-cs"/>
                  </a:rPr>
                  <a:t>′</a:t>
                </a:r>
                <a:r>
                  <a:rPr lang="es-CO" sz="1100" b="0" i="0">
                    <a:solidFill>
                      <a:schemeClr val="tx1"/>
                    </a:solidFill>
                    <a:effectLst/>
                    <a:latin typeface="Cambria Math" panose="02040503050406030204" pitchFamily="18" charset="0"/>
                    <a:ea typeface="+mn-ea"/>
                    <a:cs typeface="+mn-cs"/>
                  </a:rPr>
                  <a:t>〗_</a:t>
                </a:r>
                <a:r>
                  <a:rPr lang="es-CO" sz="1100" i="0">
                    <a:solidFill>
                      <a:schemeClr val="tx1"/>
                    </a:solidFill>
                    <a:effectLst/>
                    <a:latin typeface="Cambria Math" panose="02040503050406030204" pitchFamily="18" charset="0"/>
                    <a:ea typeface="+mn-ea"/>
                    <a:cs typeface="+mn-cs"/>
                  </a:rPr>
                  <a:t>𝑉𝑠𝑎𝑏 "</a:t>
                </a:r>
                <a:r>
                  <a:rPr lang="es-CO" i="0">
                    <a:effectLst/>
                    <a:latin typeface="Cambria Math" panose="02040503050406030204" pitchFamily="18" charset="0"/>
                  </a:rPr>
                  <a:t> </a:t>
                </a:r>
                <a:r>
                  <a:rPr lang="es-MX" sz="1100" i="0">
                    <a:effectLst/>
                    <a:latin typeface="Cambria Math" panose="02040503050406030204" pitchFamily="18" charset="0"/>
                  </a:rPr>
                  <a:t>"</a:t>
                </a:r>
                <a:r>
                  <a:rPr lang="es-MX" sz="1100" i="0">
                    <a:latin typeface="Cambria Math" panose="02040503050406030204" pitchFamily="18" charset="0"/>
                  </a:rPr>
                  <a:t>={</a:t>
                </a:r>
                <a:r>
                  <a:rPr lang="es-MX" sz="1100" b="0" i="0" u="none" strike="noStrike">
                    <a:solidFill>
                      <a:schemeClr val="tx1"/>
                    </a:solidFill>
                    <a:effectLst/>
                    <a:latin typeface="Cambria Math" panose="02040503050406030204" pitchFamily="18" charset="0"/>
                    <a:ea typeface="+mn-ea"/>
                    <a:cs typeface="+mn-cs"/>
                  </a:rPr>
                  <a:t>█(</a:t>
                </a:r>
                <a:r>
                  <a:rPr lang="es-CO" sz="1100" b="0" i="0" u="none" strike="noStrike">
                    <a:solidFill>
                      <a:schemeClr val="tx1"/>
                    </a:solidFill>
                    <a:effectLst/>
                    <a:latin typeface="Cambria Math" panose="02040503050406030204" pitchFamily="18" charset="0"/>
                    <a:ea typeface="+mn-ea"/>
                    <a:cs typeface="+mn-cs"/>
                  </a:rPr>
                  <a:t>"x</a:t>
                </a:r>
                <a:r>
                  <a:rPr lang="es-CO" sz="1100" b="0" i="0" u="none" strike="noStrike">
                    <a:solidFill>
                      <a:schemeClr val="tx1"/>
                    </a:solidFill>
                    <a:effectLst/>
                    <a:latin typeface="+mn-lt"/>
                    <a:ea typeface="+mn-ea"/>
                    <a:cs typeface="+mn-cs"/>
                  </a:rPr>
                  <a:t>_p</a:t>
                </a:r>
                <a:r>
                  <a:rPr lang="es-CO" i="0"/>
                  <a:t> </a:t>
                </a:r>
                <a:r>
                  <a:rPr lang="es-MX" sz="1100" i="0">
                    <a:latin typeface="Cambria Math" panose="02040503050406030204" pitchFamily="18" charset="0"/>
                  </a:rPr>
                  <a:t>" ,  </a:t>
                </a:r>
                <a:r>
                  <a:rPr lang="es-ES" sz="1100" b="0" i="0">
                    <a:latin typeface="Cambria Math" panose="02040503050406030204" pitchFamily="18" charset="0"/>
                  </a:rPr>
                  <a:t>2</a:t>
                </a:r>
                <a:r>
                  <a:rPr lang="es-CO" sz="1100" b="0" i="0">
                    <a:solidFill>
                      <a:schemeClr val="tx1"/>
                    </a:solidFill>
                    <a:effectLst/>
                    <a:latin typeface="Cambria Math" panose="02040503050406030204" pitchFamily="18" charset="0"/>
                    <a:ea typeface="Cambria Math" panose="02040503050406030204" pitchFamily="18" charset="0"/>
                    <a:cs typeface="+mn-cs"/>
                  </a:rPr>
                  <a:t>≤</a:t>
                </a:r>
                <a:r>
                  <a:rPr lang="es-CO" sz="1100" b="0" i="0">
                    <a:solidFill>
                      <a:schemeClr val="tx1"/>
                    </a:solidFill>
                    <a:effectLst/>
                    <a:latin typeface="Cambria Math" panose="02040503050406030204" pitchFamily="18" charset="0"/>
                    <a:ea typeface="+mn-ea"/>
                    <a:cs typeface="+mn-cs"/>
                  </a:rPr>
                  <a:t>𝑑𝑖𝑎𝑚</a:t>
                </a:r>
                <a:r>
                  <a:rPr lang="es-CO" sz="1100" i="0">
                    <a:solidFill>
                      <a:schemeClr val="tx1"/>
                    </a:solidFill>
                    <a:effectLst/>
                    <a:latin typeface="Cambria Math" panose="02040503050406030204" pitchFamily="18" charset="0"/>
                    <a:ea typeface="Cambria Math" panose="02040503050406030204" pitchFamily="18" charset="0"/>
                    <a:cs typeface="+mn-cs"/>
                  </a:rPr>
                  <a:t>≤</a:t>
                </a:r>
                <a:r>
                  <a:rPr lang="es-ES" sz="1100" b="0" i="0">
                    <a:solidFill>
                      <a:schemeClr val="tx1"/>
                    </a:solidFill>
                    <a:effectLst/>
                    <a:latin typeface="Cambria Math" panose="02040503050406030204" pitchFamily="18" charset="0"/>
                    <a:ea typeface="+mn-ea"/>
                    <a:cs typeface="+mn-cs"/>
                  </a:rPr>
                  <a:t>18@</a:t>
                </a:r>
                <a:r>
                  <a:rPr lang="es-MX" sz="1100" i="0">
                    <a:latin typeface="Cambria Math" panose="02040503050406030204" pitchFamily="18" charset="0"/>
                  </a:rPr>
                  <a:t>&amp;</a:t>
                </a:r>
                <a:r>
                  <a:rPr lang="es-CO" sz="1100" b="0" i="0">
                    <a:latin typeface="Cambria Math" panose="02040503050406030204" pitchFamily="18" charset="0"/>
                  </a:rPr>
                  <a:t>"y</a:t>
                </a:r>
                <a:r>
                  <a:rPr lang="es-CO" sz="1100" b="0" i="0" u="none" strike="noStrike">
                    <a:solidFill>
                      <a:schemeClr val="tx1"/>
                    </a:solidFill>
                    <a:effectLst/>
                    <a:latin typeface="+mn-lt"/>
                    <a:ea typeface="+mn-ea"/>
                    <a:cs typeface="+mn-cs"/>
                  </a:rPr>
                  <a:t>_p</a:t>
                </a:r>
                <a:r>
                  <a:rPr lang="es-CO" i="0"/>
                  <a:t>  </a:t>
                </a:r>
                <a:r>
                  <a:rPr lang="es-MX" sz="1100" i="0">
                    <a:latin typeface="Cambria Math" panose="02040503050406030204" pitchFamily="18" charset="0"/>
                  </a:rPr>
                  <a:t>" ,  </a:t>
                </a:r>
                <a:r>
                  <a:rPr lang="es-ES" sz="1100" b="0" i="0">
                    <a:solidFill>
                      <a:schemeClr val="tx1"/>
                    </a:solidFill>
                    <a:effectLst/>
                    <a:latin typeface="Cambria Math" panose="02040503050406030204" pitchFamily="18" charset="0"/>
                    <a:ea typeface="+mn-ea"/>
                    <a:cs typeface="+mn-cs"/>
                  </a:rPr>
                  <a:t>18</a:t>
                </a:r>
                <a:r>
                  <a:rPr lang="es-CO" sz="1100" i="0">
                    <a:solidFill>
                      <a:schemeClr val="tx1"/>
                    </a:solidFill>
                    <a:effectLst/>
                    <a:latin typeface="Cambria Math" panose="02040503050406030204" pitchFamily="18" charset="0"/>
                    <a:ea typeface="+mn-ea"/>
                    <a:cs typeface="+mn-cs"/>
                  </a:rPr>
                  <a:t>&lt;</a:t>
                </a:r>
                <a:r>
                  <a:rPr lang="es-CO" sz="1100" b="0" i="0">
                    <a:solidFill>
                      <a:schemeClr val="tx1"/>
                    </a:solidFill>
                    <a:effectLst/>
                    <a:latin typeface="Cambria Math" panose="02040503050406030204" pitchFamily="18" charset="0"/>
                    <a:ea typeface="+mn-ea"/>
                    <a:cs typeface="+mn-cs"/>
                  </a:rPr>
                  <a:t>𝑑𝑖𝑎𝑚</a:t>
                </a:r>
                <a:r>
                  <a:rPr lang="es-CO" sz="1100" i="0">
                    <a:solidFill>
                      <a:schemeClr val="tx1"/>
                    </a:solidFill>
                    <a:effectLst/>
                    <a:latin typeface="Cambria Math" panose="02040503050406030204" pitchFamily="18" charset="0"/>
                    <a:ea typeface="Cambria Math" panose="02040503050406030204" pitchFamily="18" charset="0"/>
                    <a:cs typeface="+mn-cs"/>
                  </a:rPr>
                  <a:t>≤</a:t>
                </a:r>
                <a:r>
                  <a:rPr lang="es-ES" sz="1100" b="0" i="0">
                    <a:solidFill>
                      <a:schemeClr val="tx1"/>
                    </a:solidFill>
                    <a:effectLst/>
                    <a:latin typeface="Cambria Math" panose="02040503050406030204" pitchFamily="18" charset="0"/>
                    <a:ea typeface="Cambria Math" panose="02040503050406030204" pitchFamily="18" charset="0"/>
                    <a:cs typeface="+mn-cs"/>
                  </a:rPr>
                  <a:t>24@</a:t>
                </a:r>
                <a:r>
                  <a:rPr lang="es-CO" sz="1100" b="0" i="0">
                    <a:solidFill>
                      <a:schemeClr val="tx1"/>
                    </a:solidFill>
                    <a:effectLst/>
                    <a:latin typeface="Cambria Math" panose="02040503050406030204" pitchFamily="18" charset="0"/>
                    <a:ea typeface="Cambria Math" panose="02040503050406030204" pitchFamily="18" charset="0"/>
                    <a:cs typeface="+mn-cs"/>
                  </a:rPr>
                  <a:t>"z</a:t>
                </a:r>
                <a:r>
                  <a:rPr lang="es-CO" sz="1100" b="0" i="0" u="none" strike="noStrike">
                    <a:solidFill>
                      <a:schemeClr val="tx1"/>
                    </a:solidFill>
                    <a:effectLst/>
                    <a:latin typeface="+mn-lt"/>
                    <a:ea typeface="+mn-ea"/>
                    <a:cs typeface="+mn-cs"/>
                  </a:rPr>
                  <a:t>_p</a:t>
                </a:r>
                <a:r>
                  <a:rPr lang="es-CO" i="0"/>
                  <a:t> </a:t>
                </a:r>
                <a:r>
                  <a:rPr lang="es-ES" sz="1100" b="0" i="0" u="none" strike="noStrike">
                    <a:solidFill>
                      <a:schemeClr val="tx1"/>
                    </a:solidFill>
                    <a:effectLst/>
                    <a:latin typeface="Cambria Math" panose="02040503050406030204" pitchFamily="18" charset="0"/>
                    <a:ea typeface="+mn-ea"/>
                    <a:cs typeface="+mn-cs"/>
                  </a:rPr>
                  <a:t>" ,  24</a:t>
                </a:r>
                <a:r>
                  <a:rPr lang="es-CO" sz="1100" i="0">
                    <a:solidFill>
                      <a:schemeClr val="tx1"/>
                    </a:solidFill>
                    <a:effectLst/>
                    <a:latin typeface="Cambria Math" panose="02040503050406030204" pitchFamily="18" charset="0"/>
                    <a:ea typeface="+mn-ea"/>
                    <a:cs typeface="+mn-cs"/>
                  </a:rPr>
                  <a:t>&lt;</a:t>
                </a:r>
                <a:r>
                  <a:rPr lang="es-CO" sz="1100" b="0" i="0">
                    <a:solidFill>
                      <a:schemeClr val="tx1"/>
                    </a:solidFill>
                    <a:effectLst/>
                    <a:latin typeface="Cambria Math" panose="02040503050406030204" pitchFamily="18" charset="0"/>
                    <a:ea typeface="+mn-ea"/>
                    <a:cs typeface="+mn-cs"/>
                  </a:rPr>
                  <a:t>𝑑𝑖𝑎𝑚</a:t>
                </a:r>
                <a:r>
                  <a:rPr lang="es-CO" sz="1100" i="0">
                    <a:solidFill>
                      <a:schemeClr val="tx1"/>
                    </a:solidFill>
                    <a:effectLst/>
                    <a:latin typeface="Cambria Math" panose="02040503050406030204" pitchFamily="18" charset="0"/>
                    <a:ea typeface="Cambria Math" panose="02040503050406030204" pitchFamily="18" charset="0"/>
                    <a:cs typeface="+mn-cs"/>
                  </a:rPr>
                  <a:t>≤</a:t>
                </a:r>
                <a:r>
                  <a:rPr lang="es-ES" sz="1100" b="0" i="0">
                    <a:solidFill>
                      <a:schemeClr val="tx1"/>
                    </a:solidFill>
                    <a:effectLst/>
                    <a:latin typeface="Cambria Math" panose="02040503050406030204" pitchFamily="18" charset="0"/>
                    <a:ea typeface="Cambria Math" panose="02040503050406030204" pitchFamily="18" charset="0"/>
                    <a:cs typeface="+mn-cs"/>
                  </a:rPr>
                  <a:t>36@</a:t>
                </a:r>
                <a:r>
                  <a:rPr lang="es-CO" sz="1100" b="0" i="0">
                    <a:solidFill>
                      <a:schemeClr val="tx1"/>
                    </a:solidFill>
                    <a:effectLst/>
                    <a:latin typeface="Cambria Math" panose="02040503050406030204" pitchFamily="18" charset="0"/>
                    <a:ea typeface="Cambria Math" panose="02040503050406030204" pitchFamily="18" charset="0"/>
                    <a:cs typeface="+mn-cs"/>
                  </a:rPr>
                  <a:t>"aa</a:t>
                </a:r>
                <a:r>
                  <a:rPr lang="es-CO" sz="1100" b="0" i="0" u="none" strike="noStrike">
                    <a:solidFill>
                      <a:schemeClr val="tx1"/>
                    </a:solidFill>
                    <a:effectLst/>
                    <a:latin typeface="+mn-lt"/>
                    <a:ea typeface="+mn-ea"/>
                    <a:cs typeface="+mn-cs"/>
                  </a:rPr>
                  <a:t>_p</a:t>
                </a:r>
                <a:r>
                  <a:rPr lang="es-CO" i="0"/>
                  <a:t> </a:t>
                </a:r>
                <a:r>
                  <a:rPr lang="es-ES" sz="1100" b="0" i="0" u="none" strike="noStrike">
                    <a:solidFill>
                      <a:schemeClr val="tx1"/>
                    </a:solidFill>
                    <a:effectLst/>
                    <a:latin typeface="Cambria Math" panose="02040503050406030204" pitchFamily="18" charset="0"/>
                    <a:ea typeface="+mn-ea"/>
                    <a:cs typeface="+mn-cs"/>
                  </a:rPr>
                  <a:t>" ,  </a:t>
                </a:r>
                <a:r>
                  <a:rPr lang="es-ES" sz="1100" b="0" i="0">
                    <a:solidFill>
                      <a:schemeClr val="tx1"/>
                    </a:solidFill>
                    <a:effectLst/>
                    <a:latin typeface="Cambria Math" panose="02040503050406030204" pitchFamily="18" charset="0"/>
                    <a:ea typeface="+mn-ea"/>
                    <a:cs typeface="+mn-cs"/>
                  </a:rPr>
                  <a:t>36</a:t>
                </a:r>
                <a:r>
                  <a:rPr lang="es-CO" sz="1100" i="0">
                    <a:solidFill>
                      <a:schemeClr val="tx1"/>
                    </a:solidFill>
                    <a:effectLst/>
                    <a:latin typeface="Cambria Math" panose="02040503050406030204" pitchFamily="18" charset="0"/>
                    <a:ea typeface="+mn-ea"/>
                    <a:cs typeface="+mn-cs"/>
                  </a:rPr>
                  <a:t>&lt;</a:t>
                </a:r>
                <a:r>
                  <a:rPr lang="es-CO" sz="1100" b="0" i="0">
                    <a:solidFill>
                      <a:schemeClr val="tx1"/>
                    </a:solidFill>
                    <a:effectLst/>
                    <a:latin typeface="Cambria Math" panose="02040503050406030204" pitchFamily="18" charset="0"/>
                    <a:ea typeface="+mn-ea"/>
                    <a:cs typeface="+mn-cs"/>
                  </a:rPr>
                  <a:t>𝑑𝑖𝑎𝑚</a:t>
                </a:r>
                <a:r>
                  <a:rPr lang="es-CO" sz="1100" i="0">
                    <a:solidFill>
                      <a:schemeClr val="tx1"/>
                    </a:solidFill>
                    <a:effectLst/>
                    <a:latin typeface="Cambria Math" panose="02040503050406030204" pitchFamily="18" charset="0"/>
                    <a:ea typeface="Cambria Math" panose="02040503050406030204" pitchFamily="18" charset="0"/>
                    <a:cs typeface="+mn-cs"/>
                  </a:rPr>
                  <a:t>≤</a:t>
                </a:r>
                <a:r>
                  <a:rPr lang="es-ES" sz="1100" b="0" i="0">
                    <a:solidFill>
                      <a:schemeClr val="tx1"/>
                    </a:solidFill>
                    <a:effectLst/>
                    <a:latin typeface="Cambria Math" panose="02040503050406030204" pitchFamily="18" charset="0"/>
                    <a:ea typeface="Cambria Math" panose="02040503050406030204" pitchFamily="18" charset="0"/>
                    <a:cs typeface="+mn-cs"/>
                  </a:rPr>
                  <a:t>48)┤</a:t>
                </a:r>
                <a:endParaRPr lang="es-MX" sz="1100"/>
              </a:p>
            </xdr:txBody>
          </xdr:sp>
        </mc:Fallback>
      </mc:AlternateContent>
      <mc:AlternateContent xmlns:mc="http://schemas.openxmlformats.org/markup-compatibility/2006" xmlns:a14="http://schemas.microsoft.com/office/drawing/2010/main">
        <mc:Choice Requires="a14">
          <xdr:sp macro="" textlink="">
            <xdr:nvSpPr>
              <xdr:cNvPr id="12" name="CuadroTexto 11">
                <a:extLst>
                  <a:ext uri="{FF2B5EF4-FFF2-40B4-BE49-F238E27FC236}">
                    <a16:creationId xmlns:a16="http://schemas.microsoft.com/office/drawing/2014/main" id="{C4786DBB-45A1-F549-BFB5-1481825A68FA}"/>
                  </a:ext>
                </a:extLst>
              </xdr:cNvPr>
              <xdr:cNvSpPr txBox="1"/>
            </xdr:nvSpPr>
            <xdr:spPr>
              <a:xfrm>
                <a:off x="8597630" y="15478145"/>
                <a:ext cx="2511807" cy="1924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𝑀</m:t>
                        </m:r>
                        <m:r>
                          <a:rPr lang="es-ES" sz="1100" b="0" i="1">
                            <a:solidFill>
                              <a:schemeClr val="tx1"/>
                            </a:solidFill>
                            <a:effectLst/>
                            <a:latin typeface="Cambria Math" panose="02040503050406030204" pitchFamily="18" charset="0"/>
                            <a:ea typeface="+mn-ea"/>
                            <a:cs typeface="+mn-cs"/>
                          </a:rPr>
                          <m:t>′</m:t>
                        </m:r>
                      </m:e>
                      <m:sub>
                        <m:r>
                          <a:rPr lang="es-CO" sz="1100" i="1">
                            <a:solidFill>
                              <a:schemeClr val="tx1"/>
                            </a:solidFill>
                            <a:effectLst/>
                            <a:latin typeface="Cambria Math" panose="02040503050406030204" pitchFamily="18" charset="0"/>
                            <a:ea typeface="+mn-ea"/>
                            <a:cs typeface="+mn-cs"/>
                          </a:rPr>
                          <m:t>𝑉𝑆𝑡𝑟𝑜𝑝</m:t>
                        </m:r>
                      </m:sub>
                    </m:sSub>
                    <m:r>
                      <m:rPr>
                        <m:nor/>
                      </m:rPr>
                      <a:rPr lang="es-CO" sz="1200">
                        <a:effectLst/>
                      </a:rPr>
                      <m:t> </m:t>
                    </m:r>
                    <m:r>
                      <a:rPr lang="es-CO" sz="1200" b="0" i="1">
                        <a:latin typeface="Cambria Math" panose="02040503050406030204" pitchFamily="18" charset="0"/>
                      </a:rPr>
                      <m:t>=</m:t>
                    </m:r>
                    <m:r>
                      <m:rPr>
                        <m:nor/>
                      </m:rPr>
                      <a:rPr lang="es-CO" sz="1200" b="0" i="0">
                        <a:latin typeface="Cambria Math" panose="02040503050406030204" pitchFamily="18" charset="0"/>
                      </a:rPr>
                      <m:t>ab</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𝑑𝑖𝑎𝑚</m:t>
                        </m:r>
                      </m:e>
                      <m:sup>
                        <m:r>
                          <a:rPr lang="es-CO" sz="1100" b="0" i="1">
                            <a:solidFill>
                              <a:schemeClr val="tx1"/>
                            </a:solidFill>
                            <a:effectLst/>
                            <a:latin typeface="Cambria Math" panose="02040503050406030204" pitchFamily="18" charset="0"/>
                            <a:ea typeface="+mn-ea"/>
                            <a:cs typeface="+mn-cs"/>
                          </a:rPr>
                          <m:t>2</m:t>
                        </m:r>
                      </m:sup>
                    </m:sSup>
                    <m:r>
                      <a:rPr lang="es-CO" sz="1200" b="0" i="1">
                        <a:latin typeface="Cambria Math" panose="02040503050406030204" pitchFamily="18" charset="0"/>
                      </a:rPr>
                      <m:t>+</m:t>
                    </m:r>
                    <m:r>
                      <m:rPr>
                        <m:nor/>
                      </m:rPr>
                      <a:rPr lang="es-ES" sz="1200" b="0" i="0">
                        <a:latin typeface="Cambria Math" panose="02040503050406030204" pitchFamily="18" charset="0"/>
                      </a:rPr>
                      <m:t>a</m:t>
                    </m:r>
                    <m:r>
                      <m:rPr>
                        <m:nor/>
                      </m:rPr>
                      <a:rPr lang="es-CO" sz="1200" b="0" i="0">
                        <a:latin typeface="Cambria Math" panose="02040503050406030204" pitchFamily="18" charset="0"/>
                      </a:rPr>
                      <m:t>c</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r>
                      <a:rPr lang="es-ES" sz="1200" b="0" i="1">
                        <a:latin typeface="Cambria Math" panose="02040503050406030204" pitchFamily="18" charset="0"/>
                      </a:rPr>
                      <m:t>𝑑𝑖𝑎𝑚</m:t>
                    </m:r>
                    <m:r>
                      <a:rPr lang="es-CO" sz="1100" b="0" i="1">
                        <a:solidFill>
                          <a:schemeClr val="tx1"/>
                        </a:solidFill>
                        <a:effectLst/>
                        <a:latin typeface="Cambria Math" panose="02040503050406030204" pitchFamily="18" charset="0"/>
                        <a:ea typeface="+mn-ea"/>
                        <a:cs typeface="+mn-cs"/>
                      </a:rPr>
                      <m:t>+</m:t>
                    </m:r>
                    <m:r>
                      <m:rPr>
                        <m:sty m:val="p"/>
                      </m:rPr>
                      <a:rPr lang="es-ES" sz="1100" b="0" i="0">
                        <a:solidFill>
                          <a:schemeClr val="tx1"/>
                        </a:solidFill>
                        <a:effectLst/>
                        <a:latin typeface="Cambria Math" panose="02040503050406030204" pitchFamily="18" charset="0"/>
                        <a:ea typeface="+mn-ea"/>
                        <a:cs typeface="+mn-cs"/>
                      </a:rPr>
                      <m:t>a</m:t>
                    </m:r>
                  </m:oMath>
                </a14:m>
                <a:r>
                  <a:rPr lang="es-CO" sz="1100" b="0" i="0" u="none" strike="noStrike">
                    <a:solidFill>
                      <a:schemeClr val="tx1"/>
                    </a:solidFill>
                    <a:effectLst/>
                    <a:latin typeface="+mn-lt"/>
                    <a:ea typeface="+mn-ea"/>
                    <a:cs typeface="+mn-cs"/>
                  </a:rPr>
                  <a:t>d_p</a:t>
                </a:r>
                <a:r>
                  <a:rPr lang="es-CO" sz="1200"/>
                  <a:t> </a:t>
                </a:r>
              </a:p>
            </xdr:txBody>
          </xdr:sp>
        </mc:Choice>
        <mc:Fallback xmlns="">
          <xdr:sp macro="" textlink="">
            <xdr:nvSpPr>
              <xdr:cNvPr id="12" name="CuadroTexto 11">
                <a:extLst>
                  <a:ext uri="{FF2B5EF4-FFF2-40B4-BE49-F238E27FC236}">
                    <a16:creationId xmlns:a16="http://schemas.microsoft.com/office/drawing/2014/main" id="{C4786DBB-45A1-F549-BFB5-1481825A68FA}"/>
                  </a:ext>
                </a:extLst>
              </xdr:cNvPr>
              <xdr:cNvSpPr txBox="1"/>
            </xdr:nvSpPr>
            <xdr:spPr>
              <a:xfrm>
                <a:off x="8597630" y="15478145"/>
                <a:ext cx="2511807" cy="1924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i="0">
                    <a:solidFill>
                      <a:schemeClr val="tx1"/>
                    </a:solidFill>
                    <a:effectLst/>
                    <a:latin typeface="Cambria Math" panose="02040503050406030204" pitchFamily="18" charset="0"/>
                    <a:ea typeface="+mn-ea"/>
                    <a:cs typeface="+mn-cs"/>
                  </a:rPr>
                  <a:t>〖𝑀</a:t>
                </a:r>
                <a:r>
                  <a:rPr lang="es-ES" sz="1100" b="0" i="0">
                    <a:solidFill>
                      <a:schemeClr val="tx1"/>
                    </a:solidFill>
                    <a:effectLst/>
                    <a:latin typeface="Cambria Math" panose="02040503050406030204" pitchFamily="18" charset="0"/>
                    <a:ea typeface="+mn-ea"/>
                    <a:cs typeface="+mn-cs"/>
                  </a:rPr>
                  <a:t>′</a:t>
                </a:r>
                <a:r>
                  <a:rPr lang="es-CO" sz="1100" b="0" i="0">
                    <a:solidFill>
                      <a:schemeClr val="tx1"/>
                    </a:solidFill>
                    <a:effectLst/>
                    <a:latin typeface="Cambria Math" panose="02040503050406030204" pitchFamily="18" charset="0"/>
                    <a:ea typeface="+mn-ea"/>
                    <a:cs typeface="+mn-cs"/>
                  </a:rPr>
                  <a:t>〗_</a:t>
                </a:r>
                <a:r>
                  <a:rPr lang="es-CO" sz="1100" i="0">
                    <a:solidFill>
                      <a:schemeClr val="tx1"/>
                    </a:solidFill>
                    <a:effectLst/>
                    <a:latin typeface="Cambria Math" panose="02040503050406030204" pitchFamily="18" charset="0"/>
                    <a:ea typeface="+mn-ea"/>
                    <a:cs typeface="+mn-cs"/>
                  </a:rPr>
                  <a:t>𝑉𝑆𝑡𝑟𝑜𝑝</a:t>
                </a:r>
                <a:r>
                  <a:rPr lang="es-CO" sz="1200" i="0">
                    <a:solidFill>
                      <a:schemeClr val="tx1"/>
                    </a:solidFill>
                    <a:effectLst/>
                    <a:latin typeface="Cambria Math" panose="02040503050406030204" pitchFamily="18" charset="0"/>
                    <a:ea typeface="+mn-ea"/>
                    <a:cs typeface="+mn-cs"/>
                  </a:rPr>
                  <a:t> "</a:t>
                </a:r>
                <a:r>
                  <a:rPr lang="es-CO" sz="1200" i="0">
                    <a:effectLst/>
                    <a:latin typeface="Cambria Math" panose="02040503050406030204" pitchFamily="18" charset="0"/>
                  </a:rPr>
                  <a:t> </a:t>
                </a:r>
                <a:r>
                  <a:rPr lang="es-CO" sz="1200" b="0" i="0">
                    <a:effectLst/>
                    <a:latin typeface="Cambria Math" panose="02040503050406030204" pitchFamily="18" charset="0"/>
                  </a:rPr>
                  <a:t>"</a:t>
                </a:r>
                <a:r>
                  <a:rPr lang="es-CO" sz="1200" b="0" i="0">
                    <a:latin typeface="Cambria Math" panose="02040503050406030204" pitchFamily="18" charset="0"/>
                  </a:rPr>
                  <a:t>="ab</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〖𝑑𝑖𝑎𝑚〗^2</a:t>
                </a:r>
                <a:r>
                  <a:rPr lang="es-CO" sz="1200" b="0" i="0">
                    <a:latin typeface="Cambria Math" panose="02040503050406030204" pitchFamily="18" charset="0"/>
                  </a:rPr>
                  <a:t>+</a:t>
                </a:r>
                <a:r>
                  <a:rPr lang="es-ES" sz="1200" b="0" i="0">
                    <a:latin typeface="Cambria Math" panose="02040503050406030204" pitchFamily="18" charset="0"/>
                  </a:rPr>
                  <a:t>"a</a:t>
                </a:r>
                <a:r>
                  <a:rPr lang="es-CO" sz="1200" b="0" i="0">
                    <a:latin typeface="Cambria Math" panose="02040503050406030204" pitchFamily="18" charset="0"/>
                  </a:rPr>
                  <a:t>c</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ES" sz="1200" b="0" i="0">
                    <a:latin typeface="Cambria Math" panose="02040503050406030204" pitchFamily="18" charset="0"/>
                  </a:rPr>
                  <a:t>𝑑𝑖𝑎𝑚</a:t>
                </a:r>
                <a:r>
                  <a:rPr lang="es-CO" sz="1100" b="0" i="0">
                    <a:solidFill>
                      <a:schemeClr val="tx1"/>
                    </a:solidFill>
                    <a:effectLst/>
                    <a:latin typeface="Cambria Math" panose="02040503050406030204" pitchFamily="18" charset="0"/>
                    <a:ea typeface="+mn-ea"/>
                    <a:cs typeface="+mn-cs"/>
                  </a:rPr>
                  <a:t>+</a:t>
                </a:r>
                <a:r>
                  <a:rPr lang="es-ES" sz="1100" b="0" i="0">
                    <a:solidFill>
                      <a:schemeClr val="tx1"/>
                    </a:solidFill>
                    <a:effectLst/>
                    <a:latin typeface="Cambria Math" panose="02040503050406030204" pitchFamily="18" charset="0"/>
                    <a:ea typeface="+mn-ea"/>
                    <a:cs typeface="+mn-cs"/>
                  </a:rPr>
                  <a:t>a</a:t>
                </a:r>
                <a:r>
                  <a:rPr lang="es-CO" sz="1100" b="0" i="0" u="none" strike="noStrike">
                    <a:solidFill>
                      <a:schemeClr val="tx1"/>
                    </a:solidFill>
                    <a:effectLst/>
                    <a:latin typeface="+mn-lt"/>
                    <a:ea typeface="+mn-ea"/>
                    <a:cs typeface="+mn-cs"/>
                  </a:rPr>
                  <a:t>d_p</a:t>
                </a:r>
                <a:r>
                  <a:rPr lang="es-CO" sz="1200"/>
                  <a:t> </a:t>
                </a:r>
              </a:p>
            </xdr:txBody>
          </xdr:sp>
        </mc:Fallback>
      </mc:AlternateContent>
      <mc:AlternateContent xmlns:mc="http://schemas.openxmlformats.org/markup-compatibility/2006" xmlns:a14="http://schemas.microsoft.com/office/drawing/2010/main">
        <mc:Choice Requires="a14">
          <xdr:sp macro="" textlink="">
            <xdr:nvSpPr>
              <xdr:cNvPr id="13" name="CuadroTexto 12">
                <a:extLst>
                  <a:ext uri="{FF2B5EF4-FFF2-40B4-BE49-F238E27FC236}">
                    <a16:creationId xmlns:a16="http://schemas.microsoft.com/office/drawing/2014/main" id="{C5C026CB-6A10-3D49-B80D-9B3B1BC97A8A}"/>
                  </a:ext>
                </a:extLst>
              </xdr:cNvPr>
              <xdr:cNvSpPr txBox="1"/>
            </xdr:nvSpPr>
            <xdr:spPr>
              <a:xfrm>
                <a:off x="8562153" y="16123757"/>
                <a:ext cx="2356239" cy="1875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𝑀</m:t>
                        </m:r>
                        <m:r>
                          <a:rPr lang="es-ES" sz="1100" b="0" i="1">
                            <a:solidFill>
                              <a:schemeClr val="tx1"/>
                            </a:solidFill>
                            <a:effectLst/>
                            <a:latin typeface="Cambria Math" panose="02040503050406030204" pitchFamily="18" charset="0"/>
                            <a:ea typeface="+mn-ea"/>
                            <a:cs typeface="+mn-cs"/>
                          </a:rPr>
                          <m:t>′</m:t>
                        </m:r>
                      </m:e>
                      <m:sub>
                        <m:r>
                          <a:rPr lang="es-CO" sz="1100" i="1">
                            <a:solidFill>
                              <a:schemeClr val="tx1"/>
                            </a:solidFill>
                            <a:effectLst/>
                            <a:latin typeface="Cambria Math" panose="02040503050406030204" pitchFamily="18" charset="0"/>
                            <a:ea typeface="+mn-ea"/>
                            <a:cs typeface="+mn-cs"/>
                          </a:rPr>
                          <m:t>𝑉𝑡𝑎</m:t>
                        </m:r>
                      </m:sub>
                    </m:sSub>
                    <m:r>
                      <m:rPr>
                        <m:nor/>
                      </m:rPr>
                      <a:rPr lang="es-CO">
                        <a:effectLst/>
                      </a:rPr>
                      <m:t> </m:t>
                    </m:r>
                    <m:r>
                      <m:rPr>
                        <m:nor/>
                      </m:rPr>
                      <a:rPr lang="es-CO" sz="1200">
                        <a:effectLst/>
                      </a:rPr>
                      <m:t> </m:t>
                    </m:r>
                    <m:r>
                      <a:rPr lang="es-CO" sz="1200" b="0" i="1">
                        <a:latin typeface="Cambria Math" panose="02040503050406030204" pitchFamily="18" charset="0"/>
                      </a:rPr>
                      <m:t>=</m:t>
                    </m:r>
                    <m:r>
                      <m:rPr>
                        <m:nor/>
                      </m:rPr>
                      <a:rPr lang="es-ES" sz="1200" b="0" i="0">
                        <a:latin typeface="Cambria Math" panose="02040503050406030204" pitchFamily="18" charset="0"/>
                      </a:rPr>
                      <m:t>a</m:t>
                    </m:r>
                    <m:r>
                      <m:rPr>
                        <m:nor/>
                      </m:rPr>
                      <a:rPr lang="es-CO" sz="1200" b="0" i="0">
                        <a:latin typeface="Cambria Math" panose="02040503050406030204" pitchFamily="18" charset="0"/>
                      </a:rPr>
                      <m:t>e</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𝑑𝑖𝑎𝑚</m:t>
                        </m:r>
                      </m:e>
                      <m:sup>
                        <m:r>
                          <a:rPr lang="es-CO" sz="1100" b="0" i="1">
                            <a:solidFill>
                              <a:schemeClr val="tx1"/>
                            </a:solidFill>
                            <a:effectLst/>
                            <a:latin typeface="Cambria Math" panose="02040503050406030204" pitchFamily="18" charset="0"/>
                            <a:ea typeface="+mn-ea"/>
                            <a:cs typeface="+mn-cs"/>
                          </a:rPr>
                          <m:t>2</m:t>
                        </m:r>
                      </m:sup>
                    </m:sSup>
                    <m:r>
                      <a:rPr lang="es-CO" sz="1200" b="0" i="1">
                        <a:latin typeface="Cambria Math" panose="02040503050406030204" pitchFamily="18" charset="0"/>
                      </a:rPr>
                      <m:t>+</m:t>
                    </m:r>
                    <m:r>
                      <m:rPr>
                        <m:nor/>
                      </m:rPr>
                      <a:rPr lang="es-ES" sz="1200" b="0" i="0">
                        <a:latin typeface="Cambria Math" panose="02040503050406030204" pitchFamily="18" charset="0"/>
                      </a:rPr>
                      <m:t>a</m:t>
                    </m:r>
                    <m:r>
                      <m:rPr>
                        <m:nor/>
                      </m:rPr>
                      <a:rPr lang="es-CO" sz="1200" b="0" i="0">
                        <a:latin typeface="Cambria Math" panose="02040503050406030204" pitchFamily="18" charset="0"/>
                      </a:rPr>
                      <m:t>f</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r>
                      <a:rPr lang="es-ES" sz="1200" b="0" i="1">
                        <a:latin typeface="Cambria Math" panose="02040503050406030204" pitchFamily="18" charset="0"/>
                      </a:rPr>
                      <m:t>𝑑𝑖𝑎𝑚</m:t>
                    </m:r>
                    <m:r>
                      <a:rPr lang="es-CO" sz="1100" b="0" i="1">
                        <a:solidFill>
                          <a:schemeClr val="tx1"/>
                        </a:solidFill>
                        <a:effectLst/>
                        <a:latin typeface="Cambria Math" panose="02040503050406030204" pitchFamily="18" charset="0"/>
                        <a:ea typeface="+mn-ea"/>
                        <a:cs typeface="+mn-cs"/>
                      </a:rPr>
                      <m:t>+</m:t>
                    </m:r>
                    <m:r>
                      <m:rPr>
                        <m:sty m:val="p"/>
                      </m:rPr>
                      <a:rPr lang="es-ES" sz="1100" b="0" i="0">
                        <a:solidFill>
                          <a:schemeClr val="tx1"/>
                        </a:solidFill>
                        <a:effectLst/>
                        <a:latin typeface="Cambria Math" panose="02040503050406030204" pitchFamily="18" charset="0"/>
                        <a:ea typeface="+mn-ea"/>
                        <a:cs typeface="+mn-cs"/>
                      </a:rPr>
                      <m:t>a</m:t>
                    </m:r>
                    <m:r>
                      <m:rPr>
                        <m:sty m:val="p"/>
                      </m:rPr>
                      <a:rPr lang="es-CO" sz="1100" b="0" i="0">
                        <a:solidFill>
                          <a:schemeClr val="tx1"/>
                        </a:solidFill>
                        <a:effectLst/>
                        <a:latin typeface="Cambria Math" panose="02040503050406030204" pitchFamily="18" charset="0"/>
                        <a:ea typeface="+mn-ea"/>
                        <a:cs typeface="+mn-cs"/>
                      </a:rPr>
                      <m:t>g</m:t>
                    </m:r>
                  </m:oMath>
                </a14:m>
                <a:r>
                  <a:rPr lang="es-CO" sz="1100" b="0" i="0" u="none" strike="noStrike">
                    <a:solidFill>
                      <a:schemeClr val="tx1"/>
                    </a:solidFill>
                    <a:effectLst/>
                    <a:latin typeface="+mn-lt"/>
                    <a:ea typeface="+mn-ea"/>
                    <a:cs typeface="+mn-cs"/>
                  </a:rPr>
                  <a:t>_p</a:t>
                </a:r>
                <a:r>
                  <a:rPr lang="es-CO" sz="1200"/>
                  <a:t> </a:t>
                </a:r>
              </a:p>
            </xdr:txBody>
          </xdr:sp>
        </mc:Choice>
        <mc:Fallback xmlns="">
          <xdr:sp macro="" textlink="">
            <xdr:nvSpPr>
              <xdr:cNvPr id="13" name="CuadroTexto 12">
                <a:extLst>
                  <a:ext uri="{FF2B5EF4-FFF2-40B4-BE49-F238E27FC236}">
                    <a16:creationId xmlns:a16="http://schemas.microsoft.com/office/drawing/2014/main" id="{C5C026CB-6A10-3D49-B80D-9B3B1BC97A8A}"/>
                  </a:ext>
                </a:extLst>
              </xdr:cNvPr>
              <xdr:cNvSpPr txBox="1"/>
            </xdr:nvSpPr>
            <xdr:spPr>
              <a:xfrm>
                <a:off x="8562153" y="16123757"/>
                <a:ext cx="2356239" cy="1875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i="0">
                    <a:solidFill>
                      <a:schemeClr val="tx1"/>
                    </a:solidFill>
                    <a:effectLst/>
                    <a:latin typeface="Cambria Math" panose="02040503050406030204" pitchFamily="18" charset="0"/>
                    <a:ea typeface="+mn-ea"/>
                    <a:cs typeface="+mn-cs"/>
                  </a:rPr>
                  <a:t>〖𝑀</a:t>
                </a:r>
                <a:r>
                  <a:rPr lang="es-ES" sz="1100" b="0" i="0">
                    <a:solidFill>
                      <a:schemeClr val="tx1"/>
                    </a:solidFill>
                    <a:effectLst/>
                    <a:latin typeface="Cambria Math" panose="02040503050406030204" pitchFamily="18" charset="0"/>
                    <a:ea typeface="+mn-ea"/>
                    <a:cs typeface="+mn-cs"/>
                  </a:rPr>
                  <a:t>′</a:t>
                </a:r>
                <a:r>
                  <a:rPr lang="es-CO" sz="1100" b="0" i="0">
                    <a:solidFill>
                      <a:schemeClr val="tx1"/>
                    </a:solidFill>
                    <a:effectLst/>
                    <a:latin typeface="Cambria Math" panose="02040503050406030204" pitchFamily="18" charset="0"/>
                    <a:ea typeface="+mn-ea"/>
                    <a:cs typeface="+mn-cs"/>
                  </a:rPr>
                  <a:t>〗_</a:t>
                </a:r>
                <a:r>
                  <a:rPr lang="es-CO" sz="1100" i="0">
                    <a:solidFill>
                      <a:schemeClr val="tx1"/>
                    </a:solidFill>
                    <a:effectLst/>
                    <a:latin typeface="Cambria Math" panose="02040503050406030204" pitchFamily="18" charset="0"/>
                    <a:ea typeface="+mn-ea"/>
                    <a:cs typeface="+mn-cs"/>
                  </a:rPr>
                  <a:t>𝑉𝑡𝑎 "</a:t>
                </a:r>
                <a:r>
                  <a:rPr lang="es-CO" i="0">
                    <a:effectLst/>
                    <a:latin typeface="Cambria Math" panose="02040503050406030204" pitchFamily="18" charset="0"/>
                  </a:rPr>
                  <a:t> </a:t>
                </a:r>
                <a:r>
                  <a:rPr lang="es-CO" sz="1200" i="0">
                    <a:effectLst/>
                    <a:latin typeface="Cambria Math" panose="02040503050406030204" pitchFamily="18" charset="0"/>
                  </a:rPr>
                  <a:t> </a:t>
                </a:r>
                <a:r>
                  <a:rPr lang="es-CO" sz="1200" b="0" i="0">
                    <a:effectLst/>
                    <a:latin typeface="Cambria Math" panose="02040503050406030204" pitchFamily="18" charset="0"/>
                  </a:rPr>
                  <a:t>"</a:t>
                </a:r>
                <a:r>
                  <a:rPr lang="es-CO" sz="1200" b="0" i="0">
                    <a:latin typeface="Cambria Math" panose="02040503050406030204" pitchFamily="18" charset="0"/>
                  </a:rPr>
                  <a:t>=</a:t>
                </a:r>
                <a:r>
                  <a:rPr lang="es-ES" sz="1200" b="0" i="0">
                    <a:latin typeface="Cambria Math" panose="02040503050406030204" pitchFamily="18" charset="0"/>
                  </a:rPr>
                  <a:t>"a</a:t>
                </a:r>
                <a:r>
                  <a:rPr lang="es-CO" sz="1200" b="0" i="0">
                    <a:latin typeface="Cambria Math" panose="02040503050406030204" pitchFamily="18" charset="0"/>
                  </a:rPr>
                  <a:t>e</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〖𝑑𝑖𝑎𝑚〗^2</a:t>
                </a:r>
                <a:r>
                  <a:rPr lang="es-CO" sz="1200" b="0" i="0">
                    <a:latin typeface="Cambria Math" panose="02040503050406030204" pitchFamily="18" charset="0"/>
                  </a:rPr>
                  <a:t>+</a:t>
                </a:r>
                <a:r>
                  <a:rPr lang="es-ES" sz="1200" b="0" i="0">
                    <a:latin typeface="Cambria Math" panose="02040503050406030204" pitchFamily="18" charset="0"/>
                  </a:rPr>
                  <a:t>"a</a:t>
                </a:r>
                <a:r>
                  <a:rPr lang="es-CO" sz="1200" b="0" i="0">
                    <a:latin typeface="Cambria Math" panose="02040503050406030204" pitchFamily="18" charset="0"/>
                  </a:rPr>
                  <a:t>f</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ES" sz="1200" b="0" i="0">
                    <a:latin typeface="Cambria Math" panose="02040503050406030204" pitchFamily="18" charset="0"/>
                  </a:rPr>
                  <a:t>𝑑𝑖𝑎𝑚</a:t>
                </a:r>
                <a:r>
                  <a:rPr lang="es-CO" sz="1100" b="0" i="0">
                    <a:solidFill>
                      <a:schemeClr val="tx1"/>
                    </a:solidFill>
                    <a:effectLst/>
                    <a:latin typeface="Cambria Math" panose="02040503050406030204" pitchFamily="18" charset="0"/>
                    <a:ea typeface="+mn-ea"/>
                    <a:cs typeface="+mn-cs"/>
                  </a:rPr>
                  <a:t>+</a:t>
                </a:r>
                <a:r>
                  <a:rPr lang="es-ES" sz="1100" b="0" i="0">
                    <a:solidFill>
                      <a:schemeClr val="tx1"/>
                    </a:solidFill>
                    <a:effectLst/>
                    <a:latin typeface="Cambria Math" panose="02040503050406030204" pitchFamily="18" charset="0"/>
                    <a:ea typeface="+mn-ea"/>
                    <a:cs typeface="+mn-cs"/>
                  </a:rPr>
                  <a:t>a</a:t>
                </a:r>
                <a:r>
                  <a:rPr lang="es-CO" sz="1100" b="0" i="0">
                    <a:solidFill>
                      <a:schemeClr val="tx1"/>
                    </a:solidFill>
                    <a:effectLst/>
                    <a:latin typeface="Cambria Math" panose="02040503050406030204" pitchFamily="18" charset="0"/>
                    <a:ea typeface="+mn-ea"/>
                    <a:cs typeface="+mn-cs"/>
                  </a:rPr>
                  <a:t>g</a:t>
                </a:r>
                <a:r>
                  <a:rPr lang="es-CO" sz="1100" b="0" i="0" u="none" strike="noStrike">
                    <a:solidFill>
                      <a:schemeClr val="tx1"/>
                    </a:solidFill>
                    <a:effectLst/>
                    <a:latin typeface="+mn-lt"/>
                    <a:ea typeface="+mn-ea"/>
                    <a:cs typeface="+mn-cs"/>
                  </a:rPr>
                  <a:t>_p</a:t>
                </a:r>
                <a:r>
                  <a:rPr lang="es-CO" sz="1200"/>
                  <a:t> </a:t>
                </a:r>
              </a:p>
            </xdr:txBody>
          </xdr:sp>
        </mc:Fallback>
      </mc:AlternateContent>
      <mc:AlternateContent xmlns:mc="http://schemas.openxmlformats.org/markup-compatibility/2006" xmlns:a14="http://schemas.microsoft.com/office/drawing/2010/main">
        <mc:Choice Requires="a14">
          <xdr:sp macro="" textlink="">
            <xdr:nvSpPr>
              <xdr:cNvPr id="14" name="CuadroTexto 13">
                <a:extLst>
                  <a:ext uri="{FF2B5EF4-FFF2-40B4-BE49-F238E27FC236}">
                    <a16:creationId xmlns:a16="http://schemas.microsoft.com/office/drawing/2014/main" id="{A2159EE1-4FEB-584F-9577-757D8A7F4D97}"/>
                  </a:ext>
                </a:extLst>
              </xdr:cNvPr>
              <xdr:cNvSpPr txBox="1"/>
            </xdr:nvSpPr>
            <xdr:spPr>
              <a:xfrm>
                <a:off x="9479962" y="16637335"/>
                <a:ext cx="779238" cy="1875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𝑀</m:t>
                          </m:r>
                          <m:r>
                            <a:rPr lang="es-ES" sz="1100" b="0" i="1">
                              <a:solidFill>
                                <a:schemeClr val="tx1"/>
                              </a:solidFill>
                              <a:effectLst/>
                              <a:latin typeface="Cambria Math" panose="02040503050406030204" pitchFamily="18" charset="0"/>
                              <a:ea typeface="+mn-ea"/>
                              <a:cs typeface="+mn-cs"/>
                            </a:rPr>
                            <m:t>′</m:t>
                          </m:r>
                        </m:e>
                        <m:sub>
                          <m:r>
                            <a:rPr lang="es-CO" sz="1100" i="1">
                              <a:solidFill>
                                <a:schemeClr val="tx1"/>
                              </a:solidFill>
                              <a:effectLst/>
                              <a:latin typeface="Cambria Math" panose="02040503050406030204" pitchFamily="18" charset="0"/>
                              <a:ea typeface="+mn-ea"/>
                              <a:cs typeface="+mn-cs"/>
                            </a:rPr>
                            <m:t>𝐶𝐿</m:t>
                          </m:r>
                          <m:r>
                            <a:rPr lang="es-ES" sz="1100" b="0" i="1">
                              <a:solidFill>
                                <a:schemeClr val="tx1"/>
                              </a:solidFill>
                              <a:effectLst/>
                              <a:latin typeface="Cambria Math" panose="02040503050406030204" pitchFamily="18" charset="0"/>
                              <a:ea typeface="+mn-ea"/>
                              <a:cs typeface="+mn-cs"/>
                            </a:rPr>
                            <m:t>1</m:t>
                          </m:r>
                        </m:sub>
                      </m:sSub>
                      <m:r>
                        <m:rPr>
                          <m:nor/>
                        </m:rPr>
                        <a:rPr lang="es-CO">
                          <a:effectLst/>
                        </a:rPr>
                        <m:t> </m:t>
                      </m:r>
                      <m:r>
                        <a:rPr lang="es-CO" sz="1200" b="0" i="1">
                          <a:latin typeface="Cambria Math" panose="02040503050406030204" pitchFamily="18" charset="0"/>
                        </a:rPr>
                        <m:t>=</m:t>
                      </m:r>
                      <m:r>
                        <m:rPr>
                          <m:nor/>
                        </m:rPr>
                        <a:rPr lang="es-CO" sz="1100" b="0" i="0" u="none" strike="noStrike">
                          <a:solidFill>
                            <a:schemeClr val="tx1"/>
                          </a:solidFill>
                          <a:effectLst/>
                          <a:latin typeface="+mn-lt"/>
                          <a:ea typeface="+mn-ea"/>
                          <a:cs typeface="+mn-cs"/>
                        </a:rPr>
                        <m:t>ah</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oMath>
                  </m:oMathPara>
                </a14:m>
                <a:endParaRPr lang="es-CO" sz="1200"/>
              </a:p>
            </xdr:txBody>
          </xdr:sp>
        </mc:Choice>
        <mc:Fallback xmlns="">
          <xdr:sp macro="" textlink="">
            <xdr:nvSpPr>
              <xdr:cNvPr id="14" name="CuadroTexto 13">
                <a:extLst>
                  <a:ext uri="{FF2B5EF4-FFF2-40B4-BE49-F238E27FC236}">
                    <a16:creationId xmlns:a16="http://schemas.microsoft.com/office/drawing/2014/main" id="{A2159EE1-4FEB-584F-9577-757D8A7F4D97}"/>
                  </a:ext>
                </a:extLst>
              </xdr:cNvPr>
              <xdr:cNvSpPr txBox="1"/>
            </xdr:nvSpPr>
            <xdr:spPr>
              <a:xfrm>
                <a:off x="9479962" y="16637335"/>
                <a:ext cx="779238" cy="1875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solidFill>
                      <a:schemeClr val="tx1"/>
                    </a:solidFill>
                    <a:effectLst/>
                    <a:latin typeface="Cambria Math" panose="02040503050406030204" pitchFamily="18" charset="0"/>
                    <a:ea typeface="+mn-ea"/>
                    <a:cs typeface="+mn-cs"/>
                  </a:rPr>
                  <a:t>〖𝑀</a:t>
                </a:r>
                <a:r>
                  <a:rPr lang="es-ES" sz="1100" b="0" i="0">
                    <a:solidFill>
                      <a:schemeClr val="tx1"/>
                    </a:solidFill>
                    <a:effectLst/>
                    <a:latin typeface="Cambria Math" panose="02040503050406030204" pitchFamily="18" charset="0"/>
                    <a:ea typeface="+mn-ea"/>
                    <a:cs typeface="+mn-cs"/>
                  </a:rPr>
                  <a:t>′</a:t>
                </a:r>
                <a:r>
                  <a:rPr lang="es-CO" sz="1100" b="0" i="0">
                    <a:solidFill>
                      <a:schemeClr val="tx1"/>
                    </a:solidFill>
                    <a:effectLst/>
                    <a:latin typeface="Cambria Math" panose="02040503050406030204" pitchFamily="18" charset="0"/>
                    <a:ea typeface="+mn-ea"/>
                    <a:cs typeface="+mn-cs"/>
                  </a:rPr>
                  <a:t>〗_</a:t>
                </a:r>
                <a:r>
                  <a:rPr lang="es-CO" sz="1100" i="0">
                    <a:solidFill>
                      <a:schemeClr val="tx1"/>
                    </a:solidFill>
                    <a:effectLst/>
                    <a:latin typeface="Cambria Math" panose="02040503050406030204" pitchFamily="18" charset="0"/>
                    <a:ea typeface="+mn-ea"/>
                    <a:cs typeface="+mn-cs"/>
                  </a:rPr>
                  <a:t>𝐶𝐿</a:t>
                </a:r>
                <a:r>
                  <a:rPr lang="es-ES" sz="1100" b="0" i="0">
                    <a:solidFill>
                      <a:schemeClr val="tx1"/>
                    </a:solidFill>
                    <a:effectLst/>
                    <a:latin typeface="Cambria Math" panose="02040503050406030204" pitchFamily="18" charset="0"/>
                    <a:ea typeface="+mn-ea"/>
                    <a:cs typeface="+mn-cs"/>
                  </a:rPr>
                  <a:t>1</a:t>
                </a:r>
                <a:r>
                  <a:rPr lang="es-CO" sz="1100" b="0" i="0">
                    <a:solidFill>
                      <a:schemeClr val="tx1"/>
                    </a:solidFill>
                    <a:effectLst/>
                    <a:latin typeface="Cambria Math" panose="02040503050406030204" pitchFamily="18" charset="0"/>
                    <a:ea typeface="+mn-ea"/>
                    <a:cs typeface="+mn-cs"/>
                  </a:rPr>
                  <a:t> "</a:t>
                </a:r>
                <a:r>
                  <a:rPr lang="es-CO" i="0">
                    <a:effectLst/>
                    <a:latin typeface="Cambria Math" panose="02040503050406030204" pitchFamily="18" charset="0"/>
                  </a:rPr>
                  <a:t> </a:t>
                </a:r>
                <a:r>
                  <a:rPr lang="es-CO" sz="1200" b="0" i="0">
                    <a:effectLst/>
                    <a:latin typeface="Cambria Math" panose="02040503050406030204" pitchFamily="18" charset="0"/>
                  </a:rPr>
                  <a:t>"</a:t>
                </a:r>
                <a:r>
                  <a:rPr lang="es-CO" sz="1200" b="0" i="0">
                    <a:latin typeface="Cambria Math" panose="02040503050406030204" pitchFamily="18" charset="0"/>
                  </a:rPr>
                  <a:t>=</a:t>
                </a:r>
                <a:r>
                  <a:rPr lang="es-CO" sz="1100" b="0" i="0" u="none" strike="noStrike">
                    <a:solidFill>
                      <a:schemeClr val="tx1"/>
                    </a:solidFill>
                    <a:effectLst/>
                    <a:latin typeface="Cambria Math" panose="02040503050406030204" pitchFamily="18" charset="0"/>
                    <a:ea typeface="+mn-ea"/>
                    <a:cs typeface="+mn-cs"/>
                  </a:rPr>
                  <a:t>"ah_p</a:t>
                </a:r>
                <a:r>
                  <a:rPr lang="es-CO" sz="1200" i="0">
                    <a:latin typeface="Cambria Math" panose="02040503050406030204" pitchFamily="18" charset="0"/>
                  </a:rPr>
                  <a:t> </a:t>
                </a:r>
                <a:r>
                  <a:rPr lang="es-CO" sz="1200" i="0"/>
                  <a:t>"</a:t>
                </a:r>
                <a:endParaRPr lang="es-CO" sz="1200"/>
              </a:p>
            </xdr:txBody>
          </xdr:sp>
        </mc:Fallback>
      </mc:AlternateContent>
      <mc:AlternateContent xmlns:mc="http://schemas.openxmlformats.org/markup-compatibility/2006" xmlns:a14="http://schemas.microsoft.com/office/drawing/2010/main">
        <mc:Choice Requires="a14">
          <xdr:sp macro="" textlink="">
            <xdr:nvSpPr>
              <xdr:cNvPr id="15" name="CuadroTexto 14">
                <a:extLst>
                  <a:ext uri="{FF2B5EF4-FFF2-40B4-BE49-F238E27FC236}">
                    <a16:creationId xmlns:a16="http://schemas.microsoft.com/office/drawing/2014/main" id="{2AC0C36A-7609-2147-948C-94B1C3FECBE0}"/>
                  </a:ext>
                </a:extLst>
              </xdr:cNvPr>
              <xdr:cNvSpPr txBox="1"/>
            </xdr:nvSpPr>
            <xdr:spPr>
              <a:xfrm>
                <a:off x="8558911" y="17068250"/>
                <a:ext cx="2265305" cy="1875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𝑀</m:t>
                        </m:r>
                        <m:r>
                          <a:rPr lang="es-ES" sz="1100" b="0" i="1">
                            <a:solidFill>
                              <a:schemeClr val="tx1"/>
                            </a:solidFill>
                            <a:effectLst/>
                            <a:latin typeface="Cambria Math" panose="02040503050406030204" pitchFamily="18" charset="0"/>
                            <a:ea typeface="+mn-ea"/>
                            <a:cs typeface="+mn-cs"/>
                          </a:rPr>
                          <m:t>′</m:t>
                        </m:r>
                      </m:e>
                      <m:sub>
                        <m:r>
                          <a:rPr lang="es-CO" sz="1100" i="1">
                            <a:solidFill>
                              <a:schemeClr val="tx1"/>
                            </a:solidFill>
                            <a:effectLst/>
                            <a:latin typeface="Cambria Math" panose="02040503050406030204" pitchFamily="18" charset="0"/>
                            <a:ea typeface="+mn-ea"/>
                            <a:cs typeface="+mn-cs"/>
                          </a:rPr>
                          <m:t>𝐶𝐿</m:t>
                        </m:r>
                        <m:r>
                          <a:rPr lang="es-ES" sz="1100" b="0" i="1">
                            <a:solidFill>
                              <a:schemeClr val="tx1"/>
                            </a:solidFill>
                            <a:effectLst/>
                            <a:latin typeface="Cambria Math" panose="02040503050406030204" pitchFamily="18" charset="0"/>
                            <a:ea typeface="+mn-ea"/>
                            <a:cs typeface="+mn-cs"/>
                          </a:rPr>
                          <m:t>2</m:t>
                        </m:r>
                      </m:sub>
                    </m:sSub>
                    <m:r>
                      <a:rPr lang="es-CO" sz="1200" b="0" i="1">
                        <a:latin typeface="Cambria Math" panose="02040503050406030204" pitchFamily="18" charset="0"/>
                      </a:rPr>
                      <m:t>=</m:t>
                    </m:r>
                    <m:r>
                      <m:rPr>
                        <m:nor/>
                      </m:rPr>
                      <a:rPr lang="es-CO" sz="1200" b="0" i="0">
                        <a:latin typeface="Cambria Math" panose="02040503050406030204" pitchFamily="18" charset="0"/>
                      </a:rPr>
                      <m:t>ai</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𝑑𝑖𝑎𝑚</m:t>
                        </m:r>
                      </m:e>
                      <m:sup>
                        <m:r>
                          <a:rPr lang="es-CO" sz="1100" b="0" i="1">
                            <a:solidFill>
                              <a:schemeClr val="tx1"/>
                            </a:solidFill>
                            <a:effectLst/>
                            <a:latin typeface="Cambria Math" panose="02040503050406030204" pitchFamily="18" charset="0"/>
                            <a:ea typeface="+mn-ea"/>
                            <a:cs typeface="+mn-cs"/>
                          </a:rPr>
                          <m:t>2</m:t>
                        </m:r>
                      </m:sup>
                    </m:sSup>
                    <m:r>
                      <a:rPr lang="es-CO" sz="1200" b="0" i="1">
                        <a:latin typeface="Cambria Math" panose="02040503050406030204" pitchFamily="18" charset="0"/>
                      </a:rPr>
                      <m:t>+</m:t>
                    </m:r>
                    <m:r>
                      <m:rPr>
                        <m:nor/>
                      </m:rPr>
                      <a:rPr lang="es-ES" sz="1200" b="0" i="0">
                        <a:latin typeface="Cambria Math" panose="02040503050406030204" pitchFamily="18" charset="0"/>
                      </a:rPr>
                      <m:t>a</m:t>
                    </m:r>
                    <m:r>
                      <m:rPr>
                        <m:nor/>
                      </m:rPr>
                      <a:rPr lang="es-CO" sz="1200" b="0" i="0">
                        <a:latin typeface="Cambria Math" panose="02040503050406030204" pitchFamily="18" charset="0"/>
                      </a:rPr>
                      <m:t>j</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r>
                      <a:rPr lang="es-ES" sz="1200" b="0" i="1">
                        <a:latin typeface="Cambria Math" panose="02040503050406030204" pitchFamily="18" charset="0"/>
                      </a:rPr>
                      <m:t>𝑑𝑖𝑎𝑚</m:t>
                    </m:r>
                    <m:r>
                      <a:rPr lang="es-CO" sz="1100" b="0" i="1">
                        <a:solidFill>
                          <a:schemeClr val="tx1"/>
                        </a:solidFill>
                        <a:effectLst/>
                        <a:latin typeface="Cambria Math" panose="02040503050406030204" pitchFamily="18" charset="0"/>
                        <a:ea typeface="+mn-ea"/>
                        <a:cs typeface="+mn-cs"/>
                      </a:rPr>
                      <m:t>+</m:t>
                    </m:r>
                    <m:r>
                      <m:rPr>
                        <m:sty m:val="p"/>
                      </m:rPr>
                      <a:rPr lang="es-ES" sz="1100" b="0" i="0">
                        <a:solidFill>
                          <a:schemeClr val="tx1"/>
                        </a:solidFill>
                        <a:effectLst/>
                        <a:latin typeface="Cambria Math" panose="02040503050406030204" pitchFamily="18" charset="0"/>
                        <a:ea typeface="+mn-ea"/>
                        <a:cs typeface="+mn-cs"/>
                      </a:rPr>
                      <m:t>a</m:t>
                    </m:r>
                  </m:oMath>
                </a14:m>
                <a:r>
                  <a:rPr lang="es-CO" sz="1100" b="0" i="0" u="none" strike="noStrike">
                    <a:solidFill>
                      <a:schemeClr val="tx1"/>
                    </a:solidFill>
                    <a:effectLst/>
                    <a:latin typeface="+mn-lt"/>
                    <a:ea typeface="+mn-ea"/>
                    <a:cs typeface="+mn-cs"/>
                  </a:rPr>
                  <a:t>k_p</a:t>
                </a:r>
                <a:r>
                  <a:rPr lang="es-CO" sz="1200"/>
                  <a:t> </a:t>
                </a:r>
              </a:p>
            </xdr:txBody>
          </xdr:sp>
        </mc:Choice>
        <mc:Fallback xmlns="">
          <xdr:sp macro="" textlink="">
            <xdr:nvSpPr>
              <xdr:cNvPr id="15" name="CuadroTexto 14">
                <a:extLst>
                  <a:ext uri="{FF2B5EF4-FFF2-40B4-BE49-F238E27FC236}">
                    <a16:creationId xmlns:a16="http://schemas.microsoft.com/office/drawing/2014/main" id="{2AC0C36A-7609-2147-948C-94B1C3FECBE0}"/>
                  </a:ext>
                </a:extLst>
              </xdr:cNvPr>
              <xdr:cNvSpPr txBox="1"/>
            </xdr:nvSpPr>
            <xdr:spPr>
              <a:xfrm>
                <a:off x="8558911" y="17068250"/>
                <a:ext cx="2265305" cy="1875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i="0">
                    <a:solidFill>
                      <a:schemeClr val="tx1"/>
                    </a:solidFill>
                    <a:effectLst/>
                    <a:latin typeface="Cambria Math" panose="02040503050406030204" pitchFamily="18" charset="0"/>
                    <a:ea typeface="+mn-ea"/>
                    <a:cs typeface="+mn-cs"/>
                  </a:rPr>
                  <a:t>〖𝑀</a:t>
                </a:r>
                <a:r>
                  <a:rPr lang="es-ES" sz="1100" b="0" i="0">
                    <a:solidFill>
                      <a:schemeClr val="tx1"/>
                    </a:solidFill>
                    <a:effectLst/>
                    <a:latin typeface="Cambria Math" panose="02040503050406030204" pitchFamily="18" charset="0"/>
                    <a:ea typeface="+mn-ea"/>
                    <a:cs typeface="+mn-cs"/>
                  </a:rPr>
                  <a:t>′</a:t>
                </a:r>
                <a:r>
                  <a:rPr lang="es-CO" sz="1100" b="0" i="0">
                    <a:solidFill>
                      <a:schemeClr val="tx1"/>
                    </a:solidFill>
                    <a:effectLst/>
                    <a:latin typeface="Cambria Math" panose="02040503050406030204" pitchFamily="18" charset="0"/>
                    <a:ea typeface="+mn-ea"/>
                    <a:cs typeface="+mn-cs"/>
                  </a:rPr>
                  <a:t>〗_</a:t>
                </a:r>
                <a:r>
                  <a:rPr lang="es-CO" sz="1100" i="0">
                    <a:solidFill>
                      <a:schemeClr val="tx1"/>
                    </a:solidFill>
                    <a:effectLst/>
                    <a:latin typeface="Cambria Math" panose="02040503050406030204" pitchFamily="18" charset="0"/>
                    <a:ea typeface="+mn-ea"/>
                    <a:cs typeface="+mn-cs"/>
                  </a:rPr>
                  <a:t>𝐶𝐿</a:t>
                </a:r>
                <a:r>
                  <a:rPr lang="es-ES" sz="1100" b="0" i="0">
                    <a:solidFill>
                      <a:schemeClr val="tx1"/>
                    </a:solidFill>
                    <a:effectLst/>
                    <a:latin typeface="Cambria Math" panose="02040503050406030204" pitchFamily="18" charset="0"/>
                    <a:ea typeface="+mn-ea"/>
                    <a:cs typeface="+mn-cs"/>
                  </a:rPr>
                  <a:t>2</a:t>
                </a:r>
                <a:r>
                  <a:rPr lang="es-CO" sz="1200" b="0" i="0">
                    <a:latin typeface="Cambria Math" panose="02040503050406030204" pitchFamily="18" charset="0"/>
                  </a:rPr>
                  <a:t>="ai</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〖𝑑𝑖𝑎𝑚〗^2</a:t>
                </a:r>
                <a:r>
                  <a:rPr lang="es-CO" sz="1200" b="0" i="0">
                    <a:latin typeface="Cambria Math" panose="02040503050406030204" pitchFamily="18" charset="0"/>
                  </a:rPr>
                  <a:t>+</a:t>
                </a:r>
                <a:r>
                  <a:rPr lang="es-ES" sz="1200" b="0" i="0">
                    <a:latin typeface="Cambria Math" panose="02040503050406030204" pitchFamily="18" charset="0"/>
                  </a:rPr>
                  <a:t>"a</a:t>
                </a:r>
                <a:r>
                  <a:rPr lang="es-CO" sz="1200" b="0" i="0">
                    <a:latin typeface="Cambria Math" panose="02040503050406030204" pitchFamily="18" charset="0"/>
                  </a:rPr>
                  <a:t>j</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ES" sz="1200" b="0" i="0">
                    <a:latin typeface="Cambria Math" panose="02040503050406030204" pitchFamily="18" charset="0"/>
                  </a:rPr>
                  <a:t>𝑑𝑖𝑎𝑚</a:t>
                </a:r>
                <a:r>
                  <a:rPr lang="es-CO" sz="1100" b="0" i="0">
                    <a:solidFill>
                      <a:schemeClr val="tx1"/>
                    </a:solidFill>
                    <a:effectLst/>
                    <a:latin typeface="Cambria Math" panose="02040503050406030204" pitchFamily="18" charset="0"/>
                    <a:ea typeface="+mn-ea"/>
                    <a:cs typeface="+mn-cs"/>
                  </a:rPr>
                  <a:t>+</a:t>
                </a:r>
                <a:r>
                  <a:rPr lang="es-ES" sz="1100" b="0" i="0">
                    <a:solidFill>
                      <a:schemeClr val="tx1"/>
                    </a:solidFill>
                    <a:effectLst/>
                    <a:latin typeface="Cambria Math" panose="02040503050406030204" pitchFamily="18" charset="0"/>
                    <a:ea typeface="+mn-ea"/>
                    <a:cs typeface="+mn-cs"/>
                  </a:rPr>
                  <a:t>a</a:t>
                </a:r>
                <a:r>
                  <a:rPr lang="es-CO" sz="1100" b="0" i="0" u="none" strike="noStrike">
                    <a:solidFill>
                      <a:schemeClr val="tx1"/>
                    </a:solidFill>
                    <a:effectLst/>
                    <a:latin typeface="+mn-lt"/>
                    <a:ea typeface="+mn-ea"/>
                    <a:cs typeface="+mn-cs"/>
                  </a:rPr>
                  <a:t>k_p</a:t>
                </a:r>
                <a:r>
                  <a:rPr lang="es-CO" sz="1200"/>
                  <a:t> </a:t>
                </a:r>
              </a:p>
            </xdr:txBody>
          </xdr:sp>
        </mc:Fallback>
      </mc:AlternateContent>
      <mc:AlternateContent xmlns:mc="http://schemas.openxmlformats.org/markup-compatibility/2006" xmlns:a14="http://schemas.microsoft.com/office/drawing/2010/main">
        <mc:Choice Requires="a14">
          <xdr:sp macro="" textlink="">
            <xdr:nvSpPr>
              <xdr:cNvPr id="16" name="CuadroTexto 15">
                <a:extLst>
                  <a:ext uri="{FF2B5EF4-FFF2-40B4-BE49-F238E27FC236}">
                    <a16:creationId xmlns:a16="http://schemas.microsoft.com/office/drawing/2014/main" id="{A261A48A-4C3A-D94A-A3EB-C289AD025BB6}"/>
                  </a:ext>
                </a:extLst>
              </xdr:cNvPr>
              <xdr:cNvSpPr txBox="1"/>
            </xdr:nvSpPr>
            <xdr:spPr>
              <a:xfrm>
                <a:off x="8582110" y="17700545"/>
                <a:ext cx="2325909" cy="1875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𝑀</m:t>
                        </m:r>
                        <m:r>
                          <a:rPr lang="es-ES" sz="1100" b="0" i="1">
                            <a:solidFill>
                              <a:schemeClr val="tx1"/>
                            </a:solidFill>
                            <a:effectLst/>
                            <a:latin typeface="Cambria Math" panose="02040503050406030204" pitchFamily="18" charset="0"/>
                            <a:ea typeface="+mn-ea"/>
                            <a:cs typeface="+mn-cs"/>
                          </a:rPr>
                          <m:t>′</m:t>
                        </m:r>
                      </m:e>
                      <m:sub>
                        <m:r>
                          <a:rPr lang="es-CO" sz="1100" i="1">
                            <a:solidFill>
                              <a:schemeClr val="tx1"/>
                            </a:solidFill>
                            <a:effectLst/>
                            <a:latin typeface="Cambria Math" panose="02040503050406030204" pitchFamily="18" charset="0"/>
                            <a:ea typeface="+mn-ea"/>
                            <a:cs typeface="+mn-cs"/>
                          </a:rPr>
                          <m:t>𝐶𝐿</m:t>
                        </m:r>
                        <m:r>
                          <a:rPr lang="es-ES" sz="1100" b="0" i="1">
                            <a:solidFill>
                              <a:schemeClr val="tx1"/>
                            </a:solidFill>
                            <a:effectLst/>
                            <a:latin typeface="Cambria Math" panose="02040503050406030204" pitchFamily="18" charset="0"/>
                            <a:ea typeface="+mn-ea"/>
                            <a:cs typeface="+mn-cs"/>
                          </a:rPr>
                          <m:t>3</m:t>
                        </m:r>
                      </m:sub>
                    </m:sSub>
                    <m:r>
                      <a:rPr lang="es-CO" sz="1200" b="0" i="1">
                        <a:latin typeface="Cambria Math" panose="02040503050406030204" pitchFamily="18" charset="0"/>
                      </a:rPr>
                      <m:t>=</m:t>
                    </m:r>
                    <m:r>
                      <m:rPr>
                        <m:nor/>
                      </m:rPr>
                      <a:rPr lang="es-ES" sz="1200" b="0" i="0">
                        <a:latin typeface="Cambria Math" panose="02040503050406030204" pitchFamily="18" charset="0"/>
                      </a:rPr>
                      <m:t>a</m:t>
                    </m:r>
                    <m:r>
                      <m:rPr>
                        <m:nor/>
                      </m:rPr>
                      <a:rPr lang="es-CO" sz="1200" b="0" i="0">
                        <a:latin typeface="Cambria Math" panose="02040503050406030204" pitchFamily="18" charset="0"/>
                      </a:rPr>
                      <m:t>l</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𝑑𝑖𝑎𝑚</m:t>
                        </m:r>
                      </m:e>
                      <m:sup>
                        <m:r>
                          <a:rPr lang="es-CO" sz="1100" b="0" i="1">
                            <a:solidFill>
                              <a:schemeClr val="tx1"/>
                            </a:solidFill>
                            <a:effectLst/>
                            <a:latin typeface="Cambria Math" panose="02040503050406030204" pitchFamily="18" charset="0"/>
                            <a:ea typeface="+mn-ea"/>
                            <a:cs typeface="+mn-cs"/>
                          </a:rPr>
                          <m:t>2</m:t>
                        </m:r>
                      </m:sup>
                    </m:sSup>
                    <m:r>
                      <a:rPr lang="es-CO" sz="1200" b="0" i="1">
                        <a:latin typeface="Cambria Math" panose="02040503050406030204" pitchFamily="18" charset="0"/>
                      </a:rPr>
                      <m:t>+</m:t>
                    </m:r>
                    <m:r>
                      <m:rPr>
                        <m:nor/>
                      </m:rPr>
                      <a:rPr lang="es-ES" sz="1200" b="0" i="0">
                        <a:latin typeface="Cambria Math" panose="02040503050406030204" pitchFamily="18" charset="0"/>
                      </a:rPr>
                      <m:t>a</m:t>
                    </m:r>
                    <m:r>
                      <m:rPr>
                        <m:nor/>
                      </m:rPr>
                      <a:rPr lang="es-CO" sz="1200" b="0" i="0">
                        <a:latin typeface="Cambria Math" panose="02040503050406030204" pitchFamily="18" charset="0"/>
                      </a:rPr>
                      <m:t>m</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r>
                      <a:rPr lang="es-ES" sz="1100" b="0" i="1">
                        <a:solidFill>
                          <a:schemeClr val="tx1"/>
                        </a:solidFill>
                        <a:effectLst/>
                        <a:latin typeface="Cambria Math" panose="02040503050406030204" pitchFamily="18" charset="0"/>
                        <a:ea typeface="+mn-ea"/>
                        <a:cs typeface="+mn-cs"/>
                      </a:rPr>
                      <m:t>𝑑𝑖𝑎𝑚</m:t>
                    </m:r>
                    <m:r>
                      <a:rPr lang="es-CO" sz="1100" b="0" i="1">
                        <a:solidFill>
                          <a:schemeClr val="tx1"/>
                        </a:solidFill>
                        <a:effectLst/>
                        <a:latin typeface="Cambria Math" panose="02040503050406030204" pitchFamily="18" charset="0"/>
                        <a:ea typeface="+mn-ea"/>
                        <a:cs typeface="+mn-cs"/>
                      </a:rPr>
                      <m:t>+</m:t>
                    </m:r>
                    <m:r>
                      <m:rPr>
                        <m:sty m:val="p"/>
                      </m:rPr>
                      <a:rPr lang="es-ES" sz="1100" b="0" i="0">
                        <a:solidFill>
                          <a:schemeClr val="tx1"/>
                        </a:solidFill>
                        <a:effectLst/>
                        <a:latin typeface="Cambria Math" panose="02040503050406030204" pitchFamily="18" charset="0"/>
                        <a:ea typeface="+mn-ea"/>
                        <a:cs typeface="+mn-cs"/>
                      </a:rPr>
                      <m:t>a</m:t>
                    </m:r>
                    <m:r>
                      <m:rPr>
                        <m:sty m:val="p"/>
                      </m:rPr>
                      <a:rPr lang="es-CO" sz="1100" b="0" i="0">
                        <a:solidFill>
                          <a:schemeClr val="tx1"/>
                        </a:solidFill>
                        <a:effectLst/>
                        <a:latin typeface="Cambria Math" panose="02040503050406030204" pitchFamily="18" charset="0"/>
                        <a:ea typeface="+mn-ea"/>
                        <a:cs typeface="+mn-cs"/>
                      </a:rPr>
                      <m:t>n</m:t>
                    </m:r>
                  </m:oMath>
                </a14:m>
                <a:r>
                  <a:rPr lang="es-CO" sz="1100" b="0" i="0" u="none" strike="noStrike">
                    <a:solidFill>
                      <a:schemeClr val="tx1"/>
                    </a:solidFill>
                    <a:effectLst/>
                    <a:latin typeface="+mn-lt"/>
                    <a:ea typeface="+mn-ea"/>
                    <a:cs typeface="+mn-cs"/>
                  </a:rPr>
                  <a:t>_p</a:t>
                </a:r>
                <a:r>
                  <a:rPr lang="es-CO" sz="1200"/>
                  <a:t> </a:t>
                </a:r>
              </a:p>
            </xdr:txBody>
          </xdr:sp>
        </mc:Choice>
        <mc:Fallback xmlns="">
          <xdr:sp macro="" textlink="">
            <xdr:nvSpPr>
              <xdr:cNvPr id="16" name="CuadroTexto 15">
                <a:extLst>
                  <a:ext uri="{FF2B5EF4-FFF2-40B4-BE49-F238E27FC236}">
                    <a16:creationId xmlns:a16="http://schemas.microsoft.com/office/drawing/2014/main" id="{A261A48A-4C3A-D94A-A3EB-C289AD025BB6}"/>
                  </a:ext>
                </a:extLst>
              </xdr:cNvPr>
              <xdr:cNvSpPr txBox="1"/>
            </xdr:nvSpPr>
            <xdr:spPr>
              <a:xfrm>
                <a:off x="8582110" y="17700545"/>
                <a:ext cx="2325909" cy="1875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i="0">
                    <a:solidFill>
                      <a:schemeClr val="tx1"/>
                    </a:solidFill>
                    <a:effectLst/>
                    <a:latin typeface="Cambria Math" panose="02040503050406030204" pitchFamily="18" charset="0"/>
                    <a:ea typeface="+mn-ea"/>
                    <a:cs typeface="+mn-cs"/>
                  </a:rPr>
                  <a:t>〖𝑀</a:t>
                </a:r>
                <a:r>
                  <a:rPr lang="es-ES" sz="1100" b="0" i="0">
                    <a:solidFill>
                      <a:schemeClr val="tx1"/>
                    </a:solidFill>
                    <a:effectLst/>
                    <a:latin typeface="Cambria Math" panose="02040503050406030204" pitchFamily="18" charset="0"/>
                    <a:ea typeface="+mn-ea"/>
                    <a:cs typeface="+mn-cs"/>
                  </a:rPr>
                  <a:t>′</a:t>
                </a:r>
                <a:r>
                  <a:rPr lang="es-CO" sz="1100" b="0" i="0">
                    <a:solidFill>
                      <a:schemeClr val="tx1"/>
                    </a:solidFill>
                    <a:effectLst/>
                    <a:latin typeface="Cambria Math" panose="02040503050406030204" pitchFamily="18" charset="0"/>
                    <a:ea typeface="+mn-ea"/>
                    <a:cs typeface="+mn-cs"/>
                  </a:rPr>
                  <a:t>〗_</a:t>
                </a:r>
                <a:r>
                  <a:rPr lang="es-CO" sz="1100" i="0">
                    <a:solidFill>
                      <a:schemeClr val="tx1"/>
                    </a:solidFill>
                    <a:effectLst/>
                    <a:latin typeface="Cambria Math" panose="02040503050406030204" pitchFamily="18" charset="0"/>
                    <a:ea typeface="+mn-ea"/>
                    <a:cs typeface="+mn-cs"/>
                  </a:rPr>
                  <a:t>𝐶𝐿</a:t>
                </a:r>
                <a:r>
                  <a:rPr lang="es-ES" sz="1100" b="0" i="0">
                    <a:solidFill>
                      <a:schemeClr val="tx1"/>
                    </a:solidFill>
                    <a:effectLst/>
                    <a:latin typeface="Cambria Math" panose="02040503050406030204" pitchFamily="18" charset="0"/>
                    <a:ea typeface="+mn-ea"/>
                    <a:cs typeface="+mn-cs"/>
                  </a:rPr>
                  <a:t>3</a:t>
                </a:r>
                <a:r>
                  <a:rPr lang="es-CO" sz="1200" b="0" i="0">
                    <a:latin typeface="Cambria Math" panose="02040503050406030204" pitchFamily="18" charset="0"/>
                  </a:rPr>
                  <a:t>=</a:t>
                </a:r>
                <a:r>
                  <a:rPr lang="es-ES" sz="1200" b="0" i="0">
                    <a:latin typeface="Cambria Math" panose="02040503050406030204" pitchFamily="18" charset="0"/>
                  </a:rPr>
                  <a:t>"a</a:t>
                </a:r>
                <a:r>
                  <a:rPr lang="es-CO" sz="1200" b="0" i="0">
                    <a:latin typeface="Cambria Math" panose="02040503050406030204" pitchFamily="18" charset="0"/>
                  </a:rPr>
                  <a:t>l</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〖𝑑𝑖𝑎𝑚〗^2</a:t>
                </a:r>
                <a:r>
                  <a:rPr lang="es-CO" sz="1200" b="0" i="0">
                    <a:latin typeface="Cambria Math" panose="02040503050406030204" pitchFamily="18" charset="0"/>
                  </a:rPr>
                  <a:t>+</a:t>
                </a:r>
                <a:r>
                  <a:rPr lang="es-ES" sz="1200" b="0" i="0">
                    <a:latin typeface="Cambria Math" panose="02040503050406030204" pitchFamily="18" charset="0"/>
                  </a:rPr>
                  <a:t>"a</a:t>
                </a:r>
                <a:r>
                  <a:rPr lang="es-CO" sz="1200" b="0" i="0">
                    <a:latin typeface="Cambria Math" panose="02040503050406030204" pitchFamily="18" charset="0"/>
                  </a:rPr>
                  <a:t>m</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ES" sz="1100" b="0" i="0">
                    <a:solidFill>
                      <a:schemeClr val="tx1"/>
                    </a:solidFill>
                    <a:effectLst/>
                    <a:latin typeface="Cambria Math" panose="02040503050406030204" pitchFamily="18" charset="0"/>
                    <a:ea typeface="+mn-ea"/>
                    <a:cs typeface="+mn-cs"/>
                  </a:rPr>
                  <a:t>𝑑𝑖𝑎𝑚</a:t>
                </a:r>
                <a:r>
                  <a:rPr lang="es-CO" sz="1100" b="0" i="0">
                    <a:solidFill>
                      <a:schemeClr val="tx1"/>
                    </a:solidFill>
                    <a:effectLst/>
                    <a:latin typeface="Cambria Math" panose="02040503050406030204" pitchFamily="18" charset="0"/>
                    <a:ea typeface="+mn-ea"/>
                    <a:cs typeface="+mn-cs"/>
                  </a:rPr>
                  <a:t>+</a:t>
                </a:r>
                <a:r>
                  <a:rPr lang="es-ES" sz="1100" b="0" i="0">
                    <a:solidFill>
                      <a:schemeClr val="tx1"/>
                    </a:solidFill>
                    <a:effectLst/>
                    <a:latin typeface="Cambria Math" panose="02040503050406030204" pitchFamily="18" charset="0"/>
                    <a:ea typeface="+mn-ea"/>
                    <a:cs typeface="+mn-cs"/>
                  </a:rPr>
                  <a:t>a</a:t>
                </a:r>
                <a:r>
                  <a:rPr lang="es-CO" sz="1100" b="0" i="0">
                    <a:solidFill>
                      <a:schemeClr val="tx1"/>
                    </a:solidFill>
                    <a:effectLst/>
                    <a:latin typeface="Cambria Math" panose="02040503050406030204" pitchFamily="18" charset="0"/>
                    <a:ea typeface="+mn-ea"/>
                    <a:cs typeface="+mn-cs"/>
                  </a:rPr>
                  <a:t>n</a:t>
                </a:r>
                <a:r>
                  <a:rPr lang="es-CO" sz="1100" b="0" i="0" u="none" strike="noStrike">
                    <a:solidFill>
                      <a:schemeClr val="tx1"/>
                    </a:solidFill>
                    <a:effectLst/>
                    <a:latin typeface="+mn-lt"/>
                    <a:ea typeface="+mn-ea"/>
                    <a:cs typeface="+mn-cs"/>
                  </a:rPr>
                  <a:t>_p</a:t>
                </a:r>
                <a:r>
                  <a:rPr lang="es-CO" sz="1200"/>
                  <a:t> </a:t>
                </a:r>
              </a:p>
            </xdr:txBody>
          </xdr:sp>
        </mc:Fallback>
      </mc:AlternateContent>
      <mc:AlternateContent xmlns:mc="http://schemas.openxmlformats.org/markup-compatibility/2006" xmlns:a14="http://schemas.microsoft.com/office/drawing/2010/main">
        <mc:Choice Requires="a14">
          <xdr:sp macro="" textlink="">
            <xdr:nvSpPr>
              <xdr:cNvPr id="17" name="CuadroTexto 16">
                <a:extLst>
                  <a:ext uri="{FF2B5EF4-FFF2-40B4-BE49-F238E27FC236}">
                    <a16:creationId xmlns:a16="http://schemas.microsoft.com/office/drawing/2014/main" id="{31FC7F7D-1F07-3F47-8AC2-496B79FE0089}"/>
                  </a:ext>
                </a:extLst>
              </xdr:cNvPr>
              <xdr:cNvSpPr txBox="1"/>
            </xdr:nvSpPr>
            <xdr:spPr>
              <a:xfrm>
                <a:off x="8606931" y="18243013"/>
                <a:ext cx="2322271" cy="1875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𝑀</m:t>
                        </m:r>
                        <m:r>
                          <a:rPr lang="es-ES" sz="1100" b="0" i="1">
                            <a:solidFill>
                              <a:schemeClr val="tx1"/>
                            </a:solidFill>
                            <a:effectLst/>
                            <a:latin typeface="Cambria Math" panose="02040503050406030204" pitchFamily="18" charset="0"/>
                            <a:ea typeface="+mn-ea"/>
                            <a:cs typeface="+mn-cs"/>
                          </a:rPr>
                          <m:t>′</m:t>
                        </m:r>
                      </m:e>
                      <m:sub>
                        <m:r>
                          <a:rPr lang="es-CO" sz="1100" i="1">
                            <a:solidFill>
                              <a:schemeClr val="tx1"/>
                            </a:solidFill>
                            <a:effectLst/>
                            <a:latin typeface="Cambria Math" panose="02040503050406030204" pitchFamily="18" charset="0"/>
                            <a:ea typeface="+mn-ea"/>
                            <a:cs typeface="+mn-cs"/>
                          </a:rPr>
                          <m:t>𝐶𝐿</m:t>
                        </m:r>
                        <m:r>
                          <a:rPr lang="es-ES" sz="1100" b="0" i="1">
                            <a:solidFill>
                              <a:schemeClr val="tx1"/>
                            </a:solidFill>
                            <a:effectLst/>
                            <a:latin typeface="Cambria Math" panose="02040503050406030204" pitchFamily="18" charset="0"/>
                            <a:ea typeface="+mn-ea"/>
                            <a:cs typeface="+mn-cs"/>
                          </a:rPr>
                          <m:t>4</m:t>
                        </m:r>
                      </m:sub>
                    </m:sSub>
                    <m:r>
                      <a:rPr lang="es-CO" sz="1200" b="0" i="1">
                        <a:latin typeface="Cambria Math" panose="02040503050406030204" pitchFamily="18" charset="0"/>
                      </a:rPr>
                      <m:t>=</m:t>
                    </m:r>
                    <m:r>
                      <m:rPr>
                        <m:nor/>
                      </m:rPr>
                      <a:rPr lang="es-ES" sz="1200" b="0" i="0">
                        <a:latin typeface="Cambria Math" panose="02040503050406030204" pitchFamily="18" charset="0"/>
                      </a:rPr>
                      <m:t>a</m:t>
                    </m:r>
                    <m:r>
                      <m:rPr>
                        <m:nor/>
                      </m:rPr>
                      <a:rPr lang="es-CO" sz="1200" b="0" i="0">
                        <a:latin typeface="Cambria Math" panose="02040503050406030204" pitchFamily="18" charset="0"/>
                      </a:rPr>
                      <m:t>o</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𝑑𝑖𝑎𝑚</m:t>
                        </m:r>
                      </m:e>
                      <m:sup>
                        <m:r>
                          <a:rPr lang="es-CO" sz="1100" b="0" i="1">
                            <a:solidFill>
                              <a:schemeClr val="tx1"/>
                            </a:solidFill>
                            <a:effectLst/>
                            <a:latin typeface="Cambria Math" panose="02040503050406030204" pitchFamily="18" charset="0"/>
                            <a:ea typeface="+mn-ea"/>
                            <a:cs typeface="+mn-cs"/>
                          </a:rPr>
                          <m:t>2</m:t>
                        </m:r>
                      </m:sup>
                    </m:sSup>
                    <m:r>
                      <a:rPr lang="es-CO" sz="1200" b="0" i="1">
                        <a:latin typeface="Cambria Math" panose="02040503050406030204" pitchFamily="18" charset="0"/>
                      </a:rPr>
                      <m:t>+</m:t>
                    </m:r>
                    <m:r>
                      <m:rPr>
                        <m:nor/>
                      </m:rPr>
                      <a:rPr lang="es-ES" sz="1200" b="0" i="0">
                        <a:latin typeface="Cambria Math" panose="02040503050406030204" pitchFamily="18" charset="0"/>
                      </a:rPr>
                      <m:t>a</m:t>
                    </m:r>
                    <m:r>
                      <m:rPr>
                        <m:nor/>
                      </m:rPr>
                      <a:rPr lang="es-CO" sz="1200" b="0" i="0">
                        <a:latin typeface="Cambria Math" panose="02040503050406030204" pitchFamily="18" charset="0"/>
                      </a:rPr>
                      <m:t>p</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r>
                      <a:rPr lang="es-ES" sz="1100" b="0" i="1">
                        <a:solidFill>
                          <a:schemeClr val="tx1"/>
                        </a:solidFill>
                        <a:effectLst/>
                        <a:latin typeface="Cambria Math" panose="02040503050406030204" pitchFamily="18" charset="0"/>
                        <a:ea typeface="+mn-ea"/>
                        <a:cs typeface="+mn-cs"/>
                      </a:rPr>
                      <m:t>𝑑𝑖𝑎𝑚</m:t>
                    </m:r>
                    <m:r>
                      <a:rPr lang="es-CO" sz="1100" b="0" i="1">
                        <a:solidFill>
                          <a:schemeClr val="tx1"/>
                        </a:solidFill>
                        <a:effectLst/>
                        <a:latin typeface="Cambria Math" panose="02040503050406030204" pitchFamily="18" charset="0"/>
                        <a:ea typeface="+mn-ea"/>
                        <a:cs typeface="+mn-cs"/>
                      </a:rPr>
                      <m:t>+</m:t>
                    </m:r>
                    <m:r>
                      <m:rPr>
                        <m:sty m:val="p"/>
                      </m:rPr>
                      <a:rPr lang="es-ES" sz="1100" b="0" i="0">
                        <a:solidFill>
                          <a:schemeClr val="tx1"/>
                        </a:solidFill>
                        <a:effectLst/>
                        <a:latin typeface="Cambria Math" panose="02040503050406030204" pitchFamily="18" charset="0"/>
                        <a:ea typeface="+mn-ea"/>
                        <a:cs typeface="+mn-cs"/>
                      </a:rPr>
                      <m:t>a</m:t>
                    </m:r>
                    <m:r>
                      <m:rPr>
                        <m:sty m:val="p"/>
                      </m:rPr>
                      <a:rPr lang="es-CO" sz="1100" b="0" i="0">
                        <a:solidFill>
                          <a:schemeClr val="tx1"/>
                        </a:solidFill>
                        <a:effectLst/>
                        <a:latin typeface="Cambria Math" panose="02040503050406030204" pitchFamily="18" charset="0"/>
                        <a:ea typeface="+mn-ea"/>
                        <a:cs typeface="+mn-cs"/>
                      </a:rPr>
                      <m:t>q</m:t>
                    </m:r>
                  </m:oMath>
                </a14:m>
                <a:r>
                  <a:rPr lang="es-CO" sz="1100" b="0" i="0" u="none" strike="noStrike">
                    <a:solidFill>
                      <a:schemeClr val="tx1"/>
                    </a:solidFill>
                    <a:effectLst/>
                    <a:latin typeface="+mn-lt"/>
                    <a:ea typeface="+mn-ea"/>
                    <a:cs typeface="+mn-cs"/>
                  </a:rPr>
                  <a:t>_p</a:t>
                </a:r>
                <a:r>
                  <a:rPr lang="es-CO" sz="1200"/>
                  <a:t> </a:t>
                </a:r>
              </a:p>
            </xdr:txBody>
          </xdr:sp>
        </mc:Choice>
        <mc:Fallback xmlns="">
          <xdr:sp macro="" textlink="">
            <xdr:nvSpPr>
              <xdr:cNvPr id="17" name="CuadroTexto 16">
                <a:extLst>
                  <a:ext uri="{FF2B5EF4-FFF2-40B4-BE49-F238E27FC236}">
                    <a16:creationId xmlns:a16="http://schemas.microsoft.com/office/drawing/2014/main" id="{31FC7F7D-1F07-3F47-8AC2-496B79FE0089}"/>
                  </a:ext>
                </a:extLst>
              </xdr:cNvPr>
              <xdr:cNvSpPr txBox="1"/>
            </xdr:nvSpPr>
            <xdr:spPr>
              <a:xfrm>
                <a:off x="8606931" y="18243013"/>
                <a:ext cx="2322271" cy="1875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i="0">
                    <a:solidFill>
                      <a:schemeClr val="tx1"/>
                    </a:solidFill>
                    <a:effectLst/>
                    <a:latin typeface="Cambria Math" panose="02040503050406030204" pitchFamily="18" charset="0"/>
                    <a:ea typeface="+mn-ea"/>
                    <a:cs typeface="+mn-cs"/>
                  </a:rPr>
                  <a:t>〖𝑀</a:t>
                </a:r>
                <a:r>
                  <a:rPr lang="es-ES" sz="1100" b="0" i="0">
                    <a:solidFill>
                      <a:schemeClr val="tx1"/>
                    </a:solidFill>
                    <a:effectLst/>
                    <a:latin typeface="Cambria Math" panose="02040503050406030204" pitchFamily="18" charset="0"/>
                    <a:ea typeface="+mn-ea"/>
                    <a:cs typeface="+mn-cs"/>
                  </a:rPr>
                  <a:t>′</a:t>
                </a:r>
                <a:r>
                  <a:rPr lang="es-CO" sz="1100" b="0" i="0">
                    <a:solidFill>
                      <a:schemeClr val="tx1"/>
                    </a:solidFill>
                    <a:effectLst/>
                    <a:latin typeface="Cambria Math" panose="02040503050406030204" pitchFamily="18" charset="0"/>
                    <a:ea typeface="+mn-ea"/>
                    <a:cs typeface="+mn-cs"/>
                  </a:rPr>
                  <a:t>〗_</a:t>
                </a:r>
                <a:r>
                  <a:rPr lang="es-CO" sz="1100" i="0">
                    <a:solidFill>
                      <a:schemeClr val="tx1"/>
                    </a:solidFill>
                    <a:effectLst/>
                    <a:latin typeface="Cambria Math" panose="02040503050406030204" pitchFamily="18" charset="0"/>
                    <a:ea typeface="+mn-ea"/>
                    <a:cs typeface="+mn-cs"/>
                  </a:rPr>
                  <a:t>𝐶𝐿</a:t>
                </a:r>
                <a:r>
                  <a:rPr lang="es-ES" sz="1100" b="0" i="0">
                    <a:solidFill>
                      <a:schemeClr val="tx1"/>
                    </a:solidFill>
                    <a:effectLst/>
                    <a:latin typeface="Cambria Math" panose="02040503050406030204" pitchFamily="18" charset="0"/>
                    <a:ea typeface="+mn-ea"/>
                    <a:cs typeface="+mn-cs"/>
                  </a:rPr>
                  <a:t>4</a:t>
                </a:r>
                <a:r>
                  <a:rPr lang="es-CO" sz="1200" b="0" i="0">
                    <a:latin typeface="Cambria Math" panose="02040503050406030204" pitchFamily="18" charset="0"/>
                  </a:rPr>
                  <a:t>=</a:t>
                </a:r>
                <a:r>
                  <a:rPr lang="es-ES" sz="1200" b="0" i="0">
                    <a:latin typeface="Cambria Math" panose="02040503050406030204" pitchFamily="18" charset="0"/>
                  </a:rPr>
                  <a:t>"a</a:t>
                </a:r>
                <a:r>
                  <a:rPr lang="es-CO" sz="1200" b="0" i="0">
                    <a:latin typeface="Cambria Math" panose="02040503050406030204" pitchFamily="18" charset="0"/>
                  </a:rPr>
                  <a:t>o</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〖𝑑𝑖𝑎𝑚〗^2</a:t>
                </a:r>
                <a:r>
                  <a:rPr lang="es-CO" sz="1200" b="0" i="0">
                    <a:latin typeface="Cambria Math" panose="02040503050406030204" pitchFamily="18" charset="0"/>
                  </a:rPr>
                  <a:t>+</a:t>
                </a:r>
                <a:r>
                  <a:rPr lang="es-ES" sz="1200" b="0" i="0">
                    <a:latin typeface="Cambria Math" panose="02040503050406030204" pitchFamily="18" charset="0"/>
                  </a:rPr>
                  <a:t>"a</a:t>
                </a:r>
                <a:r>
                  <a:rPr lang="es-CO" sz="1200" b="0" i="0">
                    <a:latin typeface="Cambria Math" panose="02040503050406030204" pitchFamily="18" charset="0"/>
                  </a:rPr>
                  <a:t>p</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ES" sz="1100" b="0" i="0">
                    <a:solidFill>
                      <a:schemeClr val="tx1"/>
                    </a:solidFill>
                    <a:effectLst/>
                    <a:latin typeface="Cambria Math" panose="02040503050406030204" pitchFamily="18" charset="0"/>
                    <a:ea typeface="+mn-ea"/>
                    <a:cs typeface="+mn-cs"/>
                  </a:rPr>
                  <a:t>𝑑𝑖𝑎𝑚</a:t>
                </a:r>
                <a:r>
                  <a:rPr lang="es-CO" sz="1100" b="0" i="0">
                    <a:solidFill>
                      <a:schemeClr val="tx1"/>
                    </a:solidFill>
                    <a:effectLst/>
                    <a:latin typeface="Cambria Math" panose="02040503050406030204" pitchFamily="18" charset="0"/>
                    <a:ea typeface="+mn-ea"/>
                    <a:cs typeface="+mn-cs"/>
                  </a:rPr>
                  <a:t>+</a:t>
                </a:r>
                <a:r>
                  <a:rPr lang="es-ES" sz="1100" b="0" i="0">
                    <a:solidFill>
                      <a:schemeClr val="tx1"/>
                    </a:solidFill>
                    <a:effectLst/>
                    <a:latin typeface="Cambria Math" panose="02040503050406030204" pitchFamily="18" charset="0"/>
                    <a:ea typeface="+mn-ea"/>
                    <a:cs typeface="+mn-cs"/>
                  </a:rPr>
                  <a:t>a</a:t>
                </a:r>
                <a:r>
                  <a:rPr lang="es-CO" sz="1100" b="0" i="0">
                    <a:solidFill>
                      <a:schemeClr val="tx1"/>
                    </a:solidFill>
                    <a:effectLst/>
                    <a:latin typeface="Cambria Math" panose="02040503050406030204" pitchFamily="18" charset="0"/>
                    <a:ea typeface="+mn-ea"/>
                    <a:cs typeface="+mn-cs"/>
                  </a:rPr>
                  <a:t>q</a:t>
                </a:r>
                <a:r>
                  <a:rPr lang="es-CO" sz="1100" b="0" i="0" u="none" strike="noStrike">
                    <a:solidFill>
                      <a:schemeClr val="tx1"/>
                    </a:solidFill>
                    <a:effectLst/>
                    <a:latin typeface="+mn-lt"/>
                    <a:ea typeface="+mn-ea"/>
                    <a:cs typeface="+mn-cs"/>
                  </a:rPr>
                  <a:t>_p</a:t>
                </a:r>
                <a:r>
                  <a:rPr lang="es-CO" sz="1200"/>
                  <a:t> </a:t>
                </a:r>
              </a:p>
            </xdr:txBody>
          </xdr:sp>
        </mc:Fallback>
      </mc:AlternateContent>
      <mc:AlternateContent xmlns:mc="http://schemas.openxmlformats.org/markup-compatibility/2006" xmlns:a14="http://schemas.microsoft.com/office/drawing/2010/main">
        <mc:Choice Requires="a14">
          <xdr:sp macro="" textlink="">
            <xdr:nvSpPr>
              <xdr:cNvPr id="18" name="CuadroTexto 17">
                <a:extLst>
                  <a:ext uri="{FF2B5EF4-FFF2-40B4-BE49-F238E27FC236}">
                    <a16:creationId xmlns:a16="http://schemas.microsoft.com/office/drawing/2014/main" id="{C26A50FC-1048-024D-97E5-62ED94760387}"/>
                  </a:ext>
                </a:extLst>
              </xdr:cNvPr>
              <xdr:cNvSpPr txBox="1"/>
            </xdr:nvSpPr>
            <xdr:spPr>
              <a:xfrm>
                <a:off x="8579115" y="18949355"/>
                <a:ext cx="2324118" cy="1875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𝑀</m:t>
                        </m:r>
                        <m:r>
                          <a:rPr lang="es-ES" sz="1100" b="0" i="1">
                            <a:solidFill>
                              <a:schemeClr val="tx1"/>
                            </a:solidFill>
                            <a:effectLst/>
                            <a:latin typeface="Cambria Math" panose="02040503050406030204" pitchFamily="18" charset="0"/>
                            <a:ea typeface="+mn-ea"/>
                            <a:cs typeface="+mn-cs"/>
                          </a:rPr>
                          <m:t>′</m:t>
                        </m:r>
                      </m:e>
                      <m:sub>
                        <m:r>
                          <a:rPr lang="es-CO" sz="1100" i="1">
                            <a:solidFill>
                              <a:schemeClr val="tx1"/>
                            </a:solidFill>
                            <a:effectLst/>
                            <a:latin typeface="Cambria Math" panose="02040503050406030204" pitchFamily="18" charset="0"/>
                            <a:ea typeface="+mn-ea"/>
                            <a:cs typeface="+mn-cs"/>
                          </a:rPr>
                          <m:t>𝑇𝑐𝑢𝑙</m:t>
                        </m:r>
                      </m:sub>
                    </m:sSub>
                    <m:r>
                      <m:rPr>
                        <m:nor/>
                      </m:rPr>
                      <a:rPr lang="es-CO">
                        <a:effectLst/>
                      </a:rPr>
                      <m:t> </m:t>
                    </m:r>
                    <m:r>
                      <a:rPr lang="es-CO" sz="1200" b="0" i="1">
                        <a:latin typeface="Cambria Math" panose="02040503050406030204" pitchFamily="18" charset="0"/>
                      </a:rPr>
                      <m:t>=</m:t>
                    </m:r>
                    <m:r>
                      <m:rPr>
                        <m:nor/>
                      </m:rPr>
                      <a:rPr lang="es-ES" sz="1200" b="0" i="0">
                        <a:latin typeface="Cambria Math" panose="02040503050406030204" pitchFamily="18" charset="0"/>
                      </a:rPr>
                      <m:t>a</m:t>
                    </m:r>
                    <m:r>
                      <m:rPr>
                        <m:nor/>
                      </m:rPr>
                      <a:rPr lang="es-CO" sz="1200" b="0" i="0">
                        <a:latin typeface="Cambria Math" panose="02040503050406030204" pitchFamily="18" charset="0"/>
                      </a:rPr>
                      <m:t>r</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𝑑𝑖𝑎𝑚</m:t>
                        </m:r>
                      </m:e>
                      <m:sup>
                        <m:r>
                          <a:rPr lang="es-CO" sz="1100" b="0" i="1">
                            <a:solidFill>
                              <a:schemeClr val="tx1"/>
                            </a:solidFill>
                            <a:effectLst/>
                            <a:latin typeface="Cambria Math" panose="02040503050406030204" pitchFamily="18" charset="0"/>
                            <a:ea typeface="+mn-ea"/>
                            <a:cs typeface="+mn-cs"/>
                          </a:rPr>
                          <m:t>2</m:t>
                        </m:r>
                      </m:sup>
                    </m:sSup>
                    <m:r>
                      <a:rPr lang="es-CO" sz="1200" b="0" i="1">
                        <a:latin typeface="Cambria Math" panose="02040503050406030204" pitchFamily="18" charset="0"/>
                      </a:rPr>
                      <m:t>+</m:t>
                    </m:r>
                    <m:r>
                      <m:rPr>
                        <m:nor/>
                      </m:rPr>
                      <a:rPr lang="es-ES" sz="1200" b="0" i="0">
                        <a:latin typeface="Cambria Math" panose="02040503050406030204" pitchFamily="18" charset="0"/>
                      </a:rPr>
                      <m:t>a</m:t>
                    </m:r>
                    <m:r>
                      <m:rPr>
                        <m:nor/>
                      </m:rPr>
                      <a:rPr lang="es-CO" sz="1200" b="0" i="0">
                        <a:latin typeface="Cambria Math" panose="02040503050406030204" pitchFamily="18" charset="0"/>
                      </a:rPr>
                      <m:t>s</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r>
                      <a:rPr lang="es-ES" sz="1100" b="0" i="1">
                        <a:solidFill>
                          <a:schemeClr val="tx1"/>
                        </a:solidFill>
                        <a:effectLst/>
                        <a:latin typeface="Cambria Math" panose="02040503050406030204" pitchFamily="18" charset="0"/>
                        <a:ea typeface="+mn-ea"/>
                        <a:cs typeface="+mn-cs"/>
                      </a:rPr>
                      <m:t>𝑑𝑖𝑎𝑚</m:t>
                    </m:r>
                    <m:r>
                      <a:rPr lang="es-CO" sz="1100" b="0" i="1">
                        <a:solidFill>
                          <a:schemeClr val="tx1"/>
                        </a:solidFill>
                        <a:effectLst/>
                        <a:latin typeface="Cambria Math" panose="02040503050406030204" pitchFamily="18" charset="0"/>
                        <a:ea typeface="+mn-ea"/>
                        <a:cs typeface="+mn-cs"/>
                      </a:rPr>
                      <m:t>+</m:t>
                    </m:r>
                    <m:r>
                      <m:rPr>
                        <m:sty m:val="p"/>
                      </m:rPr>
                      <a:rPr lang="es-ES" sz="1100" b="0" i="0">
                        <a:solidFill>
                          <a:schemeClr val="tx1"/>
                        </a:solidFill>
                        <a:effectLst/>
                        <a:latin typeface="Cambria Math" panose="02040503050406030204" pitchFamily="18" charset="0"/>
                        <a:ea typeface="+mn-ea"/>
                        <a:cs typeface="+mn-cs"/>
                      </a:rPr>
                      <m:t>a</m:t>
                    </m:r>
                  </m:oMath>
                </a14:m>
                <a:r>
                  <a:rPr lang="es-CO" sz="1100" b="0" i="0" u="none" strike="noStrike">
                    <a:solidFill>
                      <a:schemeClr val="tx1"/>
                    </a:solidFill>
                    <a:effectLst/>
                    <a:latin typeface="+mn-lt"/>
                    <a:ea typeface="+mn-ea"/>
                    <a:cs typeface="+mn-cs"/>
                  </a:rPr>
                  <a:t>t_p</a:t>
                </a:r>
                <a:r>
                  <a:rPr lang="es-CO" sz="1200"/>
                  <a:t> </a:t>
                </a:r>
              </a:p>
            </xdr:txBody>
          </xdr:sp>
        </mc:Choice>
        <mc:Fallback xmlns="">
          <xdr:sp macro="" textlink="">
            <xdr:nvSpPr>
              <xdr:cNvPr id="18" name="CuadroTexto 17">
                <a:extLst>
                  <a:ext uri="{FF2B5EF4-FFF2-40B4-BE49-F238E27FC236}">
                    <a16:creationId xmlns:a16="http://schemas.microsoft.com/office/drawing/2014/main" id="{C26A50FC-1048-024D-97E5-62ED94760387}"/>
                  </a:ext>
                </a:extLst>
              </xdr:cNvPr>
              <xdr:cNvSpPr txBox="1"/>
            </xdr:nvSpPr>
            <xdr:spPr>
              <a:xfrm>
                <a:off x="8579115" y="18949355"/>
                <a:ext cx="2324118" cy="1875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i="0">
                    <a:solidFill>
                      <a:schemeClr val="tx1"/>
                    </a:solidFill>
                    <a:effectLst/>
                    <a:latin typeface="Cambria Math" panose="02040503050406030204" pitchFamily="18" charset="0"/>
                    <a:ea typeface="+mn-ea"/>
                    <a:cs typeface="+mn-cs"/>
                  </a:rPr>
                  <a:t>〖𝑀</a:t>
                </a:r>
                <a:r>
                  <a:rPr lang="es-ES" sz="1100" b="0" i="0">
                    <a:solidFill>
                      <a:schemeClr val="tx1"/>
                    </a:solidFill>
                    <a:effectLst/>
                    <a:latin typeface="Cambria Math" panose="02040503050406030204" pitchFamily="18" charset="0"/>
                    <a:ea typeface="+mn-ea"/>
                    <a:cs typeface="+mn-cs"/>
                  </a:rPr>
                  <a:t>′</a:t>
                </a:r>
                <a:r>
                  <a:rPr lang="es-CO" sz="1100" b="0" i="0">
                    <a:solidFill>
                      <a:schemeClr val="tx1"/>
                    </a:solidFill>
                    <a:effectLst/>
                    <a:latin typeface="Cambria Math" panose="02040503050406030204" pitchFamily="18" charset="0"/>
                    <a:ea typeface="+mn-ea"/>
                    <a:cs typeface="+mn-cs"/>
                  </a:rPr>
                  <a:t>〗_</a:t>
                </a:r>
                <a:r>
                  <a:rPr lang="es-CO" sz="1100" i="0">
                    <a:solidFill>
                      <a:schemeClr val="tx1"/>
                    </a:solidFill>
                    <a:effectLst/>
                    <a:latin typeface="Cambria Math" panose="02040503050406030204" pitchFamily="18" charset="0"/>
                    <a:ea typeface="+mn-ea"/>
                    <a:cs typeface="+mn-cs"/>
                  </a:rPr>
                  <a:t>𝑇𝑐𝑢𝑙 "</a:t>
                </a:r>
                <a:r>
                  <a:rPr lang="es-CO" i="0">
                    <a:effectLst/>
                    <a:latin typeface="Cambria Math" panose="02040503050406030204" pitchFamily="18" charset="0"/>
                  </a:rPr>
                  <a:t> </a:t>
                </a:r>
                <a:r>
                  <a:rPr lang="es-CO" sz="1200" b="0" i="0">
                    <a:effectLst/>
                    <a:latin typeface="Cambria Math" panose="02040503050406030204" pitchFamily="18" charset="0"/>
                  </a:rPr>
                  <a:t>"</a:t>
                </a:r>
                <a:r>
                  <a:rPr lang="es-CO" sz="1200" b="0" i="0">
                    <a:latin typeface="Cambria Math" panose="02040503050406030204" pitchFamily="18" charset="0"/>
                  </a:rPr>
                  <a:t>=</a:t>
                </a:r>
                <a:r>
                  <a:rPr lang="es-ES" sz="1200" b="0" i="0">
                    <a:latin typeface="Cambria Math" panose="02040503050406030204" pitchFamily="18" charset="0"/>
                  </a:rPr>
                  <a:t>"a</a:t>
                </a:r>
                <a:r>
                  <a:rPr lang="es-CO" sz="1200" b="0" i="0">
                    <a:latin typeface="Cambria Math" panose="02040503050406030204" pitchFamily="18" charset="0"/>
                  </a:rPr>
                  <a:t>r</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〖𝑑𝑖𝑎𝑚〗^2</a:t>
                </a:r>
                <a:r>
                  <a:rPr lang="es-CO" sz="1200" b="0" i="0">
                    <a:latin typeface="Cambria Math" panose="02040503050406030204" pitchFamily="18" charset="0"/>
                  </a:rPr>
                  <a:t>+</a:t>
                </a:r>
                <a:r>
                  <a:rPr lang="es-ES" sz="1200" b="0" i="0">
                    <a:latin typeface="Cambria Math" panose="02040503050406030204" pitchFamily="18" charset="0"/>
                  </a:rPr>
                  <a:t>"a</a:t>
                </a:r>
                <a:r>
                  <a:rPr lang="es-CO" sz="1200" b="0" i="0">
                    <a:latin typeface="Cambria Math" panose="02040503050406030204" pitchFamily="18" charset="0"/>
                  </a:rPr>
                  <a:t>s</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ES" sz="1100" b="0" i="0">
                    <a:solidFill>
                      <a:schemeClr val="tx1"/>
                    </a:solidFill>
                    <a:effectLst/>
                    <a:latin typeface="Cambria Math" panose="02040503050406030204" pitchFamily="18" charset="0"/>
                    <a:ea typeface="+mn-ea"/>
                    <a:cs typeface="+mn-cs"/>
                  </a:rPr>
                  <a:t>𝑑𝑖𝑎𝑚</a:t>
                </a:r>
                <a:r>
                  <a:rPr lang="es-CO" sz="1100" b="0" i="0">
                    <a:solidFill>
                      <a:schemeClr val="tx1"/>
                    </a:solidFill>
                    <a:effectLst/>
                    <a:latin typeface="Cambria Math" panose="02040503050406030204" pitchFamily="18" charset="0"/>
                    <a:ea typeface="+mn-ea"/>
                    <a:cs typeface="+mn-cs"/>
                  </a:rPr>
                  <a:t>+</a:t>
                </a:r>
                <a:r>
                  <a:rPr lang="es-ES" sz="1100" b="0" i="0">
                    <a:solidFill>
                      <a:schemeClr val="tx1"/>
                    </a:solidFill>
                    <a:effectLst/>
                    <a:latin typeface="Cambria Math" panose="02040503050406030204" pitchFamily="18" charset="0"/>
                    <a:ea typeface="+mn-ea"/>
                    <a:cs typeface="+mn-cs"/>
                  </a:rPr>
                  <a:t>a</a:t>
                </a:r>
                <a:r>
                  <a:rPr lang="es-CO" sz="1100" b="0" i="0" u="none" strike="noStrike">
                    <a:solidFill>
                      <a:schemeClr val="tx1"/>
                    </a:solidFill>
                    <a:effectLst/>
                    <a:latin typeface="+mn-lt"/>
                    <a:ea typeface="+mn-ea"/>
                    <a:cs typeface="+mn-cs"/>
                  </a:rPr>
                  <a:t>t_p</a:t>
                </a:r>
                <a:r>
                  <a:rPr lang="es-CO" sz="1200"/>
                  <a:t> </a:t>
                </a:r>
              </a:p>
            </xdr:txBody>
          </xdr:sp>
        </mc:Fallback>
      </mc:AlternateContent>
      <mc:AlternateContent xmlns:mc="http://schemas.openxmlformats.org/markup-compatibility/2006" xmlns:a14="http://schemas.microsoft.com/office/drawing/2010/main">
        <mc:Choice Requires="a14">
          <xdr:sp macro="" textlink="">
            <xdr:nvSpPr>
              <xdr:cNvPr id="19" name="CuadroTexto 18">
                <a:extLst>
                  <a:ext uri="{FF2B5EF4-FFF2-40B4-BE49-F238E27FC236}">
                    <a16:creationId xmlns:a16="http://schemas.microsoft.com/office/drawing/2014/main" id="{1B8898C6-D6F6-2648-AEB4-55859BFEDBBD}"/>
                  </a:ext>
                </a:extLst>
              </xdr:cNvPr>
              <xdr:cNvSpPr txBox="1"/>
            </xdr:nvSpPr>
            <xdr:spPr>
              <a:xfrm>
                <a:off x="9404318" y="19474346"/>
                <a:ext cx="808170" cy="2059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𝑀</m:t>
                          </m:r>
                          <m:r>
                            <a:rPr lang="es-ES" sz="1100" b="0" i="1">
                              <a:solidFill>
                                <a:schemeClr val="tx1"/>
                              </a:solidFill>
                              <a:effectLst/>
                              <a:latin typeface="Cambria Math" panose="02040503050406030204" pitchFamily="18" charset="0"/>
                              <a:ea typeface="+mn-ea"/>
                              <a:cs typeface="+mn-cs"/>
                            </a:rPr>
                            <m:t>′</m:t>
                          </m:r>
                        </m:e>
                        <m:sub>
                          <m:r>
                            <a:rPr lang="es-CO" sz="1100" i="1">
                              <a:solidFill>
                                <a:schemeClr val="tx1"/>
                              </a:solidFill>
                              <a:effectLst/>
                              <a:latin typeface="Cambria Math" panose="02040503050406030204" pitchFamily="18" charset="0"/>
                              <a:ea typeface="+mn-ea"/>
                              <a:cs typeface="+mn-cs"/>
                            </a:rPr>
                            <m:t>𝑇</m:t>
                          </m:r>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𝑖</m:t>
                              </m:r>
                            </m:e>
                            <m:sub>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0</m:t>
                                  </m:r>
                                </m:e>
                                <m:sub>
                                  <m:r>
                                    <a:rPr lang="es-CO" sz="1100" i="1">
                                      <a:solidFill>
                                        <a:schemeClr val="tx1"/>
                                      </a:solidFill>
                                      <a:effectLst/>
                                      <a:latin typeface="Cambria Math" panose="02040503050406030204" pitchFamily="18" charset="0"/>
                                      <a:ea typeface="+mn-ea"/>
                                      <a:cs typeface="+mn-cs"/>
                                    </a:rPr>
                                    <m:t>5</m:t>
                                  </m:r>
                                </m:sub>
                              </m:sSub>
                            </m:sub>
                          </m:sSub>
                        </m:sub>
                      </m:sSub>
                      <m:r>
                        <m:rPr>
                          <m:nor/>
                        </m:rPr>
                        <a:rPr lang="es-CO">
                          <a:effectLst/>
                        </a:rPr>
                        <m:t> </m:t>
                      </m:r>
                      <m:r>
                        <a:rPr lang="es-CO" sz="1200" b="0" i="1">
                          <a:latin typeface="Cambria Math" panose="02040503050406030204" pitchFamily="18" charset="0"/>
                        </a:rPr>
                        <m:t>=</m:t>
                      </m:r>
                      <m:r>
                        <m:rPr>
                          <m:nor/>
                        </m:rPr>
                        <a:rPr lang="es-CO" sz="1100" b="0" i="0" u="none" strike="noStrike">
                          <a:solidFill>
                            <a:schemeClr val="tx1"/>
                          </a:solidFill>
                          <a:effectLst/>
                          <a:latin typeface="+mn-lt"/>
                          <a:ea typeface="+mn-ea"/>
                          <a:cs typeface="+mn-cs"/>
                        </a:rPr>
                        <m:t>au</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m:t> </m:t>
                      </m:r>
                    </m:oMath>
                  </m:oMathPara>
                </a14:m>
                <a:endParaRPr lang="es-CO" sz="1200"/>
              </a:p>
            </xdr:txBody>
          </xdr:sp>
        </mc:Choice>
        <mc:Fallback xmlns="">
          <xdr:sp macro="" textlink="">
            <xdr:nvSpPr>
              <xdr:cNvPr id="19" name="CuadroTexto 18">
                <a:extLst>
                  <a:ext uri="{FF2B5EF4-FFF2-40B4-BE49-F238E27FC236}">
                    <a16:creationId xmlns:a16="http://schemas.microsoft.com/office/drawing/2014/main" id="{1B8898C6-D6F6-2648-AEB4-55859BFEDBBD}"/>
                  </a:ext>
                </a:extLst>
              </xdr:cNvPr>
              <xdr:cNvSpPr txBox="1"/>
            </xdr:nvSpPr>
            <xdr:spPr>
              <a:xfrm>
                <a:off x="9404318" y="19474346"/>
                <a:ext cx="808170" cy="2059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solidFill>
                      <a:schemeClr val="tx1"/>
                    </a:solidFill>
                    <a:effectLst/>
                    <a:latin typeface="Cambria Math" panose="02040503050406030204" pitchFamily="18" charset="0"/>
                    <a:ea typeface="+mn-ea"/>
                    <a:cs typeface="+mn-cs"/>
                  </a:rPr>
                  <a:t>〖𝑀</a:t>
                </a:r>
                <a:r>
                  <a:rPr lang="es-ES" sz="1100" b="0" i="0">
                    <a:solidFill>
                      <a:schemeClr val="tx1"/>
                    </a:solidFill>
                    <a:effectLst/>
                    <a:latin typeface="Cambria Math" panose="02040503050406030204" pitchFamily="18" charset="0"/>
                    <a:ea typeface="+mn-ea"/>
                    <a:cs typeface="+mn-cs"/>
                  </a:rPr>
                  <a:t>′</a:t>
                </a:r>
                <a:r>
                  <a:rPr lang="es-CO" sz="1100" b="0" i="0">
                    <a:solidFill>
                      <a:schemeClr val="tx1"/>
                    </a:solidFill>
                    <a:effectLst/>
                    <a:latin typeface="Cambria Math" panose="02040503050406030204" pitchFamily="18" charset="0"/>
                    <a:ea typeface="+mn-ea"/>
                    <a:cs typeface="+mn-cs"/>
                  </a:rPr>
                  <a:t>〗_(</a:t>
                </a:r>
                <a:r>
                  <a:rPr lang="es-CO" sz="1100" i="0">
                    <a:solidFill>
                      <a:schemeClr val="tx1"/>
                    </a:solidFill>
                    <a:effectLst/>
                    <a:latin typeface="Cambria Math" panose="02040503050406030204" pitchFamily="18" charset="0"/>
                    <a:ea typeface="+mn-ea"/>
                    <a:cs typeface="+mn-cs"/>
                  </a:rPr>
                  <a:t>𝑇𝑖_(0_5 ) ) "</a:t>
                </a:r>
                <a:r>
                  <a:rPr lang="es-CO" i="0">
                    <a:effectLst/>
                    <a:latin typeface="Cambria Math" panose="02040503050406030204" pitchFamily="18" charset="0"/>
                  </a:rPr>
                  <a:t> </a:t>
                </a:r>
                <a:r>
                  <a:rPr lang="es-CO" sz="1200" b="0" i="0">
                    <a:effectLst/>
                    <a:latin typeface="Cambria Math" panose="02040503050406030204" pitchFamily="18" charset="0"/>
                  </a:rPr>
                  <a:t>"</a:t>
                </a:r>
                <a:r>
                  <a:rPr lang="es-CO" sz="1200" b="0" i="0">
                    <a:latin typeface="Cambria Math" panose="02040503050406030204" pitchFamily="18" charset="0"/>
                  </a:rPr>
                  <a:t>=</a:t>
                </a:r>
                <a:r>
                  <a:rPr lang="es-CO" sz="1100" b="0" i="0" u="none" strike="noStrike">
                    <a:solidFill>
                      <a:schemeClr val="tx1"/>
                    </a:solidFill>
                    <a:effectLst/>
                    <a:latin typeface="Cambria Math" panose="02040503050406030204" pitchFamily="18" charset="0"/>
                    <a:ea typeface="+mn-ea"/>
                    <a:cs typeface="+mn-cs"/>
                  </a:rPr>
                  <a:t>"au_p</a:t>
                </a:r>
                <a:r>
                  <a:rPr lang="es-CO" i="0">
                    <a:latin typeface="Cambria Math" panose="02040503050406030204" pitchFamily="18" charset="0"/>
                  </a:rPr>
                  <a:t> </a:t>
                </a:r>
                <a:r>
                  <a:rPr lang="es-CO" i="0"/>
                  <a:t>"</a:t>
                </a:r>
                <a:endParaRPr lang="es-CO" sz="1200"/>
              </a:p>
            </xdr:txBody>
          </xdr:sp>
        </mc:Fallback>
      </mc:AlternateContent>
      <mc:AlternateContent xmlns:mc="http://schemas.openxmlformats.org/markup-compatibility/2006" xmlns:a14="http://schemas.microsoft.com/office/drawing/2010/main">
        <mc:Choice Requires="a14">
          <xdr:sp macro="" textlink="">
            <xdr:nvSpPr>
              <xdr:cNvPr id="20" name="CuadroTexto 19">
                <a:extLst>
                  <a:ext uri="{FF2B5EF4-FFF2-40B4-BE49-F238E27FC236}">
                    <a16:creationId xmlns:a16="http://schemas.microsoft.com/office/drawing/2014/main" id="{86B42D6B-D933-8B46-9CA1-AF5D7E016E6B}"/>
                  </a:ext>
                </a:extLst>
              </xdr:cNvPr>
              <xdr:cNvSpPr txBox="1"/>
            </xdr:nvSpPr>
            <xdr:spPr>
              <a:xfrm>
                <a:off x="8638726" y="20085641"/>
                <a:ext cx="2439787" cy="214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𝑀</m:t>
                        </m:r>
                        <m:r>
                          <a:rPr lang="es-ES" sz="1100" b="0" i="1">
                            <a:solidFill>
                              <a:schemeClr val="tx1"/>
                            </a:solidFill>
                            <a:effectLst/>
                            <a:latin typeface="Cambria Math" panose="02040503050406030204" pitchFamily="18" charset="0"/>
                            <a:ea typeface="+mn-ea"/>
                            <a:cs typeface="+mn-cs"/>
                          </a:rPr>
                          <m:t>′</m:t>
                        </m:r>
                      </m:e>
                      <m:sub>
                        <m:r>
                          <a:rPr lang="es-CO" sz="1100" i="1">
                            <a:solidFill>
                              <a:schemeClr val="tx1"/>
                            </a:solidFill>
                            <a:effectLst/>
                            <a:latin typeface="Cambria Math" panose="02040503050406030204" pitchFamily="18" charset="0"/>
                            <a:ea typeface="+mn-ea"/>
                            <a:cs typeface="+mn-cs"/>
                          </a:rPr>
                          <m:t>𝑇</m:t>
                        </m:r>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𝑖</m:t>
                            </m:r>
                          </m:e>
                          <m:sub>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5</m:t>
                                </m:r>
                              </m:e>
                              <m:sub>
                                <m:r>
                                  <a:rPr lang="es-CO" sz="1100" i="1">
                                    <a:solidFill>
                                      <a:schemeClr val="tx1"/>
                                    </a:solidFill>
                                    <a:effectLst/>
                                    <a:latin typeface="Cambria Math" panose="02040503050406030204" pitchFamily="18" charset="0"/>
                                    <a:ea typeface="+mn-ea"/>
                                    <a:cs typeface="+mn-cs"/>
                                  </a:rPr>
                                  <m:t>10</m:t>
                                </m:r>
                              </m:sub>
                            </m:sSub>
                          </m:sub>
                        </m:sSub>
                      </m:sub>
                    </m:sSub>
                    <m:r>
                      <m:rPr>
                        <m:nor/>
                      </m:rPr>
                      <a:rPr lang="es-CO">
                        <a:effectLst/>
                      </a:rPr>
                      <m:t> </m:t>
                    </m:r>
                    <m:r>
                      <a:rPr lang="es-CO" sz="1200" b="0" i="1">
                        <a:latin typeface="Cambria Math" panose="02040503050406030204" pitchFamily="18" charset="0"/>
                      </a:rPr>
                      <m:t>=</m:t>
                    </m:r>
                    <m:r>
                      <m:rPr>
                        <m:nor/>
                      </m:rPr>
                      <a:rPr lang="es-ES" sz="1200" b="0" i="0">
                        <a:latin typeface="Cambria Math" panose="02040503050406030204" pitchFamily="18" charset="0"/>
                      </a:rPr>
                      <m:t>a</m:t>
                    </m:r>
                    <m:r>
                      <m:rPr>
                        <m:nor/>
                      </m:rPr>
                      <a:rPr lang="es-CO" sz="1200" b="0" i="0">
                        <a:latin typeface="Cambria Math" panose="02040503050406030204" pitchFamily="18" charset="0"/>
                      </a:rPr>
                      <m:t>v</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𝑑𝑖𝑎𝑚</m:t>
                        </m:r>
                      </m:e>
                      <m:sup>
                        <m:r>
                          <a:rPr lang="es-CO" sz="1100" b="0" i="1">
                            <a:solidFill>
                              <a:schemeClr val="tx1"/>
                            </a:solidFill>
                            <a:effectLst/>
                            <a:latin typeface="Cambria Math" panose="02040503050406030204" pitchFamily="18" charset="0"/>
                            <a:ea typeface="+mn-ea"/>
                            <a:cs typeface="+mn-cs"/>
                          </a:rPr>
                          <m:t>2</m:t>
                        </m:r>
                      </m:sup>
                    </m:sSup>
                    <m:r>
                      <a:rPr lang="es-CO" sz="1200" b="0" i="1">
                        <a:latin typeface="Cambria Math" panose="02040503050406030204" pitchFamily="18" charset="0"/>
                      </a:rPr>
                      <m:t>+</m:t>
                    </m:r>
                    <m:r>
                      <m:rPr>
                        <m:nor/>
                      </m:rPr>
                      <a:rPr lang="es-ES" sz="1200" b="0" i="0">
                        <a:latin typeface="Cambria Math" panose="02040503050406030204" pitchFamily="18" charset="0"/>
                      </a:rPr>
                      <m:t>a</m:t>
                    </m:r>
                    <m:r>
                      <m:rPr>
                        <m:nor/>
                      </m:rPr>
                      <a:rPr lang="es-CO" sz="1200" b="0" i="0">
                        <a:latin typeface="Cambria Math" panose="02040503050406030204" pitchFamily="18" charset="0"/>
                      </a:rPr>
                      <m:t>w</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r>
                      <a:rPr lang="es-ES" sz="1100" b="0" i="1">
                        <a:solidFill>
                          <a:schemeClr val="tx1"/>
                        </a:solidFill>
                        <a:effectLst/>
                        <a:latin typeface="Cambria Math" panose="02040503050406030204" pitchFamily="18" charset="0"/>
                        <a:ea typeface="+mn-ea"/>
                        <a:cs typeface="+mn-cs"/>
                      </a:rPr>
                      <m:t>𝑑𝑖𝑎𝑚</m:t>
                    </m:r>
                    <m:r>
                      <a:rPr lang="es-CO" sz="1100" b="0" i="1">
                        <a:solidFill>
                          <a:schemeClr val="tx1"/>
                        </a:solidFill>
                        <a:effectLst/>
                        <a:latin typeface="Cambria Math" panose="02040503050406030204" pitchFamily="18" charset="0"/>
                        <a:ea typeface="+mn-ea"/>
                        <a:cs typeface="+mn-cs"/>
                      </a:rPr>
                      <m:t>+</m:t>
                    </m:r>
                    <m:r>
                      <m:rPr>
                        <m:sty m:val="p"/>
                      </m:rPr>
                      <a:rPr lang="es-ES" sz="1100" b="0" i="0">
                        <a:solidFill>
                          <a:schemeClr val="tx1"/>
                        </a:solidFill>
                        <a:effectLst/>
                        <a:latin typeface="Cambria Math" panose="02040503050406030204" pitchFamily="18" charset="0"/>
                        <a:ea typeface="+mn-ea"/>
                        <a:cs typeface="+mn-cs"/>
                      </a:rPr>
                      <m:t>a</m:t>
                    </m:r>
                    <m:r>
                      <m:rPr>
                        <m:sty m:val="p"/>
                      </m:rPr>
                      <a:rPr lang="es-CO" sz="1100" b="0" i="0">
                        <a:solidFill>
                          <a:schemeClr val="tx1"/>
                        </a:solidFill>
                        <a:effectLst/>
                        <a:latin typeface="Cambria Math" panose="02040503050406030204" pitchFamily="18" charset="0"/>
                        <a:ea typeface="+mn-ea"/>
                        <a:cs typeface="+mn-cs"/>
                      </a:rPr>
                      <m:t>x</m:t>
                    </m:r>
                  </m:oMath>
                </a14:m>
                <a:r>
                  <a:rPr lang="es-CO" sz="1100" b="0" i="0" u="none" strike="noStrike">
                    <a:solidFill>
                      <a:schemeClr val="tx1"/>
                    </a:solidFill>
                    <a:effectLst/>
                    <a:latin typeface="+mn-lt"/>
                    <a:ea typeface="+mn-ea"/>
                    <a:cs typeface="+mn-cs"/>
                  </a:rPr>
                  <a:t>_p</a:t>
                </a:r>
                <a:r>
                  <a:rPr lang="es-CO" sz="1200"/>
                  <a:t> </a:t>
                </a:r>
              </a:p>
            </xdr:txBody>
          </xdr:sp>
        </mc:Choice>
        <mc:Fallback xmlns="">
          <xdr:sp macro="" textlink="">
            <xdr:nvSpPr>
              <xdr:cNvPr id="20" name="CuadroTexto 19">
                <a:extLst>
                  <a:ext uri="{FF2B5EF4-FFF2-40B4-BE49-F238E27FC236}">
                    <a16:creationId xmlns:a16="http://schemas.microsoft.com/office/drawing/2014/main" id="{86B42D6B-D933-8B46-9CA1-AF5D7E016E6B}"/>
                  </a:ext>
                </a:extLst>
              </xdr:cNvPr>
              <xdr:cNvSpPr txBox="1"/>
            </xdr:nvSpPr>
            <xdr:spPr>
              <a:xfrm>
                <a:off x="8638726" y="20085641"/>
                <a:ext cx="2439787" cy="214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i="0">
                    <a:solidFill>
                      <a:schemeClr val="tx1"/>
                    </a:solidFill>
                    <a:effectLst/>
                    <a:latin typeface="Cambria Math" panose="02040503050406030204" pitchFamily="18" charset="0"/>
                    <a:ea typeface="+mn-ea"/>
                    <a:cs typeface="+mn-cs"/>
                  </a:rPr>
                  <a:t>〖𝑀</a:t>
                </a:r>
                <a:r>
                  <a:rPr lang="es-ES" sz="1100" b="0" i="0">
                    <a:solidFill>
                      <a:schemeClr val="tx1"/>
                    </a:solidFill>
                    <a:effectLst/>
                    <a:latin typeface="Cambria Math" panose="02040503050406030204" pitchFamily="18" charset="0"/>
                    <a:ea typeface="+mn-ea"/>
                    <a:cs typeface="+mn-cs"/>
                  </a:rPr>
                  <a:t>′</a:t>
                </a:r>
                <a:r>
                  <a:rPr lang="es-CO" sz="1100" b="0" i="0">
                    <a:solidFill>
                      <a:schemeClr val="tx1"/>
                    </a:solidFill>
                    <a:effectLst/>
                    <a:latin typeface="Cambria Math" panose="02040503050406030204" pitchFamily="18" charset="0"/>
                    <a:ea typeface="+mn-ea"/>
                    <a:cs typeface="+mn-cs"/>
                  </a:rPr>
                  <a:t>〗_(</a:t>
                </a:r>
                <a:r>
                  <a:rPr lang="es-CO" sz="1100" i="0">
                    <a:solidFill>
                      <a:schemeClr val="tx1"/>
                    </a:solidFill>
                    <a:effectLst/>
                    <a:latin typeface="Cambria Math" panose="02040503050406030204" pitchFamily="18" charset="0"/>
                    <a:ea typeface="+mn-ea"/>
                    <a:cs typeface="+mn-cs"/>
                  </a:rPr>
                  <a:t>𝑇𝑖_(5_10 ) ) "</a:t>
                </a:r>
                <a:r>
                  <a:rPr lang="es-CO" i="0">
                    <a:effectLst/>
                    <a:latin typeface="Cambria Math" panose="02040503050406030204" pitchFamily="18" charset="0"/>
                  </a:rPr>
                  <a:t> </a:t>
                </a:r>
                <a:r>
                  <a:rPr lang="es-CO" sz="1200" b="0" i="0">
                    <a:effectLst/>
                    <a:latin typeface="Cambria Math" panose="02040503050406030204" pitchFamily="18" charset="0"/>
                  </a:rPr>
                  <a:t>"</a:t>
                </a:r>
                <a:r>
                  <a:rPr lang="es-CO" sz="1200" b="0" i="0">
                    <a:latin typeface="Cambria Math" panose="02040503050406030204" pitchFamily="18" charset="0"/>
                  </a:rPr>
                  <a:t>=</a:t>
                </a:r>
                <a:r>
                  <a:rPr lang="es-ES" sz="1200" b="0" i="0">
                    <a:latin typeface="Cambria Math" panose="02040503050406030204" pitchFamily="18" charset="0"/>
                  </a:rPr>
                  <a:t>"a</a:t>
                </a:r>
                <a:r>
                  <a:rPr lang="es-CO" sz="1200" b="0" i="0">
                    <a:latin typeface="Cambria Math" panose="02040503050406030204" pitchFamily="18" charset="0"/>
                  </a:rPr>
                  <a:t>v</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〖𝑑𝑖𝑎𝑚〗^2</a:t>
                </a:r>
                <a:r>
                  <a:rPr lang="es-CO" sz="1200" b="0" i="0">
                    <a:latin typeface="Cambria Math" panose="02040503050406030204" pitchFamily="18" charset="0"/>
                  </a:rPr>
                  <a:t>+</a:t>
                </a:r>
                <a:r>
                  <a:rPr lang="es-ES" sz="1200" b="0" i="0">
                    <a:latin typeface="Cambria Math" panose="02040503050406030204" pitchFamily="18" charset="0"/>
                  </a:rPr>
                  <a:t>"a</a:t>
                </a:r>
                <a:r>
                  <a:rPr lang="es-CO" sz="1200" b="0" i="0">
                    <a:latin typeface="Cambria Math" panose="02040503050406030204" pitchFamily="18" charset="0"/>
                  </a:rPr>
                  <a:t>w</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ES" sz="1100" b="0" i="0">
                    <a:solidFill>
                      <a:schemeClr val="tx1"/>
                    </a:solidFill>
                    <a:effectLst/>
                    <a:latin typeface="Cambria Math" panose="02040503050406030204" pitchFamily="18" charset="0"/>
                    <a:ea typeface="+mn-ea"/>
                    <a:cs typeface="+mn-cs"/>
                  </a:rPr>
                  <a:t>𝑑𝑖𝑎𝑚</a:t>
                </a:r>
                <a:r>
                  <a:rPr lang="es-CO" sz="1100" b="0" i="0">
                    <a:solidFill>
                      <a:schemeClr val="tx1"/>
                    </a:solidFill>
                    <a:effectLst/>
                    <a:latin typeface="Cambria Math" panose="02040503050406030204" pitchFamily="18" charset="0"/>
                    <a:ea typeface="+mn-ea"/>
                    <a:cs typeface="+mn-cs"/>
                  </a:rPr>
                  <a:t>+</a:t>
                </a:r>
                <a:r>
                  <a:rPr lang="es-ES" sz="1100" b="0" i="0">
                    <a:solidFill>
                      <a:schemeClr val="tx1"/>
                    </a:solidFill>
                    <a:effectLst/>
                    <a:latin typeface="Cambria Math" panose="02040503050406030204" pitchFamily="18" charset="0"/>
                    <a:ea typeface="+mn-ea"/>
                    <a:cs typeface="+mn-cs"/>
                  </a:rPr>
                  <a:t>a</a:t>
                </a:r>
                <a:r>
                  <a:rPr lang="es-CO" sz="1100" b="0" i="0">
                    <a:solidFill>
                      <a:schemeClr val="tx1"/>
                    </a:solidFill>
                    <a:effectLst/>
                    <a:latin typeface="Cambria Math" panose="02040503050406030204" pitchFamily="18" charset="0"/>
                    <a:ea typeface="+mn-ea"/>
                    <a:cs typeface="+mn-cs"/>
                  </a:rPr>
                  <a:t>x</a:t>
                </a:r>
                <a:r>
                  <a:rPr lang="es-CO" sz="1100" b="0" i="0" u="none" strike="noStrike">
                    <a:solidFill>
                      <a:schemeClr val="tx1"/>
                    </a:solidFill>
                    <a:effectLst/>
                    <a:latin typeface="+mn-lt"/>
                    <a:ea typeface="+mn-ea"/>
                    <a:cs typeface="+mn-cs"/>
                  </a:rPr>
                  <a:t>_p</a:t>
                </a:r>
                <a:r>
                  <a:rPr lang="es-CO" sz="1200"/>
                  <a:t> </a:t>
                </a:r>
              </a:p>
            </xdr:txBody>
          </xdr:sp>
        </mc:Fallback>
      </mc:AlternateContent>
      <mc:AlternateContent xmlns:mc="http://schemas.openxmlformats.org/markup-compatibility/2006" xmlns:a14="http://schemas.microsoft.com/office/drawing/2010/main">
        <mc:Choice Requires="a14">
          <xdr:sp macro="" textlink="">
            <xdr:nvSpPr>
              <xdr:cNvPr id="21" name="CuadroTexto 20">
                <a:extLst>
                  <a:ext uri="{FF2B5EF4-FFF2-40B4-BE49-F238E27FC236}">
                    <a16:creationId xmlns:a16="http://schemas.microsoft.com/office/drawing/2014/main" id="{D70C84FB-0817-F24F-BFA7-918377615B9F}"/>
                  </a:ext>
                </a:extLst>
              </xdr:cNvPr>
              <xdr:cNvSpPr txBox="1"/>
            </xdr:nvSpPr>
            <xdr:spPr>
              <a:xfrm>
                <a:off x="8565328" y="20615562"/>
                <a:ext cx="2445215" cy="216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𝑀</m:t>
                        </m:r>
                        <m:r>
                          <a:rPr lang="es-ES" sz="1100" b="0" i="1">
                            <a:solidFill>
                              <a:schemeClr val="tx1"/>
                            </a:solidFill>
                            <a:effectLst/>
                            <a:latin typeface="Cambria Math" panose="02040503050406030204" pitchFamily="18" charset="0"/>
                            <a:ea typeface="+mn-ea"/>
                            <a:cs typeface="+mn-cs"/>
                          </a:rPr>
                          <m:t>′</m:t>
                        </m:r>
                      </m:e>
                      <m:sub>
                        <m:r>
                          <a:rPr lang="es-CO" sz="1100" i="1">
                            <a:solidFill>
                              <a:schemeClr val="tx1"/>
                            </a:solidFill>
                            <a:effectLst/>
                            <a:latin typeface="Cambria Math" panose="02040503050406030204" pitchFamily="18" charset="0"/>
                            <a:ea typeface="+mn-ea"/>
                            <a:cs typeface="+mn-cs"/>
                          </a:rPr>
                          <m:t>𝑇</m:t>
                        </m:r>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𝑖</m:t>
                            </m:r>
                          </m:e>
                          <m:sub>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10</m:t>
                                </m:r>
                              </m:e>
                              <m:sub>
                                <m:r>
                                  <a:rPr lang="es-CO" sz="1100" i="1">
                                    <a:solidFill>
                                      <a:schemeClr val="tx1"/>
                                    </a:solidFill>
                                    <a:effectLst/>
                                    <a:latin typeface="Cambria Math" panose="02040503050406030204" pitchFamily="18" charset="0"/>
                                    <a:ea typeface="+mn-ea"/>
                                    <a:cs typeface="+mn-cs"/>
                                  </a:rPr>
                                  <m:t>15</m:t>
                                </m:r>
                              </m:sub>
                            </m:sSub>
                          </m:sub>
                        </m:sSub>
                      </m:sub>
                    </m:sSub>
                    <m:r>
                      <m:rPr>
                        <m:nor/>
                      </m:rPr>
                      <a:rPr lang="es-CO">
                        <a:effectLst/>
                      </a:rPr>
                      <m:t> </m:t>
                    </m:r>
                    <m:r>
                      <a:rPr lang="es-CO" sz="1200" b="0" i="1">
                        <a:latin typeface="Cambria Math" panose="02040503050406030204" pitchFamily="18" charset="0"/>
                      </a:rPr>
                      <m:t>=</m:t>
                    </m:r>
                    <m:r>
                      <m:rPr>
                        <m:nor/>
                      </m:rPr>
                      <a:rPr lang="es-ES" sz="1200" b="0" i="0">
                        <a:latin typeface="Cambria Math" panose="02040503050406030204" pitchFamily="18" charset="0"/>
                      </a:rPr>
                      <m:t>a</m:t>
                    </m:r>
                    <m:r>
                      <m:rPr>
                        <m:nor/>
                      </m:rPr>
                      <a:rPr lang="es-CO" sz="1200" b="0" i="0">
                        <a:latin typeface="Cambria Math" panose="02040503050406030204" pitchFamily="18" charset="0"/>
                      </a:rPr>
                      <m:t>y</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𝑑𝑖𝑎𝑚</m:t>
                        </m:r>
                      </m:e>
                      <m:sup>
                        <m:r>
                          <a:rPr lang="es-CO" sz="1100" b="0" i="1">
                            <a:solidFill>
                              <a:schemeClr val="tx1"/>
                            </a:solidFill>
                            <a:effectLst/>
                            <a:latin typeface="Cambria Math" panose="02040503050406030204" pitchFamily="18" charset="0"/>
                            <a:ea typeface="+mn-ea"/>
                            <a:cs typeface="+mn-cs"/>
                          </a:rPr>
                          <m:t>2</m:t>
                        </m:r>
                      </m:sup>
                    </m:sSup>
                    <m:r>
                      <a:rPr lang="es-CO" sz="1200" b="0" i="1">
                        <a:latin typeface="Cambria Math" panose="02040503050406030204" pitchFamily="18" charset="0"/>
                      </a:rPr>
                      <m:t>+</m:t>
                    </m:r>
                    <m:r>
                      <m:rPr>
                        <m:nor/>
                      </m:rPr>
                      <a:rPr lang="es-ES" sz="1200" b="0" i="0">
                        <a:latin typeface="Cambria Math" panose="02040503050406030204" pitchFamily="18" charset="0"/>
                      </a:rPr>
                      <m:t>a</m:t>
                    </m:r>
                    <m:r>
                      <m:rPr>
                        <m:nor/>
                      </m:rPr>
                      <a:rPr lang="es-CO" sz="1200" b="0" i="0">
                        <a:latin typeface="Cambria Math" panose="02040503050406030204" pitchFamily="18" charset="0"/>
                      </a:rPr>
                      <m:t>z</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r>
                      <a:rPr lang="es-ES" sz="1200" b="0" i="1">
                        <a:latin typeface="Cambria Math" panose="02040503050406030204" pitchFamily="18" charset="0"/>
                      </a:rPr>
                      <m:t>𝑑𝑖𝑎𝑚</m:t>
                    </m:r>
                    <m:r>
                      <a:rPr lang="es-CO" sz="1100" b="0" i="1">
                        <a:solidFill>
                          <a:schemeClr val="tx1"/>
                        </a:solidFill>
                        <a:effectLst/>
                        <a:latin typeface="Cambria Math" panose="02040503050406030204" pitchFamily="18" charset="0"/>
                        <a:ea typeface="+mn-ea"/>
                        <a:cs typeface="+mn-cs"/>
                      </a:rPr>
                      <m:t>+</m:t>
                    </m:r>
                  </m:oMath>
                </a14:m>
                <a:r>
                  <a:rPr lang="es-CO" sz="1100" b="0" i="0" u="none" strike="noStrike">
                    <a:solidFill>
                      <a:schemeClr val="tx1"/>
                    </a:solidFill>
                    <a:effectLst/>
                    <a:latin typeface="+mn-lt"/>
                    <a:ea typeface="+mn-ea"/>
                    <a:cs typeface="+mn-cs"/>
                  </a:rPr>
                  <a:t>ba_p</a:t>
                </a:r>
                <a:r>
                  <a:rPr lang="es-CO" sz="1200"/>
                  <a:t> </a:t>
                </a:r>
              </a:p>
            </xdr:txBody>
          </xdr:sp>
        </mc:Choice>
        <mc:Fallback xmlns="">
          <xdr:sp macro="" textlink="">
            <xdr:nvSpPr>
              <xdr:cNvPr id="21" name="CuadroTexto 20">
                <a:extLst>
                  <a:ext uri="{FF2B5EF4-FFF2-40B4-BE49-F238E27FC236}">
                    <a16:creationId xmlns:a16="http://schemas.microsoft.com/office/drawing/2014/main" id="{D70C84FB-0817-F24F-BFA7-918377615B9F}"/>
                  </a:ext>
                </a:extLst>
              </xdr:cNvPr>
              <xdr:cNvSpPr txBox="1"/>
            </xdr:nvSpPr>
            <xdr:spPr>
              <a:xfrm>
                <a:off x="8565328" y="20615562"/>
                <a:ext cx="2445215" cy="216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i="0">
                    <a:solidFill>
                      <a:schemeClr val="tx1"/>
                    </a:solidFill>
                    <a:effectLst/>
                    <a:latin typeface="Cambria Math" panose="02040503050406030204" pitchFamily="18" charset="0"/>
                    <a:ea typeface="+mn-ea"/>
                    <a:cs typeface="+mn-cs"/>
                  </a:rPr>
                  <a:t>〖𝑀</a:t>
                </a:r>
                <a:r>
                  <a:rPr lang="es-ES" sz="1100" b="0" i="0">
                    <a:solidFill>
                      <a:schemeClr val="tx1"/>
                    </a:solidFill>
                    <a:effectLst/>
                    <a:latin typeface="Cambria Math" panose="02040503050406030204" pitchFamily="18" charset="0"/>
                    <a:ea typeface="+mn-ea"/>
                    <a:cs typeface="+mn-cs"/>
                  </a:rPr>
                  <a:t>′</a:t>
                </a:r>
                <a:r>
                  <a:rPr lang="es-CO" sz="1100" b="0" i="0">
                    <a:solidFill>
                      <a:schemeClr val="tx1"/>
                    </a:solidFill>
                    <a:effectLst/>
                    <a:latin typeface="Cambria Math" panose="02040503050406030204" pitchFamily="18" charset="0"/>
                    <a:ea typeface="+mn-ea"/>
                    <a:cs typeface="+mn-cs"/>
                  </a:rPr>
                  <a:t>〗_(</a:t>
                </a:r>
                <a:r>
                  <a:rPr lang="es-CO" sz="1100" i="0">
                    <a:solidFill>
                      <a:schemeClr val="tx1"/>
                    </a:solidFill>
                    <a:effectLst/>
                    <a:latin typeface="Cambria Math" panose="02040503050406030204" pitchFamily="18" charset="0"/>
                    <a:ea typeface="+mn-ea"/>
                    <a:cs typeface="+mn-cs"/>
                  </a:rPr>
                  <a:t>𝑇𝑖_(10_15 ) ) "</a:t>
                </a:r>
                <a:r>
                  <a:rPr lang="es-CO" i="0">
                    <a:effectLst/>
                    <a:latin typeface="Cambria Math" panose="02040503050406030204" pitchFamily="18" charset="0"/>
                  </a:rPr>
                  <a:t> </a:t>
                </a:r>
                <a:r>
                  <a:rPr lang="es-CO" sz="1200" b="0" i="0">
                    <a:effectLst/>
                    <a:latin typeface="Cambria Math" panose="02040503050406030204" pitchFamily="18" charset="0"/>
                  </a:rPr>
                  <a:t>"</a:t>
                </a:r>
                <a:r>
                  <a:rPr lang="es-CO" sz="1200" b="0" i="0">
                    <a:latin typeface="Cambria Math" panose="02040503050406030204" pitchFamily="18" charset="0"/>
                  </a:rPr>
                  <a:t>=</a:t>
                </a:r>
                <a:r>
                  <a:rPr lang="es-ES" sz="1200" b="0" i="0">
                    <a:latin typeface="Cambria Math" panose="02040503050406030204" pitchFamily="18" charset="0"/>
                  </a:rPr>
                  <a:t>"a</a:t>
                </a:r>
                <a:r>
                  <a:rPr lang="es-CO" sz="1200" b="0" i="0">
                    <a:latin typeface="Cambria Math" panose="02040503050406030204" pitchFamily="18" charset="0"/>
                  </a:rPr>
                  <a:t>y</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〖𝑑𝑖𝑎𝑚〗^2</a:t>
                </a:r>
                <a:r>
                  <a:rPr lang="es-CO" sz="1200" b="0" i="0">
                    <a:latin typeface="Cambria Math" panose="02040503050406030204" pitchFamily="18" charset="0"/>
                  </a:rPr>
                  <a:t>+</a:t>
                </a:r>
                <a:r>
                  <a:rPr lang="es-ES" sz="1200" b="0" i="0">
                    <a:latin typeface="Cambria Math" panose="02040503050406030204" pitchFamily="18" charset="0"/>
                  </a:rPr>
                  <a:t>"a</a:t>
                </a:r>
                <a:r>
                  <a:rPr lang="es-CO" sz="1200" b="0" i="0">
                    <a:latin typeface="Cambria Math" panose="02040503050406030204" pitchFamily="18" charset="0"/>
                  </a:rPr>
                  <a:t>z</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ES" sz="1200" b="0" i="0">
                    <a:latin typeface="Cambria Math" panose="02040503050406030204" pitchFamily="18" charset="0"/>
                  </a:rPr>
                  <a:t>𝑑𝑖𝑎𝑚</a:t>
                </a:r>
                <a:r>
                  <a:rPr lang="es-CO" sz="1100" b="0" i="0">
                    <a:solidFill>
                      <a:schemeClr val="tx1"/>
                    </a:solidFill>
                    <a:effectLst/>
                    <a:latin typeface="Cambria Math" panose="02040503050406030204" pitchFamily="18" charset="0"/>
                    <a:ea typeface="+mn-ea"/>
                    <a:cs typeface="+mn-cs"/>
                  </a:rPr>
                  <a:t>+</a:t>
                </a:r>
                <a:r>
                  <a:rPr lang="es-CO" sz="1100" b="0" i="0" u="none" strike="noStrike">
                    <a:solidFill>
                      <a:schemeClr val="tx1"/>
                    </a:solidFill>
                    <a:effectLst/>
                    <a:latin typeface="+mn-lt"/>
                    <a:ea typeface="+mn-ea"/>
                    <a:cs typeface="+mn-cs"/>
                  </a:rPr>
                  <a:t>ba_p</a:t>
                </a:r>
                <a:r>
                  <a:rPr lang="es-CO" sz="1200"/>
                  <a:t> </a:t>
                </a:r>
              </a:p>
            </xdr:txBody>
          </xdr:sp>
        </mc:Fallback>
      </mc:AlternateContent>
      <mc:AlternateContent xmlns:mc="http://schemas.openxmlformats.org/markup-compatibility/2006" xmlns:a14="http://schemas.microsoft.com/office/drawing/2010/main">
        <mc:Choice Requires="a14">
          <xdr:sp macro="" textlink="">
            <xdr:nvSpPr>
              <xdr:cNvPr id="22" name="CuadroTexto 21">
                <a:extLst>
                  <a:ext uri="{FF2B5EF4-FFF2-40B4-BE49-F238E27FC236}">
                    <a16:creationId xmlns:a16="http://schemas.microsoft.com/office/drawing/2014/main" id="{24B72E38-5668-4044-8DDD-F7BF4E0C35B5}"/>
                  </a:ext>
                </a:extLst>
              </xdr:cNvPr>
              <xdr:cNvSpPr txBox="1"/>
            </xdr:nvSpPr>
            <xdr:spPr>
              <a:xfrm>
                <a:off x="8371467" y="21151460"/>
                <a:ext cx="2471739" cy="214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𝑀</m:t>
                        </m:r>
                        <m:r>
                          <a:rPr lang="es-ES" sz="1100" b="0" i="1">
                            <a:solidFill>
                              <a:schemeClr val="tx1"/>
                            </a:solidFill>
                            <a:effectLst/>
                            <a:latin typeface="Cambria Math" panose="02040503050406030204" pitchFamily="18" charset="0"/>
                            <a:ea typeface="+mn-ea"/>
                            <a:cs typeface="+mn-cs"/>
                          </a:rPr>
                          <m:t>′</m:t>
                        </m:r>
                      </m:e>
                      <m:sub>
                        <m:r>
                          <a:rPr lang="es-CO" sz="1100" i="1">
                            <a:solidFill>
                              <a:schemeClr val="tx1"/>
                            </a:solidFill>
                            <a:effectLst/>
                            <a:latin typeface="Cambria Math" panose="02040503050406030204" pitchFamily="18" charset="0"/>
                            <a:ea typeface="+mn-ea"/>
                            <a:cs typeface="+mn-cs"/>
                          </a:rPr>
                          <m:t>𝑇</m:t>
                        </m:r>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𝑖</m:t>
                            </m:r>
                          </m:e>
                          <m:sub>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1</m:t>
                                </m:r>
                                <m:r>
                                  <a:rPr lang="es-ES" sz="1100" b="0" i="1">
                                    <a:solidFill>
                                      <a:schemeClr val="tx1"/>
                                    </a:solidFill>
                                    <a:effectLst/>
                                    <a:latin typeface="Cambria Math" panose="02040503050406030204" pitchFamily="18" charset="0"/>
                                    <a:ea typeface="+mn-ea"/>
                                    <a:cs typeface="+mn-cs"/>
                                  </a:rPr>
                                  <m:t>5</m:t>
                                </m:r>
                              </m:e>
                              <m:sub>
                                <m:r>
                                  <a:rPr lang="es-ES" sz="1100" b="0" i="1">
                                    <a:solidFill>
                                      <a:schemeClr val="tx1"/>
                                    </a:solidFill>
                                    <a:effectLst/>
                                    <a:latin typeface="Cambria Math" panose="02040503050406030204" pitchFamily="18" charset="0"/>
                                    <a:ea typeface="+mn-ea"/>
                                    <a:cs typeface="+mn-cs"/>
                                  </a:rPr>
                                  <m:t>20</m:t>
                                </m:r>
                              </m:sub>
                            </m:sSub>
                          </m:sub>
                        </m:sSub>
                      </m:sub>
                    </m:sSub>
                    <m:r>
                      <m:rPr>
                        <m:nor/>
                      </m:rPr>
                      <a:rPr lang="es-CO">
                        <a:effectLst/>
                      </a:rPr>
                      <m:t> </m:t>
                    </m:r>
                    <m:r>
                      <a:rPr lang="es-CO" sz="1200" b="0" i="1">
                        <a:latin typeface="Cambria Math" panose="02040503050406030204" pitchFamily="18" charset="0"/>
                      </a:rPr>
                      <m:t>=</m:t>
                    </m:r>
                    <m:r>
                      <m:rPr>
                        <m:nor/>
                      </m:rPr>
                      <a:rPr lang="es-CO" sz="1200" b="0" i="0">
                        <a:latin typeface="Cambria Math" panose="02040503050406030204" pitchFamily="18" charset="0"/>
                      </a:rPr>
                      <m:t>bb</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𝑑𝑖𝑎𝑚</m:t>
                        </m:r>
                      </m:e>
                      <m:sup>
                        <m:r>
                          <a:rPr lang="es-CO" sz="1100" b="0" i="1">
                            <a:solidFill>
                              <a:schemeClr val="tx1"/>
                            </a:solidFill>
                            <a:effectLst/>
                            <a:latin typeface="Cambria Math" panose="02040503050406030204" pitchFamily="18" charset="0"/>
                            <a:ea typeface="+mn-ea"/>
                            <a:cs typeface="+mn-cs"/>
                          </a:rPr>
                          <m:t>2</m:t>
                        </m:r>
                      </m:sup>
                    </m:sSup>
                    <m:r>
                      <a:rPr lang="es-CO" sz="1200" b="0" i="1">
                        <a:latin typeface="Cambria Math" panose="02040503050406030204" pitchFamily="18" charset="0"/>
                      </a:rPr>
                      <m:t>+</m:t>
                    </m:r>
                    <m:r>
                      <m:rPr>
                        <m:nor/>
                      </m:rPr>
                      <a:rPr lang="es-ES" sz="1200" b="0" i="0">
                        <a:latin typeface="Cambria Math" panose="02040503050406030204" pitchFamily="18" charset="0"/>
                      </a:rPr>
                      <m:t>b</m:t>
                    </m:r>
                    <m:r>
                      <m:rPr>
                        <m:nor/>
                      </m:rPr>
                      <a:rPr lang="es-CO" sz="1200" b="0" i="0">
                        <a:latin typeface="Cambria Math" panose="02040503050406030204" pitchFamily="18" charset="0"/>
                      </a:rPr>
                      <m:t>c</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r>
                      <a:rPr lang="es-ES" sz="1100" b="0" i="1">
                        <a:solidFill>
                          <a:schemeClr val="tx1"/>
                        </a:solidFill>
                        <a:effectLst/>
                        <a:latin typeface="Cambria Math" panose="02040503050406030204" pitchFamily="18" charset="0"/>
                        <a:ea typeface="+mn-ea"/>
                        <a:cs typeface="+mn-cs"/>
                      </a:rPr>
                      <m:t>𝑑𝑖𝑎𝑚</m:t>
                    </m:r>
                    <m:r>
                      <a:rPr lang="es-CO" sz="1100" b="0" i="1">
                        <a:solidFill>
                          <a:schemeClr val="tx1"/>
                        </a:solidFill>
                        <a:effectLst/>
                        <a:latin typeface="Cambria Math" panose="02040503050406030204" pitchFamily="18" charset="0"/>
                        <a:ea typeface="+mn-ea"/>
                        <a:cs typeface="+mn-cs"/>
                      </a:rPr>
                      <m:t>+</m:t>
                    </m:r>
                    <m:r>
                      <m:rPr>
                        <m:sty m:val="p"/>
                      </m:rPr>
                      <a:rPr lang="es-ES" sz="1100" b="0" i="0">
                        <a:solidFill>
                          <a:schemeClr val="tx1"/>
                        </a:solidFill>
                        <a:effectLst/>
                        <a:latin typeface="Cambria Math" panose="02040503050406030204" pitchFamily="18" charset="0"/>
                        <a:ea typeface="+mn-ea"/>
                        <a:cs typeface="+mn-cs"/>
                      </a:rPr>
                      <m:t>b</m:t>
                    </m:r>
                  </m:oMath>
                </a14:m>
                <a:r>
                  <a:rPr lang="es-CO" sz="1100" b="0" i="0" u="none" strike="noStrike">
                    <a:solidFill>
                      <a:schemeClr val="tx1"/>
                    </a:solidFill>
                    <a:effectLst/>
                    <a:latin typeface="+mn-lt"/>
                    <a:ea typeface="+mn-ea"/>
                    <a:cs typeface="+mn-cs"/>
                  </a:rPr>
                  <a:t>d_p</a:t>
                </a:r>
                <a:r>
                  <a:rPr lang="es-CO" sz="1200"/>
                  <a:t> </a:t>
                </a:r>
              </a:p>
            </xdr:txBody>
          </xdr:sp>
        </mc:Choice>
        <mc:Fallback xmlns="">
          <xdr:sp macro="" textlink="">
            <xdr:nvSpPr>
              <xdr:cNvPr id="22" name="CuadroTexto 21">
                <a:extLst>
                  <a:ext uri="{FF2B5EF4-FFF2-40B4-BE49-F238E27FC236}">
                    <a16:creationId xmlns:a16="http://schemas.microsoft.com/office/drawing/2014/main" id="{24B72E38-5668-4044-8DDD-F7BF4E0C35B5}"/>
                  </a:ext>
                </a:extLst>
              </xdr:cNvPr>
              <xdr:cNvSpPr txBox="1"/>
            </xdr:nvSpPr>
            <xdr:spPr>
              <a:xfrm>
                <a:off x="8371467" y="21151460"/>
                <a:ext cx="2471739" cy="214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i="0">
                    <a:solidFill>
                      <a:schemeClr val="tx1"/>
                    </a:solidFill>
                    <a:effectLst/>
                    <a:latin typeface="Cambria Math" panose="02040503050406030204" pitchFamily="18" charset="0"/>
                    <a:ea typeface="+mn-ea"/>
                    <a:cs typeface="+mn-cs"/>
                  </a:rPr>
                  <a:t>〖𝑀</a:t>
                </a:r>
                <a:r>
                  <a:rPr lang="es-ES" sz="1100" b="0" i="0">
                    <a:solidFill>
                      <a:schemeClr val="tx1"/>
                    </a:solidFill>
                    <a:effectLst/>
                    <a:latin typeface="Cambria Math" panose="02040503050406030204" pitchFamily="18" charset="0"/>
                    <a:ea typeface="+mn-ea"/>
                    <a:cs typeface="+mn-cs"/>
                  </a:rPr>
                  <a:t>′</a:t>
                </a:r>
                <a:r>
                  <a:rPr lang="es-CO" sz="1100" b="0" i="0">
                    <a:solidFill>
                      <a:schemeClr val="tx1"/>
                    </a:solidFill>
                    <a:effectLst/>
                    <a:latin typeface="Cambria Math" panose="02040503050406030204" pitchFamily="18" charset="0"/>
                    <a:ea typeface="+mn-ea"/>
                    <a:cs typeface="+mn-cs"/>
                  </a:rPr>
                  <a:t>〗_(</a:t>
                </a:r>
                <a:r>
                  <a:rPr lang="es-CO" sz="1100" i="0">
                    <a:solidFill>
                      <a:schemeClr val="tx1"/>
                    </a:solidFill>
                    <a:effectLst/>
                    <a:latin typeface="Cambria Math" panose="02040503050406030204" pitchFamily="18" charset="0"/>
                    <a:ea typeface="+mn-ea"/>
                    <a:cs typeface="+mn-cs"/>
                  </a:rPr>
                  <a:t>𝑇𝑖_(1</a:t>
                </a:r>
                <a:r>
                  <a:rPr lang="es-ES" sz="1100" b="0" i="0">
                    <a:solidFill>
                      <a:schemeClr val="tx1"/>
                    </a:solidFill>
                    <a:effectLst/>
                    <a:latin typeface="Cambria Math" panose="02040503050406030204" pitchFamily="18" charset="0"/>
                    <a:ea typeface="+mn-ea"/>
                    <a:cs typeface="+mn-cs"/>
                  </a:rPr>
                  <a:t>5</a:t>
                </a:r>
                <a:r>
                  <a:rPr lang="es-CO" sz="1100" b="0" i="0">
                    <a:solidFill>
                      <a:schemeClr val="tx1"/>
                    </a:solidFill>
                    <a:effectLst/>
                    <a:latin typeface="Cambria Math" panose="02040503050406030204" pitchFamily="18" charset="0"/>
                    <a:ea typeface="+mn-ea"/>
                    <a:cs typeface="+mn-cs"/>
                  </a:rPr>
                  <a:t>_</a:t>
                </a:r>
                <a:r>
                  <a:rPr lang="es-ES" sz="1100" b="0" i="0">
                    <a:solidFill>
                      <a:schemeClr val="tx1"/>
                    </a:solidFill>
                    <a:effectLst/>
                    <a:latin typeface="Cambria Math" panose="02040503050406030204" pitchFamily="18" charset="0"/>
                    <a:ea typeface="+mn-ea"/>
                    <a:cs typeface="+mn-cs"/>
                  </a:rPr>
                  <a:t>20 </a:t>
                </a:r>
                <a:r>
                  <a:rPr lang="es-CO" sz="1100" b="0" i="0">
                    <a:solidFill>
                      <a:schemeClr val="tx1"/>
                    </a:solidFill>
                    <a:effectLst/>
                    <a:latin typeface="Cambria Math" panose="02040503050406030204" pitchFamily="18" charset="0"/>
                    <a:ea typeface="+mn-ea"/>
                    <a:cs typeface="+mn-cs"/>
                  </a:rPr>
                  <a:t>)</a:t>
                </a:r>
                <a:r>
                  <a:rPr lang="es-ES" sz="1100" b="0" i="0">
                    <a:solidFill>
                      <a:schemeClr val="tx1"/>
                    </a:solidFill>
                    <a:effectLst/>
                    <a:latin typeface="Cambria Math" panose="02040503050406030204" pitchFamily="18" charset="0"/>
                    <a:ea typeface="+mn-ea"/>
                    <a:cs typeface="+mn-cs"/>
                  </a:rPr>
                  <a:t> </a:t>
                </a:r>
                <a:r>
                  <a:rPr lang="es-CO" sz="1100" b="0" i="0">
                    <a:solidFill>
                      <a:schemeClr val="tx1"/>
                    </a:solidFill>
                    <a:effectLst/>
                    <a:latin typeface="Cambria Math" panose="02040503050406030204" pitchFamily="18" charset="0"/>
                    <a:ea typeface="+mn-ea"/>
                    <a:cs typeface="+mn-cs"/>
                  </a:rPr>
                  <a:t>) "</a:t>
                </a:r>
                <a:r>
                  <a:rPr lang="es-CO" i="0">
                    <a:effectLst/>
                    <a:latin typeface="Cambria Math" panose="02040503050406030204" pitchFamily="18" charset="0"/>
                  </a:rPr>
                  <a:t> </a:t>
                </a:r>
                <a:r>
                  <a:rPr lang="es-CO" sz="1200" b="0" i="0">
                    <a:effectLst/>
                    <a:latin typeface="Cambria Math" panose="02040503050406030204" pitchFamily="18" charset="0"/>
                  </a:rPr>
                  <a:t>"</a:t>
                </a:r>
                <a:r>
                  <a:rPr lang="es-CO" sz="1200" b="0" i="0">
                    <a:latin typeface="Cambria Math" panose="02040503050406030204" pitchFamily="18" charset="0"/>
                  </a:rPr>
                  <a:t>="bb</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〖𝑑𝑖𝑎𝑚〗^2</a:t>
                </a:r>
                <a:r>
                  <a:rPr lang="es-CO" sz="1200" b="0" i="0">
                    <a:latin typeface="Cambria Math" panose="02040503050406030204" pitchFamily="18" charset="0"/>
                  </a:rPr>
                  <a:t>+</a:t>
                </a:r>
                <a:r>
                  <a:rPr lang="es-ES" sz="1200" b="0" i="0">
                    <a:latin typeface="Cambria Math" panose="02040503050406030204" pitchFamily="18" charset="0"/>
                  </a:rPr>
                  <a:t>"b</a:t>
                </a:r>
                <a:r>
                  <a:rPr lang="es-CO" sz="1200" b="0" i="0">
                    <a:latin typeface="Cambria Math" panose="02040503050406030204" pitchFamily="18" charset="0"/>
                  </a:rPr>
                  <a:t>c</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ES" sz="1100" b="0" i="0">
                    <a:solidFill>
                      <a:schemeClr val="tx1"/>
                    </a:solidFill>
                    <a:effectLst/>
                    <a:latin typeface="Cambria Math" panose="02040503050406030204" pitchFamily="18" charset="0"/>
                    <a:ea typeface="+mn-ea"/>
                    <a:cs typeface="+mn-cs"/>
                  </a:rPr>
                  <a:t>𝑑𝑖𝑎𝑚</a:t>
                </a:r>
                <a:r>
                  <a:rPr lang="es-CO" sz="1100" b="0" i="0">
                    <a:solidFill>
                      <a:schemeClr val="tx1"/>
                    </a:solidFill>
                    <a:effectLst/>
                    <a:latin typeface="Cambria Math" panose="02040503050406030204" pitchFamily="18" charset="0"/>
                    <a:ea typeface="+mn-ea"/>
                    <a:cs typeface="+mn-cs"/>
                  </a:rPr>
                  <a:t>+</a:t>
                </a:r>
                <a:r>
                  <a:rPr lang="es-ES" sz="1100" b="0" i="0">
                    <a:solidFill>
                      <a:schemeClr val="tx1"/>
                    </a:solidFill>
                    <a:effectLst/>
                    <a:latin typeface="Cambria Math" panose="02040503050406030204" pitchFamily="18" charset="0"/>
                    <a:ea typeface="+mn-ea"/>
                    <a:cs typeface="+mn-cs"/>
                  </a:rPr>
                  <a:t>b</a:t>
                </a:r>
                <a:r>
                  <a:rPr lang="es-CO" sz="1100" b="0" i="0" u="none" strike="noStrike">
                    <a:solidFill>
                      <a:schemeClr val="tx1"/>
                    </a:solidFill>
                    <a:effectLst/>
                    <a:latin typeface="+mn-lt"/>
                    <a:ea typeface="+mn-ea"/>
                    <a:cs typeface="+mn-cs"/>
                  </a:rPr>
                  <a:t>d_p</a:t>
                </a:r>
                <a:r>
                  <a:rPr lang="es-CO" sz="1200"/>
                  <a:t> </a:t>
                </a:r>
              </a:p>
            </xdr:txBody>
          </xdr:sp>
        </mc:Fallback>
      </mc:AlternateContent>
      <mc:AlternateContent xmlns:mc="http://schemas.openxmlformats.org/markup-compatibility/2006" xmlns:a14="http://schemas.microsoft.com/office/drawing/2010/main">
        <mc:Choice Requires="a14">
          <xdr:sp macro="" textlink="">
            <xdr:nvSpPr>
              <xdr:cNvPr id="23" name="CuadroTexto 22">
                <a:extLst>
                  <a:ext uri="{FF2B5EF4-FFF2-40B4-BE49-F238E27FC236}">
                    <a16:creationId xmlns:a16="http://schemas.microsoft.com/office/drawing/2014/main" id="{AEDE8730-B0CC-5E4B-905D-08C472A3A822}"/>
                  </a:ext>
                </a:extLst>
              </xdr:cNvPr>
              <xdr:cNvSpPr txBox="1"/>
            </xdr:nvSpPr>
            <xdr:spPr>
              <a:xfrm>
                <a:off x="8436087" y="21605182"/>
                <a:ext cx="2465416" cy="216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𝑀</m:t>
                        </m:r>
                        <m:r>
                          <a:rPr lang="es-ES" sz="1100" b="0" i="1">
                            <a:solidFill>
                              <a:schemeClr val="tx1"/>
                            </a:solidFill>
                            <a:effectLst/>
                            <a:latin typeface="Cambria Math" panose="02040503050406030204" pitchFamily="18" charset="0"/>
                            <a:ea typeface="+mn-ea"/>
                            <a:cs typeface="+mn-cs"/>
                          </a:rPr>
                          <m:t>′</m:t>
                        </m:r>
                      </m:e>
                      <m:sub>
                        <m:r>
                          <a:rPr lang="es-CO" sz="1100" i="1">
                            <a:solidFill>
                              <a:schemeClr val="tx1"/>
                            </a:solidFill>
                            <a:effectLst/>
                            <a:latin typeface="Cambria Math" panose="02040503050406030204" pitchFamily="18" charset="0"/>
                            <a:ea typeface="+mn-ea"/>
                            <a:cs typeface="+mn-cs"/>
                          </a:rPr>
                          <m:t>𝑇</m:t>
                        </m:r>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𝑖</m:t>
                            </m:r>
                          </m:e>
                          <m:sub>
                            <m:sSub>
                              <m:sSubPr>
                                <m:ctrlPr>
                                  <a:rPr lang="es-CO" sz="1100" i="1">
                                    <a:solidFill>
                                      <a:schemeClr val="tx1"/>
                                    </a:solidFill>
                                    <a:effectLst/>
                                    <a:latin typeface="Cambria Math" panose="02040503050406030204" pitchFamily="18" charset="0"/>
                                    <a:ea typeface="+mn-ea"/>
                                    <a:cs typeface="+mn-cs"/>
                                  </a:rPr>
                                </m:ctrlPr>
                              </m:sSubPr>
                              <m:e>
                                <m:r>
                                  <a:rPr lang="es-ES" sz="1100" b="0" i="1">
                                    <a:solidFill>
                                      <a:schemeClr val="tx1"/>
                                    </a:solidFill>
                                    <a:effectLst/>
                                    <a:latin typeface="Cambria Math" panose="02040503050406030204" pitchFamily="18" charset="0"/>
                                    <a:ea typeface="+mn-ea"/>
                                    <a:cs typeface="+mn-cs"/>
                                  </a:rPr>
                                  <m:t>20</m:t>
                                </m:r>
                              </m:e>
                              <m:sub>
                                <m:r>
                                  <a:rPr lang="es-ES" sz="1100" b="0" i="1">
                                    <a:solidFill>
                                      <a:schemeClr val="tx1"/>
                                    </a:solidFill>
                                    <a:effectLst/>
                                    <a:latin typeface="Cambria Math" panose="02040503050406030204" pitchFamily="18" charset="0"/>
                                    <a:ea typeface="+mn-ea"/>
                                    <a:cs typeface="+mn-cs"/>
                                  </a:rPr>
                                  <m:t>25</m:t>
                                </m:r>
                              </m:sub>
                            </m:sSub>
                          </m:sub>
                        </m:sSub>
                      </m:sub>
                    </m:sSub>
                    <m:r>
                      <m:rPr>
                        <m:nor/>
                      </m:rPr>
                      <a:rPr lang="es-CO">
                        <a:effectLst/>
                      </a:rPr>
                      <m:t> </m:t>
                    </m:r>
                    <m:r>
                      <a:rPr lang="es-CO" sz="1200" b="0" i="1">
                        <a:latin typeface="Cambria Math" panose="02040503050406030204" pitchFamily="18" charset="0"/>
                      </a:rPr>
                      <m:t>=</m:t>
                    </m:r>
                    <m:r>
                      <m:rPr>
                        <m:nor/>
                      </m:rPr>
                      <a:rPr lang="es-ES" sz="1200" b="0" i="0">
                        <a:latin typeface="Cambria Math" panose="02040503050406030204" pitchFamily="18" charset="0"/>
                      </a:rPr>
                      <m:t>b</m:t>
                    </m:r>
                    <m:r>
                      <m:rPr>
                        <m:nor/>
                      </m:rPr>
                      <a:rPr lang="es-CO" sz="1200" b="0" i="0">
                        <a:latin typeface="Cambria Math" panose="02040503050406030204" pitchFamily="18" charset="0"/>
                      </a:rPr>
                      <m:t>e</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𝑑𝑖𝑎𝑚</m:t>
                        </m:r>
                      </m:e>
                      <m:sup>
                        <m:r>
                          <a:rPr lang="es-CO" sz="1100" b="0" i="1">
                            <a:solidFill>
                              <a:schemeClr val="tx1"/>
                            </a:solidFill>
                            <a:effectLst/>
                            <a:latin typeface="Cambria Math" panose="02040503050406030204" pitchFamily="18" charset="0"/>
                            <a:ea typeface="+mn-ea"/>
                            <a:cs typeface="+mn-cs"/>
                          </a:rPr>
                          <m:t>2</m:t>
                        </m:r>
                      </m:sup>
                    </m:sSup>
                    <m:r>
                      <a:rPr lang="es-CO" sz="1200" b="0" i="1">
                        <a:latin typeface="Cambria Math" panose="02040503050406030204" pitchFamily="18" charset="0"/>
                      </a:rPr>
                      <m:t>+</m:t>
                    </m:r>
                    <m:r>
                      <m:rPr>
                        <m:nor/>
                      </m:rPr>
                      <a:rPr lang="es-ES" sz="1200" b="0" i="0">
                        <a:latin typeface="Cambria Math" panose="02040503050406030204" pitchFamily="18" charset="0"/>
                      </a:rPr>
                      <m:t>b</m:t>
                    </m:r>
                    <m:r>
                      <m:rPr>
                        <m:nor/>
                      </m:rPr>
                      <a:rPr lang="es-CO" sz="1200" b="0" i="0">
                        <a:latin typeface="Cambria Math" panose="02040503050406030204" pitchFamily="18" charset="0"/>
                      </a:rPr>
                      <m:t>f</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r>
                      <a:rPr lang="es-ES" sz="1200" b="0" i="1">
                        <a:latin typeface="Cambria Math" panose="02040503050406030204" pitchFamily="18" charset="0"/>
                      </a:rPr>
                      <m:t>𝑑𝑖𝑎𝑚</m:t>
                    </m:r>
                    <m:r>
                      <a:rPr lang="es-CO" sz="1100" b="0" i="1">
                        <a:solidFill>
                          <a:schemeClr val="tx1"/>
                        </a:solidFill>
                        <a:effectLst/>
                        <a:latin typeface="Cambria Math" panose="02040503050406030204" pitchFamily="18" charset="0"/>
                        <a:ea typeface="+mn-ea"/>
                        <a:cs typeface="+mn-cs"/>
                      </a:rPr>
                      <m:t>+</m:t>
                    </m:r>
                    <m:r>
                      <m:rPr>
                        <m:sty m:val="p"/>
                      </m:rPr>
                      <a:rPr lang="es-ES" sz="1100" b="0" i="0">
                        <a:solidFill>
                          <a:schemeClr val="tx1"/>
                        </a:solidFill>
                        <a:effectLst/>
                        <a:latin typeface="Cambria Math" panose="02040503050406030204" pitchFamily="18" charset="0"/>
                        <a:ea typeface="+mn-ea"/>
                        <a:cs typeface="+mn-cs"/>
                      </a:rPr>
                      <m:t>b</m:t>
                    </m:r>
                  </m:oMath>
                </a14:m>
                <a:r>
                  <a:rPr lang="es-CO" sz="1100" b="0" i="0" u="none" strike="noStrike">
                    <a:solidFill>
                      <a:schemeClr val="tx1"/>
                    </a:solidFill>
                    <a:effectLst/>
                    <a:latin typeface="+mn-lt"/>
                    <a:ea typeface="+mn-ea"/>
                    <a:cs typeface="+mn-cs"/>
                  </a:rPr>
                  <a:t>g_p</a:t>
                </a:r>
                <a:r>
                  <a:rPr lang="es-CO" sz="1200"/>
                  <a:t> </a:t>
                </a:r>
              </a:p>
            </xdr:txBody>
          </xdr:sp>
        </mc:Choice>
        <mc:Fallback xmlns="">
          <xdr:sp macro="" textlink="">
            <xdr:nvSpPr>
              <xdr:cNvPr id="23" name="CuadroTexto 22">
                <a:extLst>
                  <a:ext uri="{FF2B5EF4-FFF2-40B4-BE49-F238E27FC236}">
                    <a16:creationId xmlns:a16="http://schemas.microsoft.com/office/drawing/2014/main" id="{AEDE8730-B0CC-5E4B-905D-08C472A3A822}"/>
                  </a:ext>
                </a:extLst>
              </xdr:cNvPr>
              <xdr:cNvSpPr txBox="1"/>
            </xdr:nvSpPr>
            <xdr:spPr>
              <a:xfrm>
                <a:off x="8436087" y="21605182"/>
                <a:ext cx="2465416" cy="216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i="0">
                    <a:solidFill>
                      <a:schemeClr val="tx1"/>
                    </a:solidFill>
                    <a:effectLst/>
                    <a:latin typeface="Cambria Math" panose="02040503050406030204" pitchFamily="18" charset="0"/>
                    <a:ea typeface="+mn-ea"/>
                    <a:cs typeface="+mn-cs"/>
                  </a:rPr>
                  <a:t>〖𝑀</a:t>
                </a:r>
                <a:r>
                  <a:rPr lang="es-ES" sz="1100" b="0" i="0">
                    <a:solidFill>
                      <a:schemeClr val="tx1"/>
                    </a:solidFill>
                    <a:effectLst/>
                    <a:latin typeface="Cambria Math" panose="02040503050406030204" pitchFamily="18" charset="0"/>
                    <a:ea typeface="+mn-ea"/>
                    <a:cs typeface="+mn-cs"/>
                  </a:rPr>
                  <a:t>′</a:t>
                </a:r>
                <a:r>
                  <a:rPr lang="es-CO" sz="1100" b="0" i="0">
                    <a:solidFill>
                      <a:schemeClr val="tx1"/>
                    </a:solidFill>
                    <a:effectLst/>
                    <a:latin typeface="Cambria Math" panose="02040503050406030204" pitchFamily="18" charset="0"/>
                    <a:ea typeface="+mn-ea"/>
                    <a:cs typeface="+mn-cs"/>
                  </a:rPr>
                  <a:t>〗_(</a:t>
                </a:r>
                <a:r>
                  <a:rPr lang="es-CO" sz="1100" i="0">
                    <a:solidFill>
                      <a:schemeClr val="tx1"/>
                    </a:solidFill>
                    <a:effectLst/>
                    <a:latin typeface="Cambria Math" panose="02040503050406030204" pitchFamily="18" charset="0"/>
                    <a:ea typeface="+mn-ea"/>
                    <a:cs typeface="+mn-cs"/>
                  </a:rPr>
                  <a:t>𝑇𝑖_(</a:t>
                </a:r>
                <a:r>
                  <a:rPr lang="es-ES" sz="1100" b="0" i="0">
                    <a:solidFill>
                      <a:schemeClr val="tx1"/>
                    </a:solidFill>
                    <a:effectLst/>
                    <a:latin typeface="Cambria Math" panose="02040503050406030204" pitchFamily="18" charset="0"/>
                    <a:ea typeface="+mn-ea"/>
                    <a:cs typeface="+mn-cs"/>
                  </a:rPr>
                  <a:t>20</a:t>
                </a:r>
                <a:r>
                  <a:rPr lang="es-CO" sz="1100" b="0" i="0">
                    <a:solidFill>
                      <a:schemeClr val="tx1"/>
                    </a:solidFill>
                    <a:effectLst/>
                    <a:latin typeface="Cambria Math" panose="02040503050406030204" pitchFamily="18" charset="0"/>
                    <a:ea typeface="+mn-ea"/>
                    <a:cs typeface="+mn-cs"/>
                  </a:rPr>
                  <a:t>_</a:t>
                </a:r>
                <a:r>
                  <a:rPr lang="es-ES" sz="1100" b="0" i="0">
                    <a:solidFill>
                      <a:schemeClr val="tx1"/>
                    </a:solidFill>
                    <a:effectLst/>
                    <a:latin typeface="Cambria Math" panose="02040503050406030204" pitchFamily="18" charset="0"/>
                    <a:ea typeface="+mn-ea"/>
                    <a:cs typeface="+mn-cs"/>
                  </a:rPr>
                  <a:t>25 </a:t>
                </a:r>
                <a:r>
                  <a:rPr lang="es-CO" sz="1100" b="0" i="0">
                    <a:solidFill>
                      <a:schemeClr val="tx1"/>
                    </a:solidFill>
                    <a:effectLst/>
                    <a:latin typeface="Cambria Math" panose="02040503050406030204" pitchFamily="18" charset="0"/>
                    <a:ea typeface="+mn-ea"/>
                    <a:cs typeface="+mn-cs"/>
                  </a:rPr>
                  <a:t>)</a:t>
                </a:r>
                <a:r>
                  <a:rPr lang="es-ES" sz="1100" b="0" i="0">
                    <a:solidFill>
                      <a:schemeClr val="tx1"/>
                    </a:solidFill>
                    <a:effectLst/>
                    <a:latin typeface="Cambria Math" panose="02040503050406030204" pitchFamily="18" charset="0"/>
                    <a:ea typeface="+mn-ea"/>
                    <a:cs typeface="+mn-cs"/>
                  </a:rPr>
                  <a:t> </a:t>
                </a:r>
                <a:r>
                  <a:rPr lang="es-CO" sz="1100" b="0" i="0">
                    <a:solidFill>
                      <a:schemeClr val="tx1"/>
                    </a:solidFill>
                    <a:effectLst/>
                    <a:latin typeface="Cambria Math" panose="02040503050406030204" pitchFamily="18" charset="0"/>
                    <a:ea typeface="+mn-ea"/>
                    <a:cs typeface="+mn-cs"/>
                  </a:rPr>
                  <a:t>) "</a:t>
                </a:r>
                <a:r>
                  <a:rPr lang="es-CO" i="0">
                    <a:effectLst/>
                    <a:latin typeface="Cambria Math" panose="02040503050406030204" pitchFamily="18" charset="0"/>
                  </a:rPr>
                  <a:t> </a:t>
                </a:r>
                <a:r>
                  <a:rPr lang="es-CO" sz="1200" b="0" i="0">
                    <a:effectLst/>
                    <a:latin typeface="Cambria Math" panose="02040503050406030204" pitchFamily="18" charset="0"/>
                  </a:rPr>
                  <a:t>"</a:t>
                </a:r>
                <a:r>
                  <a:rPr lang="es-CO" sz="1200" b="0" i="0">
                    <a:latin typeface="Cambria Math" panose="02040503050406030204" pitchFamily="18" charset="0"/>
                  </a:rPr>
                  <a:t>=</a:t>
                </a:r>
                <a:r>
                  <a:rPr lang="es-ES" sz="1200" b="0" i="0">
                    <a:latin typeface="Cambria Math" panose="02040503050406030204" pitchFamily="18" charset="0"/>
                  </a:rPr>
                  <a:t>"b</a:t>
                </a:r>
                <a:r>
                  <a:rPr lang="es-CO" sz="1200" b="0" i="0">
                    <a:latin typeface="Cambria Math" panose="02040503050406030204" pitchFamily="18" charset="0"/>
                  </a:rPr>
                  <a:t>e</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〖𝑑𝑖𝑎𝑚〗^2</a:t>
                </a:r>
                <a:r>
                  <a:rPr lang="es-CO" sz="1200" b="0" i="0">
                    <a:latin typeface="Cambria Math" panose="02040503050406030204" pitchFamily="18" charset="0"/>
                  </a:rPr>
                  <a:t>+</a:t>
                </a:r>
                <a:r>
                  <a:rPr lang="es-ES" sz="1200" b="0" i="0">
                    <a:latin typeface="Cambria Math" panose="02040503050406030204" pitchFamily="18" charset="0"/>
                  </a:rPr>
                  <a:t>"b</a:t>
                </a:r>
                <a:r>
                  <a:rPr lang="es-CO" sz="1200" b="0" i="0">
                    <a:latin typeface="Cambria Math" panose="02040503050406030204" pitchFamily="18" charset="0"/>
                  </a:rPr>
                  <a:t>f</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ES" sz="1200" b="0" i="0">
                    <a:latin typeface="Cambria Math" panose="02040503050406030204" pitchFamily="18" charset="0"/>
                  </a:rPr>
                  <a:t>𝑑𝑖𝑎𝑚</a:t>
                </a:r>
                <a:r>
                  <a:rPr lang="es-CO" sz="1100" b="0" i="0">
                    <a:solidFill>
                      <a:schemeClr val="tx1"/>
                    </a:solidFill>
                    <a:effectLst/>
                    <a:latin typeface="Cambria Math" panose="02040503050406030204" pitchFamily="18" charset="0"/>
                    <a:ea typeface="+mn-ea"/>
                    <a:cs typeface="+mn-cs"/>
                  </a:rPr>
                  <a:t>+</a:t>
                </a:r>
                <a:r>
                  <a:rPr lang="es-ES" sz="1100" b="0" i="0">
                    <a:solidFill>
                      <a:schemeClr val="tx1"/>
                    </a:solidFill>
                    <a:effectLst/>
                    <a:latin typeface="Cambria Math" panose="02040503050406030204" pitchFamily="18" charset="0"/>
                    <a:ea typeface="+mn-ea"/>
                    <a:cs typeface="+mn-cs"/>
                  </a:rPr>
                  <a:t>b</a:t>
                </a:r>
                <a:r>
                  <a:rPr lang="es-CO" sz="1100" b="0" i="0" u="none" strike="noStrike">
                    <a:solidFill>
                      <a:schemeClr val="tx1"/>
                    </a:solidFill>
                    <a:effectLst/>
                    <a:latin typeface="+mn-lt"/>
                    <a:ea typeface="+mn-ea"/>
                    <a:cs typeface="+mn-cs"/>
                  </a:rPr>
                  <a:t>g_p</a:t>
                </a:r>
                <a:r>
                  <a:rPr lang="es-CO" sz="1200"/>
                  <a:t> </a:t>
                </a:r>
              </a:p>
            </xdr:txBody>
          </xdr:sp>
        </mc:Fallback>
      </mc:AlternateContent>
      <mc:AlternateContent xmlns:mc="http://schemas.openxmlformats.org/markup-compatibility/2006" xmlns:a14="http://schemas.microsoft.com/office/drawing/2010/main">
        <mc:Choice Requires="a14">
          <xdr:sp macro="" textlink="">
            <xdr:nvSpPr>
              <xdr:cNvPr id="24" name="CuadroTexto 23">
                <a:extLst>
                  <a:ext uri="{FF2B5EF4-FFF2-40B4-BE49-F238E27FC236}">
                    <a16:creationId xmlns:a16="http://schemas.microsoft.com/office/drawing/2014/main" id="{4F72DDCA-4996-9D49-B39E-D7EB94942393}"/>
                  </a:ext>
                </a:extLst>
              </xdr:cNvPr>
              <xdr:cNvSpPr txBox="1"/>
            </xdr:nvSpPr>
            <xdr:spPr>
              <a:xfrm>
                <a:off x="8455137" y="22102978"/>
                <a:ext cx="2424230" cy="216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𝑀</m:t>
                        </m:r>
                        <m:r>
                          <a:rPr lang="es-ES" sz="1100" b="0" i="1">
                            <a:solidFill>
                              <a:schemeClr val="tx1"/>
                            </a:solidFill>
                            <a:effectLst/>
                            <a:latin typeface="Cambria Math" panose="02040503050406030204" pitchFamily="18" charset="0"/>
                            <a:ea typeface="+mn-ea"/>
                            <a:cs typeface="+mn-cs"/>
                          </a:rPr>
                          <m:t>′</m:t>
                        </m:r>
                      </m:e>
                      <m:sub>
                        <m:r>
                          <a:rPr lang="es-CO" sz="1100" i="1">
                            <a:solidFill>
                              <a:schemeClr val="tx1"/>
                            </a:solidFill>
                            <a:effectLst/>
                            <a:latin typeface="Cambria Math" panose="02040503050406030204" pitchFamily="18" charset="0"/>
                            <a:ea typeface="+mn-ea"/>
                            <a:cs typeface="+mn-cs"/>
                          </a:rPr>
                          <m:t>𝑇</m:t>
                        </m:r>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𝑖</m:t>
                            </m:r>
                          </m:e>
                          <m:sub>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𝑚</m:t>
                                </m:r>
                              </m:e>
                              <m:sub>
                                <m:r>
                                  <a:rPr lang="en-US" sz="1100" i="1">
                                    <a:solidFill>
                                      <a:schemeClr val="tx1"/>
                                    </a:solidFill>
                                    <a:effectLst/>
                                    <a:latin typeface="Cambria Math" panose="02040503050406030204" pitchFamily="18" charset="0"/>
                                    <a:ea typeface="+mn-ea"/>
                                    <a:cs typeface="+mn-cs"/>
                                  </a:rPr>
                                  <m:t>25</m:t>
                                </m:r>
                              </m:sub>
                            </m:sSub>
                          </m:sub>
                        </m:sSub>
                      </m:sub>
                    </m:sSub>
                    <m:r>
                      <m:rPr>
                        <m:nor/>
                      </m:rPr>
                      <a:rPr lang="es-CO">
                        <a:effectLst/>
                      </a:rPr>
                      <m:t>  </m:t>
                    </m:r>
                    <m:r>
                      <a:rPr lang="es-CO" sz="1200" b="0" i="1">
                        <a:latin typeface="Cambria Math" panose="02040503050406030204" pitchFamily="18" charset="0"/>
                      </a:rPr>
                      <m:t>=</m:t>
                    </m:r>
                    <m:r>
                      <m:rPr>
                        <m:nor/>
                      </m:rPr>
                      <a:rPr lang="es-ES" sz="1200" b="0" i="0">
                        <a:latin typeface="Cambria Math" panose="02040503050406030204" pitchFamily="18" charset="0"/>
                      </a:rPr>
                      <m:t>b</m:t>
                    </m:r>
                    <m:r>
                      <m:rPr>
                        <m:nor/>
                      </m:rPr>
                      <a:rPr lang="es-CO" sz="1200" b="0" i="0">
                        <a:latin typeface="Cambria Math" panose="02040503050406030204" pitchFamily="18" charset="0"/>
                      </a:rPr>
                      <m:t>h</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𝑑𝑖𝑎𝑚</m:t>
                        </m:r>
                      </m:e>
                      <m:sup>
                        <m:r>
                          <a:rPr lang="es-CO" sz="1100" b="0" i="1">
                            <a:solidFill>
                              <a:schemeClr val="tx1"/>
                            </a:solidFill>
                            <a:effectLst/>
                            <a:latin typeface="Cambria Math" panose="02040503050406030204" pitchFamily="18" charset="0"/>
                            <a:ea typeface="+mn-ea"/>
                            <a:cs typeface="+mn-cs"/>
                          </a:rPr>
                          <m:t>2</m:t>
                        </m:r>
                      </m:sup>
                    </m:sSup>
                    <m:r>
                      <a:rPr lang="es-CO" sz="1200" b="0" i="1">
                        <a:latin typeface="Cambria Math" panose="02040503050406030204" pitchFamily="18" charset="0"/>
                      </a:rPr>
                      <m:t>+</m:t>
                    </m:r>
                    <m:r>
                      <m:rPr>
                        <m:nor/>
                      </m:rPr>
                      <a:rPr lang="es-ES" sz="1200" b="0" i="0">
                        <a:latin typeface="Cambria Math" panose="02040503050406030204" pitchFamily="18" charset="0"/>
                      </a:rPr>
                      <m:t>b</m:t>
                    </m:r>
                    <m:r>
                      <m:rPr>
                        <m:nor/>
                      </m:rPr>
                      <a:rPr lang="es-CO" sz="1200" b="0" i="0">
                        <a:latin typeface="Cambria Math" panose="02040503050406030204" pitchFamily="18" charset="0"/>
                      </a:rPr>
                      <m:t>i</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r>
                      <a:rPr lang="es-ES" sz="1100" b="0" i="1">
                        <a:solidFill>
                          <a:schemeClr val="tx1"/>
                        </a:solidFill>
                        <a:effectLst/>
                        <a:latin typeface="Cambria Math" panose="02040503050406030204" pitchFamily="18" charset="0"/>
                        <a:ea typeface="+mn-ea"/>
                        <a:cs typeface="+mn-cs"/>
                      </a:rPr>
                      <m:t>𝑑𝑖𝑎𝑚</m:t>
                    </m:r>
                    <m:r>
                      <a:rPr lang="es-CO" sz="1100" b="0" i="1">
                        <a:solidFill>
                          <a:schemeClr val="tx1"/>
                        </a:solidFill>
                        <a:effectLst/>
                        <a:latin typeface="Cambria Math" panose="02040503050406030204" pitchFamily="18" charset="0"/>
                        <a:ea typeface="+mn-ea"/>
                        <a:cs typeface="+mn-cs"/>
                      </a:rPr>
                      <m:t>+</m:t>
                    </m:r>
                    <m:r>
                      <m:rPr>
                        <m:sty m:val="p"/>
                      </m:rPr>
                      <a:rPr lang="es-ES" sz="1100" b="0" i="0">
                        <a:solidFill>
                          <a:schemeClr val="tx1"/>
                        </a:solidFill>
                        <a:effectLst/>
                        <a:latin typeface="Cambria Math" panose="02040503050406030204" pitchFamily="18" charset="0"/>
                        <a:ea typeface="+mn-ea"/>
                        <a:cs typeface="+mn-cs"/>
                      </a:rPr>
                      <m:t>b</m:t>
                    </m:r>
                  </m:oMath>
                </a14:m>
                <a:r>
                  <a:rPr lang="es-CO" sz="1100" b="0" i="0" u="none" strike="noStrike">
                    <a:solidFill>
                      <a:schemeClr val="tx1"/>
                    </a:solidFill>
                    <a:effectLst/>
                    <a:latin typeface="+mn-lt"/>
                    <a:ea typeface="+mn-ea"/>
                    <a:cs typeface="+mn-cs"/>
                  </a:rPr>
                  <a:t>j_p</a:t>
                </a:r>
                <a:r>
                  <a:rPr lang="es-CO" sz="1200"/>
                  <a:t> </a:t>
                </a:r>
              </a:p>
            </xdr:txBody>
          </xdr:sp>
        </mc:Choice>
        <mc:Fallback xmlns="">
          <xdr:sp macro="" textlink="">
            <xdr:nvSpPr>
              <xdr:cNvPr id="24" name="CuadroTexto 23">
                <a:extLst>
                  <a:ext uri="{FF2B5EF4-FFF2-40B4-BE49-F238E27FC236}">
                    <a16:creationId xmlns:a16="http://schemas.microsoft.com/office/drawing/2014/main" id="{4F72DDCA-4996-9D49-B39E-D7EB94942393}"/>
                  </a:ext>
                </a:extLst>
              </xdr:cNvPr>
              <xdr:cNvSpPr txBox="1"/>
            </xdr:nvSpPr>
            <xdr:spPr>
              <a:xfrm>
                <a:off x="8455137" y="22102978"/>
                <a:ext cx="2424230" cy="216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i="0">
                    <a:solidFill>
                      <a:schemeClr val="tx1"/>
                    </a:solidFill>
                    <a:effectLst/>
                    <a:latin typeface="Cambria Math" panose="02040503050406030204" pitchFamily="18" charset="0"/>
                    <a:ea typeface="+mn-ea"/>
                    <a:cs typeface="+mn-cs"/>
                  </a:rPr>
                  <a:t>〖𝑀</a:t>
                </a:r>
                <a:r>
                  <a:rPr lang="es-ES" sz="1100" b="0" i="0">
                    <a:solidFill>
                      <a:schemeClr val="tx1"/>
                    </a:solidFill>
                    <a:effectLst/>
                    <a:latin typeface="Cambria Math" panose="02040503050406030204" pitchFamily="18" charset="0"/>
                    <a:ea typeface="+mn-ea"/>
                    <a:cs typeface="+mn-cs"/>
                  </a:rPr>
                  <a:t>′</a:t>
                </a:r>
                <a:r>
                  <a:rPr lang="es-CO" sz="1100" b="0" i="0">
                    <a:solidFill>
                      <a:schemeClr val="tx1"/>
                    </a:solidFill>
                    <a:effectLst/>
                    <a:latin typeface="Cambria Math" panose="02040503050406030204" pitchFamily="18" charset="0"/>
                    <a:ea typeface="+mn-ea"/>
                    <a:cs typeface="+mn-cs"/>
                  </a:rPr>
                  <a:t>〗_(</a:t>
                </a:r>
                <a:r>
                  <a:rPr lang="es-CO" sz="1100" i="0">
                    <a:solidFill>
                      <a:schemeClr val="tx1"/>
                    </a:solidFill>
                    <a:effectLst/>
                    <a:latin typeface="Cambria Math" panose="02040503050406030204" pitchFamily="18" charset="0"/>
                    <a:ea typeface="+mn-ea"/>
                    <a:cs typeface="+mn-cs"/>
                  </a:rPr>
                  <a:t>𝑇𝑖_(𝑚_</a:t>
                </a:r>
                <a:r>
                  <a:rPr lang="en-US" sz="1100" i="0">
                    <a:solidFill>
                      <a:schemeClr val="tx1"/>
                    </a:solidFill>
                    <a:effectLst/>
                    <a:latin typeface="Cambria Math" panose="02040503050406030204" pitchFamily="18" charset="0"/>
                    <a:ea typeface="+mn-ea"/>
                    <a:cs typeface="+mn-cs"/>
                  </a:rPr>
                  <a:t>25 </a:t>
                </a:r>
                <a:r>
                  <a:rPr lang="es-CO" sz="1100" i="0">
                    <a:solidFill>
                      <a:schemeClr val="tx1"/>
                    </a:solidFill>
                    <a:effectLst/>
                    <a:latin typeface="Cambria Math" panose="02040503050406030204" pitchFamily="18" charset="0"/>
                    <a:ea typeface="+mn-ea"/>
                    <a:cs typeface="+mn-cs"/>
                  </a:rPr>
                  <a:t>)</a:t>
                </a:r>
                <a:r>
                  <a:rPr lang="en-US" sz="1100" i="0">
                    <a:solidFill>
                      <a:schemeClr val="tx1"/>
                    </a:solidFill>
                    <a:effectLst/>
                    <a:latin typeface="Cambria Math" panose="02040503050406030204" pitchFamily="18" charset="0"/>
                    <a:ea typeface="+mn-ea"/>
                    <a:cs typeface="+mn-cs"/>
                  </a:rPr>
                  <a:t> </a:t>
                </a:r>
                <a:r>
                  <a:rPr lang="es-CO" sz="1100" i="0">
                    <a:solidFill>
                      <a:schemeClr val="tx1"/>
                    </a:solidFill>
                    <a:effectLst/>
                    <a:latin typeface="Cambria Math" panose="02040503050406030204" pitchFamily="18" charset="0"/>
                    <a:ea typeface="+mn-ea"/>
                    <a:cs typeface="+mn-cs"/>
                  </a:rPr>
                  <a:t>) "</a:t>
                </a:r>
                <a:r>
                  <a:rPr lang="es-CO" i="0">
                    <a:effectLst/>
                    <a:latin typeface="Cambria Math" panose="02040503050406030204" pitchFamily="18" charset="0"/>
                  </a:rPr>
                  <a:t>  </a:t>
                </a:r>
                <a:r>
                  <a:rPr lang="es-CO" sz="1200" b="0" i="0">
                    <a:effectLst/>
                    <a:latin typeface="Cambria Math" panose="02040503050406030204" pitchFamily="18" charset="0"/>
                  </a:rPr>
                  <a:t>"</a:t>
                </a:r>
                <a:r>
                  <a:rPr lang="es-CO" sz="1200" b="0" i="0">
                    <a:latin typeface="Cambria Math" panose="02040503050406030204" pitchFamily="18" charset="0"/>
                  </a:rPr>
                  <a:t>=</a:t>
                </a:r>
                <a:r>
                  <a:rPr lang="es-ES" sz="1200" b="0" i="0">
                    <a:latin typeface="Cambria Math" panose="02040503050406030204" pitchFamily="18" charset="0"/>
                  </a:rPr>
                  <a:t>"b</a:t>
                </a:r>
                <a:r>
                  <a:rPr lang="es-CO" sz="1200" b="0" i="0">
                    <a:latin typeface="Cambria Math" panose="02040503050406030204" pitchFamily="18" charset="0"/>
                  </a:rPr>
                  <a:t>h</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〖𝑑𝑖𝑎𝑚〗^2</a:t>
                </a:r>
                <a:r>
                  <a:rPr lang="es-CO" sz="1200" b="0" i="0">
                    <a:latin typeface="Cambria Math" panose="02040503050406030204" pitchFamily="18" charset="0"/>
                  </a:rPr>
                  <a:t>+</a:t>
                </a:r>
                <a:r>
                  <a:rPr lang="es-ES" sz="1200" b="0" i="0">
                    <a:latin typeface="Cambria Math" panose="02040503050406030204" pitchFamily="18" charset="0"/>
                  </a:rPr>
                  <a:t>"b</a:t>
                </a:r>
                <a:r>
                  <a:rPr lang="es-CO" sz="1200" b="0" i="0">
                    <a:latin typeface="Cambria Math" panose="02040503050406030204" pitchFamily="18" charset="0"/>
                  </a:rPr>
                  <a:t>i</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ES" sz="1100" b="0" i="0">
                    <a:solidFill>
                      <a:schemeClr val="tx1"/>
                    </a:solidFill>
                    <a:effectLst/>
                    <a:latin typeface="Cambria Math" panose="02040503050406030204" pitchFamily="18" charset="0"/>
                    <a:ea typeface="+mn-ea"/>
                    <a:cs typeface="+mn-cs"/>
                  </a:rPr>
                  <a:t>𝑑𝑖𝑎𝑚</a:t>
                </a:r>
                <a:r>
                  <a:rPr lang="es-CO" sz="1100" b="0" i="0">
                    <a:solidFill>
                      <a:schemeClr val="tx1"/>
                    </a:solidFill>
                    <a:effectLst/>
                    <a:latin typeface="Cambria Math" panose="02040503050406030204" pitchFamily="18" charset="0"/>
                    <a:ea typeface="+mn-ea"/>
                    <a:cs typeface="+mn-cs"/>
                  </a:rPr>
                  <a:t>+</a:t>
                </a:r>
                <a:r>
                  <a:rPr lang="es-ES" sz="1100" b="0" i="0">
                    <a:solidFill>
                      <a:schemeClr val="tx1"/>
                    </a:solidFill>
                    <a:effectLst/>
                    <a:latin typeface="Cambria Math" panose="02040503050406030204" pitchFamily="18" charset="0"/>
                    <a:ea typeface="+mn-ea"/>
                    <a:cs typeface="+mn-cs"/>
                  </a:rPr>
                  <a:t>b</a:t>
                </a:r>
                <a:r>
                  <a:rPr lang="es-CO" sz="1100" b="0" i="0" u="none" strike="noStrike">
                    <a:solidFill>
                      <a:schemeClr val="tx1"/>
                    </a:solidFill>
                    <a:effectLst/>
                    <a:latin typeface="+mn-lt"/>
                    <a:ea typeface="+mn-ea"/>
                    <a:cs typeface="+mn-cs"/>
                  </a:rPr>
                  <a:t>j_p</a:t>
                </a:r>
                <a:r>
                  <a:rPr lang="es-CO" sz="1200"/>
                  <a:t> </a:t>
                </a:r>
              </a:p>
            </xdr:txBody>
          </xdr:sp>
        </mc:Fallback>
      </mc:AlternateContent>
      <mc:AlternateContent xmlns:mc="http://schemas.openxmlformats.org/markup-compatibility/2006" xmlns:a14="http://schemas.microsoft.com/office/drawing/2010/main">
        <mc:Choice Requires="a14">
          <xdr:sp macro="" textlink="">
            <xdr:nvSpPr>
              <xdr:cNvPr id="25" name="CuadroTexto 24">
                <a:extLst>
                  <a:ext uri="{FF2B5EF4-FFF2-40B4-BE49-F238E27FC236}">
                    <a16:creationId xmlns:a16="http://schemas.microsoft.com/office/drawing/2014/main" id="{361D85FB-BCBF-054C-A153-4111A48E512E}"/>
                  </a:ext>
                </a:extLst>
              </xdr:cNvPr>
              <xdr:cNvSpPr txBox="1"/>
            </xdr:nvSpPr>
            <xdr:spPr>
              <a:xfrm>
                <a:off x="8470614" y="22858254"/>
                <a:ext cx="2340738" cy="1930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𝑀</m:t>
                        </m:r>
                        <m:r>
                          <a:rPr lang="es-ES" sz="1100" b="0" i="1">
                            <a:solidFill>
                              <a:schemeClr val="tx1"/>
                            </a:solidFill>
                            <a:effectLst/>
                            <a:latin typeface="Cambria Math" panose="02040503050406030204" pitchFamily="18" charset="0"/>
                            <a:ea typeface="+mn-ea"/>
                            <a:cs typeface="+mn-cs"/>
                          </a:rPr>
                          <m:t>′</m:t>
                        </m:r>
                      </m:e>
                      <m:sub>
                        <m:r>
                          <a:rPr lang="es-CO" sz="1100" i="1">
                            <a:solidFill>
                              <a:schemeClr val="tx1"/>
                            </a:solidFill>
                            <a:effectLst/>
                            <a:latin typeface="Cambria Math" panose="02040503050406030204" pitchFamily="18" charset="0"/>
                            <a:ea typeface="+mn-ea"/>
                            <a:cs typeface="+mn-cs"/>
                          </a:rPr>
                          <m:t>𝐷𝑗</m:t>
                        </m:r>
                      </m:sub>
                    </m:sSub>
                    <m:r>
                      <m:rPr>
                        <m:nor/>
                      </m:rPr>
                      <a:rPr lang="es-CO">
                        <a:effectLst/>
                      </a:rPr>
                      <m:t> </m:t>
                    </m:r>
                    <m:r>
                      <a:rPr lang="es-CO" sz="1200" b="0" i="1">
                        <a:latin typeface="Cambria Math" panose="02040503050406030204" pitchFamily="18" charset="0"/>
                      </a:rPr>
                      <m:t>=</m:t>
                    </m:r>
                    <m:r>
                      <m:rPr>
                        <m:nor/>
                      </m:rPr>
                      <a:rPr lang="es-ES" sz="1200" b="0" i="0">
                        <a:latin typeface="Cambria Math" panose="02040503050406030204" pitchFamily="18" charset="0"/>
                      </a:rPr>
                      <m:t>b</m:t>
                    </m:r>
                    <m:r>
                      <m:rPr>
                        <m:nor/>
                      </m:rPr>
                      <a:rPr lang="es-CO" sz="1200" b="0" i="0">
                        <a:latin typeface="Cambria Math" panose="02040503050406030204" pitchFamily="18" charset="0"/>
                      </a:rPr>
                      <m:t>k</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𝑑𝑖𝑎𝑚</m:t>
                        </m:r>
                      </m:e>
                      <m:sup>
                        <m:r>
                          <a:rPr lang="es-CO" sz="1100" b="0" i="1">
                            <a:solidFill>
                              <a:schemeClr val="tx1"/>
                            </a:solidFill>
                            <a:effectLst/>
                            <a:latin typeface="Cambria Math" panose="02040503050406030204" pitchFamily="18" charset="0"/>
                            <a:ea typeface="+mn-ea"/>
                            <a:cs typeface="+mn-cs"/>
                          </a:rPr>
                          <m:t>2</m:t>
                        </m:r>
                      </m:sup>
                    </m:sSup>
                    <m:r>
                      <a:rPr lang="es-CO" sz="1200" b="0" i="1">
                        <a:latin typeface="Cambria Math" panose="02040503050406030204" pitchFamily="18" charset="0"/>
                      </a:rPr>
                      <m:t>+</m:t>
                    </m:r>
                    <m:r>
                      <m:rPr>
                        <m:nor/>
                      </m:rPr>
                      <a:rPr lang="es-CO" sz="1200" b="0" i="0">
                        <a:latin typeface="Cambria Math" panose="02040503050406030204" pitchFamily="18" charset="0"/>
                      </a:rPr>
                      <m:t>bl</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r>
                      <a:rPr lang="es-ES" sz="1200" b="0" i="1">
                        <a:latin typeface="Cambria Math" panose="02040503050406030204" pitchFamily="18" charset="0"/>
                      </a:rPr>
                      <m:t>𝑑𝑖𝑎𝑚</m:t>
                    </m:r>
                    <m:r>
                      <a:rPr lang="es-CO" sz="1100" b="0" i="1">
                        <a:solidFill>
                          <a:schemeClr val="tx1"/>
                        </a:solidFill>
                        <a:effectLst/>
                        <a:latin typeface="Cambria Math" panose="02040503050406030204" pitchFamily="18" charset="0"/>
                        <a:ea typeface="+mn-ea"/>
                        <a:cs typeface="+mn-cs"/>
                      </a:rPr>
                      <m:t>+</m:t>
                    </m:r>
                    <m:r>
                      <m:rPr>
                        <m:sty m:val="p"/>
                      </m:rPr>
                      <a:rPr lang="es-ES" sz="1100" b="0" i="0">
                        <a:solidFill>
                          <a:schemeClr val="tx1"/>
                        </a:solidFill>
                        <a:effectLst/>
                        <a:latin typeface="Cambria Math" panose="02040503050406030204" pitchFamily="18" charset="0"/>
                        <a:ea typeface="+mn-ea"/>
                        <a:cs typeface="+mn-cs"/>
                      </a:rPr>
                      <m:t>b</m:t>
                    </m:r>
                  </m:oMath>
                </a14:m>
                <a:r>
                  <a:rPr lang="es-CO" sz="1100" b="0" i="0" u="none" strike="noStrike">
                    <a:solidFill>
                      <a:schemeClr val="tx1"/>
                    </a:solidFill>
                    <a:effectLst/>
                    <a:latin typeface="+mn-lt"/>
                    <a:ea typeface="+mn-ea"/>
                    <a:cs typeface="+mn-cs"/>
                  </a:rPr>
                  <a:t>m_p</a:t>
                </a:r>
                <a:r>
                  <a:rPr lang="es-CO" sz="1200"/>
                  <a:t> </a:t>
                </a:r>
              </a:p>
            </xdr:txBody>
          </xdr:sp>
        </mc:Choice>
        <mc:Fallback xmlns="">
          <xdr:sp macro="" textlink="">
            <xdr:nvSpPr>
              <xdr:cNvPr id="25" name="CuadroTexto 24">
                <a:extLst>
                  <a:ext uri="{FF2B5EF4-FFF2-40B4-BE49-F238E27FC236}">
                    <a16:creationId xmlns:a16="http://schemas.microsoft.com/office/drawing/2014/main" id="{361D85FB-BCBF-054C-A153-4111A48E512E}"/>
                  </a:ext>
                </a:extLst>
              </xdr:cNvPr>
              <xdr:cNvSpPr txBox="1"/>
            </xdr:nvSpPr>
            <xdr:spPr>
              <a:xfrm>
                <a:off x="8470614" y="22858254"/>
                <a:ext cx="2340738" cy="1930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i="0">
                    <a:solidFill>
                      <a:schemeClr val="tx1"/>
                    </a:solidFill>
                    <a:effectLst/>
                    <a:latin typeface="Cambria Math" panose="02040503050406030204" pitchFamily="18" charset="0"/>
                    <a:ea typeface="+mn-ea"/>
                    <a:cs typeface="+mn-cs"/>
                  </a:rPr>
                  <a:t>〖𝑀</a:t>
                </a:r>
                <a:r>
                  <a:rPr lang="es-ES" sz="1100" b="0" i="0">
                    <a:solidFill>
                      <a:schemeClr val="tx1"/>
                    </a:solidFill>
                    <a:effectLst/>
                    <a:latin typeface="Cambria Math" panose="02040503050406030204" pitchFamily="18" charset="0"/>
                    <a:ea typeface="+mn-ea"/>
                    <a:cs typeface="+mn-cs"/>
                  </a:rPr>
                  <a:t>′</a:t>
                </a:r>
                <a:r>
                  <a:rPr lang="es-CO" sz="1100" b="0" i="0">
                    <a:solidFill>
                      <a:schemeClr val="tx1"/>
                    </a:solidFill>
                    <a:effectLst/>
                    <a:latin typeface="Cambria Math" panose="02040503050406030204" pitchFamily="18" charset="0"/>
                    <a:ea typeface="+mn-ea"/>
                    <a:cs typeface="+mn-cs"/>
                  </a:rPr>
                  <a:t>〗_</a:t>
                </a:r>
                <a:r>
                  <a:rPr lang="es-CO" sz="1100" i="0">
                    <a:solidFill>
                      <a:schemeClr val="tx1"/>
                    </a:solidFill>
                    <a:effectLst/>
                    <a:latin typeface="Cambria Math" panose="02040503050406030204" pitchFamily="18" charset="0"/>
                    <a:ea typeface="+mn-ea"/>
                    <a:cs typeface="+mn-cs"/>
                  </a:rPr>
                  <a:t>𝐷𝑗 "</a:t>
                </a:r>
                <a:r>
                  <a:rPr lang="es-CO" i="0">
                    <a:effectLst/>
                    <a:latin typeface="Cambria Math" panose="02040503050406030204" pitchFamily="18" charset="0"/>
                  </a:rPr>
                  <a:t> </a:t>
                </a:r>
                <a:r>
                  <a:rPr lang="es-CO" sz="1200" b="0" i="0">
                    <a:effectLst/>
                    <a:latin typeface="Cambria Math" panose="02040503050406030204" pitchFamily="18" charset="0"/>
                  </a:rPr>
                  <a:t>"</a:t>
                </a:r>
                <a:r>
                  <a:rPr lang="es-CO" sz="1200" b="0" i="0">
                    <a:latin typeface="Cambria Math" panose="02040503050406030204" pitchFamily="18" charset="0"/>
                  </a:rPr>
                  <a:t>=</a:t>
                </a:r>
                <a:r>
                  <a:rPr lang="es-ES" sz="1200" b="0" i="0">
                    <a:latin typeface="Cambria Math" panose="02040503050406030204" pitchFamily="18" charset="0"/>
                  </a:rPr>
                  <a:t>"b</a:t>
                </a:r>
                <a:r>
                  <a:rPr lang="es-CO" sz="1200" b="0" i="0">
                    <a:latin typeface="Cambria Math" panose="02040503050406030204" pitchFamily="18" charset="0"/>
                  </a:rPr>
                  <a:t>k</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〖𝑑𝑖𝑎𝑚〗^2</a:t>
                </a:r>
                <a:r>
                  <a:rPr lang="es-CO" sz="1200" b="0" i="0">
                    <a:latin typeface="Cambria Math" panose="02040503050406030204" pitchFamily="18" charset="0"/>
                  </a:rPr>
                  <a:t>+"bl</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ES" sz="1200" b="0" i="0">
                    <a:latin typeface="Cambria Math" panose="02040503050406030204" pitchFamily="18" charset="0"/>
                  </a:rPr>
                  <a:t>𝑑𝑖𝑎𝑚</a:t>
                </a:r>
                <a:r>
                  <a:rPr lang="es-CO" sz="1100" b="0" i="0">
                    <a:solidFill>
                      <a:schemeClr val="tx1"/>
                    </a:solidFill>
                    <a:effectLst/>
                    <a:latin typeface="Cambria Math" panose="02040503050406030204" pitchFamily="18" charset="0"/>
                    <a:ea typeface="+mn-ea"/>
                    <a:cs typeface="+mn-cs"/>
                  </a:rPr>
                  <a:t>+</a:t>
                </a:r>
                <a:r>
                  <a:rPr lang="es-ES" sz="1100" b="0" i="0">
                    <a:solidFill>
                      <a:schemeClr val="tx1"/>
                    </a:solidFill>
                    <a:effectLst/>
                    <a:latin typeface="Cambria Math" panose="02040503050406030204" pitchFamily="18" charset="0"/>
                    <a:ea typeface="+mn-ea"/>
                    <a:cs typeface="+mn-cs"/>
                  </a:rPr>
                  <a:t>b</a:t>
                </a:r>
                <a:r>
                  <a:rPr lang="es-CO" sz="1100" b="0" i="0" u="none" strike="noStrike">
                    <a:solidFill>
                      <a:schemeClr val="tx1"/>
                    </a:solidFill>
                    <a:effectLst/>
                    <a:latin typeface="+mn-lt"/>
                    <a:ea typeface="+mn-ea"/>
                    <a:cs typeface="+mn-cs"/>
                  </a:rPr>
                  <a:t>m_p</a:t>
                </a:r>
                <a:r>
                  <a:rPr lang="es-CO" sz="1200"/>
                  <a:t> </a:t>
                </a:r>
              </a:p>
            </xdr:txBody>
          </xdr:sp>
        </mc:Fallback>
      </mc:AlternateContent>
      <mc:AlternateContent xmlns:mc="http://schemas.openxmlformats.org/markup-compatibility/2006" xmlns:a14="http://schemas.microsoft.com/office/drawing/2010/main">
        <mc:Choice Requires="a14">
          <xdr:sp macro="" textlink="">
            <xdr:nvSpPr>
              <xdr:cNvPr id="26" name="CuadroTexto 25">
                <a:extLst>
                  <a:ext uri="{FF2B5EF4-FFF2-40B4-BE49-F238E27FC236}">
                    <a16:creationId xmlns:a16="http://schemas.microsoft.com/office/drawing/2014/main" id="{1B60ECA3-4604-1A4F-BC4E-D9F16CABE693}"/>
                  </a:ext>
                </a:extLst>
              </xdr:cNvPr>
              <xdr:cNvSpPr txBox="1"/>
            </xdr:nvSpPr>
            <xdr:spPr>
              <a:xfrm>
                <a:off x="8451809" y="23377027"/>
                <a:ext cx="2364520" cy="1875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𝑀</m:t>
                        </m:r>
                        <m:r>
                          <a:rPr lang="es-ES" sz="1100" b="0" i="1">
                            <a:solidFill>
                              <a:schemeClr val="tx1"/>
                            </a:solidFill>
                            <a:effectLst/>
                            <a:latin typeface="Cambria Math" panose="02040503050406030204" pitchFamily="18" charset="0"/>
                            <a:ea typeface="+mn-ea"/>
                            <a:cs typeface="+mn-cs"/>
                          </a:rPr>
                          <m:t>′</m:t>
                        </m:r>
                      </m:e>
                      <m:sub>
                        <m:r>
                          <a:rPr lang="es-CO" sz="1100" i="1">
                            <a:solidFill>
                              <a:schemeClr val="tx1"/>
                            </a:solidFill>
                            <a:effectLst/>
                            <a:latin typeface="Cambria Math" panose="02040503050406030204" pitchFamily="18" charset="0"/>
                            <a:ea typeface="+mn-ea"/>
                            <a:cs typeface="+mn-cs"/>
                          </a:rPr>
                          <m:t>𝑎𝑐</m:t>
                        </m:r>
                      </m:sub>
                    </m:sSub>
                    <m:r>
                      <m:rPr>
                        <m:nor/>
                      </m:rPr>
                      <a:rPr lang="es-CO">
                        <a:effectLst/>
                      </a:rPr>
                      <m:t>  </m:t>
                    </m:r>
                    <m:r>
                      <a:rPr lang="es-CO" sz="1200" b="0" i="1">
                        <a:latin typeface="Cambria Math" panose="02040503050406030204" pitchFamily="18" charset="0"/>
                      </a:rPr>
                      <m:t>=</m:t>
                    </m:r>
                    <m:r>
                      <m:rPr>
                        <m:nor/>
                      </m:rPr>
                      <a:rPr lang="es-ES" sz="1200" b="0" i="0">
                        <a:latin typeface="Cambria Math" panose="02040503050406030204" pitchFamily="18" charset="0"/>
                      </a:rPr>
                      <m:t>b</m:t>
                    </m:r>
                    <m:r>
                      <m:rPr>
                        <m:nor/>
                      </m:rPr>
                      <a:rPr lang="es-CO" sz="1200" b="0" i="0">
                        <a:latin typeface="Cambria Math" panose="02040503050406030204" pitchFamily="18" charset="0"/>
                      </a:rPr>
                      <m:t>n</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𝑑𝑖𝑎𝑚</m:t>
                        </m:r>
                      </m:e>
                      <m:sup>
                        <m:r>
                          <a:rPr lang="es-CO" sz="1100" b="0" i="1">
                            <a:solidFill>
                              <a:schemeClr val="tx1"/>
                            </a:solidFill>
                            <a:effectLst/>
                            <a:latin typeface="Cambria Math" panose="02040503050406030204" pitchFamily="18" charset="0"/>
                            <a:ea typeface="+mn-ea"/>
                            <a:cs typeface="+mn-cs"/>
                          </a:rPr>
                          <m:t>2</m:t>
                        </m:r>
                      </m:sup>
                    </m:sSup>
                    <m:r>
                      <a:rPr lang="es-CO" sz="1200" b="0" i="1">
                        <a:latin typeface="Cambria Math" panose="02040503050406030204" pitchFamily="18" charset="0"/>
                      </a:rPr>
                      <m:t>+</m:t>
                    </m:r>
                    <m:r>
                      <m:rPr>
                        <m:nor/>
                      </m:rPr>
                      <a:rPr lang="es-ES" sz="1200" b="0" i="0">
                        <a:latin typeface="Cambria Math" panose="02040503050406030204" pitchFamily="18" charset="0"/>
                      </a:rPr>
                      <m:t>b</m:t>
                    </m:r>
                    <m:r>
                      <m:rPr>
                        <m:nor/>
                      </m:rPr>
                      <a:rPr lang="es-CO" sz="1200" b="0" i="0">
                        <a:latin typeface="Cambria Math" panose="02040503050406030204" pitchFamily="18" charset="0"/>
                      </a:rPr>
                      <m:t>o</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r>
                      <a:rPr lang="es-ES" sz="1200" b="0" i="1">
                        <a:latin typeface="Cambria Math" panose="02040503050406030204" pitchFamily="18" charset="0"/>
                      </a:rPr>
                      <m:t>𝑑𝑖𝑎𝑚</m:t>
                    </m:r>
                    <m:r>
                      <a:rPr lang="es-CO" sz="1100" b="0" i="1">
                        <a:solidFill>
                          <a:schemeClr val="tx1"/>
                        </a:solidFill>
                        <a:effectLst/>
                        <a:latin typeface="Cambria Math" panose="02040503050406030204" pitchFamily="18" charset="0"/>
                        <a:ea typeface="+mn-ea"/>
                        <a:cs typeface="+mn-cs"/>
                      </a:rPr>
                      <m:t>+</m:t>
                    </m:r>
                    <m:r>
                      <m:rPr>
                        <m:sty m:val="p"/>
                      </m:rPr>
                      <a:rPr lang="es-ES" sz="1100" b="0" i="0">
                        <a:solidFill>
                          <a:schemeClr val="tx1"/>
                        </a:solidFill>
                        <a:effectLst/>
                        <a:latin typeface="Cambria Math" panose="02040503050406030204" pitchFamily="18" charset="0"/>
                        <a:ea typeface="+mn-ea"/>
                        <a:cs typeface="+mn-cs"/>
                      </a:rPr>
                      <m:t>b</m:t>
                    </m:r>
                  </m:oMath>
                </a14:m>
                <a:r>
                  <a:rPr lang="es-CO" sz="1100" b="0" i="0" u="none" strike="noStrike">
                    <a:solidFill>
                      <a:schemeClr val="tx1"/>
                    </a:solidFill>
                    <a:effectLst/>
                    <a:latin typeface="+mn-lt"/>
                    <a:ea typeface="+mn-ea"/>
                    <a:cs typeface="+mn-cs"/>
                  </a:rPr>
                  <a:t>p_p</a:t>
                </a:r>
                <a:r>
                  <a:rPr lang="es-CO" sz="1200"/>
                  <a:t> </a:t>
                </a:r>
              </a:p>
            </xdr:txBody>
          </xdr:sp>
        </mc:Choice>
        <mc:Fallback xmlns="">
          <xdr:sp macro="" textlink="">
            <xdr:nvSpPr>
              <xdr:cNvPr id="26" name="CuadroTexto 25">
                <a:extLst>
                  <a:ext uri="{FF2B5EF4-FFF2-40B4-BE49-F238E27FC236}">
                    <a16:creationId xmlns:a16="http://schemas.microsoft.com/office/drawing/2014/main" id="{1B60ECA3-4604-1A4F-BC4E-D9F16CABE693}"/>
                  </a:ext>
                </a:extLst>
              </xdr:cNvPr>
              <xdr:cNvSpPr txBox="1"/>
            </xdr:nvSpPr>
            <xdr:spPr>
              <a:xfrm>
                <a:off x="8451809" y="23377027"/>
                <a:ext cx="2364520" cy="1875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i="0">
                    <a:solidFill>
                      <a:schemeClr val="tx1"/>
                    </a:solidFill>
                    <a:effectLst/>
                    <a:latin typeface="Cambria Math" panose="02040503050406030204" pitchFamily="18" charset="0"/>
                    <a:ea typeface="+mn-ea"/>
                    <a:cs typeface="+mn-cs"/>
                  </a:rPr>
                  <a:t>〖𝑀</a:t>
                </a:r>
                <a:r>
                  <a:rPr lang="es-ES" sz="1100" b="0" i="0">
                    <a:solidFill>
                      <a:schemeClr val="tx1"/>
                    </a:solidFill>
                    <a:effectLst/>
                    <a:latin typeface="Cambria Math" panose="02040503050406030204" pitchFamily="18" charset="0"/>
                    <a:ea typeface="+mn-ea"/>
                    <a:cs typeface="+mn-cs"/>
                  </a:rPr>
                  <a:t>′</a:t>
                </a:r>
                <a:r>
                  <a:rPr lang="es-CO" sz="1100" b="0" i="0">
                    <a:solidFill>
                      <a:schemeClr val="tx1"/>
                    </a:solidFill>
                    <a:effectLst/>
                    <a:latin typeface="Cambria Math" panose="02040503050406030204" pitchFamily="18" charset="0"/>
                    <a:ea typeface="+mn-ea"/>
                    <a:cs typeface="+mn-cs"/>
                  </a:rPr>
                  <a:t>〗_</a:t>
                </a:r>
                <a:r>
                  <a:rPr lang="es-CO" sz="1100" i="0">
                    <a:solidFill>
                      <a:schemeClr val="tx1"/>
                    </a:solidFill>
                    <a:effectLst/>
                    <a:latin typeface="Cambria Math" panose="02040503050406030204" pitchFamily="18" charset="0"/>
                    <a:ea typeface="+mn-ea"/>
                    <a:cs typeface="+mn-cs"/>
                  </a:rPr>
                  <a:t>𝑎𝑐 "</a:t>
                </a:r>
                <a:r>
                  <a:rPr lang="es-CO" i="0">
                    <a:effectLst/>
                    <a:latin typeface="Cambria Math" panose="02040503050406030204" pitchFamily="18" charset="0"/>
                  </a:rPr>
                  <a:t>  </a:t>
                </a:r>
                <a:r>
                  <a:rPr lang="es-CO" sz="1200" b="0" i="0">
                    <a:effectLst/>
                    <a:latin typeface="Cambria Math" panose="02040503050406030204" pitchFamily="18" charset="0"/>
                  </a:rPr>
                  <a:t>"</a:t>
                </a:r>
                <a:r>
                  <a:rPr lang="es-CO" sz="1200" b="0" i="0">
                    <a:latin typeface="Cambria Math" panose="02040503050406030204" pitchFamily="18" charset="0"/>
                  </a:rPr>
                  <a:t>=</a:t>
                </a:r>
                <a:r>
                  <a:rPr lang="es-ES" sz="1200" b="0" i="0">
                    <a:latin typeface="Cambria Math" panose="02040503050406030204" pitchFamily="18" charset="0"/>
                  </a:rPr>
                  <a:t>"b</a:t>
                </a:r>
                <a:r>
                  <a:rPr lang="es-CO" sz="1200" b="0" i="0">
                    <a:latin typeface="Cambria Math" panose="02040503050406030204" pitchFamily="18" charset="0"/>
                  </a:rPr>
                  <a:t>n</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〖𝑑𝑖𝑎𝑚〗^2</a:t>
                </a:r>
                <a:r>
                  <a:rPr lang="es-CO" sz="1200" b="0" i="0">
                    <a:latin typeface="Cambria Math" panose="02040503050406030204" pitchFamily="18" charset="0"/>
                  </a:rPr>
                  <a:t>+</a:t>
                </a:r>
                <a:r>
                  <a:rPr lang="es-ES" sz="1200" b="0" i="0">
                    <a:latin typeface="Cambria Math" panose="02040503050406030204" pitchFamily="18" charset="0"/>
                  </a:rPr>
                  <a:t>"b</a:t>
                </a:r>
                <a:r>
                  <a:rPr lang="es-CO" sz="1200" b="0" i="0">
                    <a:latin typeface="Cambria Math" panose="02040503050406030204" pitchFamily="18" charset="0"/>
                  </a:rPr>
                  <a:t>o</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ES" sz="1200" b="0" i="0">
                    <a:latin typeface="Cambria Math" panose="02040503050406030204" pitchFamily="18" charset="0"/>
                  </a:rPr>
                  <a:t>𝑑𝑖𝑎𝑚</a:t>
                </a:r>
                <a:r>
                  <a:rPr lang="es-CO" sz="1100" b="0" i="0">
                    <a:solidFill>
                      <a:schemeClr val="tx1"/>
                    </a:solidFill>
                    <a:effectLst/>
                    <a:latin typeface="Cambria Math" panose="02040503050406030204" pitchFamily="18" charset="0"/>
                    <a:ea typeface="+mn-ea"/>
                    <a:cs typeface="+mn-cs"/>
                  </a:rPr>
                  <a:t>+</a:t>
                </a:r>
                <a:r>
                  <a:rPr lang="es-ES" sz="1100" b="0" i="0">
                    <a:solidFill>
                      <a:schemeClr val="tx1"/>
                    </a:solidFill>
                    <a:effectLst/>
                    <a:latin typeface="Cambria Math" panose="02040503050406030204" pitchFamily="18" charset="0"/>
                    <a:ea typeface="+mn-ea"/>
                    <a:cs typeface="+mn-cs"/>
                  </a:rPr>
                  <a:t>b</a:t>
                </a:r>
                <a:r>
                  <a:rPr lang="es-CO" sz="1100" b="0" i="0" u="none" strike="noStrike">
                    <a:solidFill>
                      <a:schemeClr val="tx1"/>
                    </a:solidFill>
                    <a:effectLst/>
                    <a:latin typeface="+mn-lt"/>
                    <a:ea typeface="+mn-ea"/>
                    <a:cs typeface="+mn-cs"/>
                  </a:rPr>
                  <a:t>p_p</a:t>
                </a:r>
                <a:r>
                  <a:rPr lang="es-CO" sz="1200"/>
                  <a:t> </a:t>
                </a:r>
              </a:p>
            </xdr:txBody>
          </xdr:sp>
        </mc:Fallback>
      </mc:AlternateContent>
      <mc:AlternateContent xmlns:mc="http://schemas.openxmlformats.org/markup-compatibility/2006" xmlns:a14="http://schemas.microsoft.com/office/drawing/2010/main">
        <mc:Choice Requires="a14">
          <xdr:sp macro="" textlink="">
            <xdr:nvSpPr>
              <xdr:cNvPr id="27" name="CuadroTexto 26">
                <a:extLst>
                  <a:ext uri="{FF2B5EF4-FFF2-40B4-BE49-F238E27FC236}">
                    <a16:creationId xmlns:a16="http://schemas.microsoft.com/office/drawing/2014/main" id="{B4DF829B-4C16-7B45-81D7-F6FCAC18E96D}"/>
                  </a:ext>
                </a:extLst>
              </xdr:cNvPr>
              <xdr:cNvSpPr txBox="1"/>
            </xdr:nvSpPr>
            <xdr:spPr>
              <a:xfrm>
                <a:off x="8506557" y="24053340"/>
                <a:ext cx="2753254" cy="1886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s-CO" sz="1000" i="1">
                            <a:solidFill>
                              <a:schemeClr val="tx1"/>
                            </a:solidFill>
                            <a:effectLst/>
                            <a:latin typeface="Cambria Math" panose="02040503050406030204" pitchFamily="18" charset="0"/>
                            <a:ea typeface="+mn-ea"/>
                            <a:cs typeface="+mn-cs"/>
                          </a:rPr>
                        </m:ctrlPr>
                      </m:sSubPr>
                      <m:e>
                        <m:r>
                          <a:rPr lang="es-CO" sz="1000" i="1">
                            <a:solidFill>
                              <a:schemeClr val="tx1"/>
                            </a:solidFill>
                            <a:effectLst/>
                            <a:latin typeface="Cambria Math" panose="02040503050406030204" pitchFamily="18" charset="0"/>
                            <a:ea typeface="+mn-ea"/>
                            <a:cs typeface="+mn-cs"/>
                          </a:rPr>
                          <m:t>𝐶𝑡</m:t>
                        </m:r>
                      </m:e>
                      <m:sub>
                        <m:r>
                          <a:rPr lang="es-CO" sz="1000" i="1">
                            <a:solidFill>
                              <a:schemeClr val="tx1"/>
                            </a:solidFill>
                            <a:effectLst/>
                            <a:latin typeface="Cambria Math" panose="02040503050406030204" pitchFamily="18" charset="0"/>
                            <a:ea typeface="+mn-ea"/>
                            <a:cs typeface="+mn-cs"/>
                          </a:rPr>
                          <m:t>𝐶𝑡𝑑𝑚h𝑡𝑦𝑏</m:t>
                        </m:r>
                      </m:sub>
                    </m:sSub>
                    <m:r>
                      <m:rPr>
                        <m:nor/>
                      </m:rPr>
                      <a:rPr lang="es-CO" sz="1000">
                        <a:effectLst/>
                      </a:rPr>
                      <m:t>   </m:t>
                    </m:r>
                    <m:r>
                      <a:rPr lang="es-CO" sz="1050" b="0" i="1">
                        <a:latin typeface="Cambria Math" panose="02040503050406030204" pitchFamily="18" charset="0"/>
                      </a:rPr>
                      <m:t>=</m:t>
                    </m:r>
                    <m:r>
                      <m:rPr>
                        <m:nor/>
                      </m:rPr>
                      <a:rPr lang="es-ES" sz="1050" b="0" i="0">
                        <a:latin typeface="Cambria Math" panose="02040503050406030204" pitchFamily="18" charset="0"/>
                      </a:rPr>
                      <m:t>b</m:t>
                    </m:r>
                    <m:r>
                      <m:rPr>
                        <m:nor/>
                      </m:rPr>
                      <a:rPr lang="es-CO" sz="1050" b="0" i="0">
                        <a:latin typeface="Cambria Math" panose="02040503050406030204" pitchFamily="18" charset="0"/>
                      </a:rPr>
                      <m:t>q</m:t>
                    </m:r>
                    <m:r>
                      <m:rPr>
                        <m:nor/>
                      </m:rPr>
                      <a:rPr lang="es-CO" sz="1000" b="0" i="0" u="none" strike="noStrike">
                        <a:solidFill>
                          <a:schemeClr val="tx1"/>
                        </a:solidFill>
                        <a:effectLst/>
                        <a:latin typeface="+mn-lt"/>
                        <a:ea typeface="+mn-ea"/>
                        <a:cs typeface="+mn-cs"/>
                      </a:rPr>
                      <m:t>_</m:t>
                    </m:r>
                    <m:r>
                      <m:rPr>
                        <m:nor/>
                      </m:rPr>
                      <a:rPr lang="es-CO" sz="1000" b="0" i="0" u="none" strike="noStrike">
                        <a:solidFill>
                          <a:schemeClr val="tx1"/>
                        </a:solidFill>
                        <a:effectLst/>
                        <a:latin typeface="+mn-lt"/>
                        <a:ea typeface="+mn-ea"/>
                        <a:cs typeface="+mn-cs"/>
                      </a:rPr>
                      <m:t>p</m:t>
                    </m:r>
                    <m:r>
                      <m:rPr>
                        <m:nor/>
                      </m:rPr>
                      <a:rPr lang="es-CO" sz="1050"/>
                      <m:t> </m:t>
                    </m:r>
                    <m:r>
                      <a:rPr lang="es-CO" sz="1050" b="0" i="1">
                        <a:latin typeface="Cambria Math" panose="02040503050406030204" pitchFamily="18" charset="0"/>
                      </a:rPr>
                      <m:t>.</m:t>
                    </m:r>
                    <m:sSup>
                      <m:sSupPr>
                        <m:ctrlPr>
                          <a:rPr lang="es-CO" sz="1000" b="0" i="1">
                            <a:solidFill>
                              <a:schemeClr val="tx1"/>
                            </a:solidFill>
                            <a:effectLst/>
                            <a:latin typeface="Cambria Math" panose="02040503050406030204" pitchFamily="18" charset="0"/>
                            <a:ea typeface="+mn-ea"/>
                            <a:cs typeface="+mn-cs"/>
                          </a:rPr>
                        </m:ctrlPr>
                      </m:sSupPr>
                      <m:e>
                        <m:r>
                          <a:rPr lang="es-CO" sz="1000" b="0" i="1">
                            <a:solidFill>
                              <a:schemeClr val="tx1"/>
                            </a:solidFill>
                            <a:effectLst/>
                            <a:latin typeface="Cambria Math" panose="02040503050406030204" pitchFamily="18" charset="0"/>
                            <a:ea typeface="+mn-ea"/>
                            <a:cs typeface="+mn-cs"/>
                          </a:rPr>
                          <m:t>𝑑𝑖𝑎𝑚</m:t>
                        </m:r>
                      </m:e>
                      <m:sup>
                        <m:r>
                          <a:rPr lang="es-CO" sz="1000" b="0" i="1">
                            <a:solidFill>
                              <a:schemeClr val="tx1"/>
                            </a:solidFill>
                            <a:effectLst/>
                            <a:latin typeface="Cambria Math" panose="02040503050406030204" pitchFamily="18" charset="0"/>
                            <a:ea typeface="+mn-ea"/>
                            <a:cs typeface="+mn-cs"/>
                          </a:rPr>
                          <m:t>2</m:t>
                        </m:r>
                      </m:sup>
                    </m:sSup>
                    <m:r>
                      <a:rPr lang="es-CO" sz="1050" b="0" i="1">
                        <a:latin typeface="Cambria Math" panose="02040503050406030204" pitchFamily="18" charset="0"/>
                      </a:rPr>
                      <m:t>+</m:t>
                    </m:r>
                    <m:r>
                      <m:rPr>
                        <m:nor/>
                      </m:rPr>
                      <a:rPr lang="es-ES" sz="1050" b="0" i="0">
                        <a:latin typeface="Cambria Math" panose="02040503050406030204" pitchFamily="18" charset="0"/>
                      </a:rPr>
                      <m:t>b</m:t>
                    </m:r>
                    <m:r>
                      <m:rPr>
                        <m:nor/>
                      </m:rPr>
                      <a:rPr lang="es-CO" sz="1050" b="0" i="0">
                        <a:latin typeface="Cambria Math" panose="02040503050406030204" pitchFamily="18" charset="0"/>
                      </a:rPr>
                      <m:t>r</m:t>
                    </m:r>
                    <m:r>
                      <m:rPr>
                        <m:nor/>
                      </m:rPr>
                      <a:rPr lang="es-CO" sz="1000" b="0" i="0" u="none" strike="noStrike">
                        <a:solidFill>
                          <a:schemeClr val="tx1"/>
                        </a:solidFill>
                        <a:effectLst/>
                        <a:latin typeface="+mn-lt"/>
                        <a:ea typeface="+mn-ea"/>
                        <a:cs typeface="+mn-cs"/>
                      </a:rPr>
                      <m:t>_</m:t>
                    </m:r>
                    <m:r>
                      <m:rPr>
                        <m:nor/>
                      </m:rPr>
                      <a:rPr lang="es-CO" sz="1000" b="0" i="0" u="none" strike="noStrike">
                        <a:solidFill>
                          <a:schemeClr val="tx1"/>
                        </a:solidFill>
                        <a:effectLst/>
                        <a:latin typeface="+mn-lt"/>
                        <a:ea typeface="+mn-ea"/>
                        <a:cs typeface="+mn-cs"/>
                      </a:rPr>
                      <m:t>p</m:t>
                    </m:r>
                    <m:r>
                      <m:rPr>
                        <m:nor/>
                      </m:rPr>
                      <a:rPr lang="es-CO" sz="1050"/>
                      <m:t> </m:t>
                    </m:r>
                    <m:r>
                      <a:rPr lang="es-CO" sz="1050" b="0" i="1">
                        <a:latin typeface="Cambria Math" panose="02040503050406030204" pitchFamily="18" charset="0"/>
                      </a:rPr>
                      <m:t>.</m:t>
                    </m:r>
                    <m:r>
                      <a:rPr lang="es-ES" sz="1000" b="0" i="1">
                        <a:solidFill>
                          <a:schemeClr val="tx1"/>
                        </a:solidFill>
                        <a:effectLst/>
                        <a:latin typeface="Cambria Math" panose="02040503050406030204" pitchFamily="18" charset="0"/>
                        <a:ea typeface="+mn-ea"/>
                        <a:cs typeface="+mn-cs"/>
                      </a:rPr>
                      <m:t>𝑑𝑖𝑎𝑚</m:t>
                    </m:r>
                    <m:r>
                      <a:rPr lang="es-CO" sz="1000" b="0" i="1">
                        <a:solidFill>
                          <a:schemeClr val="tx1"/>
                        </a:solidFill>
                        <a:effectLst/>
                        <a:latin typeface="Cambria Math" panose="02040503050406030204" pitchFamily="18" charset="0"/>
                        <a:ea typeface="+mn-ea"/>
                        <a:cs typeface="+mn-cs"/>
                      </a:rPr>
                      <m:t>+</m:t>
                    </m:r>
                    <m:r>
                      <m:rPr>
                        <m:sty m:val="p"/>
                      </m:rPr>
                      <a:rPr lang="es-ES" sz="1000" b="0" i="0">
                        <a:solidFill>
                          <a:schemeClr val="tx1"/>
                        </a:solidFill>
                        <a:effectLst/>
                        <a:latin typeface="Cambria Math" panose="02040503050406030204" pitchFamily="18" charset="0"/>
                        <a:ea typeface="+mn-ea"/>
                        <a:cs typeface="+mn-cs"/>
                      </a:rPr>
                      <m:t>b</m:t>
                    </m:r>
                    <m:r>
                      <m:rPr>
                        <m:sty m:val="p"/>
                      </m:rPr>
                      <a:rPr lang="es-CO" sz="1000" b="0" i="0">
                        <a:solidFill>
                          <a:schemeClr val="tx1"/>
                        </a:solidFill>
                        <a:effectLst/>
                        <a:latin typeface="Cambria Math" panose="02040503050406030204" pitchFamily="18" charset="0"/>
                        <a:ea typeface="+mn-ea"/>
                        <a:cs typeface="+mn-cs"/>
                      </a:rPr>
                      <m:t>s</m:t>
                    </m:r>
                  </m:oMath>
                </a14:m>
                <a:r>
                  <a:rPr lang="es-CO" sz="1100" b="0" i="0" u="none" strike="noStrike">
                    <a:solidFill>
                      <a:schemeClr val="tx1"/>
                    </a:solidFill>
                    <a:effectLst/>
                    <a:latin typeface="+mn-lt"/>
                    <a:ea typeface="+mn-ea"/>
                    <a:cs typeface="+mn-cs"/>
                  </a:rPr>
                  <a:t>_p</a:t>
                </a:r>
                <a:r>
                  <a:rPr lang="es-CO" sz="1200"/>
                  <a:t> </a:t>
                </a:r>
              </a:p>
            </xdr:txBody>
          </xdr:sp>
        </mc:Choice>
        <mc:Fallback xmlns="">
          <xdr:sp macro="" textlink="">
            <xdr:nvSpPr>
              <xdr:cNvPr id="27" name="CuadroTexto 26">
                <a:extLst>
                  <a:ext uri="{FF2B5EF4-FFF2-40B4-BE49-F238E27FC236}">
                    <a16:creationId xmlns:a16="http://schemas.microsoft.com/office/drawing/2014/main" id="{B4DF829B-4C16-7B45-81D7-F6FCAC18E96D}"/>
                  </a:ext>
                </a:extLst>
              </xdr:cNvPr>
              <xdr:cNvSpPr txBox="1"/>
            </xdr:nvSpPr>
            <xdr:spPr>
              <a:xfrm>
                <a:off x="8506557" y="24053340"/>
                <a:ext cx="2753254" cy="1886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000" i="0">
                    <a:solidFill>
                      <a:schemeClr val="tx1"/>
                    </a:solidFill>
                    <a:effectLst/>
                    <a:latin typeface="Cambria Math" panose="02040503050406030204" pitchFamily="18" charset="0"/>
                    <a:ea typeface="+mn-ea"/>
                    <a:cs typeface="+mn-cs"/>
                  </a:rPr>
                  <a:t>〖𝐶𝑡〗_𝐶𝑡𝑑𝑚ℎ𝑡𝑦𝑏 "</a:t>
                </a:r>
                <a:r>
                  <a:rPr lang="es-CO" sz="1000" i="0">
                    <a:effectLst/>
                    <a:latin typeface="Cambria Math" panose="02040503050406030204" pitchFamily="18" charset="0"/>
                  </a:rPr>
                  <a:t>   </a:t>
                </a:r>
                <a:r>
                  <a:rPr lang="es-CO" sz="1050" b="0" i="0">
                    <a:effectLst/>
                    <a:latin typeface="Cambria Math" panose="02040503050406030204" pitchFamily="18" charset="0"/>
                  </a:rPr>
                  <a:t>"</a:t>
                </a:r>
                <a:r>
                  <a:rPr lang="es-CO" sz="1050" b="0" i="0">
                    <a:latin typeface="Cambria Math" panose="02040503050406030204" pitchFamily="18" charset="0"/>
                  </a:rPr>
                  <a:t>=</a:t>
                </a:r>
                <a:r>
                  <a:rPr lang="es-ES" sz="1050" b="0" i="0">
                    <a:latin typeface="Cambria Math" panose="02040503050406030204" pitchFamily="18" charset="0"/>
                  </a:rPr>
                  <a:t>"b</a:t>
                </a:r>
                <a:r>
                  <a:rPr lang="es-CO" sz="1050" b="0" i="0">
                    <a:latin typeface="Cambria Math" panose="02040503050406030204" pitchFamily="18" charset="0"/>
                  </a:rPr>
                  <a:t>q</a:t>
                </a:r>
                <a:r>
                  <a:rPr lang="es-CO" sz="1000" b="0" i="0" u="none" strike="noStrike">
                    <a:solidFill>
                      <a:schemeClr val="tx1"/>
                    </a:solidFill>
                    <a:effectLst/>
                    <a:latin typeface="Cambria Math" panose="02040503050406030204" pitchFamily="18" charset="0"/>
                    <a:ea typeface="+mn-ea"/>
                    <a:cs typeface="+mn-cs"/>
                  </a:rPr>
                  <a:t>_p</a:t>
                </a:r>
                <a:r>
                  <a:rPr lang="es-CO" sz="1050" i="0">
                    <a:latin typeface="Cambria Math" panose="02040503050406030204" pitchFamily="18" charset="0"/>
                  </a:rPr>
                  <a:t> </a:t>
                </a:r>
                <a:r>
                  <a:rPr lang="es-CO" sz="1050" b="0" i="0">
                    <a:latin typeface="Cambria Math" panose="02040503050406030204" pitchFamily="18" charset="0"/>
                  </a:rPr>
                  <a:t>".</a:t>
                </a:r>
                <a:r>
                  <a:rPr lang="es-CO" sz="1000" b="0" i="0">
                    <a:solidFill>
                      <a:schemeClr val="tx1"/>
                    </a:solidFill>
                    <a:effectLst/>
                    <a:latin typeface="Cambria Math" panose="02040503050406030204" pitchFamily="18" charset="0"/>
                    <a:ea typeface="+mn-ea"/>
                    <a:cs typeface="+mn-cs"/>
                  </a:rPr>
                  <a:t>〖𝑑𝑖𝑎𝑚〗^2</a:t>
                </a:r>
                <a:r>
                  <a:rPr lang="es-CO" sz="1050" b="0" i="0">
                    <a:latin typeface="Cambria Math" panose="02040503050406030204" pitchFamily="18" charset="0"/>
                  </a:rPr>
                  <a:t>+</a:t>
                </a:r>
                <a:r>
                  <a:rPr lang="es-ES" sz="1050" b="0" i="0">
                    <a:latin typeface="Cambria Math" panose="02040503050406030204" pitchFamily="18" charset="0"/>
                  </a:rPr>
                  <a:t>"b</a:t>
                </a:r>
                <a:r>
                  <a:rPr lang="es-CO" sz="1050" b="0" i="0">
                    <a:latin typeface="Cambria Math" panose="02040503050406030204" pitchFamily="18" charset="0"/>
                  </a:rPr>
                  <a:t>r</a:t>
                </a:r>
                <a:r>
                  <a:rPr lang="es-CO" sz="1000" b="0" i="0" u="none" strike="noStrike">
                    <a:solidFill>
                      <a:schemeClr val="tx1"/>
                    </a:solidFill>
                    <a:effectLst/>
                    <a:latin typeface="Cambria Math" panose="02040503050406030204" pitchFamily="18" charset="0"/>
                    <a:ea typeface="+mn-ea"/>
                    <a:cs typeface="+mn-cs"/>
                  </a:rPr>
                  <a:t>_p</a:t>
                </a:r>
                <a:r>
                  <a:rPr lang="es-CO" sz="1050" i="0">
                    <a:latin typeface="Cambria Math" panose="02040503050406030204" pitchFamily="18" charset="0"/>
                  </a:rPr>
                  <a:t> </a:t>
                </a:r>
                <a:r>
                  <a:rPr lang="es-CO" sz="1050" b="0" i="0">
                    <a:latin typeface="Cambria Math" panose="02040503050406030204" pitchFamily="18" charset="0"/>
                  </a:rPr>
                  <a:t>".</a:t>
                </a:r>
                <a:r>
                  <a:rPr lang="es-ES" sz="1000" b="0" i="0">
                    <a:solidFill>
                      <a:schemeClr val="tx1"/>
                    </a:solidFill>
                    <a:effectLst/>
                    <a:latin typeface="Cambria Math" panose="02040503050406030204" pitchFamily="18" charset="0"/>
                    <a:ea typeface="+mn-ea"/>
                    <a:cs typeface="+mn-cs"/>
                  </a:rPr>
                  <a:t>𝑑𝑖𝑎𝑚</a:t>
                </a:r>
                <a:r>
                  <a:rPr lang="es-CO" sz="1000" b="0" i="0">
                    <a:solidFill>
                      <a:schemeClr val="tx1"/>
                    </a:solidFill>
                    <a:effectLst/>
                    <a:latin typeface="Cambria Math" panose="02040503050406030204" pitchFamily="18" charset="0"/>
                    <a:ea typeface="+mn-ea"/>
                    <a:cs typeface="+mn-cs"/>
                  </a:rPr>
                  <a:t>+</a:t>
                </a:r>
                <a:r>
                  <a:rPr lang="es-ES" sz="1000" b="0" i="0">
                    <a:solidFill>
                      <a:schemeClr val="tx1"/>
                    </a:solidFill>
                    <a:effectLst/>
                    <a:latin typeface="Cambria Math" panose="02040503050406030204" pitchFamily="18" charset="0"/>
                    <a:ea typeface="+mn-ea"/>
                    <a:cs typeface="+mn-cs"/>
                  </a:rPr>
                  <a:t>b</a:t>
                </a:r>
                <a:r>
                  <a:rPr lang="es-CO" sz="1000" b="0" i="0">
                    <a:solidFill>
                      <a:schemeClr val="tx1"/>
                    </a:solidFill>
                    <a:effectLst/>
                    <a:latin typeface="Cambria Math" panose="02040503050406030204" pitchFamily="18" charset="0"/>
                    <a:ea typeface="+mn-ea"/>
                    <a:cs typeface="+mn-cs"/>
                  </a:rPr>
                  <a:t>s</a:t>
                </a:r>
                <a:r>
                  <a:rPr lang="es-CO" sz="1100" b="0" i="0" u="none" strike="noStrike">
                    <a:solidFill>
                      <a:schemeClr val="tx1"/>
                    </a:solidFill>
                    <a:effectLst/>
                    <a:latin typeface="+mn-lt"/>
                    <a:ea typeface="+mn-ea"/>
                    <a:cs typeface="+mn-cs"/>
                  </a:rPr>
                  <a:t>_p</a:t>
                </a:r>
                <a:r>
                  <a:rPr lang="es-CO" sz="1200"/>
                  <a:t> </a:t>
                </a:r>
              </a:p>
            </xdr:txBody>
          </xdr:sp>
        </mc:Fallback>
      </mc:AlternateContent>
      <mc:AlternateContent xmlns:mc="http://schemas.openxmlformats.org/markup-compatibility/2006" xmlns:a14="http://schemas.microsoft.com/office/drawing/2010/main">
        <mc:Choice Requires="a14">
          <xdr:sp macro="" textlink="">
            <xdr:nvSpPr>
              <xdr:cNvPr id="28" name="CuadroTexto 27">
                <a:extLst>
                  <a:ext uri="{FF2B5EF4-FFF2-40B4-BE49-F238E27FC236}">
                    <a16:creationId xmlns:a16="http://schemas.microsoft.com/office/drawing/2014/main" id="{ABA9AF22-8D2C-884D-AB9A-92550BE445A1}"/>
                  </a:ext>
                </a:extLst>
              </xdr:cNvPr>
              <xdr:cNvSpPr txBox="1"/>
            </xdr:nvSpPr>
            <xdr:spPr>
              <a:xfrm>
                <a:off x="8543138" y="24632213"/>
                <a:ext cx="2707472" cy="1878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𝐶𝑡</m:t>
                        </m:r>
                      </m:e>
                      <m:sub>
                        <m:r>
                          <a:rPr lang="es-CO" sz="1100" i="1">
                            <a:solidFill>
                              <a:schemeClr val="tx1"/>
                            </a:solidFill>
                            <a:effectLst/>
                            <a:latin typeface="Cambria Math" panose="02040503050406030204" pitchFamily="18" charset="0"/>
                            <a:ea typeface="+mn-ea"/>
                            <a:cs typeface="+mn-cs"/>
                          </a:rPr>
                          <m:t>𝐶𝑡𝑑𝑚h𝑡</m:t>
                        </m:r>
                      </m:sub>
                    </m:sSub>
                    <m:r>
                      <m:rPr>
                        <m:nor/>
                      </m:rPr>
                      <a:rPr lang="es-CO" sz="1000">
                        <a:effectLst/>
                      </a:rPr>
                      <m:t>    </m:t>
                    </m:r>
                    <m:r>
                      <a:rPr lang="es-CO" sz="1050" b="0" i="1">
                        <a:latin typeface="Cambria Math" panose="02040503050406030204" pitchFamily="18" charset="0"/>
                      </a:rPr>
                      <m:t>=</m:t>
                    </m:r>
                    <m:r>
                      <m:rPr>
                        <m:nor/>
                      </m:rPr>
                      <a:rPr lang="es-ES" sz="1050" b="0" i="0">
                        <a:latin typeface="Cambria Math" panose="02040503050406030204" pitchFamily="18" charset="0"/>
                      </a:rPr>
                      <m:t>b</m:t>
                    </m:r>
                    <m:r>
                      <m:rPr>
                        <m:nor/>
                      </m:rPr>
                      <a:rPr lang="es-CO" sz="1050" b="0" i="0">
                        <a:latin typeface="Cambria Math" panose="02040503050406030204" pitchFamily="18" charset="0"/>
                      </a:rPr>
                      <m:t>t</m:t>
                    </m:r>
                    <m:r>
                      <m:rPr>
                        <m:nor/>
                      </m:rPr>
                      <a:rPr lang="es-CO" sz="1000" b="0" i="0" u="none" strike="noStrike">
                        <a:solidFill>
                          <a:schemeClr val="tx1"/>
                        </a:solidFill>
                        <a:effectLst/>
                        <a:latin typeface="+mn-lt"/>
                        <a:ea typeface="+mn-ea"/>
                        <a:cs typeface="+mn-cs"/>
                      </a:rPr>
                      <m:t>_</m:t>
                    </m:r>
                    <m:r>
                      <m:rPr>
                        <m:nor/>
                      </m:rPr>
                      <a:rPr lang="es-CO" sz="1000" b="0" i="0" u="none" strike="noStrike">
                        <a:solidFill>
                          <a:schemeClr val="tx1"/>
                        </a:solidFill>
                        <a:effectLst/>
                        <a:latin typeface="+mn-lt"/>
                        <a:ea typeface="+mn-ea"/>
                        <a:cs typeface="+mn-cs"/>
                      </a:rPr>
                      <m:t>p</m:t>
                    </m:r>
                    <m:r>
                      <m:rPr>
                        <m:nor/>
                      </m:rPr>
                      <a:rPr lang="es-CO" sz="1050"/>
                      <m:t> </m:t>
                    </m:r>
                    <m:r>
                      <a:rPr lang="es-CO" sz="1050" b="0" i="1">
                        <a:latin typeface="Cambria Math" panose="02040503050406030204" pitchFamily="18" charset="0"/>
                      </a:rPr>
                      <m:t>.</m:t>
                    </m:r>
                    <m:sSup>
                      <m:sSupPr>
                        <m:ctrlPr>
                          <a:rPr lang="es-CO" sz="1000" b="0" i="1">
                            <a:solidFill>
                              <a:schemeClr val="tx1"/>
                            </a:solidFill>
                            <a:effectLst/>
                            <a:latin typeface="Cambria Math" panose="02040503050406030204" pitchFamily="18" charset="0"/>
                            <a:ea typeface="+mn-ea"/>
                            <a:cs typeface="+mn-cs"/>
                          </a:rPr>
                        </m:ctrlPr>
                      </m:sSupPr>
                      <m:e>
                        <m:r>
                          <a:rPr lang="es-CO" sz="1000" b="0" i="1">
                            <a:solidFill>
                              <a:schemeClr val="tx1"/>
                            </a:solidFill>
                            <a:effectLst/>
                            <a:latin typeface="Cambria Math" panose="02040503050406030204" pitchFamily="18" charset="0"/>
                            <a:ea typeface="+mn-ea"/>
                            <a:cs typeface="+mn-cs"/>
                          </a:rPr>
                          <m:t>𝑑𝑖𝑎𝑚</m:t>
                        </m:r>
                      </m:e>
                      <m:sup>
                        <m:r>
                          <a:rPr lang="es-CO" sz="1000" b="0" i="1">
                            <a:solidFill>
                              <a:schemeClr val="tx1"/>
                            </a:solidFill>
                            <a:effectLst/>
                            <a:latin typeface="Cambria Math" panose="02040503050406030204" pitchFamily="18" charset="0"/>
                            <a:ea typeface="+mn-ea"/>
                            <a:cs typeface="+mn-cs"/>
                          </a:rPr>
                          <m:t>2</m:t>
                        </m:r>
                      </m:sup>
                    </m:sSup>
                    <m:r>
                      <a:rPr lang="es-CO" sz="1050" b="0" i="1">
                        <a:latin typeface="Cambria Math" panose="02040503050406030204" pitchFamily="18" charset="0"/>
                      </a:rPr>
                      <m:t>+</m:t>
                    </m:r>
                    <m:r>
                      <m:rPr>
                        <m:nor/>
                      </m:rPr>
                      <a:rPr lang="es-ES" sz="1050" b="0" i="0">
                        <a:latin typeface="Cambria Math" panose="02040503050406030204" pitchFamily="18" charset="0"/>
                      </a:rPr>
                      <m:t>b</m:t>
                    </m:r>
                    <m:r>
                      <m:rPr>
                        <m:nor/>
                      </m:rPr>
                      <a:rPr lang="es-CO" sz="1050" b="0" i="0">
                        <a:latin typeface="Cambria Math" panose="02040503050406030204" pitchFamily="18" charset="0"/>
                      </a:rPr>
                      <m:t>u</m:t>
                    </m:r>
                    <m:r>
                      <m:rPr>
                        <m:nor/>
                      </m:rPr>
                      <a:rPr lang="es-ES" sz="1050" b="0" i="0">
                        <a:latin typeface="Cambria Math" panose="02040503050406030204" pitchFamily="18" charset="0"/>
                      </a:rPr>
                      <m:t>_</m:t>
                    </m:r>
                    <m:r>
                      <m:rPr>
                        <m:nor/>
                      </m:rPr>
                      <a:rPr lang="es-CO" sz="1000" b="0" i="0" u="none" strike="noStrike">
                        <a:solidFill>
                          <a:schemeClr val="tx1"/>
                        </a:solidFill>
                        <a:effectLst/>
                        <a:latin typeface="+mn-lt"/>
                        <a:ea typeface="+mn-ea"/>
                        <a:cs typeface="+mn-cs"/>
                      </a:rPr>
                      <m:t>p</m:t>
                    </m:r>
                    <m:r>
                      <m:rPr>
                        <m:nor/>
                      </m:rPr>
                      <a:rPr lang="es-CO" sz="1050"/>
                      <m:t> </m:t>
                    </m:r>
                    <m:r>
                      <a:rPr lang="es-CO" sz="1050" b="0" i="1">
                        <a:latin typeface="Cambria Math" panose="02040503050406030204" pitchFamily="18" charset="0"/>
                      </a:rPr>
                      <m:t>.</m:t>
                    </m:r>
                    <m:r>
                      <a:rPr lang="es-ES" sz="1000" b="0" i="1">
                        <a:solidFill>
                          <a:schemeClr val="tx1"/>
                        </a:solidFill>
                        <a:effectLst/>
                        <a:latin typeface="Cambria Math" panose="02040503050406030204" pitchFamily="18" charset="0"/>
                        <a:ea typeface="+mn-ea"/>
                        <a:cs typeface="+mn-cs"/>
                      </a:rPr>
                      <m:t>𝑑𝑖𝑎𝑚</m:t>
                    </m:r>
                    <m:r>
                      <a:rPr lang="es-CO" sz="1000" b="0" i="1">
                        <a:solidFill>
                          <a:schemeClr val="tx1"/>
                        </a:solidFill>
                        <a:effectLst/>
                        <a:latin typeface="Cambria Math" panose="02040503050406030204" pitchFamily="18" charset="0"/>
                        <a:ea typeface="+mn-ea"/>
                        <a:cs typeface="+mn-cs"/>
                      </a:rPr>
                      <m:t>+</m:t>
                    </m:r>
                    <m:r>
                      <m:rPr>
                        <m:sty m:val="p"/>
                      </m:rPr>
                      <a:rPr lang="es-ES" sz="1000" b="0" i="0">
                        <a:solidFill>
                          <a:schemeClr val="tx1"/>
                        </a:solidFill>
                        <a:effectLst/>
                        <a:latin typeface="Cambria Math" panose="02040503050406030204" pitchFamily="18" charset="0"/>
                        <a:ea typeface="+mn-ea"/>
                        <a:cs typeface="+mn-cs"/>
                      </a:rPr>
                      <m:t>b</m:t>
                    </m:r>
                    <m:r>
                      <m:rPr>
                        <m:sty m:val="p"/>
                      </m:rPr>
                      <a:rPr lang="es-CO" sz="1000" b="0" i="0">
                        <a:solidFill>
                          <a:schemeClr val="tx1"/>
                        </a:solidFill>
                        <a:effectLst/>
                        <a:latin typeface="Cambria Math" panose="02040503050406030204" pitchFamily="18" charset="0"/>
                        <a:ea typeface="+mn-ea"/>
                        <a:cs typeface="+mn-cs"/>
                      </a:rPr>
                      <m:t>v</m:t>
                    </m:r>
                  </m:oMath>
                </a14:m>
                <a:r>
                  <a:rPr lang="es-CO" sz="1100" b="0" i="0" u="none" strike="noStrike">
                    <a:solidFill>
                      <a:schemeClr val="tx1"/>
                    </a:solidFill>
                    <a:effectLst/>
                    <a:latin typeface="+mn-lt"/>
                    <a:ea typeface="+mn-ea"/>
                    <a:cs typeface="+mn-cs"/>
                  </a:rPr>
                  <a:t>_p</a:t>
                </a:r>
                <a:r>
                  <a:rPr lang="es-CO" sz="1200"/>
                  <a:t> </a:t>
                </a:r>
              </a:p>
            </xdr:txBody>
          </xdr:sp>
        </mc:Choice>
        <mc:Fallback xmlns="">
          <xdr:sp macro="" textlink="">
            <xdr:nvSpPr>
              <xdr:cNvPr id="28" name="CuadroTexto 27">
                <a:extLst>
                  <a:ext uri="{FF2B5EF4-FFF2-40B4-BE49-F238E27FC236}">
                    <a16:creationId xmlns:a16="http://schemas.microsoft.com/office/drawing/2014/main" id="{ABA9AF22-8D2C-884D-AB9A-92550BE445A1}"/>
                  </a:ext>
                </a:extLst>
              </xdr:cNvPr>
              <xdr:cNvSpPr txBox="1"/>
            </xdr:nvSpPr>
            <xdr:spPr>
              <a:xfrm>
                <a:off x="8543138" y="24632213"/>
                <a:ext cx="2707472" cy="1878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i="0">
                    <a:solidFill>
                      <a:schemeClr val="tx1"/>
                    </a:solidFill>
                    <a:effectLst/>
                    <a:latin typeface="Cambria Math" panose="02040503050406030204" pitchFamily="18" charset="0"/>
                    <a:ea typeface="+mn-ea"/>
                    <a:cs typeface="+mn-cs"/>
                  </a:rPr>
                  <a:t>〖𝐶𝑡〗_𝐶𝑡𝑑𝑚ℎ𝑡</a:t>
                </a:r>
                <a:r>
                  <a:rPr lang="es-CO" sz="1000" i="0">
                    <a:solidFill>
                      <a:schemeClr val="tx1"/>
                    </a:solidFill>
                    <a:effectLst/>
                    <a:latin typeface="Cambria Math" panose="02040503050406030204" pitchFamily="18" charset="0"/>
                    <a:ea typeface="+mn-ea"/>
                    <a:cs typeface="+mn-cs"/>
                  </a:rPr>
                  <a:t> "</a:t>
                </a:r>
                <a:r>
                  <a:rPr lang="es-CO" sz="1000" i="0">
                    <a:effectLst/>
                    <a:latin typeface="Cambria Math" panose="02040503050406030204" pitchFamily="18" charset="0"/>
                  </a:rPr>
                  <a:t>    </a:t>
                </a:r>
                <a:r>
                  <a:rPr lang="es-CO" sz="1050" b="0" i="0">
                    <a:effectLst/>
                    <a:latin typeface="Cambria Math" panose="02040503050406030204" pitchFamily="18" charset="0"/>
                  </a:rPr>
                  <a:t>"</a:t>
                </a:r>
                <a:r>
                  <a:rPr lang="es-CO" sz="1050" b="0" i="0">
                    <a:latin typeface="Cambria Math" panose="02040503050406030204" pitchFamily="18" charset="0"/>
                  </a:rPr>
                  <a:t>=</a:t>
                </a:r>
                <a:r>
                  <a:rPr lang="es-ES" sz="1050" b="0" i="0">
                    <a:latin typeface="Cambria Math" panose="02040503050406030204" pitchFamily="18" charset="0"/>
                  </a:rPr>
                  <a:t>"b</a:t>
                </a:r>
                <a:r>
                  <a:rPr lang="es-CO" sz="1050" b="0" i="0">
                    <a:latin typeface="Cambria Math" panose="02040503050406030204" pitchFamily="18" charset="0"/>
                  </a:rPr>
                  <a:t>t</a:t>
                </a:r>
                <a:r>
                  <a:rPr lang="es-CO" sz="1000" b="0" i="0" u="none" strike="noStrike">
                    <a:solidFill>
                      <a:schemeClr val="tx1"/>
                    </a:solidFill>
                    <a:effectLst/>
                    <a:latin typeface="Cambria Math" panose="02040503050406030204" pitchFamily="18" charset="0"/>
                    <a:ea typeface="+mn-ea"/>
                    <a:cs typeface="+mn-cs"/>
                  </a:rPr>
                  <a:t>_p</a:t>
                </a:r>
                <a:r>
                  <a:rPr lang="es-CO" sz="1050" i="0">
                    <a:latin typeface="Cambria Math" panose="02040503050406030204" pitchFamily="18" charset="0"/>
                  </a:rPr>
                  <a:t> </a:t>
                </a:r>
                <a:r>
                  <a:rPr lang="es-CO" sz="1050" b="0" i="0">
                    <a:latin typeface="Cambria Math" panose="02040503050406030204" pitchFamily="18" charset="0"/>
                  </a:rPr>
                  <a:t>".</a:t>
                </a:r>
                <a:r>
                  <a:rPr lang="es-CO" sz="1000" b="0" i="0">
                    <a:solidFill>
                      <a:schemeClr val="tx1"/>
                    </a:solidFill>
                    <a:effectLst/>
                    <a:latin typeface="Cambria Math" panose="02040503050406030204" pitchFamily="18" charset="0"/>
                    <a:ea typeface="+mn-ea"/>
                    <a:cs typeface="+mn-cs"/>
                  </a:rPr>
                  <a:t>〖𝑑𝑖𝑎𝑚〗^2</a:t>
                </a:r>
                <a:r>
                  <a:rPr lang="es-CO" sz="1050" b="0" i="0">
                    <a:latin typeface="Cambria Math" panose="02040503050406030204" pitchFamily="18" charset="0"/>
                  </a:rPr>
                  <a:t>+</a:t>
                </a:r>
                <a:r>
                  <a:rPr lang="es-ES" sz="1050" b="0" i="0">
                    <a:latin typeface="Cambria Math" panose="02040503050406030204" pitchFamily="18" charset="0"/>
                  </a:rPr>
                  <a:t>"b</a:t>
                </a:r>
                <a:r>
                  <a:rPr lang="es-CO" sz="1050" b="0" i="0">
                    <a:latin typeface="Cambria Math" panose="02040503050406030204" pitchFamily="18" charset="0"/>
                  </a:rPr>
                  <a:t>u</a:t>
                </a:r>
                <a:r>
                  <a:rPr lang="es-ES" sz="1050" b="0" i="0">
                    <a:latin typeface="Cambria Math" panose="02040503050406030204" pitchFamily="18" charset="0"/>
                  </a:rPr>
                  <a:t>_</a:t>
                </a:r>
                <a:r>
                  <a:rPr lang="es-CO" sz="1000" b="0" i="0" u="none" strike="noStrike">
                    <a:solidFill>
                      <a:schemeClr val="tx1"/>
                    </a:solidFill>
                    <a:effectLst/>
                    <a:latin typeface="Cambria Math" panose="02040503050406030204" pitchFamily="18" charset="0"/>
                    <a:ea typeface="+mn-ea"/>
                    <a:cs typeface="+mn-cs"/>
                  </a:rPr>
                  <a:t>p</a:t>
                </a:r>
                <a:r>
                  <a:rPr lang="es-CO" sz="1050" i="0">
                    <a:latin typeface="Cambria Math" panose="02040503050406030204" pitchFamily="18" charset="0"/>
                  </a:rPr>
                  <a:t> </a:t>
                </a:r>
                <a:r>
                  <a:rPr lang="es-CO" sz="1050" b="0" i="0">
                    <a:latin typeface="Cambria Math" panose="02040503050406030204" pitchFamily="18" charset="0"/>
                  </a:rPr>
                  <a:t>".</a:t>
                </a:r>
                <a:r>
                  <a:rPr lang="es-ES" sz="1000" b="0" i="0">
                    <a:solidFill>
                      <a:schemeClr val="tx1"/>
                    </a:solidFill>
                    <a:effectLst/>
                    <a:latin typeface="Cambria Math" panose="02040503050406030204" pitchFamily="18" charset="0"/>
                    <a:ea typeface="+mn-ea"/>
                    <a:cs typeface="+mn-cs"/>
                  </a:rPr>
                  <a:t>𝑑𝑖𝑎𝑚</a:t>
                </a:r>
                <a:r>
                  <a:rPr lang="es-CO" sz="1000" b="0" i="0">
                    <a:solidFill>
                      <a:schemeClr val="tx1"/>
                    </a:solidFill>
                    <a:effectLst/>
                    <a:latin typeface="Cambria Math" panose="02040503050406030204" pitchFamily="18" charset="0"/>
                    <a:ea typeface="+mn-ea"/>
                    <a:cs typeface="+mn-cs"/>
                  </a:rPr>
                  <a:t>+</a:t>
                </a:r>
                <a:r>
                  <a:rPr lang="es-ES" sz="1000" b="0" i="0">
                    <a:solidFill>
                      <a:schemeClr val="tx1"/>
                    </a:solidFill>
                    <a:effectLst/>
                    <a:latin typeface="Cambria Math" panose="02040503050406030204" pitchFamily="18" charset="0"/>
                    <a:ea typeface="+mn-ea"/>
                    <a:cs typeface="+mn-cs"/>
                  </a:rPr>
                  <a:t>b</a:t>
                </a:r>
                <a:r>
                  <a:rPr lang="es-CO" sz="1000" b="0" i="0">
                    <a:solidFill>
                      <a:schemeClr val="tx1"/>
                    </a:solidFill>
                    <a:effectLst/>
                    <a:latin typeface="Cambria Math" panose="02040503050406030204" pitchFamily="18" charset="0"/>
                    <a:ea typeface="+mn-ea"/>
                    <a:cs typeface="+mn-cs"/>
                  </a:rPr>
                  <a:t>v</a:t>
                </a:r>
                <a:r>
                  <a:rPr lang="es-CO" sz="1100" b="0" i="0" u="none" strike="noStrike">
                    <a:solidFill>
                      <a:schemeClr val="tx1"/>
                    </a:solidFill>
                    <a:effectLst/>
                    <a:latin typeface="+mn-lt"/>
                    <a:ea typeface="+mn-ea"/>
                    <a:cs typeface="+mn-cs"/>
                  </a:rPr>
                  <a:t>_p</a:t>
                </a:r>
                <a:r>
                  <a:rPr lang="es-CO" sz="1200"/>
                  <a:t> </a:t>
                </a:r>
              </a:p>
            </xdr:txBody>
          </xdr:sp>
        </mc:Fallback>
      </mc:AlternateContent>
      <mc:AlternateContent xmlns:mc="http://schemas.openxmlformats.org/markup-compatibility/2006" xmlns:a14="http://schemas.microsoft.com/office/drawing/2010/main">
        <mc:Choice Requires="a14">
          <xdr:sp macro="" textlink="">
            <xdr:nvSpPr>
              <xdr:cNvPr id="29" name="CuadroTexto 28">
                <a:extLst>
                  <a:ext uri="{FF2B5EF4-FFF2-40B4-BE49-F238E27FC236}">
                    <a16:creationId xmlns:a16="http://schemas.microsoft.com/office/drawing/2014/main" id="{84D62DD2-48B2-244F-88A8-9277C37ED937}"/>
                  </a:ext>
                </a:extLst>
              </xdr:cNvPr>
              <xdr:cNvSpPr txBox="1"/>
            </xdr:nvSpPr>
            <xdr:spPr>
              <a:xfrm>
                <a:off x="8659793" y="25099182"/>
                <a:ext cx="2587311" cy="1878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𝐶𝑡</m:t>
                        </m:r>
                      </m:e>
                      <m:sub>
                        <m:r>
                          <a:rPr lang="es-CO" sz="1100" i="1">
                            <a:solidFill>
                              <a:schemeClr val="tx1"/>
                            </a:solidFill>
                            <a:effectLst/>
                            <a:latin typeface="Cambria Math" panose="02040503050406030204" pitchFamily="18" charset="0"/>
                            <a:ea typeface="+mn-ea"/>
                            <a:cs typeface="+mn-cs"/>
                          </a:rPr>
                          <m:t>𝐶𝑐𝑐h𝑡</m:t>
                        </m:r>
                      </m:sub>
                    </m:sSub>
                    <m:r>
                      <m:rPr>
                        <m:nor/>
                      </m:rPr>
                      <a:rPr lang="es-CO">
                        <a:effectLst/>
                      </a:rPr>
                      <m:t> </m:t>
                    </m:r>
                    <m:r>
                      <a:rPr lang="es-CO" sz="1050" b="0" i="1">
                        <a:latin typeface="Cambria Math" panose="02040503050406030204" pitchFamily="18" charset="0"/>
                      </a:rPr>
                      <m:t>=</m:t>
                    </m:r>
                    <m:r>
                      <m:rPr>
                        <m:nor/>
                      </m:rPr>
                      <a:rPr lang="es-ES" sz="1050" b="0" i="0">
                        <a:latin typeface="Cambria Math" panose="02040503050406030204" pitchFamily="18" charset="0"/>
                      </a:rPr>
                      <m:t>b</m:t>
                    </m:r>
                    <m:r>
                      <m:rPr>
                        <m:nor/>
                      </m:rPr>
                      <a:rPr lang="es-CO" sz="1050" b="0" i="0">
                        <a:latin typeface="Cambria Math" panose="02040503050406030204" pitchFamily="18" charset="0"/>
                      </a:rPr>
                      <m:t>w</m:t>
                    </m:r>
                    <m:r>
                      <m:rPr>
                        <m:nor/>
                      </m:rPr>
                      <a:rPr lang="es-CO" sz="1000" b="0" i="0" u="none" strike="noStrike">
                        <a:solidFill>
                          <a:schemeClr val="tx1"/>
                        </a:solidFill>
                        <a:effectLst/>
                        <a:latin typeface="+mn-lt"/>
                        <a:ea typeface="+mn-ea"/>
                        <a:cs typeface="+mn-cs"/>
                      </a:rPr>
                      <m:t>_</m:t>
                    </m:r>
                    <m:r>
                      <m:rPr>
                        <m:nor/>
                      </m:rPr>
                      <a:rPr lang="es-CO" sz="1000" b="0" i="0" u="none" strike="noStrike">
                        <a:solidFill>
                          <a:schemeClr val="tx1"/>
                        </a:solidFill>
                        <a:effectLst/>
                        <a:latin typeface="+mn-lt"/>
                        <a:ea typeface="+mn-ea"/>
                        <a:cs typeface="+mn-cs"/>
                      </a:rPr>
                      <m:t>p</m:t>
                    </m:r>
                    <m:r>
                      <m:rPr>
                        <m:nor/>
                      </m:rPr>
                      <a:rPr lang="es-CO" sz="1050"/>
                      <m:t> </m:t>
                    </m:r>
                    <m:r>
                      <a:rPr lang="es-CO" sz="1050" b="0" i="1">
                        <a:latin typeface="Cambria Math" panose="02040503050406030204" pitchFamily="18" charset="0"/>
                      </a:rPr>
                      <m:t>.</m:t>
                    </m:r>
                    <m:sSup>
                      <m:sSupPr>
                        <m:ctrlPr>
                          <a:rPr lang="es-CO" sz="1000" b="0" i="1">
                            <a:solidFill>
                              <a:schemeClr val="tx1"/>
                            </a:solidFill>
                            <a:effectLst/>
                            <a:latin typeface="Cambria Math" panose="02040503050406030204" pitchFamily="18" charset="0"/>
                            <a:ea typeface="+mn-ea"/>
                            <a:cs typeface="+mn-cs"/>
                          </a:rPr>
                        </m:ctrlPr>
                      </m:sSupPr>
                      <m:e>
                        <m:r>
                          <a:rPr lang="es-CO" sz="1000" b="0" i="1">
                            <a:solidFill>
                              <a:schemeClr val="tx1"/>
                            </a:solidFill>
                            <a:effectLst/>
                            <a:latin typeface="Cambria Math" panose="02040503050406030204" pitchFamily="18" charset="0"/>
                            <a:ea typeface="+mn-ea"/>
                            <a:cs typeface="+mn-cs"/>
                          </a:rPr>
                          <m:t>𝑑𝑖𝑎𝑚</m:t>
                        </m:r>
                      </m:e>
                      <m:sup>
                        <m:r>
                          <a:rPr lang="es-CO" sz="1000" b="0" i="1">
                            <a:solidFill>
                              <a:schemeClr val="tx1"/>
                            </a:solidFill>
                            <a:effectLst/>
                            <a:latin typeface="Cambria Math" panose="02040503050406030204" pitchFamily="18" charset="0"/>
                            <a:ea typeface="+mn-ea"/>
                            <a:cs typeface="+mn-cs"/>
                          </a:rPr>
                          <m:t>2</m:t>
                        </m:r>
                      </m:sup>
                    </m:sSup>
                    <m:r>
                      <a:rPr lang="es-CO" sz="1050" b="0" i="1">
                        <a:latin typeface="Cambria Math" panose="02040503050406030204" pitchFamily="18" charset="0"/>
                      </a:rPr>
                      <m:t>+</m:t>
                    </m:r>
                    <m:r>
                      <m:rPr>
                        <m:nor/>
                      </m:rPr>
                      <a:rPr lang="es-ES" sz="1050" b="0" i="0">
                        <a:latin typeface="Cambria Math" panose="02040503050406030204" pitchFamily="18" charset="0"/>
                      </a:rPr>
                      <m:t>b</m:t>
                    </m:r>
                    <m:r>
                      <m:rPr>
                        <m:nor/>
                      </m:rPr>
                      <a:rPr lang="es-CO" sz="1050" b="0" i="0">
                        <a:latin typeface="Cambria Math" panose="02040503050406030204" pitchFamily="18" charset="0"/>
                      </a:rPr>
                      <m:t>x</m:t>
                    </m:r>
                    <m:r>
                      <m:rPr>
                        <m:nor/>
                      </m:rPr>
                      <a:rPr lang="es-ES" sz="1050" b="0" i="0">
                        <a:latin typeface="Cambria Math" panose="02040503050406030204" pitchFamily="18" charset="0"/>
                      </a:rPr>
                      <m:t>_</m:t>
                    </m:r>
                    <m:r>
                      <m:rPr>
                        <m:nor/>
                      </m:rPr>
                      <a:rPr lang="es-CO" sz="1000" b="0" i="0" u="none" strike="noStrike">
                        <a:solidFill>
                          <a:schemeClr val="tx1"/>
                        </a:solidFill>
                        <a:effectLst/>
                        <a:latin typeface="+mn-lt"/>
                        <a:ea typeface="+mn-ea"/>
                        <a:cs typeface="+mn-cs"/>
                      </a:rPr>
                      <m:t>p</m:t>
                    </m:r>
                    <m:r>
                      <m:rPr>
                        <m:nor/>
                      </m:rPr>
                      <a:rPr lang="es-CO" sz="1050"/>
                      <m:t> </m:t>
                    </m:r>
                    <m:r>
                      <a:rPr lang="es-CO" sz="1050" b="0" i="1">
                        <a:latin typeface="Cambria Math" panose="02040503050406030204" pitchFamily="18" charset="0"/>
                      </a:rPr>
                      <m:t>.</m:t>
                    </m:r>
                    <m:r>
                      <a:rPr lang="es-ES" sz="1000" b="0" i="1">
                        <a:solidFill>
                          <a:schemeClr val="tx1"/>
                        </a:solidFill>
                        <a:effectLst/>
                        <a:latin typeface="Cambria Math" panose="02040503050406030204" pitchFamily="18" charset="0"/>
                        <a:ea typeface="+mn-ea"/>
                        <a:cs typeface="+mn-cs"/>
                      </a:rPr>
                      <m:t>𝑑𝑖𝑎𝑚</m:t>
                    </m:r>
                    <m:r>
                      <a:rPr lang="es-CO" sz="1000" b="0" i="1">
                        <a:solidFill>
                          <a:schemeClr val="tx1"/>
                        </a:solidFill>
                        <a:effectLst/>
                        <a:latin typeface="Cambria Math" panose="02040503050406030204" pitchFamily="18" charset="0"/>
                        <a:ea typeface="+mn-ea"/>
                        <a:cs typeface="+mn-cs"/>
                      </a:rPr>
                      <m:t>+</m:t>
                    </m:r>
                    <m:r>
                      <m:rPr>
                        <m:sty m:val="p"/>
                      </m:rPr>
                      <a:rPr lang="es-ES" sz="1000" b="0" i="0">
                        <a:solidFill>
                          <a:schemeClr val="tx1"/>
                        </a:solidFill>
                        <a:effectLst/>
                        <a:latin typeface="Cambria Math" panose="02040503050406030204" pitchFamily="18" charset="0"/>
                        <a:ea typeface="+mn-ea"/>
                        <a:cs typeface="+mn-cs"/>
                      </a:rPr>
                      <m:t>b</m:t>
                    </m:r>
                    <m:r>
                      <m:rPr>
                        <m:sty m:val="p"/>
                      </m:rPr>
                      <a:rPr lang="es-CO" sz="1000" b="0" i="0">
                        <a:solidFill>
                          <a:schemeClr val="tx1"/>
                        </a:solidFill>
                        <a:effectLst/>
                        <a:latin typeface="Cambria Math" panose="02040503050406030204" pitchFamily="18" charset="0"/>
                        <a:ea typeface="+mn-ea"/>
                        <a:cs typeface="+mn-cs"/>
                      </a:rPr>
                      <m:t>y</m:t>
                    </m:r>
                  </m:oMath>
                </a14:m>
                <a:r>
                  <a:rPr lang="es-CO" sz="1100" b="0" i="0" u="none" strike="noStrike">
                    <a:solidFill>
                      <a:schemeClr val="tx1"/>
                    </a:solidFill>
                    <a:effectLst/>
                    <a:latin typeface="+mn-lt"/>
                    <a:ea typeface="+mn-ea"/>
                    <a:cs typeface="+mn-cs"/>
                  </a:rPr>
                  <a:t>_p</a:t>
                </a:r>
                <a:r>
                  <a:rPr lang="es-CO" sz="1200"/>
                  <a:t> </a:t>
                </a:r>
              </a:p>
            </xdr:txBody>
          </xdr:sp>
        </mc:Choice>
        <mc:Fallback xmlns="">
          <xdr:sp macro="" textlink="">
            <xdr:nvSpPr>
              <xdr:cNvPr id="29" name="CuadroTexto 28">
                <a:extLst>
                  <a:ext uri="{FF2B5EF4-FFF2-40B4-BE49-F238E27FC236}">
                    <a16:creationId xmlns:a16="http://schemas.microsoft.com/office/drawing/2014/main" id="{84D62DD2-48B2-244F-88A8-9277C37ED937}"/>
                  </a:ext>
                </a:extLst>
              </xdr:cNvPr>
              <xdr:cNvSpPr txBox="1"/>
            </xdr:nvSpPr>
            <xdr:spPr>
              <a:xfrm>
                <a:off x="8659793" y="25099182"/>
                <a:ext cx="2587311" cy="1878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i="0">
                    <a:solidFill>
                      <a:schemeClr val="tx1"/>
                    </a:solidFill>
                    <a:effectLst/>
                    <a:latin typeface="Cambria Math" panose="02040503050406030204" pitchFamily="18" charset="0"/>
                    <a:ea typeface="+mn-ea"/>
                    <a:cs typeface="+mn-cs"/>
                  </a:rPr>
                  <a:t>〖𝐶𝑡〗_𝐶𝑐𝑐ℎ𝑡 "</a:t>
                </a:r>
                <a:r>
                  <a:rPr lang="es-CO" i="0">
                    <a:effectLst/>
                    <a:latin typeface="Cambria Math" panose="02040503050406030204" pitchFamily="18" charset="0"/>
                  </a:rPr>
                  <a:t> </a:t>
                </a:r>
                <a:r>
                  <a:rPr lang="es-CO" sz="1050" b="0" i="0">
                    <a:effectLst/>
                    <a:latin typeface="Cambria Math" panose="02040503050406030204" pitchFamily="18" charset="0"/>
                  </a:rPr>
                  <a:t>"</a:t>
                </a:r>
                <a:r>
                  <a:rPr lang="es-CO" sz="1050" b="0" i="0">
                    <a:latin typeface="Cambria Math" panose="02040503050406030204" pitchFamily="18" charset="0"/>
                  </a:rPr>
                  <a:t>=</a:t>
                </a:r>
                <a:r>
                  <a:rPr lang="es-ES" sz="1050" b="0" i="0">
                    <a:latin typeface="Cambria Math" panose="02040503050406030204" pitchFamily="18" charset="0"/>
                  </a:rPr>
                  <a:t>"b</a:t>
                </a:r>
                <a:r>
                  <a:rPr lang="es-CO" sz="1050" b="0" i="0">
                    <a:latin typeface="Cambria Math" panose="02040503050406030204" pitchFamily="18" charset="0"/>
                  </a:rPr>
                  <a:t>w</a:t>
                </a:r>
                <a:r>
                  <a:rPr lang="es-CO" sz="1000" b="0" i="0" u="none" strike="noStrike">
                    <a:solidFill>
                      <a:schemeClr val="tx1"/>
                    </a:solidFill>
                    <a:effectLst/>
                    <a:latin typeface="Cambria Math" panose="02040503050406030204" pitchFamily="18" charset="0"/>
                    <a:ea typeface="+mn-ea"/>
                    <a:cs typeface="+mn-cs"/>
                  </a:rPr>
                  <a:t>_p</a:t>
                </a:r>
                <a:r>
                  <a:rPr lang="es-CO" sz="1050" i="0">
                    <a:latin typeface="Cambria Math" panose="02040503050406030204" pitchFamily="18" charset="0"/>
                  </a:rPr>
                  <a:t> </a:t>
                </a:r>
                <a:r>
                  <a:rPr lang="es-CO" sz="1050" b="0" i="0">
                    <a:latin typeface="Cambria Math" panose="02040503050406030204" pitchFamily="18" charset="0"/>
                  </a:rPr>
                  <a:t>".</a:t>
                </a:r>
                <a:r>
                  <a:rPr lang="es-CO" sz="1000" b="0" i="0">
                    <a:solidFill>
                      <a:schemeClr val="tx1"/>
                    </a:solidFill>
                    <a:effectLst/>
                    <a:latin typeface="Cambria Math" panose="02040503050406030204" pitchFamily="18" charset="0"/>
                    <a:ea typeface="+mn-ea"/>
                    <a:cs typeface="+mn-cs"/>
                  </a:rPr>
                  <a:t>〖𝑑𝑖𝑎𝑚〗^2</a:t>
                </a:r>
                <a:r>
                  <a:rPr lang="es-CO" sz="1050" b="0" i="0">
                    <a:latin typeface="Cambria Math" panose="02040503050406030204" pitchFamily="18" charset="0"/>
                  </a:rPr>
                  <a:t>+</a:t>
                </a:r>
                <a:r>
                  <a:rPr lang="es-ES" sz="1050" b="0" i="0">
                    <a:latin typeface="Cambria Math" panose="02040503050406030204" pitchFamily="18" charset="0"/>
                  </a:rPr>
                  <a:t>"b</a:t>
                </a:r>
                <a:r>
                  <a:rPr lang="es-CO" sz="1050" b="0" i="0">
                    <a:latin typeface="Cambria Math" panose="02040503050406030204" pitchFamily="18" charset="0"/>
                  </a:rPr>
                  <a:t>x</a:t>
                </a:r>
                <a:r>
                  <a:rPr lang="es-ES" sz="1050" b="0" i="0">
                    <a:latin typeface="Cambria Math" panose="02040503050406030204" pitchFamily="18" charset="0"/>
                  </a:rPr>
                  <a:t>_</a:t>
                </a:r>
                <a:r>
                  <a:rPr lang="es-CO" sz="1000" b="0" i="0" u="none" strike="noStrike">
                    <a:solidFill>
                      <a:schemeClr val="tx1"/>
                    </a:solidFill>
                    <a:effectLst/>
                    <a:latin typeface="Cambria Math" panose="02040503050406030204" pitchFamily="18" charset="0"/>
                    <a:ea typeface="+mn-ea"/>
                    <a:cs typeface="+mn-cs"/>
                  </a:rPr>
                  <a:t>p</a:t>
                </a:r>
                <a:r>
                  <a:rPr lang="es-CO" sz="1050" i="0">
                    <a:latin typeface="Cambria Math" panose="02040503050406030204" pitchFamily="18" charset="0"/>
                  </a:rPr>
                  <a:t> </a:t>
                </a:r>
                <a:r>
                  <a:rPr lang="es-CO" sz="1050" b="0" i="0">
                    <a:latin typeface="Cambria Math" panose="02040503050406030204" pitchFamily="18" charset="0"/>
                  </a:rPr>
                  <a:t>".</a:t>
                </a:r>
                <a:r>
                  <a:rPr lang="es-ES" sz="1000" b="0" i="0">
                    <a:solidFill>
                      <a:schemeClr val="tx1"/>
                    </a:solidFill>
                    <a:effectLst/>
                    <a:latin typeface="Cambria Math" panose="02040503050406030204" pitchFamily="18" charset="0"/>
                    <a:ea typeface="+mn-ea"/>
                    <a:cs typeface="+mn-cs"/>
                  </a:rPr>
                  <a:t>𝑑𝑖𝑎𝑚</a:t>
                </a:r>
                <a:r>
                  <a:rPr lang="es-CO" sz="1000" b="0" i="0">
                    <a:solidFill>
                      <a:schemeClr val="tx1"/>
                    </a:solidFill>
                    <a:effectLst/>
                    <a:latin typeface="Cambria Math" panose="02040503050406030204" pitchFamily="18" charset="0"/>
                    <a:ea typeface="+mn-ea"/>
                    <a:cs typeface="+mn-cs"/>
                  </a:rPr>
                  <a:t>+</a:t>
                </a:r>
                <a:r>
                  <a:rPr lang="es-ES" sz="1000" b="0" i="0">
                    <a:solidFill>
                      <a:schemeClr val="tx1"/>
                    </a:solidFill>
                    <a:effectLst/>
                    <a:latin typeface="Cambria Math" panose="02040503050406030204" pitchFamily="18" charset="0"/>
                    <a:ea typeface="+mn-ea"/>
                    <a:cs typeface="+mn-cs"/>
                  </a:rPr>
                  <a:t>b</a:t>
                </a:r>
                <a:r>
                  <a:rPr lang="es-CO" sz="1000" b="0" i="0">
                    <a:solidFill>
                      <a:schemeClr val="tx1"/>
                    </a:solidFill>
                    <a:effectLst/>
                    <a:latin typeface="Cambria Math" panose="02040503050406030204" pitchFamily="18" charset="0"/>
                    <a:ea typeface="+mn-ea"/>
                    <a:cs typeface="+mn-cs"/>
                  </a:rPr>
                  <a:t>y</a:t>
                </a:r>
                <a:r>
                  <a:rPr lang="es-CO" sz="1100" b="0" i="0" u="none" strike="noStrike">
                    <a:solidFill>
                      <a:schemeClr val="tx1"/>
                    </a:solidFill>
                    <a:effectLst/>
                    <a:latin typeface="+mn-lt"/>
                    <a:ea typeface="+mn-ea"/>
                    <a:cs typeface="+mn-cs"/>
                  </a:rPr>
                  <a:t>_p</a:t>
                </a:r>
                <a:r>
                  <a:rPr lang="es-CO" sz="1200"/>
                  <a:t> </a:t>
                </a:r>
              </a:p>
            </xdr:txBody>
          </xdr:sp>
        </mc:Fallback>
      </mc:AlternateContent>
      <mc:AlternateContent xmlns:mc="http://schemas.openxmlformats.org/markup-compatibility/2006" xmlns:a14="http://schemas.microsoft.com/office/drawing/2010/main">
        <mc:Choice Requires="a14">
          <xdr:sp macro="" textlink="">
            <xdr:nvSpPr>
              <xdr:cNvPr id="30" name="CuadroTexto 29">
                <a:extLst>
                  <a:ext uri="{FF2B5EF4-FFF2-40B4-BE49-F238E27FC236}">
                    <a16:creationId xmlns:a16="http://schemas.microsoft.com/office/drawing/2014/main" id="{0FCF5FB6-4A98-4647-BE2F-0E0E8424EE33}"/>
                  </a:ext>
                </a:extLst>
              </xdr:cNvPr>
              <xdr:cNvSpPr txBox="1"/>
            </xdr:nvSpPr>
            <xdr:spPr>
              <a:xfrm>
                <a:off x="8554327" y="25684233"/>
                <a:ext cx="2468368" cy="1932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𝐶𝑡</m:t>
                        </m:r>
                      </m:e>
                      <m:sub>
                        <m:r>
                          <a:rPr lang="es-CO" sz="1100" i="1">
                            <a:solidFill>
                              <a:schemeClr val="tx1"/>
                            </a:solidFill>
                            <a:effectLst/>
                            <a:latin typeface="Cambria Math" panose="02040503050406030204" pitchFamily="18" charset="0"/>
                            <a:ea typeface="+mn-ea"/>
                            <a:cs typeface="+mn-cs"/>
                          </a:rPr>
                          <m:t>𝐶𝑡𝑐𝑓</m:t>
                        </m:r>
                      </m:sub>
                    </m:sSub>
                    <m:r>
                      <m:rPr>
                        <m:nor/>
                      </m:rPr>
                      <a:rPr lang="es-CO">
                        <a:effectLst/>
                      </a:rPr>
                      <m:t> </m:t>
                    </m:r>
                    <m:r>
                      <a:rPr lang="es-CO" sz="1050" b="0" i="1">
                        <a:latin typeface="Cambria Math" panose="02040503050406030204" pitchFamily="18" charset="0"/>
                      </a:rPr>
                      <m:t>=</m:t>
                    </m:r>
                    <m:r>
                      <m:rPr>
                        <m:nor/>
                      </m:rPr>
                      <a:rPr lang="es-ES" sz="1050" b="0" i="0">
                        <a:latin typeface="Cambria Math" panose="02040503050406030204" pitchFamily="18" charset="0"/>
                      </a:rPr>
                      <m:t>b</m:t>
                    </m:r>
                    <m:r>
                      <m:rPr>
                        <m:nor/>
                      </m:rPr>
                      <a:rPr lang="es-CO" sz="1050" b="0" i="0">
                        <a:latin typeface="Cambria Math" panose="02040503050406030204" pitchFamily="18" charset="0"/>
                      </a:rPr>
                      <m:t>z</m:t>
                    </m:r>
                    <m:r>
                      <m:rPr>
                        <m:nor/>
                      </m:rPr>
                      <a:rPr lang="es-CO" sz="1000" b="0" i="0" u="none" strike="noStrike">
                        <a:solidFill>
                          <a:schemeClr val="tx1"/>
                        </a:solidFill>
                        <a:effectLst/>
                        <a:latin typeface="+mn-lt"/>
                        <a:ea typeface="+mn-ea"/>
                        <a:cs typeface="+mn-cs"/>
                      </a:rPr>
                      <m:t>_</m:t>
                    </m:r>
                    <m:r>
                      <m:rPr>
                        <m:nor/>
                      </m:rPr>
                      <a:rPr lang="es-CO" sz="1000" b="0" i="0" u="none" strike="noStrike">
                        <a:solidFill>
                          <a:schemeClr val="tx1"/>
                        </a:solidFill>
                        <a:effectLst/>
                        <a:latin typeface="+mn-lt"/>
                        <a:ea typeface="+mn-ea"/>
                        <a:cs typeface="+mn-cs"/>
                      </a:rPr>
                      <m:t>p</m:t>
                    </m:r>
                    <m:r>
                      <m:rPr>
                        <m:nor/>
                      </m:rPr>
                      <a:rPr lang="es-CO" sz="1050"/>
                      <m:t> </m:t>
                    </m:r>
                    <m:r>
                      <a:rPr lang="es-CO" sz="1050" b="0" i="1">
                        <a:latin typeface="Cambria Math" panose="02040503050406030204" pitchFamily="18" charset="0"/>
                      </a:rPr>
                      <m:t>.</m:t>
                    </m:r>
                    <m:sSup>
                      <m:sSupPr>
                        <m:ctrlPr>
                          <a:rPr lang="es-CO" sz="1000" b="0" i="1">
                            <a:solidFill>
                              <a:schemeClr val="tx1"/>
                            </a:solidFill>
                            <a:effectLst/>
                            <a:latin typeface="Cambria Math" panose="02040503050406030204" pitchFamily="18" charset="0"/>
                            <a:ea typeface="+mn-ea"/>
                            <a:cs typeface="+mn-cs"/>
                          </a:rPr>
                        </m:ctrlPr>
                      </m:sSupPr>
                      <m:e>
                        <m:r>
                          <a:rPr lang="es-CO" sz="1000" b="0" i="1">
                            <a:solidFill>
                              <a:schemeClr val="tx1"/>
                            </a:solidFill>
                            <a:effectLst/>
                            <a:latin typeface="Cambria Math" panose="02040503050406030204" pitchFamily="18" charset="0"/>
                            <a:ea typeface="+mn-ea"/>
                            <a:cs typeface="+mn-cs"/>
                          </a:rPr>
                          <m:t>𝑑𝑖𝑎𝑚</m:t>
                        </m:r>
                      </m:e>
                      <m:sup>
                        <m:r>
                          <a:rPr lang="es-CO" sz="1000" b="0" i="1">
                            <a:solidFill>
                              <a:schemeClr val="tx1"/>
                            </a:solidFill>
                            <a:effectLst/>
                            <a:latin typeface="Cambria Math" panose="02040503050406030204" pitchFamily="18" charset="0"/>
                            <a:ea typeface="+mn-ea"/>
                            <a:cs typeface="+mn-cs"/>
                          </a:rPr>
                          <m:t>2</m:t>
                        </m:r>
                      </m:sup>
                    </m:sSup>
                    <m:r>
                      <a:rPr lang="es-CO" sz="1050" b="0" i="1">
                        <a:latin typeface="Cambria Math" panose="02040503050406030204" pitchFamily="18" charset="0"/>
                      </a:rPr>
                      <m:t>+</m:t>
                    </m:r>
                    <m:r>
                      <m:rPr>
                        <m:nor/>
                      </m:rPr>
                      <a:rPr lang="es-CO" sz="1050" b="0" i="0">
                        <a:latin typeface="Cambria Math" panose="02040503050406030204" pitchFamily="18" charset="0"/>
                      </a:rPr>
                      <m:t>ca</m:t>
                    </m:r>
                    <m:r>
                      <m:rPr>
                        <m:nor/>
                      </m:rPr>
                      <a:rPr lang="es-ES" sz="1050" b="0" i="0">
                        <a:latin typeface="Cambria Math" panose="02040503050406030204" pitchFamily="18" charset="0"/>
                      </a:rPr>
                      <m:t>_</m:t>
                    </m:r>
                    <m:r>
                      <m:rPr>
                        <m:nor/>
                      </m:rPr>
                      <a:rPr lang="es-CO" sz="1000" b="0" i="0" u="none" strike="noStrike">
                        <a:solidFill>
                          <a:schemeClr val="tx1"/>
                        </a:solidFill>
                        <a:effectLst/>
                        <a:latin typeface="+mn-lt"/>
                        <a:ea typeface="+mn-ea"/>
                        <a:cs typeface="+mn-cs"/>
                      </a:rPr>
                      <m:t>p</m:t>
                    </m:r>
                    <m:r>
                      <m:rPr>
                        <m:nor/>
                      </m:rPr>
                      <a:rPr lang="es-CO" sz="1050"/>
                      <m:t> </m:t>
                    </m:r>
                    <m:r>
                      <a:rPr lang="es-CO" sz="1050" b="0" i="1">
                        <a:latin typeface="Cambria Math" panose="02040503050406030204" pitchFamily="18" charset="0"/>
                      </a:rPr>
                      <m:t>.</m:t>
                    </m:r>
                    <m:r>
                      <a:rPr lang="es-ES" sz="1000" b="0" i="1">
                        <a:solidFill>
                          <a:schemeClr val="tx1"/>
                        </a:solidFill>
                        <a:effectLst/>
                        <a:latin typeface="Cambria Math" panose="02040503050406030204" pitchFamily="18" charset="0"/>
                        <a:ea typeface="+mn-ea"/>
                        <a:cs typeface="+mn-cs"/>
                      </a:rPr>
                      <m:t>𝑑𝑖𝑎𝑚</m:t>
                    </m:r>
                    <m:r>
                      <a:rPr lang="es-CO" sz="1000" b="0" i="1">
                        <a:solidFill>
                          <a:schemeClr val="tx1"/>
                        </a:solidFill>
                        <a:effectLst/>
                        <a:latin typeface="Cambria Math" panose="02040503050406030204" pitchFamily="18" charset="0"/>
                        <a:ea typeface="+mn-ea"/>
                        <a:cs typeface="+mn-cs"/>
                      </a:rPr>
                      <m:t>+</m:t>
                    </m:r>
                    <m:r>
                      <m:rPr>
                        <m:sty m:val="p"/>
                      </m:rPr>
                      <a:rPr lang="es-CO" sz="1000" b="0" i="0">
                        <a:solidFill>
                          <a:schemeClr val="tx1"/>
                        </a:solidFill>
                        <a:effectLst/>
                        <a:latin typeface="Cambria Math" panose="02040503050406030204" pitchFamily="18" charset="0"/>
                        <a:ea typeface="+mn-ea"/>
                        <a:cs typeface="+mn-cs"/>
                      </a:rPr>
                      <m:t>cb</m:t>
                    </m:r>
                  </m:oMath>
                </a14:m>
                <a:r>
                  <a:rPr lang="es-CO" sz="1100" b="0" i="0" u="none" strike="noStrike">
                    <a:solidFill>
                      <a:schemeClr val="tx1"/>
                    </a:solidFill>
                    <a:effectLst/>
                    <a:latin typeface="+mn-lt"/>
                    <a:ea typeface="+mn-ea"/>
                    <a:cs typeface="+mn-cs"/>
                  </a:rPr>
                  <a:t>_p</a:t>
                </a:r>
                <a:r>
                  <a:rPr lang="es-CO" sz="1200"/>
                  <a:t> </a:t>
                </a:r>
              </a:p>
            </xdr:txBody>
          </xdr:sp>
        </mc:Choice>
        <mc:Fallback xmlns="">
          <xdr:sp macro="" textlink="">
            <xdr:nvSpPr>
              <xdr:cNvPr id="30" name="CuadroTexto 29">
                <a:extLst>
                  <a:ext uri="{FF2B5EF4-FFF2-40B4-BE49-F238E27FC236}">
                    <a16:creationId xmlns:a16="http://schemas.microsoft.com/office/drawing/2014/main" id="{0FCF5FB6-4A98-4647-BE2F-0E0E8424EE33}"/>
                  </a:ext>
                </a:extLst>
              </xdr:cNvPr>
              <xdr:cNvSpPr txBox="1"/>
            </xdr:nvSpPr>
            <xdr:spPr>
              <a:xfrm>
                <a:off x="8554327" y="25684233"/>
                <a:ext cx="2468368" cy="1932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i="0">
                    <a:solidFill>
                      <a:schemeClr val="tx1"/>
                    </a:solidFill>
                    <a:effectLst/>
                    <a:latin typeface="Cambria Math" panose="02040503050406030204" pitchFamily="18" charset="0"/>
                    <a:ea typeface="+mn-ea"/>
                    <a:cs typeface="+mn-cs"/>
                  </a:rPr>
                  <a:t>〖𝐶𝑡〗_𝐶𝑡𝑐𝑓 "</a:t>
                </a:r>
                <a:r>
                  <a:rPr lang="es-CO" i="0">
                    <a:effectLst/>
                    <a:latin typeface="Cambria Math" panose="02040503050406030204" pitchFamily="18" charset="0"/>
                  </a:rPr>
                  <a:t> </a:t>
                </a:r>
                <a:r>
                  <a:rPr lang="es-CO" sz="1050" b="0" i="0">
                    <a:effectLst/>
                    <a:latin typeface="Cambria Math" panose="02040503050406030204" pitchFamily="18" charset="0"/>
                  </a:rPr>
                  <a:t>"</a:t>
                </a:r>
                <a:r>
                  <a:rPr lang="es-CO" sz="1050" b="0" i="0">
                    <a:latin typeface="Cambria Math" panose="02040503050406030204" pitchFamily="18" charset="0"/>
                  </a:rPr>
                  <a:t>=</a:t>
                </a:r>
                <a:r>
                  <a:rPr lang="es-ES" sz="1050" b="0" i="0">
                    <a:latin typeface="Cambria Math" panose="02040503050406030204" pitchFamily="18" charset="0"/>
                  </a:rPr>
                  <a:t>"b</a:t>
                </a:r>
                <a:r>
                  <a:rPr lang="es-CO" sz="1050" b="0" i="0">
                    <a:latin typeface="Cambria Math" panose="02040503050406030204" pitchFamily="18" charset="0"/>
                  </a:rPr>
                  <a:t>z</a:t>
                </a:r>
                <a:r>
                  <a:rPr lang="es-CO" sz="1000" b="0" i="0" u="none" strike="noStrike">
                    <a:solidFill>
                      <a:schemeClr val="tx1"/>
                    </a:solidFill>
                    <a:effectLst/>
                    <a:latin typeface="Cambria Math" panose="02040503050406030204" pitchFamily="18" charset="0"/>
                    <a:ea typeface="+mn-ea"/>
                    <a:cs typeface="+mn-cs"/>
                  </a:rPr>
                  <a:t>_p</a:t>
                </a:r>
                <a:r>
                  <a:rPr lang="es-CO" sz="1050" i="0">
                    <a:latin typeface="Cambria Math" panose="02040503050406030204" pitchFamily="18" charset="0"/>
                  </a:rPr>
                  <a:t> </a:t>
                </a:r>
                <a:r>
                  <a:rPr lang="es-CO" sz="1050" b="0" i="0">
                    <a:latin typeface="Cambria Math" panose="02040503050406030204" pitchFamily="18" charset="0"/>
                  </a:rPr>
                  <a:t>".</a:t>
                </a:r>
                <a:r>
                  <a:rPr lang="es-CO" sz="1000" b="0" i="0">
                    <a:solidFill>
                      <a:schemeClr val="tx1"/>
                    </a:solidFill>
                    <a:effectLst/>
                    <a:latin typeface="Cambria Math" panose="02040503050406030204" pitchFamily="18" charset="0"/>
                    <a:ea typeface="+mn-ea"/>
                    <a:cs typeface="+mn-cs"/>
                  </a:rPr>
                  <a:t>〖𝑑𝑖𝑎𝑚〗^2</a:t>
                </a:r>
                <a:r>
                  <a:rPr lang="es-CO" sz="1050" b="0" i="0">
                    <a:latin typeface="Cambria Math" panose="02040503050406030204" pitchFamily="18" charset="0"/>
                  </a:rPr>
                  <a:t>+"ca</a:t>
                </a:r>
                <a:r>
                  <a:rPr lang="es-ES" sz="1050" b="0" i="0">
                    <a:latin typeface="Cambria Math" panose="02040503050406030204" pitchFamily="18" charset="0"/>
                  </a:rPr>
                  <a:t>_</a:t>
                </a:r>
                <a:r>
                  <a:rPr lang="es-CO" sz="1000" b="0" i="0" u="none" strike="noStrike">
                    <a:solidFill>
                      <a:schemeClr val="tx1"/>
                    </a:solidFill>
                    <a:effectLst/>
                    <a:latin typeface="Cambria Math" panose="02040503050406030204" pitchFamily="18" charset="0"/>
                    <a:ea typeface="+mn-ea"/>
                    <a:cs typeface="+mn-cs"/>
                  </a:rPr>
                  <a:t>p</a:t>
                </a:r>
                <a:r>
                  <a:rPr lang="es-CO" sz="1050" i="0">
                    <a:latin typeface="Cambria Math" panose="02040503050406030204" pitchFamily="18" charset="0"/>
                  </a:rPr>
                  <a:t> </a:t>
                </a:r>
                <a:r>
                  <a:rPr lang="es-CO" sz="1050" b="0" i="0">
                    <a:latin typeface="Cambria Math" panose="02040503050406030204" pitchFamily="18" charset="0"/>
                  </a:rPr>
                  <a:t>".</a:t>
                </a:r>
                <a:r>
                  <a:rPr lang="es-ES" sz="1000" b="0" i="0">
                    <a:solidFill>
                      <a:schemeClr val="tx1"/>
                    </a:solidFill>
                    <a:effectLst/>
                    <a:latin typeface="Cambria Math" panose="02040503050406030204" pitchFamily="18" charset="0"/>
                    <a:ea typeface="+mn-ea"/>
                    <a:cs typeface="+mn-cs"/>
                  </a:rPr>
                  <a:t>𝑑𝑖𝑎𝑚</a:t>
                </a:r>
                <a:r>
                  <a:rPr lang="es-CO" sz="1000" b="0" i="0">
                    <a:solidFill>
                      <a:schemeClr val="tx1"/>
                    </a:solidFill>
                    <a:effectLst/>
                    <a:latin typeface="Cambria Math" panose="02040503050406030204" pitchFamily="18" charset="0"/>
                    <a:ea typeface="+mn-ea"/>
                    <a:cs typeface="+mn-cs"/>
                  </a:rPr>
                  <a:t>+cb</a:t>
                </a:r>
                <a:r>
                  <a:rPr lang="es-CO" sz="1100" b="0" i="0" u="none" strike="noStrike">
                    <a:solidFill>
                      <a:schemeClr val="tx1"/>
                    </a:solidFill>
                    <a:effectLst/>
                    <a:latin typeface="+mn-lt"/>
                    <a:ea typeface="+mn-ea"/>
                    <a:cs typeface="+mn-cs"/>
                  </a:rPr>
                  <a:t>_p</a:t>
                </a:r>
                <a:r>
                  <a:rPr lang="es-CO" sz="1200"/>
                  <a:t> </a:t>
                </a:r>
              </a:p>
            </xdr:txBody>
          </xdr:sp>
        </mc:Fallback>
      </mc:AlternateContent>
      <mc:AlternateContent xmlns:mc="http://schemas.openxmlformats.org/markup-compatibility/2006" xmlns:a14="http://schemas.microsoft.com/office/drawing/2010/main">
        <mc:Choice Requires="a14">
          <xdr:sp macro="" textlink="">
            <xdr:nvSpPr>
              <xdr:cNvPr id="31" name="CuadroTexto 30">
                <a:extLst>
                  <a:ext uri="{FF2B5EF4-FFF2-40B4-BE49-F238E27FC236}">
                    <a16:creationId xmlns:a16="http://schemas.microsoft.com/office/drawing/2014/main" id="{7BE44091-8844-A94F-97DB-24D4EB614AF0}"/>
                  </a:ext>
                </a:extLst>
              </xdr:cNvPr>
              <xdr:cNvSpPr txBox="1"/>
            </xdr:nvSpPr>
            <xdr:spPr>
              <a:xfrm>
                <a:off x="8358221" y="26642891"/>
                <a:ext cx="2435731" cy="1878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𝐶</m:t>
                        </m:r>
                        <m:r>
                          <a:rPr lang="es-ES" sz="1100" b="0" i="1">
                            <a:solidFill>
                              <a:schemeClr val="tx1"/>
                            </a:solidFill>
                            <a:effectLst/>
                            <a:latin typeface="Cambria Math" panose="02040503050406030204" pitchFamily="18" charset="0"/>
                            <a:ea typeface="+mn-ea"/>
                            <a:cs typeface="+mn-cs"/>
                          </a:rPr>
                          <m:t>𝑉𝐶</m:t>
                        </m:r>
                      </m:e>
                      <m:sub>
                        <m:r>
                          <a:rPr lang="es-ES" sz="1100" b="0" i="1">
                            <a:solidFill>
                              <a:schemeClr val="tx1"/>
                            </a:solidFill>
                            <a:effectLst/>
                            <a:latin typeface="Cambria Math" panose="02040503050406030204" pitchFamily="18" charset="0"/>
                            <a:ea typeface="+mn-ea"/>
                            <a:cs typeface="+mn-cs"/>
                          </a:rPr>
                          <m:t>𝑣𝑐</m:t>
                        </m:r>
                      </m:sub>
                    </m:sSub>
                    <m:r>
                      <m:rPr>
                        <m:nor/>
                      </m:rPr>
                      <a:rPr lang="es-CO">
                        <a:effectLst/>
                      </a:rPr>
                      <m:t> </m:t>
                    </m:r>
                    <m:r>
                      <a:rPr lang="es-CO" sz="1050" b="0" i="1">
                        <a:latin typeface="Cambria Math" panose="02040503050406030204" pitchFamily="18" charset="0"/>
                      </a:rPr>
                      <m:t>=</m:t>
                    </m:r>
                    <m:r>
                      <m:rPr>
                        <m:nor/>
                      </m:rPr>
                      <a:rPr lang="es-ES" sz="1050" b="0" i="0">
                        <a:latin typeface="Cambria Math" panose="02040503050406030204" pitchFamily="18" charset="0"/>
                      </a:rPr>
                      <m:t>c</m:t>
                    </m:r>
                    <m:r>
                      <m:rPr>
                        <m:nor/>
                      </m:rPr>
                      <a:rPr lang="es-CO" sz="1050" b="0" i="0">
                        <a:latin typeface="Cambria Math" panose="02040503050406030204" pitchFamily="18" charset="0"/>
                      </a:rPr>
                      <m:t>d</m:t>
                    </m:r>
                    <m:r>
                      <m:rPr>
                        <m:nor/>
                      </m:rPr>
                      <a:rPr lang="es-CO" sz="1000" b="0" i="0" u="none" strike="noStrike">
                        <a:solidFill>
                          <a:schemeClr val="tx1"/>
                        </a:solidFill>
                        <a:effectLst/>
                        <a:latin typeface="+mn-lt"/>
                        <a:ea typeface="+mn-ea"/>
                        <a:cs typeface="+mn-cs"/>
                      </a:rPr>
                      <m:t>_</m:t>
                    </m:r>
                    <m:r>
                      <m:rPr>
                        <m:nor/>
                      </m:rPr>
                      <a:rPr lang="es-CO" sz="1000" b="0" i="0" u="none" strike="noStrike">
                        <a:solidFill>
                          <a:schemeClr val="tx1"/>
                        </a:solidFill>
                        <a:effectLst/>
                        <a:latin typeface="+mn-lt"/>
                        <a:ea typeface="+mn-ea"/>
                        <a:cs typeface="+mn-cs"/>
                      </a:rPr>
                      <m:t>p</m:t>
                    </m:r>
                    <m:r>
                      <m:rPr>
                        <m:nor/>
                      </m:rPr>
                      <a:rPr lang="es-CO" sz="1050"/>
                      <m:t> </m:t>
                    </m:r>
                    <m:r>
                      <a:rPr lang="es-CO" sz="1050" b="0" i="1">
                        <a:latin typeface="Cambria Math" panose="02040503050406030204" pitchFamily="18" charset="0"/>
                      </a:rPr>
                      <m:t>.</m:t>
                    </m:r>
                    <m:sSup>
                      <m:sSupPr>
                        <m:ctrlPr>
                          <a:rPr lang="es-CO" sz="1000" b="0" i="1">
                            <a:solidFill>
                              <a:schemeClr val="tx1"/>
                            </a:solidFill>
                            <a:effectLst/>
                            <a:latin typeface="Cambria Math" panose="02040503050406030204" pitchFamily="18" charset="0"/>
                            <a:ea typeface="+mn-ea"/>
                            <a:cs typeface="+mn-cs"/>
                          </a:rPr>
                        </m:ctrlPr>
                      </m:sSupPr>
                      <m:e>
                        <m:r>
                          <a:rPr lang="es-CO" sz="1000" b="0" i="1">
                            <a:solidFill>
                              <a:schemeClr val="tx1"/>
                            </a:solidFill>
                            <a:effectLst/>
                            <a:latin typeface="Cambria Math" panose="02040503050406030204" pitchFamily="18" charset="0"/>
                            <a:ea typeface="+mn-ea"/>
                            <a:cs typeface="+mn-cs"/>
                          </a:rPr>
                          <m:t>𝑑𝑖𝑎𝑚</m:t>
                        </m:r>
                      </m:e>
                      <m:sup>
                        <m:r>
                          <a:rPr lang="es-CO" sz="1000" b="0" i="1">
                            <a:solidFill>
                              <a:schemeClr val="tx1"/>
                            </a:solidFill>
                            <a:effectLst/>
                            <a:latin typeface="Cambria Math" panose="02040503050406030204" pitchFamily="18" charset="0"/>
                            <a:ea typeface="+mn-ea"/>
                            <a:cs typeface="+mn-cs"/>
                          </a:rPr>
                          <m:t>2</m:t>
                        </m:r>
                      </m:sup>
                    </m:sSup>
                    <m:r>
                      <a:rPr lang="es-CO" sz="1050" b="0" i="1">
                        <a:latin typeface="Cambria Math" panose="02040503050406030204" pitchFamily="18" charset="0"/>
                      </a:rPr>
                      <m:t>+</m:t>
                    </m:r>
                    <m:r>
                      <m:rPr>
                        <m:nor/>
                      </m:rPr>
                      <a:rPr lang="es-ES" sz="1050" b="0" i="0">
                        <a:latin typeface="Cambria Math" panose="02040503050406030204" pitchFamily="18" charset="0"/>
                      </a:rPr>
                      <m:t>c</m:t>
                    </m:r>
                    <m:r>
                      <m:rPr>
                        <m:nor/>
                      </m:rPr>
                      <a:rPr lang="es-CO" sz="1050" b="0" i="0">
                        <a:latin typeface="Cambria Math" panose="02040503050406030204" pitchFamily="18" charset="0"/>
                      </a:rPr>
                      <m:t>e</m:t>
                    </m:r>
                    <m:r>
                      <m:rPr>
                        <m:nor/>
                      </m:rPr>
                      <a:rPr lang="es-ES" sz="1050" b="0" i="0">
                        <a:latin typeface="Cambria Math" panose="02040503050406030204" pitchFamily="18" charset="0"/>
                      </a:rPr>
                      <m:t>_</m:t>
                    </m:r>
                    <m:r>
                      <m:rPr>
                        <m:nor/>
                      </m:rPr>
                      <a:rPr lang="es-CO" sz="1000" b="0" i="0" u="none" strike="noStrike">
                        <a:solidFill>
                          <a:schemeClr val="tx1"/>
                        </a:solidFill>
                        <a:effectLst/>
                        <a:latin typeface="+mn-lt"/>
                        <a:ea typeface="+mn-ea"/>
                        <a:cs typeface="+mn-cs"/>
                      </a:rPr>
                      <m:t>p</m:t>
                    </m:r>
                    <m:r>
                      <m:rPr>
                        <m:nor/>
                      </m:rPr>
                      <a:rPr lang="es-CO" sz="1050"/>
                      <m:t> </m:t>
                    </m:r>
                    <m:r>
                      <a:rPr lang="es-CO" sz="1050" b="0" i="1">
                        <a:latin typeface="Cambria Math" panose="02040503050406030204" pitchFamily="18" charset="0"/>
                      </a:rPr>
                      <m:t>.</m:t>
                    </m:r>
                    <m:r>
                      <a:rPr lang="es-ES" sz="1000" b="0" i="1">
                        <a:solidFill>
                          <a:schemeClr val="tx1"/>
                        </a:solidFill>
                        <a:effectLst/>
                        <a:latin typeface="Cambria Math" panose="02040503050406030204" pitchFamily="18" charset="0"/>
                        <a:ea typeface="+mn-ea"/>
                        <a:cs typeface="+mn-cs"/>
                      </a:rPr>
                      <m:t>𝑑𝑖𝑎𝑚</m:t>
                    </m:r>
                    <m:r>
                      <a:rPr lang="es-CO" sz="1000" b="0" i="1">
                        <a:solidFill>
                          <a:schemeClr val="tx1"/>
                        </a:solidFill>
                        <a:effectLst/>
                        <a:latin typeface="Cambria Math" panose="02040503050406030204" pitchFamily="18" charset="0"/>
                        <a:ea typeface="+mn-ea"/>
                        <a:cs typeface="+mn-cs"/>
                      </a:rPr>
                      <m:t>+</m:t>
                    </m:r>
                    <m:r>
                      <m:rPr>
                        <m:sty m:val="p"/>
                      </m:rPr>
                      <a:rPr lang="es-ES" sz="1000" b="0" i="0">
                        <a:solidFill>
                          <a:schemeClr val="tx1"/>
                        </a:solidFill>
                        <a:effectLst/>
                        <a:latin typeface="Cambria Math" panose="02040503050406030204" pitchFamily="18" charset="0"/>
                        <a:ea typeface="+mn-ea"/>
                        <a:cs typeface="+mn-cs"/>
                      </a:rPr>
                      <m:t>c</m:t>
                    </m:r>
                    <m:r>
                      <m:rPr>
                        <m:sty m:val="p"/>
                      </m:rPr>
                      <a:rPr lang="es-CO" sz="1000" b="0" i="0">
                        <a:solidFill>
                          <a:schemeClr val="tx1"/>
                        </a:solidFill>
                        <a:effectLst/>
                        <a:latin typeface="Cambria Math" panose="02040503050406030204" pitchFamily="18" charset="0"/>
                        <a:ea typeface="+mn-ea"/>
                        <a:cs typeface="+mn-cs"/>
                      </a:rPr>
                      <m:t>f</m:t>
                    </m:r>
                  </m:oMath>
                </a14:m>
                <a:r>
                  <a:rPr lang="es-CO" sz="1100" b="0" i="0" u="none" strike="noStrike">
                    <a:solidFill>
                      <a:schemeClr val="tx1"/>
                    </a:solidFill>
                    <a:effectLst/>
                    <a:latin typeface="+mn-lt"/>
                    <a:ea typeface="+mn-ea"/>
                    <a:cs typeface="+mn-cs"/>
                  </a:rPr>
                  <a:t>_p</a:t>
                </a:r>
                <a:r>
                  <a:rPr lang="es-CO" sz="1200"/>
                  <a:t> </a:t>
                </a:r>
              </a:p>
            </xdr:txBody>
          </xdr:sp>
        </mc:Choice>
        <mc:Fallback xmlns="">
          <xdr:sp macro="" textlink="">
            <xdr:nvSpPr>
              <xdr:cNvPr id="31" name="CuadroTexto 30">
                <a:extLst>
                  <a:ext uri="{FF2B5EF4-FFF2-40B4-BE49-F238E27FC236}">
                    <a16:creationId xmlns:a16="http://schemas.microsoft.com/office/drawing/2014/main" id="{7BE44091-8844-A94F-97DB-24D4EB614AF0}"/>
                  </a:ext>
                </a:extLst>
              </xdr:cNvPr>
              <xdr:cNvSpPr txBox="1"/>
            </xdr:nvSpPr>
            <xdr:spPr>
              <a:xfrm>
                <a:off x="8358221" y="26642891"/>
                <a:ext cx="2435731" cy="1878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i="0">
                    <a:solidFill>
                      <a:schemeClr val="tx1"/>
                    </a:solidFill>
                    <a:effectLst/>
                    <a:latin typeface="Cambria Math" panose="02040503050406030204" pitchFamily="18" charset="0"/>
                    <a:ea typeface="+mn-ea"/>
                    <a:cs typeface="+mn-cs"/>
                  </a:rPr>
                  <a:t>〖𝐶</a:t>
                </a:r>
                <a:r>
                  <a:rPr lang="es-ES" sz="1100" b="0" i="0">
                    <a:solidFill>
                      <a:schemeClr val="tx1"/>
                    </a:solidFill>
                    <a:effectLst/>
                    <a:latin typeface="Cambria Math" panose="02040503050406030204" pitchFamily="18" charset="0"/>
                    <a:ea typeface="+mn-ea"/>
                    <a:cs typeface="+mn-cs"/>
                  </a:rPr>
                  <a:t>𝑉𝐶</a:t>
                </a:r>
                <a:r>
                  <a:rPr lang="es-CO" sz="1100" b="0" i="0">
                    <a:solidFill>
                      <a:schemeClr val="tx1"/>
                    </a:solidFill>
                    <a:effectLst/>
                    <a:latin typeface="Cambria Math" panose="02040503050406030204" pitchFamily="18" charset="0"/>
                    <a:ea typeface="+mn-ea"/>
                    <a:cs typeface="+mn-cs"/>
                  </a:rPr>
                  <a:t>〗_</a:t>
                </a:r>
                <a:r>
                  <a:rPr lang="es-ES" sz="1100" b="0" i="0">
                    <a:solidFill>
                      <a:schemeClr val="tx1"/>
                    </a:solidFill>
                    <a:effectLst/>
                    <a:latin typeface="Cambria Math" panose="02040503050406030204" pitchFamily="18" charset="0"/>
                    <a:ea typeface="+mn-ea"/>
                    <a:cs typeface="+mn-cs"/>
                  </a:rPr>
                  <a:t>𝑣𝑐</a:t>
                </a:r>
                <a:r>
                  <a:rPr lang="es-CO" sz="1100" b="0" i="0">
                    <a:solidFill>
                      <a:schemeClr val="tx1"/>
                    </a:solidFill>
                    <a:effectLst/>
                    <a:latin typeface="Cambria Math" panose="02040503050406030204" pitchFamily="18" charset="0"/>
                    <a:ea typeface="+mn-ea"/>
                    <a:cs typeface="+mn-cs"/>
                  </a:rPr>
                  <a:t> "</a:t>
                </a:r>
                <a:r>
                  <a:rPr lang="es-CO" i="0">
                    <a:effectLst/>
                    <a:latin typeface="Cambria Math" panose="02040503050406030204" pitchFamily="18" charset="0"/>
                  </a:rPr>
                  <a:t> </a:t>
                </a:r>
                <a:r>
                  <a:rPr lang="es-CO" sz="1050" b="0" i="0">
                    <a:effectLst/>
                    <a:latin typeface="Cambria Math" panose="02040503050406030204" pitchFamily="18" charset="0"/>
                  </a:rPr>
                  <a:t>"</a:t>
                </a:r>
                <a:r>
                  <a:rPr lang="es-CO" sz="1050" b="0" i="0">
                    <a:latin typeface="Cambria Math" panose="02040503050406030204" pitchFamily="18" charset="0"/>
                  </a:rPr>
                  <a:t>=</a:t>
                </a:r>
                <a:r>
                  <a:rPr lang="es-ES" sz="1050" b="0" i="0">
                    <a:latin typeface="Cambria Math" panose="02040503050406030204" pitchFamily="18" charset="0"/>
                  </a:rPr>
                  <a:t>"c</a:t>
                </a:r>
                <a:r>
                  <a:rPr lang="es-CO" sz="1050" b="0" i="0">
                    <a:latin typeface="Cambria Math" panose="02040503050406030204" pitchFamily="18" charset="0"/>
                  </a:rPr>
                  <a:t>d</a:t>
                </a:r>
                <a:r>
                  <a:rPr lang="es-CO" sz="1000" b="0" i="0" u="none" strike="noStrike">
                    <a:solidFill>
                      <a:schemeClr val="tx1"/>
                    </a:solidFill>
                    <a:effectLst/>
                    <a:latin typeface="Cambria Math" panose="02040503050406030204" pitchFamily="18" charset="0"/>
                    <a:ea typeface="+mn-ea"/>
                    <a:cs typeface="+mn-cs"/>
                  </a:rPr>
                  <a:t>_p</a:t>
                </a:r>
                <a:r>
                  <a:rPr lang="es-CO" sz="1050" i="0">
                    <a:latin typeface="Cambria Math" panose="02040503050406030204" pitchFamily="18" charset="0"/>
                  </a:rPr>
                  <a:t> </a:t>
                </a:r>
                <a:r>
                  <a:rPr lang="es-CO" sz="1050" b="0" i="0">
                    <a:latin typeface="Cambria Math" panose="02040503050406030204" pitchFamily="18" charset="0"/>
                  </a:rPr>
                  <a:t>".</a:t>
                </a:r>
                <a:r>
                  <a:rPr lang="es-CO" sz="1000" b="0" i="0">
                    <a:solidFill>
                      <a:schemeClr val="tx1"/>
                    </a:solidFill>
                    <a:effectLst/>
                    <a:latin typeface="Cambria Math" panose="02040503050406030204" pitchFamily="18" charset="0"/>
                    <a:ea typeface="+mn-ea"/>
                    <a:cs typeface="+mn-cs"/>
                  </a:rPr>
                  <a:t>〖𝑑𝑖𝑎𝑚〗^2</a:t>
                </a:r>
                <a:r>
                  <a:rPr lang="es-CO" sz="1050" b="0" i="0">
                    <a:latin typeface="Cambria Math" panose="02040503050406030204" pitchFamily="18" charset="0"/>
                  </a:rPr>
                  <a:t>+</a:t>
                </a:r>
                <a:r>
                  <a:rPr lang="es-ES" sz="1050" b="0" i="0">
                    <a:latin typeface="Cambria Math" panose="02040503050406030204" pitchFamily="18" charset="0"/>
                  </a:rPr>
                  <a:t>"c</a:t>
                </a:r>
                <a:r>
                  <a:rPr lang="es-CO" sz="1050" b="0" i="0">
                    <a:latin typeface="Cambria Math" panose="02040503050406030204" pitchFamily="18" charset="0"/>
                  </a:rPr>
                  <a:t>e</a:t>
                </a:r>
                <a:r>
                  <a:rPr lang="es-ES" sz="1050" b="0" i="0">
                    <a:latin typeface="Cambria Math" panose="02040503050406030204" pitchFamily="18" charset="0"/>
                  </a:rPr>
                  <a:t>_</a:t>
                </a:r>
                <a:r>
                  <a:rPr lang="es-CO" sz="1000" b="0" i="0" u="none" strike="noStrike">
                    <a:solidFill>
                      <a:schemeClr val="tx1"/>
                    </a:solidFill>
                    <a:effectLst/>
                    <a:latin typeface="Cambria Math" panose="02040503050406030204" pitchFamily="18" charset="0"/>
                    <a:ea typeface="+mn-ea"/>
                    <a:cs typeface="+mn-cs"/>
                  </a:rPr>
                  <a:t>p</a:t>
                </a:r>
                <a:r>
                  <a:rPr lang="es-CO" sz="1050" i="0">
                    <a:latin typeface="Cambria Math" panose="02040503050406030204" pitchFamily="18" charset="0"/>
                  </a:rPr>
                  <a:t> </a:t>
                </a:r>
                <a:r>
                  <a:rPr lang="es-CO" sz="1050" b="0" i="0">
                    <a:latin typeface="Cambria Math" panose="02040503050406030204" pitchFamily="18" charset="0"/>
                  </a:rPr>
                  <a:t>".</a:t>
                </a:r>
                <a:r>
                  <a:rPr lang="es-ES" sz="1000" b="0" i="0">
                    <a:solidFill>
                      <a:schemeClr val="tx1"/>
                    </a:solidFill>
                    <a:effectLst/>
                    <a:latin typeface="Cambria Math" panose="02040503050406030204" pitchFamily="18" charset="0"/>
                    <a:ea typeface="+mn-ea"/>
                    <a:cs typeface="+mn-cs"/>
                  </a:rPr>
                  <a:t>𝑑𝑖𝑎𝑚</a:t>
                </a:r>
                <a:r>
                  <a:rPr lang="es-CO" sz="1000" b="0" i="0">
                    <a:solidFill>
                      <a:schemeClr val="tx1"/>
                    </a:solidFill>
                    <a:effectLst/>
                    <a:latin typeface="Cambria Math" panose="02040503050406030204" pitchFamily="18" charset="0"/>
                    <a:ea typeface="+mn-ea"/>
                    <a:cs typeface="+mn-cs"/>
                  </a:rPr>
                  <a:t>+</a:t>
                </a:r>
                <a:r>
                  <a:rPr lang="es-ES" sz="1000" b="0" i="0">
                    <a:solidFill>
                      <a:schemeClr val="tx1"/>
                    </a:solidFill>
                    <a:effectLst/>
                    <a:latin typeface="Cambria Math" panose="02040503050406030204" pitchFamily="18" charset="0"/>
                    <a:ea typeface="+mn-ea"/>
                    <a:cs typeface="+mn-cs"/>
                  </a:rPr>
                  <a:t>c</a:t>
                </a:r>
                <a:r>
                  <a:rPr lang="es-CO" sz="1000" b="0" i="0">
                    <a:solidFill>
                      <a:schemeClr val="tx1"/>
                    </a:solidFill>
                    <a:effectLst/>
                    <a:latin typeface="Cambria Math" panose="02040503050406030204" pitchFamily="18" charset="0"/>
                    <a:ea typeface="+mn-ea"/>
                    <a:cs typeface="+mn-cs"/>
                  </a:rPr>
                  <a:t>f</a:t>
                </a:r>
                <a:r>
                  <a:rPr lang="es-CO" sz="1100" b="0" i="0" u="none" strike="noStrike">
                    <a:solidFill>
                      <a:schemeClr val="tx1"/>
                    </a:solidFill>
                    <a:effectLst/>
                    <a:latin typeface="+mn-lt"/>
                    <a:ea typeface="+mn-ea"/>
                    <a:cs typeface="+mn-cs"/>
                  </a:rPr>
                  <a:t>_p</a:t>
                </a:r>
                <a:r>
                  <a:rPr lang="es-CO" sz="1200"/>
                  <a:t> </a:t>
                </a:r>
              </a:p>
            </xdr:txBody>
          </xdr:sp>
        </mc:Fallback>
      </mc:AlternateContent>
      <mc:AlternateContent xmlns:mc="http://schemas.openxmlformats.org/markup-compatibility/2006" xmlns:a14="http://schemas.microsoft.com/office/drawing/2010/main">
        <mc:Choice Requires="a14">
          <xdr:sp macro="" textlink="">
            <xdr:nvSpPr>
              <xdr:cNvPr id="33" name="CuadroTexto 32">
                <a:extLst>
                  <a:ext uri="{FF2B5EF4-FFF2-40B4-BE49-F238E27FC236}">
                    <a16:creationId xmlns:a16="http://schemas.microsoft.com/office/drawing/2014/main" id="{33A157A3-D7B3-344F-BBA8-E1ABC6A5590E}"/>
                  </a:ext>
                </a:extLst>
              </xdr:cNvPr>
              <xdr:cNvSpPr txBox="1"/>
            </xdr:nvSpPr>
            <xdr:spPr>
              <a:xfrm>
                <a:off x="8344558" y="27226763"/>
                <a:ext cx="2611741" cy="1878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𝑀</m:t>
                        </m:r>
                      </m:e>
                      <m:sub>
                        <m:r>
                          <a:rPr lang="es-ES" sz="1100" b="0" i="1">
                            <a:solidFill>
                              <a:schemeClr val="tx1"/>
                            </a:solidFill>
                            <a:effectLst/>
                            <a:latin typeface="Cambria Math" panose="02040503050406030204" pitchFamily="18" charset="0"/>
                            <a:ea typeface="+mn-ea"/>
                            <a:cs typeface="+mn-cs"/>
                          </a:rPr>
                          <m:t>𝐴𝑁𝑆𝐼</m:t>
                        </m:r>
                      </m:sub>
                    </m:sSub>
                    <m:r>
                      <a:rPr lang="es-CO" sz="1200" b="0" i="1">
                        <a:latin typeface="Cambria Math" panose="02040503050406030204" pitchFamily="18" charset="0"/>
                      </a:rPr>
                      <m:t>=</m:t>
                    </m:r>
                    <m:r>
                      <m:rPr>
                        <m:nor/>
                      </m:rPr>
                      <a:rPr lang="es-ES" sz="1200" b="0" i="0">
                        <a:latin typeface="Cambria Math" panose="02040503050406030204" pitchFamily="18" charset="0"/>
                      </a:rPr>
                      <m:t>cg</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𝑑𝑖𝑎𝑚</m:t>
                        </m:r>
                      </m:e>
                      <m:sup>
                        <m:r>
                          <a:rPr lang="es-CO" sz="1100" b="0" i="1">
                            <a:solidFill>
                              <a:schemeClr val="tx1"/>
                            </a:solidFill>
                            <a:effectLst/>
                            <a:latin typeface="Cambria Math" panose="02040503050406030204" pitchFamily="18" charset="0"/>
                            <a:ea typeface="+mn-ea"/>
                            <a:cs typeface="+mn-cs"/>
                          </a:rPr>
                          <m:t>2</m:t>
                        </m:r>
                      </m:sup>
                    </m:sSup>
                    <m:r>
                      <a:rPr lang="es-CO" sz="1200" b="0" i="1">
                        <a:latin typeface="Cambria Math" panose="02040503050406030204" pitchFamily="18" charset="0"/>
                      </a:rPr>
                      <m:t>+</m:t>
                    </m:r>
                    <m:r>
                      <m:rPr>
                        <m:nor/>
                      </m:rPr>
                      <a:rPr lang="es-ES" sz="1200" b="0" i="0">
                        <a:latin typeface="Cambria Math" panose="02040503050406030204" pitchFamily="18" charset="0"/>
                      </a:rPr>
                      <m:t>ch</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r>
                      <a:rPr lang="es-CO" sz="1200" b="0" i="1">
                        <a:latin typeface="Cambria Math" panose="02040503050406030204" pitchFamily="18" charset="0"/>
                      </a:rPr>
                      <m:t>.</m:t>
                    </m:r>
                    <m:r>
                      <a:rPr lang="es-ES" sz="1100" b="0" i="1">
                        <a:solidFill>
                          <a:schemeClr val="tx1"/>
                        </a:solidFill>
                        <a:effectLst/>
                        <a:latin typeface="Cambria Math" panose="02040503050406030204" pitchFamily="18" charset="0"/>
                        <a:ea typeface="+mn-ea"/>
                        <a:cs typeface="+mn-cs"/>
                      </a:rPr>
                      <m:t>𝑑𝑖𝑎𝑚</m:t>
                    </m:r>
                    <m:r>
                      <a:rPr lang="es-CO" sz="1100" b="0" i="1">
                        <a:solidFill>
                          <a:schemeClr val="tx1"/>
                        </a:solidFill>
                        <a:effectLst/>
                        <a:latin typeface="Cambria Math" panose="02040503050406030204" pitchFamily="18" charset="0"/>
                        <a:ea typeface="+mn-ea"/>
                        <a:cs typeface="+mn-cs"/>
                      </a:rPr>
                      <m:t>+</m:t>
                    </m:r>
                    <m:r>
                      <m:rPr>
                        <m:sty m:val="p"/>
                      </m:rPr>
                      <a:rPr lang="es-ES" sz="1100" b="0" i="0">
                        <a:solidFill>
                          <a:schemeClr val="tx1"/>
                        </a:solidFill>
                        <a:effectLst/>
                        <a:latin typeface="Cambria Math" panose="02040503050406030204" pitchFamily="18" charset="0"/>
                        <a:ea typeface="+mn-ea"/>
                        <a:cs typeface="+mn-cs"/>
                      </a:rPr>
                      <m:t>ci</m:t>
                    </m:r>
                  </m:oMath>
                </a14:m>
                <a:r>
                  <a:rPr lang="es-CO" sz="1100" b="0" i="0" u="none" strike="noStrike">
                    <a:solidFill>
                      <a:schemeClr val="tx1"/>
                    </a:solidFill>
                    <a:effectLst/>
                    <a:latin typeface="+mn-lt"/>
                    <a:ea typeface="+mn-ea"/>
                    <a:cs typeface="+mn-cs"/>
                  </a:rPr>
                  <a:t>_p</a:t>
                </a:r>
                <a:r>
                  <a:rPr lang="es-CO" sz="1200"/>
                  <a:t> </a:t>
                </a:r>
              </a:p>
            </xdr:txBody>
          </xdr:sp>
        </mc:Choice>
        <mc:Fallback xmlns="">
          <xdr:sp macro="" textlink="">
            <xdr:nvSpPr>
              <xdr:cNvPr id="33" name="CuadroTexto 32">
                <a:extLst>
                  <a:ext uri="{FF2B5EF4-FFF2-40B4-BE49-F238E27FC236}">
                    <a16:creationId xmlns:a16="http://schemas.microsoft.com/office/drawing/2014/main" id="{33A157A3-D7B3-344F-BBA8-E1ABC6A5590E}"/>
                  </a:ext>
                </a:extLst>
              </xdr:cNvPr>
              <xdr:cNvSpPr txBox="1"/>
            </xdr:nvSpPr>
            <xdr:spPr>
              <a:xfrm>
                <a:off x="8344558" y="27226763"/>
                <a:ext cx="2611741" cy="1878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i="0">
                    <a:solidFill>
                      <a:schemeClr val="tx1"/>
                    </a:solidFill>
                    <a:effectLst/>
                    <a:latin typeface="Cambria Math" panose="02040503050406030204" pitchFamily="18" charset="0"/>
                    <a:ea typeface="+mn-ea"/>
                    <a:cs typeface="+mn-cs"/>
                  </a:rPr>
                  <a:t>𝑀_</a:t>
                </a:r>
                <a:r>
                  <a:rPr lang="es-ES" sz="1100" b="0" i="0">
                    <a:solidFill>
                      <a:schemeClr val="tx1"/>
                    </a:solidFill>
                    <a:effectLst/>
                    <a:latin typeface="Cambria Math" panose="02040503050406030204" pitchFamily="18" charset="0"/>
                    <a:ea typeface="+mn-ea"/>
                    <a:cs typeface="+mn-cs"/>
                  </a:rPr>
                  <a:t>𝐴𝑁𝑆𝐼</a:t>
                </a:r>
                <a:r>
                  <a:rPr lang="es-CO" sz="1200" b="0" i="0">
                    <a:latin typeface="Cambria Math" panose="02040503050406030204" pitchFamily="18" charset="0"/>
                  </a:rPr>
                  <a:t>=</a:t>
                </a:r>
                <a:r>
                  <a:rPr lang="es-ES" sz="1200" b="0" i="0">
                    <a:latin typeface="Cambria Math" panose="02040503050406030204" pitchFamily="18" charset="0"/>
                  </a:rPr>
                  <a:t>"cg</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〖𝑑𝑖𝑎𝑚〗^2</a:t>
                </a:r>
                <a:r>
                  <a:rPr lang="es-CO" sz="1200" b="0" i="0">
                    <a:latin typeface="Cambria Math" panose="02040503050406030204" pitchFamily="18" charset="0"/>
                  </a:rPr>
                  <a:t>+</a:t>
                </a:r>
                <a:r>
                  <a:rPr lang="es-ES" sz="1200" b="0" i="0">
                    <a:latin typeface="Cambria Math" panose="02040503050406030204" pitchFamily="18" charset="0"/>
                  </a:rPr>
                  <a:t>"ch</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b="0" i="0">
                    <a:latin typeface="Cambria Math" panose="02040503050406030204" pitchFamily="18" charset="0"/>
                  </a:rPr>
                  <a:t>".</a:t>
                </a:r>
                <a:r>
                  <a:rPr lang="es-ES" sz="1100" b="0" i="0">
                    <a:solidFill>
                      <a:schemeClr val="tx1"/>
                    </a:solidFill>
                    <a:effectLst/>
                    <a:latin typeface="Cambria Math" panose="02040503050406030204" pitchFamily="18" charset="0"/>
                    <a:ea typeface="+mn-ea"/>
                    <a:cs typeface="+mn-cs"/>
                  </a:rPr>
                  <a:t>𝑑𝑖𝑎𝑚</a:t>
                </a:r>
                <a:r>
                  <a:rPr lang="es-CO" sz="1100" b="0" i="0">
                    <a:solidFill>
                      <a:schemeClr val="tx1"/>
                    </a:solidFill>
                    <a:effectLst/>
                    <a:latin typeface="Cambria Math" panose="02040503050406030204" pitchFamily="18" charset="0"/>
                    <a:ea typeface="+mn-ea"/>
                    <a:cs typeface="+mn-cs"/>
                  </a:rPr>
                  <a:t>+</a:t>
                </a:r>
                <a:r>
                  <a:rPr lang="es-ES" sz="1100" b="0" i="0">
                    <a:solidFill>
                      <a:schemeClr val="tx1"/>
                    </a:solidFill>
                    <a:effectLst/>
                    <a:latin typeface="Cambria Math" panose="02040503050406030204" pitchFamily="18" charset="0"/>
                    <a:ea typeface="+mn-ea"/>
                    <a:cs typeface="+mn-cs"/>
                  </a:rPr>
                  <a:t>ci</a:t>
                </a:r>
                <a:r>
                  <a:rPr lang="es-CO" sz="1100" b="0" i="0" u="none" strike="noStrike">
                    <a:solidFill>
                      <a:schemeClr val="tx1"/>
                    </a:solidFill>
                    <a:effectLst/>
                    <a:latin typeface="+mn-lt"/>
                    <a:ea typeface="+mn-ea"/>
                    <a:cs typeface="+mn-cs"/>
                  </a:rPr>
                  <a:t>_p</a:t>
                </a:r>
                <a:r>
                  <a:rPr lang="es-CO" sz="1200"/>
                  <a:t> </a:t>
                </a:r>
              </a:p>
            </xdr:txBody>
          </xdr:sp>
        </mc:Fallback>
      </mc:AlternateContent>
      <mc:AlternateContent xmlns:mc="http://schemas.openxmlformats.org/markup-compatibility/2006" xmlns:a14="http://schemas.microsoft.com/office/drawing/2010/main">
        <mc:Choice Requires="a14">
          <xdr:sp macro="" textlink="">
            <xdr:nvSpPr>
              <xdr:cNvPr id="35" name="CuadroTexto 73">
                <a:extLst>
                  <a:ext uri="{FF2B5EF4-FFF2-40B4-BE49-F238E27FC236}">
                    <a16:creationId xmlns:a16="http://schemas.microsoft.com/office/drawing/2014/main" id="{DD285157-B026-EB42-9722-EE109C8B1891}"/>
                  </a:ext>
                </a:extLst>
              </xdr:cNvPr>
              <xdr:cNvSpPr txBox="1"/>
            </xdr:nvSpPr>
            <xdr:spPr>
              <a:xfrm>
                <a:off x="9481247" y="9895219"/>
                <a:ext cx="1226318" cy="307777"/>
              </a:xfrm>
              <a:prstGeom prst="rect">
                <a:avLst/>
              </a:prstGeom>
              <a:noFill/>
              <a:ln>
                <a:noFill/>
              </a:ln>
              <a:effectLst/>
            </xdr:spPr>
            <xdr:txBody>
              <a:bodyPr wrap="square" lIns="0" tIns="0" rIns="0" bIns="0" rtlCol="0" anchor="t">
                <a:spAutoFit/>
              </a:bodyPr>
              <a:lstStyle/>
              <a:p>
                <a:pPr algn="ctr">
                  <a:lnSpc>
                    <a:spcPts val="1800"/>
                  </a:lnSpc>
                  <a:spcBef>
                    <a:spcPts val="600"/>
                  </a:spcBef>
                  <a:spcAft>
                    <a:spcPts val="600"/>
                  </a:spcAft>
                  <a:buNone/>
                </a:pPr>
                <a14:m>
                  <m:oMathPara xmlns:m="http://schemas.openxmlformats.org/officeDocument/2006/math">
                    <m:oMathParaPr>
                      <m:jc m:val="centerGroup"/>
                    </m:oMathParaPr>
                    <m:oMath xmlns:m="http://schemas.openxmlformats.org/officeDocument/2006/math">
                      <m:sSub>
                        <m:sSubPr>
                          <m:ctrlPr>
                            <a:rPr lang="es-CO" sz="1200" i="1">
                              <a:solidFill>
                                <a:srgbClr val="000000"/>
                              </a:solidFill>
                              <a:effectLst/>
                              <a:latin typeface="Cambria Math" panose="02040503050406030204" pitchFamily="18" charset="0"/>
                              <a:ea typeface="+mn-ea"/>
                              <a:cs typeface="+mn-cs"/>
                            </a:rPr>
                          </m:ctrlPr>
                        </m:sSubPr>
                        <m:e>
                          <m:r>
                            <a:rPr lang="es-CO" sz="1200" i="1">
                              <a:solidFill>
                                <a:srgbClr val="000000"/>
                              </a:solidFill>
                              <a:effectLst/>
                              <a:latin typeface="Cambria Math" panose="02040503050406030204" pitchFamily="18" charset="0"/>
                              <a:ea typeface="+mn-ea"/>
                              <a:cs typeface="+mn-cs"/>
                            </a:rPr>
                            <m:t>𝑀</m:t>
                          </m:r>
                          <m:r>
                            <a:rPr lang="es-ES" sz="1200" b="0" i="1">
                              <a:solidFill>
                                <a:srgbClr val="000000"/>
                              </a:solidFill>
                              <a:effectLst/>
                              <a:latin typeface="Cambria Math" panose="02040503050406030204" pitchFamily="18" charset="0"/>
                              <a:ea typeface="+mn-ea"/>
                              <a:cs typeface="+mn-cs"/>
                            </a:rPr>
                            <m:t>′</m:t>
                          </m:r>
                        </m:e>
                        <m:sub>
                          <m:r>
                            <a:rPr lang="es-CO" sz="1200" i="1">
                              <a:solidFill>
                                <a:srgbClr val="000000"/>
                              </a:solidFill>
                              <a:effectLst/>
                              <a:latin typeface="Cambria Math" panose="02040503050406030204" pitchFamily="18" charset="0"/>
                              <a:ea typeface="+mn-ea"/>
                              <a:cs typeface="+mn-cs"/>
                            </a:rPr>
                            <m:t>𝑆𝐴</m:t>
                          </m:r>
                        </m:sub>
                      </m:sSub>
                      <m:r>
                        <a:rPr lang="es-CO" sz="1200" i="1">
                          <a:solidFill>
                            <a:srgbClr val="000000"/>
                          </a:solidFill>
                          <a:effectLst/>
                          <a:latin typeface="Cambria Math" panose="02040503050406030204" pitchFamily="18" charset="0"/>
                          <a:ea typeface="+mn-ea"/>
                          <a:cs typeface="+mn-cs"/>
                        </a:rPr>
                        <m:t>=</m:t>
                      </m:r>
                      <m:r>
                        <m:rPr>
                          <m:nor/>
                        </m:rPr>
                        <a:rPr lang="es-CO" sz="1200">
                          <a:solidFill>
                            <a:srgbClr val="000000"/>
                          </a:solidFill>
                          <a:effectLst/>
                          <a:latin typeface="Cambria Math" panose="02040503050406030204" pitchFamily="18" charset="0"/>
                          <a:ea typeface="+mn-ea"/>
                          <a:cs typeface="+mn-cs"/>
                        </a:rPr>
                        <m:t>c</m:t>
                      </m:r>
                      <m:r>
                        <m:rPr>
                          <m:nor/>
                        </m:rPr>
                        <a:rPr lang="es-CO" sz="1100">
                          <a:solidFill>
                            <a:srgbClr val="000000"/>
                          </a:solidFill>
                          <a:effectLst/>
                          <a:latin typeface="Calibri" panose="020F0502020204030204" pitchFamily="34" charset="0"/>
                          <a:ea typeface="+mn-ea"/>
                          <a:cs typeface="+mn-cs"/>
                        </a:rPr>
                        <m:t>_</m:t>
                      </m:r>
                      <m:r>
                        <m:rPr>
                          <m:nor/>
                        </m:rPr>
                        <a:rPr lang="es-CO" sz="1100">
                          <a:solidFill>
                            <a:srgbClr val="000000"/>
                          </a:solidFill>
                          <a:effectLst/>
                          <a:latin typeface="Calibri" panose="020F0502020204030204" pitchFamily="34" charset="0"/>
                          <a:ea typeface="+mn-ea"/>
                          <a:cs typeface="+mn-cs"/>
                        </a:rPr>
                        <m:t>p</m:t>
                      </m:r>
                      <m:r>
                        <m:rPr>
                          <m:nor/>
                        </m:rPr>
                        <a:rPr lang="es-CO" sz="1200" i="1">
                          <a:solidFill>
                            <a:srgbClr val="000000"/>
                          </a:solidFill>
                          <a:effectLst/>
                          <a:latin typeface="Calibri" panose="020F0502020204030204" pitchFamily="34" charset="0"/>
                          <a:ea typeface="+mn-ea"/>
                          <a:cs typeface="+mn-cs"/>
                        </a:rPr>
                        <m:t> </m:t>
                      </m:r>
                    </m:oMath>
                  </m:oMathPara>
                </a14:m>
                <a:endParaRPr lang="es-CO" sz="1200">
                  <a:effectLst/>
                  <a:latin typeface="Verdana" panose="020B0604030504040204" pitchFamily="34" charset="0"/>
                  <a:ea typeface="Times New Roman" panose="02020603050405020304" pitchFamily="18" charset="0"/>
                  <a:cs typeface="Times New Roman" panose="02020603050405020304" pitchFamily="18" charset="0"/>
                </a:endParaRPr>
              </a:p>
            </xdr:txBody>
          </xdr:sp>
        </mc:Choice>
        <mc:Fallback xmlns="">
          <xdr:sp macro="" textlink="">
            <xdr:nvSpPr>
              <xdr:cNvPr id="35" name="CuadroTexto 73">
                <a:extLst>
                  <a:ext uri="{FF2B5EF4-FFF2-40B4-BE49-F238E27FC236}">
                    <a16:creationId xmlns:a16="http://schemas.microsoft.com/office/drawing/2014/main" id="{DD285157-B026-EB42-9722-EE109C8B1891}"/>
                  </a:ext>
                </a:extLst>
              </xdr:cNvPr>
              <xdr:cNvSpPr txBox="1"/>
            </xdr:nvSpPr>
            <xdr:spPr>
              <a:xfrm>
                <a:off x="9481247" y="9895219"/>
                <a:ext cx="1226318" cy="307777"/>
              </a:xfrm>
              <a:prstGeom prst="rect">
                <a:avLst/>
              </a:prstGeom>
              <a:noFill/>
              <a:ln>
                <a:noFill/>
              </a:ln>
              <a:effectLst/>
            </xdr:spPr>
            <xdr:txBody>
              <a:bodyPr wrap="square" lIns="0" tIns="0" rIns="0" bIns="0" rtlCol="0" anchor="t">
                <a:spAutoFit/>
              </a:bodyPr>
              <a:lstStyle/>
              <a:p>
                <a:pPr algn="ctr">
                  <a:lnSpc>
                    <a:spcPts val="1800"/>
                  </a:lnSpc>
                  <a:spcBef>
                    <a:spcPts val="600"/>
                  </a:spcBef>
                  <a:spcAft>
                    <a:spcPts val="600"/>
                  </a:spcAft>
                  <a:buNone/>
                </a:pPr>
                <a:r>
                  <a:rPr lang="es-CO" sz="1200" i="0">
                    <a:solidFill>
                      <a:srgbClr val="000000"/>
                    </a:solidFill>
                    <a:effectLst/>
                    <a:latin typeface="Cambria Math" panose="02040503050406030204" pitchFamily="18" charset="0"/>
                    <a:ea typeface="+mn-ea"/>
                    <a:cs typeface="+mn-cs"/>
                  </a:rPr>
                  <a:t>〖𝑀</a:t>
                </a:r>
                <a:r>
                  <a:rPr lang="es-ES" sz="1200" b="0" i="0">
                    <a:solidFill>
                      <a:srgbClr val="000000"/>
                    </a:solidFill>
                    <a:effectLst/>
                    <a:latin typeface="Cambria Math" panose="02040503050406030204" pitchFamily="18" charset="0"/>
                    <a:ea typeface="+mn-ea"/>
                    <a:cs typeface="+mn-cs"/>
                  </a:rPr>
                  <a:t>′</a:t>
                </a:r>
                <a:r>
                  <a:rPr lang="es-CO" sz="1200" b="0" i="0">
                    <a:solidFill>
                      <a:srgbClr val="000000"/>
                    </a:solidFill>
                    <a:effectLst/>
                    <a:latin typeface="Cambria Math" panose="02040503050406030204" pitchFamily="18" charset="0"/>
                    <a:ea typeface="+mn-ea"/>
                    <a:cs typeface="+mn-cs"/>
                  </a:rPr>
                  <a:t>〗_</a:t>
                </a:r>
                <a:r>
                  <a:rPr lang="es-CO" sz="1200" i="0">
                    <a:solidFill>
                      <a:srgbClr val="000000"/>
                    </a:solidFill>
                    <a:effectLst/>
                    <a:latin typeface="Cambria Math" panose="02040503050406030204" pitchFamily="18" charset="0"/>
                    <a:ea typeface="+mn-ea"/>
                    <a:cs typeface="+mn-cs"/>
                  </a:rPr>
                  <a:t>𝑆𝐴="c</a:t>
                </a:r>
                <a:r>
                  <a:rPr lang="es-CO" sz="1100" i="0">
                    <a:solidFill>
                      <a:srgbClr val="000000"/>
                    </a:solidFill>
                    <a:effectLst/>
                    <a:latin typeface="Cambria Math" panose="02040503050406030204" pitchFamily="18" charset="0"/>
                    <a:ea typeface="+mn-ea"/>
                    <a:cs typeface="+mn-cs"/>
                  </a:rPr>
                  <a:t>_p</a:t>
                </a:r>
                <a:r>
                  <a:rPr lang="es-CO" sz="1200" i="0">
                    <a:solidFill>
                      <a:srgbClr val="000000"/>
                    </a:solidFill>
                    <a:effectLst/>
                    <a:latin typeface="Cambria Math" panose="02040503050406030204" pitchFamily="18" charset="0"/>
                    <a:ea typeface="+mn-ea"/>
                    <a:cs typeface="+mn-cs"/>
                  </a:rPr>
                  <a:t> </a:t>
                </a:r>
                <a:r>
                  <a:rPr lang="es-CO" sz="1200" i="0">
                    <a:solidFill>
                      <a:srgbClr val="000000"/>
                    </a:solidFill>
                    <a:effectLst/>
                    <a:latin typeface="Calibri" panose="020F0502020204030204" pitchFamily="34" charset="0"/>
                    <a:ea typeface="+mn-ea"/>
                    <a:cs typeface="+mn-cs"/>
                  </a:rPr>
                  <a:t>"</a:t>
                </a:r>
                <a:endParaRPr lang="es-CO" sz="1200">
                  <a:effectLst/>
                  <a:latin typeface="Verdana" panose="020B0604030504040204" pitchFamily="34" charset="0"/>
                  <a:ea typeface="Times New Roman" panose="02020603050405020304" pitchFamily="18" charset="0"/>
                  <a:cs typeface="Times New Roman" panose="02020603050405020304" pitchFamily="18" charset="0"/>
                </a:endParaRPr>
              </a:p>
            </xdr:txBody>
          </xdr:sp>
        </mc:Fallback>
      </mc:AlternateContent>
    </xdr:grpSp>
    <xdr:clientData/>
  </xdr:twoCellAnchor>
  <xdr:twoCellAnchor>
    <xdr:from>
      <xdr:col>10</xdr:col>
      <xdr:colOff>188406</xdr:colOff>
      <xdr:row>130</xdr:row>
      <xdr:rowOff>314011</xdr:rowOff>
    </xdr:from>
    <xdr:to>
      <xdr:col>11</xdr:col>
      <xdr:colOff>108659</xdr:colOff>
      <xdr:row>131</xdr:row>
      <xdr:rowOff>167275</xdr:rowOff>
    </xdr:to>
    <mc:AlternateContent xmlns:mc="http://schemas.openxmlformats.org/markup-compatibility/2006" xmlns:a14="http://schemas.microsoft.com/office/drawing/2010/main">
      <mc:Choice Requires="a14">
        <xdr:sp macro="" textlink="">
          <xdr:nvSpPr>
            <xdr:cNvPr id="34" name="CuadroTexto 33">
              <a:extLst>
                <a:ext uri="{FF2B5EF4-FFF2-40B4-BE49-F238E27FC236}">
                  <a16:creationId xmlns:a16="http://schemas.microsoft.com/office/drawing/2014/main" id="{0EE80285-9BF7-42C7-9678-0A450E93DE59}"/>
                </a:ext>
              </a:extLst>
            </xdr:cNvPr>
            <xdr:cNvSpPr txBox="1"/>
          </xdr:nvSpPr>
          <xdr:spPr>
            <a:xfrm>
              <a:off x="9472664" y="27967912"/>
              <a:ext cx="1008825" cy="1986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𝑀</m:t>
                        </m:r>
                        <m:r>
                          <a:rPr lang="es-ES" sz="1100" b="0" i="1">
                            <a:solidFill>
                              <a:schemeClr val="tx1"/>
                            </a:solidFill>
                            <a:effectLst/>
                            <a:latin typeface="Cambria Math" panose="02040503050406030204" pitchFamily="18" charset="0"/>
                            <a:ea typeface="+mn-ea"/>
                            <a:cs typeface="+mn-cs"/>
                          </a:rPr>
                          <m:t>′</m:t>
                        </m:r>
                      </m:e>
                      <m:sub>
                        <m:func>
                          <m:funcPr>
                            <m:ctrlPr>
                              <a:rPr lang="es-ES" sz="1100" b="0" i="1">
                                <a:solidFill>
                                  <a:schemeClr val="tx1"/>
                                </a:solidFill>
                                <a:effectLst/>
                                <a:latin typeface="Cambria Math" panose="02040503050406030204" pitchFamily="18" charset="0"/>
                                <a:ea typeface="+mn-ea"/>
                                <a:cs typeface="+mn-cs"/>
                              </a:rPr>
                            </m:ctrlPr>
                          </m:funcPr>
                          <m:fName>
                            <m:r>
                              <a:rPr lang="es-ES" sz="1100" b="0" i="0">
                                <a:solidFill>
                                  <a:schemeClr val="tx1"/>
                                </a:solidFill>
                                <a:effectLst/>
                                <a:latin typeface="Cambria Math" panose="02040503050406030204" pitchFamily="18" charset="0"/>
                                <a:ea typeface="+mn-ea"/>
                                <a:cs typeface="+mn-cs"/>
                              </a:rPr>
                              <m:t>′</m:t>
                            </m:r>
                            <m:r>
                              <m:rPr>
                                <m:sty m:val="p"/>
                              </m:rPr>
                              <a:rPr lang="es-ES" sz="1100" b="0" i="0">
                                <a:solidFill>
                                  <a:schemeClr val="tx1"/>
                                </a:solidFill>
                                <a:effectLst/>
                                <a:latin typeface="Cambria Math" panose="02040503050406030204" pitchFamily="18" charset="0"/>
                                <a:ea typeface="+mn-ea"/>
                                <a:cs typeface="+mn-cs"/>
                              </a:rPr>
                              <m:t>sin</m:t>
                            </m:r>
                          </m:fName>
                          <m:e>
                            <m:r>
                              <a:rPr lang="es-ES" sz="1100" b="0" i="1">
                                <a:solidFill>
                                  <a:schemeClr val="tx1"/>
                                </a:solidFill>
                                <a:effectLst/>
                                <a:latin typeface="Cambria Math" panose="02040503050406030204" pitchFamily="18" charset="0"/>
                                <a:ea typeface="+mn-ea"/>
                                <a:cs typeface="+mn-cs"/>
                              </a:rPr>
                              <m:t>𝑐𝑢𝑙</m:t>
                            </m:r>
                          </m:e>
                        </m:func>
                      </m:sub>
                    </m:sSub>
                    <m:r>
                      <m:rPr>
                        <m:nor/>
                      </m:rPr>
                      <a:rPr lang="es-CO">
                        <a:effectLst/>
                      </a:rPr>
                      <m:t> </m:t>
                    </m:r>
                    <m:r>
                      <a:rPr lang="es-CO" sz="1200" b="0" i="1">
                        <a:latin typeface="Cambria Math" panose="02040503050406030204" pitchFamily="18" charset="0"/>
                      </a:rPr>
                      <m:t>=</m:t>
                    </m:r>
                    <m:r>
                      <m:rPr>
                        <m:nor/>
                      </m:rPr>
                      <a:rPr lang="es-ES" sz="1200" b="0" i="0">
                        <a:latin typeface="Cambria Math" panose="02040503050406030204" pitchFamily="18" charset="0"/>
                      </a:rPr>
                      <m:t>dn</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oMath>
                </m:oMathPara>
              </a14:m>
              <a:endParaRPr lang="es-CO" sz="1200"/>
            </a:p>
          </xdr:txBody>
        </xdr:sp>
      </mc:Choice>
      <mc:Fallback xmlns="">
        <xdr:sp macro="" textlink="">
          <xdr:nvSpPr>
            <xdr:cNvPr id="34" name="CuadroTexto 33">
              <a:extLst>
                <a:ext uri="{FF2B5EF4-FFF2-40B4-BE49-F238E27FC236}">
                  <a16:creationId xmlns:a16="http://schemas.microsoft.com/office/drawing/2014/main" id="{0EE80285-9BF7-42C7-9678-0A450E93DE59}"/>
                </a:ext>
              </a:extLst>
            </xdr:cNvPr>
            <xdr:cNvSpPr txBox="1"/>
          </xdr:nvSpPr>
          <xdr:spPr>
            <a:xfrm>
              <a:off x="9472664" y="27967912"/>
              <a:ext cx="1008825" cy="1986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s-CO" sz="1100" i="0">
                  <a:solidFill>
                    <a:schemeClr val="tx1"/>
                  </a:solidFill>
                  <a:effectLst/>
                  <a:latin typeface="Cambria Math" panose="02040503050406030204" pitchFamily="18" charset="0"/>
                  <a:ea typeface="+mn-ea"/>
                  <a:cs typeface="+mn-cs"/>
                </a:rPr>
                <a:t>〖𝑀</a:t>
              </a:r>
              <a:r>
                <a:rPr lang="es-ES" sz="1100" b="0" i="0">
                  <a:solidFill>
                    <a:schemeClr val="tx1"/>
                  </a:solidFill>
                  <a:effectLst/>
                  <a:latin typeface="Cambria Math" panose="02040503050406030204" pitchFamily="18" charset="0"/>
                  <a:ea typeface="+mn-ea"/>
                  <a:cs typeface="+mn-cs"/>
                </a:rPr>
                <a:t>′</a:t>
              </a:r>
              <a:r>
                <a:rPr lang="es-CO" sz="1100" b="0" i="0">
                  <a:solidFill>
                    <a:schemeClr val="tx1"/>
                  </a:solidFill>
                  <a:effectLst/>
                  <a:latin typeface="Cambria Math" panose="02040503050406030204" pitchFamily="18" charset="0"/>
                  <a:ea typeface="+mn-ea"/>
                  <a:cs typeface="+mn-cs"/>
                </a:rPr>
                <a:t>〗_</a:t>
              </a:r>
              <a:r>
                <a:rPr lang="es-ES" sz="1100" b="0" i="0">
                  <a:solidFill>
                    <a:schemeClr val="tx1"/>
                  </a:solidFill>
                  <a:effectLst/>
                  <a:latin typeface="Cambria Math" panose="02040503050406030204" pitchFamily="18" charset="0"/>
                  <a:ea typeface="+mn-ea"/>
                  <a:cs typeface="+mn-cs"/>
                </a:rPr>
                <a:t>′sin⁡𝑐𝑢𝑙 </a:t>
              </a:r>
              <a:r>
                <a:rPr lang="es-CO" sz="1100" b="0" i="0">
                  <a:solidFill>
                    <a:schemeClr val="tx1"/>
                  </a:solidFill>
                  <a:effectLst/>
                  <a:latin typeface="Cambria Math" panose="02040503050406030204" pitchFamily="18" charset="0"/>
                  <a:ea typeface="+mn-ea"/>
                  <a:cs typeface="+mn-cs"/>
                </a:rPr>
                <a:t> "</a:t>
              </a:r>
              <a:r>
                <a:rPr lang="es-CO" i="0">
                  <a:effectLst/>
                  <a:latin typeface="Cambria Math" panose="02040503050406030204" pitchFamily="18" charset="0"/>
                </a:rPr>
                <a:t> </a:t>
              </a:r>
              <a:r>
                <a:rPr lang="es-CO" sz="1200" b="0" i="0">
                  <a:effectLst/>
                  <a:latin typeface="Cambria Math" panose="02040503050406030204" pitchFamily="18" charset="0"/>
                </a:rPr>
                <a:t>"</a:t>
              </a:r>
              <a:r>
                <a:rPr lang="es-CO" sz="1200" b="0" i="0">
                  <a:latin typeface="Cambria Math" panose="02040503050406030204" pitchFamily="18" charset="0"/>
                </a:rPr>
                <a:t>=</a:t>
              </a:r>
              <a:r>
                <a:rPr lang="es-ES" sz="1200" b="0" i="0">
                  <a:latin typeface="Cambria Math" panose="02040503050406030204" pitchFamily="18" charset="0"/>
                </a:rPr>
                <a:t>"dn</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i="0"/>
                <a:t>"</a:t>
              </a:r>
              <a:endParaRPr lang="es-CO" sz="1200"/>
            </a:p>
          </xdr:txBody>
        </xdr:sp>
      </mc:Fallback>
    </mc:AlternateContent>
    <xdr:clientData/>
  </xdr:twoCellAnchor>
  <xdr:twoCellAnchor>
    <xdr:from>
      <xdr:col>10</xdr:col>
      <xdr:colOff>188406</xdr:colOff>
      <xdr:row>132</xdr:row>
      <xdr:rowOff>136072</xdr:rowOff>
    </xdr:from>
    <xdr:to>
      <xdr:col>11</xdr:col>
      <xdr:colOff>108659</xdr:colOff>
      <xdr:row>132</xdr:row>
      <xdr:rowOff>324281</xdr:rowOff>
    </xdr:to>
    <mc:AlternateContent xmlns:mc="http://schemas.openxmlformats.org/markup-compatibility/2006" xmlns:a14="http://schemas.microsoft.com/office/drawing/2010/main">
      <mc:Choice Requires="a14">
        <xdr:sp macro="" textlink="">
          <xdr:nvSpPr>
            <xdr:cNvPr id="36" name="CuadroTexto 35">
              <a:extLst>
                <a:ext uri="{FF2B5EF4-FFF2-40B4-BE49-F238E27FC236}">
                  <a16:creationId xmlns:a16="http://schemas.microsoft.com/office/drawing/2014/main" id="{3D52CCD0-5FB6-44E2-A013-1F532C7CC93C}"/>
                </a:ext>
              </a:extLst>
            </xdr:cNvPr>
            <xdr:cNvSpPr txBox="1"/>
          </xdr:nvSpPr>
          <xdr:spPr>
            <a:xfrm>
              <a:off x="9472664" y="27978380"/>
              <a:ext cx="1008825" cy="1882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𝑀</m:t>
                        </m:r>
                        <m:r>
                          <a:rPr lang="es-ES" sz="1100" b="0" i="1">
                            <a:solidFill>
                              <a:schemeClr val="tx1"/>
                            </a:solidFill>
                            <a:effectLst/>
                            <a:latin typeface="Cambria Math" panose="02040503050406030204" pitchFamily="18" charset="0"/>
                            <a:ea typeface="+mn-ea"/>
                            <a:cs typeface="+mn-cs"/>
                          </a:rPr>
                          <m:t>′</m:t>
                        </m:r>
                      </m:e>
                      <m:sub>
                        <m:r>
                          <a:rPr lang="es-ES" sz="1100" b="0" i="1">
                            <a:solidFill>
                              <a:schemeClr val="tx1"/>
                            </a:solidFill>
                            <a:effectLst/>
                            <a:latin typeface="Cambria Math" panose="02040503050406030204" pitchFamily="18" charset="0"/>
                            <a:ea typeface="+mn-ea"/>
                            <a:cs typeface="+mn-cs"/>
                          </a:rPr>
                          <m:t>𝑎𝑛𝑐</m:t>
                        </m:r>
                      </m:sub>
                    </m:sSub>
                    <m:r>
                      <m:rPr>
                        <m:nor/>
                      </m:rPr>
                      <a:rPr lang="es-CO">
                        <a:effectLst/>
                      </a:rPr>
                      <m:t> </m:t>
                    </m:r>
                    <m:r>
                      <a:rPr lang="es-CO" sz="1200" b="0" i="1">
                        <a:latin typeface="Cambria Math" panose="02040503050406030204" pitchFamily="18" charset="0"/>
                      </a:rPr>
                      <m:t>=</m:t>
                    </m:r>
                    <m:r>
                      <m:rPr>
                        <m:nor/>
                      </m:rPr>
                      <a:rPr lang="es-ES" sz="1200" b="0" i="0">
                        <a:latin typeface="Cambria Math" panose="02040503050406030204" pitchFamily="18" charset="0"/>
                      </a:rPr>
                      <m:t>do</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oMath>
                </m:oMathPara>
              </a14:m>
              <a:endParaRPr lang="es-CO" sz="1200"/>
            </a:p>
          </xdr:txBody>
        </xdr:sp>
      </mc:Choice>
      <mc:Fallback xmlns="">
        <xdr:sp macro="" textlink="">
          <xdr:nvSpPr>
            <xdr:cNvPr id="36" name="CuadroTexto 35">
              <a:extLst>
                <a:ext uri="{FF2B5EF4-FFF2-40B4-BE49-F238E27FC236}">
                  <a16:creationId xmlns:a16="http://schemas.microsoft.com/office/drawing/2014/main" id="{3D52CCD0-5FB6-44E2-A013-1F532C7CC93C}"/>
                </a:ext>
              </a:extLst>
            </xdr:cNvPr>
            <xdr:cNvSpPr txBox="1"/>
          </xdr:nvSpPr>
          <xdr:spPr>
            <a:xfrm>
              <a:off x="9472664" y="27978380"/>
              <a:ext cx="1008825" cy="1882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s-CO" sz="1100" i="0">
                  <a:solidFill>
                    <a:schemeClr val="tx1"/>
                  </a:solidFill>
                  <a:effectLst/>
                  <a:latin typeface="Cambria Math" panose="02040503050406030204" pitchFamily="18" charset="0"/>
                  <a:ea typeface="+mn-ea"/>
                  <a:cs typeface="+mn-cs"/>
                </a:rPr>
                <a:t>〖𝑀</a:t>
              </a:r>
              <a:r>
                <a:rPr lang="es-ES" sz="1100" b="0" i="0">
                  <a:solidFill>
                    <a:schemeClr val="tx1"/>
                  </a:solidFill>
                  <a:effectLst/>
                  <a:latin typeface="Cambria Math" panose="02040503050406030204" pitchFamily="18" charset="0"/>
                  <a:ea typeface="+mn-ea"/>
                  <a:cs typeface="+mn-cs"/>
                </a:rPr>
                <a:t>′</a:t>
              </a:r>
              <a:r>
                <a:rPr lang="es-CO" sz="1100" b="0" i="0">
                  <a:solidFill>
                    <a:schemeClr val="tx1"/>
                  </a:solidFill>
                  <a:effectLst/>
                  <a:latin typeface="Cambria Math" panose="02040503050406030204" pitchFamily="18" charset="0"/>
                  <a:ea typeface="+mn-ea"/>
                  <a:cs typeface="+mn-cs"/>
                </a:rPr>
                <a:t>〗_</a:t>
              </a:r>
              <a:r>
                <a:rPr lang="es-ES" sz="1100" b="0" i="0">
                  <a:solidFill>
                    <a:schemeClr val="tx1"/>
                  </a:solidFill>
                  <a:effectLst/>
                  <a:latin typeface="Cambria Math" panose="02040503050406030204" pitchFamily="18" charset="0"/>
                  <a:ea typeface="+mn-ea"/>
                  <a:cs typeface="+mn-cs"/>
                </a:rPr>
                <a:t>𝑎𝑛𝑐</a:t>
              </a:r>
              <a:r>
                <a:rPr lang="es-CO" sz="1100" b="0" i="0">
                  <a:solidFill>
                    <a:schemeClr val="tx1"/>
                  </a:solidFill>
                  <a:effectLst/>
                  <a:latin typeface="Cambria Math" panose="02040503050406030204" pitchFamily="18" charset="0"/>
                  <a:ea typeface="+mn-ea"/>
                  <a:cs typeface="+mn-cs"/>
                </a:rPr>
                <a:t> "</a:t>
              </a:r>
              <a:r>
                <a:rPr lang="es-CO" i="0">
                  <a:effectLst/>
                  <a:latin typeface="Cambria Math" panose="02040503050406030204" pitchFamily="18" charset="0"/>
                </a:rPr>
                <a:t> </a:t>
              </a:r>
              <a:r>
                <a:rPr lang="es-CO" sz="1200" b="0" i="0">
                  <a:effectLst/>
                  <a:latin typeface="Cambria Math" panose="02040503050406030204" pitchFamily="18" charset="0"/>
                </a:rPr>
                <a:t>"</a:t>
              </a:r>
              <a:r>
                <a:rPr lang="es-CO" sz="1200" b="0" i="0">
                  <a:latin typeface="Cambria Math" panose="02040503050406030204" pitchFamily="18" charset="0"/>
                </a:rPr>
                <a:t>=</a:t>
              </a:r>
              <a:r>
                <a:rPr lang="es-ES" sz="1200" b="0" i="0">
                  <a:latin typeface="Cambria Math" panose="02040503050406030204" pitchFamily="18" charset="0"/>
                </a:rPr>
                <a:t>"do</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i="0"/>
                <a:t>"</a:t>
              </a:r>
              <a:endParaRPr lang="es-CO" sz="1200"/>
            </a:p>
          </xdr:txBody>
        </xdr:sp>
      </mc:Fallback>
    </mc:AlternateContent>
    <xdr:clientData/>
  </xdr:twoCellAnchor>
  <xdr:twoCellAnchor>
    <xdr:from>
      <xdr:col>10</xdr:col>
      <xdr:colOff>157005</xdr:colOff>
      <xdr:row>133</xdr:row>
      <xdr:rowOff>41868</xdr:rowOff>
    </xdr:from>
    <xdr:to>
      <xdr:col>11</xdr:col>
      <xdr:colOff>77258</xdr:colOff>
      <xdr:row>133</xdr:row>
      <xdr:rowOff>230077</xdr:rowOff>
    </xdr:to>
    <mc:AlternateContent xmlns:mc="http://schemas.openxmlformats.org/markup-compatibility/2006" xmlns:a14="http://schemas.microsoft.com/office/drawing/2010/main">
      <mc:Choice Requires="a14">
        <xdr:sp macro="" textlink="">
          <xdr:nvSpPr>
            <xdr:cNvPr id="38" name="CuadroTexto 37">
              <a:extLst>
                <a:ext uri="{FF2B5EF4-FFF2-40B4-BE49-F238E27FC236}">
                  <a16:creationId xmlns:a16="http://schemas.microsoft.com/office/drawing/2014/main" id="{E6D33B1F-C2B8-473A-9AE5-285F7286373C}"/>
                </a:ext>
              </a:extLst>
            </xdr:cNvPr>
            <xdr:cNvSpPr txBox="1"/>
          </xdr:nvSpPr>
          <xdr:spPr>
            <a:xfrm>
              <a:off x="9441263" y="28397060"/>
              <a:ext cx="1008825" cy="1882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𝑀</m:t>
                        </m:r>
                        <m:r>
                          <a:rPr lang="es-ES" sz="1100" b="0" i="1">
                            <a:solidFill>
                              <a:schemeClr val="tx1"/>
                            </a:solidFill>
                            <a:effectLst/>
                            <a:latin typeface="Cambria Math" panose="02040503050406030204" pitchFamily="18" charset="0"/>
                            <a:ea typeface="+mn-ea"/>
                            <a:cs typeface="+mn-cs"/>
                          </a:rPr>
                          <m:t>′</m:t>
                        </m:r>
                      </m:e>
                      <m:sub>
                        <m:r>
                          <a:rPr lang="es-ES" sz="1100" b="0" i="1">
                            <a:solidFill>
                              <a:schemeClr val="tx1"/>
                            </a:solidFill>
                            <a:effectLst/>
                            <a:latin typeface="Cambria Math" panose="02040503050406030204" pitchFamily="18" charset="0"/>
                            <a:ea typeface="+mn-ea"/>
                            <a:cs typeface="+mn-cs"/>
                          </a:rPr>
                          <m:t>𝑆𝑗</m:t>
                        </m:r>
                      </m:sub>
                    </m:sSub>
                    <m:r>
                      <m:rPr>
                        <m:nor/>
                      </m:rPr>
                      <a:rPr lang="es-CO">
                        <a:effectLst/>
                      </a:rPr>
                      <m:t> </m:t>
                    </m:r>
                    <m:r>
                      <a:rPr lang="es-CO" sz="1200" b="0" i="1">
                        <a:latin typeface="Cambria Math" panose="02040503050406030204" pitchFamily="18" charset="0"/>
                      </a:rPr>
                      <m:t>=</m:t>
                    </m:r>
                    <m:r>
                      <m:rPr>
                        <m:nor/>
                      </m:rPr>
                      <a:rPr lang="es-ES" sz="1200" b="0" i="0">
                        <a:latin typeface="Cambria Math" panose="02040503050406030204" pitchFamily="18" charset="0"/>
                      </a:rPr>
                      <m:t>dp</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oMath>
                </m:oMathPara>
              </a14:m>
              <a:endParaRPr lang="es-CO" sz="1200"/>
            </a:p>
          </xdr:txBody>
        </xdr:sp>
      </mc:Choice>
      <mc:Fallback xmlns="">
        <xdr:sp macro="" textlink="">
          <xdr:nvSpPr>
            <xdr:cNvPr id="38" name="CuadroTexto 37">
              <a:extLst>
                <a:ext uri="{FF2B5EF4-FFF2-40B4-BE49-F238E27FC236}">
                  <a16:creationId xmlns:a16="http://schemas.microsoft.com/office/drawing/2014/main" id="{E6D33B1F-C2B8-473A-9AE5-285F7286373C}"/>
                </a:ext>
              </a:extLst>
            </xdr:cNvPr>
            <xdr:cNvSpPr txBox="1"/>
          </xdr:nvSpPr>
          <xdr:spPr>
            <a:xfrm>
              <a:off x="9441263" y="28397060"/>
              <a:ext cx="1008825" cy="1882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s-CO" sz="1100" i="0">
                  <a:solidFill>
                    <a:schemeClr val="tx1"/>
                  </a:solidFill>
                  <a:effectLst/>
                  <a:latin typeface="Cambria Math" panose="02040503050406030204" pitchFamily="18" charset="0"/>
                  <a:ea typeface="+mn-ea"/>
                  <a:cs typeface="+mn-cs"/>
                </a:rPr>
                <a:t>〖𝑀</a:t>
              </a:r>
              <a:r>
                <a:rPr lang="es-ES" sz="1100" b="0" i="0">
                  <a:solidFill>
                    <a:schemeClr val="tx1"/>
                  </a:solidFill>
                  <a:effectLst/>
                  <a:latin typeface="Cambria Math" panose="02040503050406030204" pitchFamily="18" charset="0"/>
                  <a:ea typeface="+mn-ea"/>
                  <a:cs typeface="+mn-cs"/>
                </a:rPr>
                <a:t>′</a:t>
              </a:r>
              <a:r>
                <a:rPr lang="es-CO" sz="1100" b="0" i="0">
                  <a:solidFill>
                    <a:schemeClr val="tx1"/>
                  </a:solidFill>
                  <a:effectLst/>
                  <a:latin typeface="Cambria Math" panose="02040503050406030204" pitchFamily="18" charset="0"/>
                  <a:ea typeface="+mn-ea"/>
                  <a:cs typeface="+mn-cs"/>
                </a:rPr>
                <a:t>〗_</a:t>
              </a:r>
              <a:r>
                <a:rPr lang="es-ES" sz="1100" b="0" i="0">
                  <a:solidFill>
                    <a:schemeClr val="tx1"/>
                  </a:solidFill>
                  <a:effectLst/>
                  <a:latin typeface="Cambria Math" panose="02040503050406030204" pitchFamily="18" charset="0"/>
                  <a:ea typeface="+mn-ea"/>
                  <a:cs typeface="+mn-cs"/>
                </a:rPr>
                <a:t>𝑆𝑗</a:t>
              </a:r>
              <a:r>
                <a:rPr lang="es-CO" sz="1100" b="0" i="0">
                  <a:solidFill>
                    <a:schemeClr val="tx1"/>
                  </a:solidFill>
                  <a:effectLst/>
                  <a:latin typeface="Cambria Math" panose="02040503050406030204" pitchFamily="18" charset="0"/>
                  <a:ea typeface="+mn-ea"/>
                  <a:cs typeface="+mn-cs"/>
                </a:rPr>
                <a:t> "</a:t>
              </a:r>
              <a:r>
                <a:rPr lang="es-CO" i="0">
                  <a:effectLst/>
                  <a:latin typeface="Cambria Math" panose="02040503050406030204" pitchFamily="18" charset="0"/>
                </a:rPr>
                <a:t> </a:t>
              </a:r>
              <a:r>
                <a:rPr lang="es-CO" sz="1200" b="0" i="0">
                  <a:effectLst/>
                  <a:latin typeface="Cambria Math" panose="02040503050406030204" pitchFamily="18" charset="0"/>
                </a:rPr>
                <a:t>"</a:t>
              </a:r>
              <a:r>
                <a:rPr lang="es-CO" sz="1200" b="0" i="0">
                  <a:latin typeface="Cambria Math" panose="02040503050406030204" pitchFamily="18" charset="0"/>
                </a:rPr>
                <a:t>=</a:t>
              </a:r>
              <a:r>
                <a:rPr lang="es-ES" sz="1200" b="0" i="0">
                  <a:latin typeface="Cambria Math" panose="02040503050406030204" pitchFamily="18" charset="0"/>
                </a:rPr>
                <a:t>"dp</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i="0"/>
                <a:t>"</a:t>
              </a:r>
              <a:endParaRPr lang="es-CO" sz="1200"/>
            </a:p>
          </xdr:txBody>
        </xdr:sp>
      </mc:Fallback>
    </mc:AlternateContent>
    <xdr:clientData/>
  </xdr:twoCellAnchor>
  <xdr:twoCellAnchor>
    <xdr:from>
      <xdr:col>10</xdr:col>
      <xdr:colOff>146538</xdr:colOff>
      <xdr:row>130</xdr:row>
      <xdr:rowOff>73269</xdr:rowOff>
    </xdr:from>
    <xdr:to>
      <xdr:col>11</xdr:col>
      <xdr:colOff>66791</xdr:colOff>
      <xdr:row>130</xdr:row>
      <xdr:rowOff>261478</xdr:rowOff>
    </xdr:to>
    <mc:AlternateContent xmlns:mc="http://schemas.openxmlformats.org/markup-compatibility/2006" xmlns:a14="http://schemas.microsoft.com/office/drawing/2010/main">
      <mc:Choice Requires="a14">
        <xdr:sp macro="" textlink="">
          <xdr:nvSpPr>
            <xdr:cNvPr id="39" name="CuadroTexto 38">
              <a:extLst>
                <a:ext uri="{FF2B5EF4-FFF2-40B4-BE49-F238E27FC236}">
                  <a16:creationId xmlns:a16="http://schemas.microsoft.com/office/drawing/2014/main" id="{1283CD08-E4B9-4D88-92AD-B551A89AB53D}"/>
                </a:ext>
              </a:extLst>
            </xdr:cNvPr>
            <xdr:cNvSpPr txBox="1"/>
          </xdr:nvSpPr>
          <xdr:spPr>
            <a:xfrm>
              <a:off x="9430796" y="28773873"/>
              <a:ext cx="1008825" cy="1882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𝑀</m:t>
                        </m:r>
                        <m:r>
                          <a:rPr lang="es-ES" sz="1100" b="0" i="1">
                            <a:solidFill>
                              <a:schemeClr val="tx1"/>
                            </a:solidFill>
                            <a:effectLst/>
                            <a:latin typeface="Cambria Math" panose="02040503050406030204" pitchFamily="18" charset="0"/>
                            <a:ea typeface="+mn-ea"/>
                            <a:cs typeface="+mn-cs"/>
                          </a:rPr>
                          <m:t>′</m:t>
                        </m:r>
                      </m:e>
                      <m:sub>
                        <m:r>
                          <a:rPr lang="es-ES" sz="1100" b="0" i="1">
                            <a:solidFill>
                              <a:schemeClr val="tx1"/>
                            </a:solidFill>
                            <a:effectLst/>
                            <a:latin typeface="Cambria Math" panose="02040503050406030204" pitchFamily="18" charset="0"/>
                            <a:ea typeface="+mn-ea"/>
                            <a:cs typeface="+mn-cs"/>
                          </a:rPr>
                          <m:t>𝑠𝑚𝑙</m:t>
                        </m:r>
                      </m:sub>
                    </m:sSub>
                    <m:r>
                      <m:rPr>
                        <m:nor/>
                      </m:rPr>
                      <a:rPr lang="es-CO">
                        <a:effectLst/>
                      </a:rPr>
                      <m:t> </m:t>
                    </m:r>
                    <m:r>
                      <a:rPr lang="es-CO" sz="1200" b="0" i="1">
                        <a:latin typeface="Cambria Math" panose="02040503050406030204" pitchFamily="18" charset="0"/>
                      </a:rPr>
                      <m:t>=</m:t>
                    </m:r>
                    <m:r>
                      <m:rPr>
                        <m:nor/>
                      </m:rPr>
                      <a:rPr lang="es-ES" sz="1200" b="0" i="0">
                        <a:latin typeface="Cambria Math" panose="02040503050406030204" pitchFamily="18" charset="0"/>
                      </a:rPr>
                      <m:t>dm</m:t>
                    </m:r>
                    <m:r>
                      <m:rPr>
                        <m:nor/>
                      </m:rPr>
                      <a:rPr lang="es-CO" sz="1100" b="0" i="0" u="none" strike="noStrike">
                        <a:solidFill>
                          <a:schemeClr val="tx1"/>
                        </a:solidFill>
                        <a:effectLst/>
                        <a:latin typeface="+mn-lt"/>
                        <a:ea typeface="+mn-ea"/>
                        <a:cs typeface="+mn-cs"/>
                      </a:rPr>
                      <m:t>_</m:t>
                    </m:r>
                    <m:r>
                      <m:rPr>
                        <m:nor/>
                      </m:rPr>
                      <a:rPr lang="es-CO" sz="1100" b="0" i="0" u="none" strike="noStrike">
                        <a:solidFill>
                          <a:schemeClr val="tx1"/>
                        </a:solidFill>
                        <a:effectLst/>
                        <a:latin typeface="+mn-lt"/>
                        <a:ea typeface="+mn-ea"/>
                        <a:cs typeface="+mn-cs"/>
                      </a:rPr>
                      <m:t>p</m:t>
                    </m:r>
                    <m:r>
                      <m:rPr>
                        <m:nor/>
                      </m:rPr>
                      <a:rPr lang="es-CO" sz="1200"/>
                      <m:t> </m:t>
                    </m:r>
                  </m:oMath>
                </m:oMathPara>
              </a14:m>
              <a:endParaRPr lang="es-CO" sz="1200"/>
            </a:p>
          </xdr:txBody>
        </xdr:sp>
      </mc:Choice>
      <mc:Fallback xmlns="">
        <xdr:sp macro="" textlink="">
          <xdr:nvSpPr>
            <xdr:cNvPr id="39" name="CuadroTexto 38">
              <a:extLst>
                <a:ext uri="{FF2B5EF4-FFF2-40B4-BE49-F238E27FC236}">
                  <a16:creationId xmlns:a16="http://schemas.microsoft.com/office/drawing/2014/main" id="{1283CD08-E4B9-4D88-92AD-B551A89AB53D}"/>
                </a:ext>
              </a:extLst>
            </xdr:cNvPr>
            <xdr:cNvSpPr txBox="1"/>
          </xdr:nvSpPr>
          <xdr:spPr>
            <a:xfrm>
              <a:off x="9430796" y="28773873"/>
              <a:ext cx="1008825" cy="1882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s-CO" sz="1100" i="0">
                  <a:solidFill>
                    <a:schemeClr val="tx1"/>
                  </a:solidFill>
                  <a:effectLst/>
                  <a:latin typeface="Cambria Math" panose="02040503050406030204" pitchFamily="18" charset="0"/>
                  <a:ea typeface="+mn-ea"/>
                  <a:cs typeface="+mn-cs"/>
                </a:rPr>
                <a:t>〖𝑀</a:t>
              </a:r>
              <a:r>
                <a:rPr lang="es-ES" sz="1100" b="0" i="0">
                  <a:solidFill>
                    <a:schemeClr val="tx1"/>
                  </a:solidFill>
                  <a:effectLst/>
                  <a:latin typeface="Cambria Math" panose="02040503050406030204" pitchFamily="18" charset="0"/>
                  <a:ea typeface="+mn-ea"/>
                  <a:cs typeface="+mn-cs"/>
                </a:rPr>
                <a:t>′</a:t>
              </a:r>
              <a:r>
                <a:rPr lang="es-CO" sz="1100" b="0" i="0">
                  <a:solidFill>
                    <a:schemeClr val="tx1"/>
                  </a:solidFill>
                  <a:effectLst/>
                  <a:latin typeface="Cambria Math" panose="02040503050406030204" pitchFamily="18" charset="0"/>
                  <a:ea typeface="+mn-ea"/>
                  <a:cs typeface="+mn-cs"/>
                </a:rPr>
                <a:t>〗_</a:t>
              </a:r>
              <a:r>
                <a:rPr lang="es-ES" sz="1100" b="0" i="0">
                  <a:solidFill>
                    <a:schemeClr val="tx1"/>
                  </a:solidFill>
                  <a:effectLst/>
                  <a:latin typeface="Cambria Math" panose="02040503050406030204" pitchFamily="18" charset="0"/>
                  <a:ea typeface="+mn-ea"/>
                  <a:cs typeface="+mn-cs"/>
                </a:rPr>
                <a:t>𝑠𝑚𝑙</a:t>
              </a:r>
              <a:r>
                <a:rPr lang="es-CO" sz="1100" b="0" i="0">
                  <a:solidFill>
                    <a:schemeClr val="tx1"/>
                  </a:solidFill>
                  <a:effectLst/>
                  <a:latin typeface="Cambria Math" panose="02040503050406030204" pitchFamily="18" charset="0"/>
                  <a:ea typeface="+mn-ea"/>
                  <a:cs typeface="+mn-cs"/>
                </a:rPr>
                <a:t> "</a:t>
              </a:r>
              <a:r>
                <a:rPr lang="es-CO" i="0">
                  <a:effectLst/>
                  <a:latin typeface="Cambria Math" panose="02040503050406030204" pitchFamily="18" charset="0"/>
                </a:rPr>
                <a:t> </a:t>
              </a:r>
              <a:r>
                <a:rPr lang="es-CO" sz="1200" b="0" i="0">
                  <a:effectLst/>
                  <a:latin typeface="Cambria Math" panose="02040503050406030204" pitchFamily="18" charset="0"/>
                </a:rPr>
                <a:t>"</a:t>
              </a:r>
              <a:r>
                <a:rPr lang="es-CO" sz="1200" b="0" i="0">
                  <a:latin typeface="Cambria Math" panose="02040503050406030204" pitchFamily="18" charset="0"/>
                </a:rPr>
                <a:t>=</a:t>
              </a:r>
              <a:r>
                <a:rPr lang="es-ES" sz="1200" b="0" i="0">
                  <a:latin typeface="Cambria Math" panose="02040503050406030204" pitchFamily="18" charset="0"/>
                </a:rPr>
                <a:t>"dm</a:t>
              </a:r>
              <a:r>
                <a:rPr lang="es-CO" sz="1100" b="0" i="0" u="none" strike="noStrike">
                  <a:solidFill>
                    <a:schemeClr val="tx1"/>
                  </a:solidFill>
                  <a:effectLst/>
                  <a:latin typeface="Cambria Math" panose="02040503050406030204" pitchFamily="18" charset="0"/>
                  <a:ea typeface="+mn-ea"/>
                  <a:cs typeface="+mn-cs"/>
                </a:rPr>
                <a:t>_p</a:t>
              </a:r>
              <a:r>
                <a:rPr lang="es-CO" sz="1200" i="0">
                  <a:latin typeface="Cambria Math" panose="02040503050406030204" pitchFamily="18" charset="0"/>
                </a:rPr>
                <a:t> </a:t>
              </a:r>
              <a:r>
                <a:rPr lang="es-CO" sz="1200" i="0"/>
                <a:t>"</a:t>
              </a:r>
              <a:endParaRPr lang="es-CO" sz="1200"/>
            </a:p>
          </xdr:txBody>
        </xdr:sp>
      </mc:Fallback>
    </mc:AlternateContent>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41B2688-25D3-4A71-B19B-BE9873B185B6}" name="TRAMOS" displayName="TRAMOS" ref="B13:CN15" totalsRowShown="0" headerRowDxfId="161">
  <autoFilter ref="B13:CN15" xr:uid="{F41B2688-25D3-4A71-B19B-BE9873B185B6}"/>
  <tableColumns count="91">
    <tableColumn id="1" xr3:uid="{ABDF0F72-8452-4077-93A4-8D8047D9AD59}" name="Empresa" dataDxfId="160"/>
    <tableColumn id="5" xr3:uid="{6893C4AA-DC91-42CA-8B2B-F89FDECD1FF0}" name="Sistema" dataDxfId="159"/>
    <tableColumn id="6" xr3:uid="{1BA18B32-4F46-4BB9-AA73-9023BB549129}" name="Subsistema" dataDxfId="158"/>
    <tableColumn id="2" xr3:uid="{7E621292-CB40-423E-95A0-B4887A0A0283}" name="Tramo" dataDxfId="157"/>
    <tableColumn id="3" xr3:uid="{924A429F-C8E8-4F57-B2AE-58D731B321FD}" name="Sección" dataDxfId="156"/>
    <tableColumn id="4" xr3:uid="{7EC9051E-EFEF-457C-AFEC-9EC89C9480F1}" name="Diámetro NPS" dataDxfId="155"/>
    <tableColumn id="88" xr3:uid="{66754A64-E9AC-49D5-AD6A-B8D483564DAC}" name="Diametro externo" dataDxfId="154"/>
    <tableColumn id="87" xr3:uid="{706F9C88-6576-4E99-815F-A2C00434BC01}" name="Longitud a ese diámetro sin Cruces especiales [m]" dataDxfId="153" dataCellStyle="Millares"/>
    <tableColumn id="82" xr3:uid="{1EE4E5D0-E2A3-47F9-BA10-95A36485915D}" name="Costo base para ese diámetro sin factores " dataDxfId="152" dataCellStyle="Moneda">
      <calculatedColumnFormula array="1">IFERROR(INDEX(_xlfn.HSTACK(EQ_Poliductos_ajustad!$E$8:$E$22,EQ_Poliductos_ajustad!$G$8:$G$22,EQ_Poliductos_ajustad!$I$8:$I$22),TRAMOS[[#This Row],[posición diametro]],TRAMOS[[#This Row],[Rango longitud]])*TRAMOS[[#This Row],[Longitud a ese diámetro sin Cruces especiales '[m']]]^(INDEX(_xlfn.HSTACK(EQ_Poliductos_ajustad!$F$8:$F$22,EQ_Poliductos_ajustad!$H$8:$H$22,EQ_Poliductos_ajustad!$J$8:$J$22),TRAMOS[[#This Row],[posición diametro]],TRAMOS[[#This Row],[Rango longitud]])),0)</calculatedColumnFormula>
    </tableColumn>
    <tableColumn id="83" xr3:uid="{B40A0F74-CA8E-4B8F-BA14-4A864F6D7FDE}" name="Factor de costo complejidades" dataDxfId="151">
      <calculatedColumnFormula>IFERROR(SUMPRODUCT(TRAMOS[[#This Row],[Arcilloso]:[Área congestionada]],TRAMOS[[#This Row],[Fact_Arcilloso]:[Fact_Área congestionada]])/SUM(TRAMOS[[#This Row],[Arcilloso]:[Área congestionada]]),0)</calculatedColumnFormula>
    </tableColumn>
    <tableColumn id="84" xr3:uid="{24190ACB-9092-473E-8D16-B36500AEAF2B}" name="Factor costo por presión" dataDxfId="150">
      <calculatedColumnFormula>IFERROR(SUMPRODUCT(TRAMOS[[#This Row],[ANSI 600]:[ANSI 900]],TRAMOS[[#This Row],[Fact_ANSI 600]:[Fact_ANSI 900]])/SUM(TRAMOS[[#This Row],[ANSI 600]:[ANSI 900]]),0)</calculatedColumnFormula>
    </tableColumn>
    <tableColumn id="85" xr3:uid="{CD99F7CD-DCB5-4378-8AA4-23FCF1CFD71F}" name="Valoración sección " dataDxfId="149">
      <calculatedColumnFormula>IFERROR(TRAMOS[[#This Row],[Costo base para ese diámetro sin factores ]]*TRAMOS[[#This Row],[Diámetro NPS]]*TRAMOS[[#This Row],[Longitud a ese diámetro sin Cruces especiales '[m']]]*TRAMOS[[#This Row],[Factor de costo complejidades]]*TRAMOS[[#This Row],[Factor costo por presión]]*TRAMOS[[#This Row],[Factor combustible]]*(1+CSACA),0)</calculatedColumnFormula>
    </tableColumn>
    <tableColumn id="47" xr3:uid="{454E84A2-8CBC-4B08-97F0-1DD784A9DEA1}" name="ANSI 600" dataDxfId="148" dataCellStyle="Millares">
      <calculatedColumnFormula>TRAMOS[[#This Row],[Longitud a ese diámetro sin Cruces especiales '[m']]]-TRAMOS[[#This Row],[ANSI 900]]</calculatedColumnFormula>
    </tableColumn>
    <tableColumn id="46" xr3:uid="{024FF95C-76AC-4CA4-BFB8-2EFF572D5629}" name="ANSI 900" dataDxfId="147" dataCellStyle="Millares"/>
    <tableColumn id="7" xr3:uid="{A4F20C0D-47E1-4613-9743-A8606DABB32B}" name="Arcilloso" dataDxfId="146" dataCellStyle="Millares">
      <calculatedColumnFormula>TRAMOS[[#This Row],[Longitud a ese diámetro sin Cruces especiales '[m']]]-TRAMOS[[#This Row],[Arenoso]]-TRAMOS[[#This Row],[Rocoso]]</calculatedColumnFormula>
    </tableColumn>
    <tableColumn id="8" xr3:uid="{08AAD205-5B54-4F87-97ED-7DFFD1117A66}" name="Arenoso" dataDxfId="145" dataCellStyle="Millares"/>
    <tableColumn id="9" xr3:uid="{8873C56A-BF6E-4EA9-90D7-0EC467E602F2}" name="Rocoso" dataDxfId="144" dataCellStyle="Millares"/>
    <tableColumn id="11" xr3:uid="{D5D9F00A-24AB-4DC9-BD23-EA53D32300CF}" name="Tundra" dataDxfId="143" dataCellStyle="Millares"/>
    <tableColumn id="12" xr3:uid="{0DB3B894-8429-40BF-9422-F0276010047A}" name="Bosque Templado" dataDxfId="142" dataCellStyle="Millares"/>
    <tableColumn id="13" xr3:uid="{39BE616A-9F0F-434C-B975-C264978517CC}" name="Selva Subtropical" dataDxfId="141" dataCellStyle="Millares"/>
    <tableColumn id="14" xr3:uid="{336161F0-E15F-4C5D-BD91-2176FF22F2B8}" name="Desierto Árido" dataDxfId="140" dataCellStyle="Millares"/>
    <tableColumn id="15" xr3:uid="{19DD94B5-4519-4976-B7A4-293DA98F5B00}" name="Estepa Seca" dataDxfId="139" dataCellStyle="Millares">
      <calculatedColumnFormula>TRAMOS[[#This Row],[Longitud a ese diámetro sin Cruces especiales '[m']]]-TRAMOS[[#This Row],[Tundra]]-TRAMOS[[#This Row],[Bosque Templado]]-TRAMOS[[#This Row],[Selva Subtropical]]-TRAMOS[[#This Row],[Desierto Árido]]-TRAMOS[[#This Row],[Sabana]]-TRAMOS[[#This Row],[Selva Tropical]]-TRAMOS[[#This Row],[Tundra Alpina]]</calculatedColumnFormula>
    </tableColumn>
    <tableColumn id="16" xr3:uid="{79DC36A8-505D-4D3A-AC0C-4590A0849566}" name="Sabana" dataDxfId="138" dataCellStyle="Millares"/>
    <tableColumn id="17" xr3:uid="{EA755330-4BD8-4C21-A292-F340C86724B9}" name="Selva Tropical" dataDxfId="137" dataCellStyle="Millares"/>
    <tableColumn id="18" xr3:uid="{849E596B-2686-4FBC-8FEF-0411F856A4FD}" name="Tundra Alpina" dataDxfId="136" dataCellStyle="Millares"/>
    <tableColumn id="20" xr3:uid="{39BF1392-6AC8-48B5-B7E3-60074DC35DBF}" name="Localidad Clase 1" dataDxfId="135" dataCellStyle="Millares">
      <calculatedColumnFormula>TRAMOS[[#This Row],[Longitud a ese diámetro sin Cruces especiales '[m']]]-TRAMOS[[#This Row],[Localidad Clase 2]]-TRAMOS[[#This Row],[Localidad Clase 3]]-TRAMOS[[#This Row],[Localidad Clase 4]]</calculatedColumnFormula>
    </tableColumn>
    <tableColumn id="21" xr3:uid="{BC23554A-0828-438B-A75A-ECAD7345676B}" name="Localidad Clase 2" dataDxfId="134" dataCellStyle="Millares"/>
    <tableColumn id="22" xr3:uid="{ABB71F44-B857-4861-985E-8D6FB11F0C74}" name="Localidad Clase 3" dataDxfId="133" dataCellStyle="Millares"/>
    <tableColumn id="23" xr3:uid="{5728CECB-B9D6-47CF-98F7-C7296DC4ABFF}" name="Localidad Clase 4" dataDxfId="132" dataCellStyle="Millares"/>
    <tableColumn id="25" xr3:uid="{4A851CBD-8BFE-4395-ADF1-4F9405BA826C}" name="Terreno inclinado entre 0%-5%" dataDxfId="131" dataCellStyle="Millares">
      <calculatedColumnFormula>TRAMOS[[#This Row],[Longitud a ese diámetro sin Cruces especiales '[m']]]-TRAMOS[[#This Row],[Terreno inclinado entre 5%-10%]]-TRAMOS[[#This Row],[Terreno inclinado entre 10%-15%]]-TRAMOS[[#This Row],[Terreno inclinado entre 15%-20%]]-TRAMOS[[#This Row],[Terreno inclinado entre 20%-25%]]-TRAMOS[[#This Row],[Terreno inclinado más de 25%]]</calculatedColumnFormula>
    </tableColumn>
    <tableColumn id="26" xr3:uid="{8938A147-3932-43BD-BDFC-1BA8455DDEE1}" name="Terreno inclinado entre 5%-10%" dataDxfId="130" dataCellStyle="Millares"/>
    <tableColumn id="27" xr3:uid="{43C50514-CAEA-47AD-94CF-2104D23CBC50}" name="Terreno inclinado entre 10%-15%" dataDxfId="129" dataCellStyle="Millares"/>
    <tableColumn id="28" xr3:uid="{6740778F-2E26-4F9E-BECC-54EC147D89E7}" name="Terreno inclinado entre 15%-20%" dataDxfId="128" dataCellStyle="Millares"/>
    <tableColumn id="29" xr3:uid="{E78C0269-7950-4679-B57B-0A1A6EF76C23}" name="Terreno inclinado entre 20%-25%" dataDxfId="127" dataCellStyle="Millares"/>
    <tableColumn id="30" xr3:uid="{98F2002C-57E8-4F3E-B288-7CB5FF5B582E}" name="Terreno inclinado más de 25%" dataDxfId="126" dataCellStyle="Millares"/>
    <tableColumn id="32" xr3:uid="{966DE3F1-B434-4E53-BB44-97BF07E2751E}" name="Sin media ladera" dataDxfId="125" dataCellStyle="Millares">
      <calculatedColumnFormula>TRAMOS[[#This Row],[Longitud a ese diámetro sin Cruces especiales '[m']]]-TRAMOS[[#This Row],[ Multiplicadores de media ladera con pendiente media del 15% ]]-TRAMOS[[#This Row],[ Multiplicadores de media ladera con pendiente media del 25% ]]-TRAMOS[[#This Row],[ Multiplicadores de media ladera con pendiente media del 35%]]</calculatedColumnFormula>
    </tableColumn>
    <tableColumn id="33" xr3:uid="{4364A6EE-19B1-43B7-A70D-38244F1435BC}" name=" Multiplicadores de media ladera con pendiente media del 15% " dataDxfId="124" dataCellStyle="Millares"/>
    <tableColumn id="34" xr3:uid="{6D412F20-BFE9-4CF3-A15A-30C9E17FB940}" name=" Multiplicadores de media ladera con pendiente media del 25% " dataDxfId="123" dataCellStyle="Millares"/>
    <tableColumn id="35" xr3:uid="{545D3D23-0ABC-4C99-B3A7-5556D973959C}" name=" Multiplicadores de media ladera con pendiente media del 35%" dataDxfId="122" dataCellStyle="Millares"/>
    <tableColumn id="37" xr3:uid="{09DB0265-3369-410D-A41A-0E5DA300C125}" name="Junta sencilla" dataDxfId="121" dataCellStyle="Millares">
      <calculatedColumnFormula>TRAMOS[[#This Row],[Longitud a ese diámetro sin Cruces especiales '[m']]]-TRAMOS[[#This Row],[Doble junta]]</calculatedColumnFormula>
    </tableColumn>
    <tableColumn id="38" xr3:uid="{88F827BC-CA0F-438F-9173-ECC4A120D639}" name="Doble junta" dataDxfId="120" dataCellStyle="Millares"/>
    <tableColumn id="40" xr3:uid="{F46B61B8-7ECA-4B8B-91FE-450A93F5BE07}" name="Terreno libre" dataDxfId="119" dataCellStyle="Millares">
      <calculatedColumnFormula>TRAMOS[[#This Row],[Longitud a ese diámetro sin Cruces especiales '[m']]]-TRAMOS[[#This Row],[Terreno Cultivado]]</calculatedColumnFormula>
    </tableColumn>
    <tableColumn id="41" xr3:uid="{FCFC0770-236F-4339-A33F-0609702FF485}" name="Terreno Cultivado" dataDxfId="118" dataCellStyle="Millares"/>
    <tableColumn id="43" xr3:uid="{CC3F056E-158E-4CA8-9690-6AFF67DA1ECC}" name="Área sin congestión" dataDxfId="117" dataCellStyle="Millares">
      <calculatedColumnFormula>TRAMOS[[#This Row],[Longitud a ese diámetro sin Cruces especiales '[m']]]-TRAMOS[[#This Row],[Área congestionada]]</calculatedColumnFormula>
    </tableColumn>
    <tableColumn id="44" xr3:uid="{B9E6FCFC-CFC7-4236-967B-52D086A71B4E}" name="Área congestionada" dataDxfId="116" dataCellStyle="Millares"/>
    <tableColumn id="91" xr3:uid="{36AF4800-D0A0-4386-BE61-486137F99B8D}" name="Precio combustible" dataDxfId="115" dataCellStyle="Moneda"/>
    <tableColumn id="48" xr3:uid="{60A1B98D-489B-4BF4-A6CB-F2920EB16EA8}" name="Total ANSI" dataDxfId="114">
      <calculatedColumnFormula>TRAMOS[[#This Row],[ANSI 600]]+TRAMOS[[#This Row],[ANSI 900]]</calculatedColumnFormula>
    </tableColumn>
    <tableColumn id="10" xr3:uid="{60B43ABD-9987-47E3-A552-69F03ED8FF05}" name="Total Suelo" dataDxfId="113">
      <calculatedColumnFormula>TRAMOS[[#This Row],[Arcilloso]]+TRAMOS[[#This Row],[Arenoso]]+TRAMOS[[#This Row],[Rocoso]]</calculatedColumnFormula>
    </tableColumn>
    <tableColumn id="19" xr3:uid="{E1E0ABA5-2849-4512-B513-8956E4B856AB}" name="Total Vegetación" dataDxfId="112">
      <calculatedColumnFormula>SUM(TRAMOS[[#This Row],[Tundra]:[Tundra Alpina]])</calculatedColumnFormula>
    </tableColumn>
    <tableColumn id="24" xr3:uid="{1272B1C4-A74D-4823-A6BF-E64132DF4F7F}" name="Total Clase" dataDxfId="111">
      <calculatedColumnFormula>SUM(TRAMOS[[#This Row],[Localidad Clase 1]:[Localidad Clase 4]])</calculatedColumnFormula>
    </tableColumn>
    <tableColumn id="31" xr3:uid="{43A67052-5F9F-493A-A9C7-F68C65155582}" name="Total Terreno" dataDxfId="110">
      <calculatedColumnFormula>SUM(TRAMOS[[#This Row],[Terreno inclinado entre 0%-5%]:[Terreno inclinado más de 25%]])</calculatedColumnFormula>
    </tableColumn>
    <tableColumn id="36" xr3:uid="{482D0E3D-8565-47F0-B1AF-D5F44BA28879}" name="Total media Ladera" dataDxfId="109">
      <calculatedColumnFormula>SUM(TRAMOS[[#This Row],[Sin media ladera]:[ Multiplicadores de media ladera con pendiente media del 35%]])</calculatedColumnFormula>
    </tableColumn>
    <tableColumn id="39" xr3:uid="{9A976366-B8F3-4BFD-8196-7D9C267DB3F4}" name="Total uniones" dataDxfId="108">
      <calculatedColumnFormula>TRAMOS[[#This Row],[Junta sencilla]]+TRAMOS[[#This Row],[Doble junta]]</calculatedColumnFormula>
    </tableColumn>
    <tableColumn id="42" xr3:uid="{13789F84-001B-4864-A810-E258B7954BD1}" name="Total  Terreno" dataDxfId="107">
      <calculatedColumnFormula>TRAMOS[[#This Row],[Terreno libre]]+TRAMOS[[#This Row],[Terreno Cultivado]]</calculatedColumnFormula>
    </tableColumn>
    <tableColumn id="45" xr3:uid="{D784DCA2-1619-4C9F-9052-BCEF10FE29E2}" name="Total tópico Congestión" dataDxfId="106">
      <calculatedColumnFormula>TRAMOS[[#This Row],[Área sin congestión]]+TRAMOS[[#This Row],[Área congestionada]]</calculatedColumnFormula>
    </tableColumn>
    <tableColumn id="86" xr3:uid="{0E2F8537-F1E4-478A-9B65-500119BC871A}" name="posición diametro" dataDxfId="105">
      <calculatedColumnFormula>MATCH(TRAMOS[[#This Row],[Diámetro NPS]],NPS,0)</calculatedColumnFormula>
    </tableColumn>
    <tableColumn id="89" xr3:uid="{DB1B1520-5321-454F-8CEA-E3644F0BB852}" name="Rango longitud" dataDxfId="104">
      <calculatedColumnFormula>IF(TRAMOS[[#This Row],[Longitud a ese diámetro sin Cruces especiales '[m']]]&lt;1000,1,IF(TRAMOS[[#This Row],[Longitud a ese diámetro sin Cruces especiales '[m']]]&gt;=50000,3,2))</calculatedColumnFormula>
    </tableColumn>
    <tableColumn id="49" xr3:uid="{1299DDFD-4B1A-47AA-85E8-4A886C6835CD}" name="Fact_ANSI 600" dataDxfId="103"/>
    <tableColumn id="50" xr3:uid="{9620766C-8562-4DFA-AF69-C758FAF9F490}" name="Fact_ANSI 900" dataDxfId="102">
      <calculatedColumnFormula>cg_p*TRAMOS[[#This Row],[Diámetro NPS]]^2+ch_p*TRAMOS[[#This Row],[Diámetro NPS]]+ci_p</calculatedColumnFormula>
    </tableColumn>
    <tableColumn id="51" xr3:uid="{59A03DB9-312B-49F4-864D-B27A22F52B45}" name="Fact_Arcilloso" dataDxfId="101">
      <calculatedColumnFormula>c_p</calculatedColumnFormula>
    </tableColumn>
    <tableColumn id="52" xr3:uid="{872C5045-9AEE-45F1-B4E9-8BCD450FB15F}" name="Fact_Arenoso" dataDxfId="100">
      <calculatedColumnFormula>d_p*TRAMOS[[#This Row],[Diámetro NPS]]^2+e_p*TRAMOS[[#This Row],[Diámetro NPS]]+f_p</calculatedColumnFormula>
    </tableColumn>
    <tableColumn id="53" xr3:uid="{DC8E9154-438B-4F60-AE38-D9574555B63D}" name="Fact_Rocoso" dataDxfId="99">
      <calculatedColumnFormula>g_p*TRAMOS[[#This Row],[Diámetro NPS]]^2+h_p*TRAMOS[[#This Row],[Diámetro NPS]]+i_p</calculatedColumnFormula>
    </tableColumn>
    <tableColumn id="54" xr3:uid="{E4EAF257-3F97-458F-84E9-1B10786C87CF}" name="Fact_Tundra" dataDxfId="98">
      <calculatedColumnFormula>j_p*TRAMOS[[#This Row],[Diámetro NPS]]^2+k_p*TRAMOS[[#This Row],[Diámetro NPS]]+l_p</calculatedColumnFormula>
    </tableColumn>
    <tableColumn id="55" xr3:uid="{763EE592-75ED-4F22-B591-45A93DBDA712}" name="Fact_Fact_Bosque Templado" dataDxfId="97">
      <calculatedColumnFormula>SUMPRODUCT(_xlfn.VSTACK(m_p,n_p,o_p,p_p,q_p),_xlfn.VSTACK(IF(AND(0&lt;TRAMOS[[#This Row],[Diámetro NPS]],TRAMOS[[#This Row],[Diámetro NPS]]&lt;4),1,0),IF(AND(4&lt;=TRAMOS[[#This Row],[Diámetro NPS]],TRAMOS[[#This Row],[Diámetro NPS]]&lt;16),1,0),IF(AND(16&lt;=TRAMOS[[#This Row],[Diámetro NPS]],TRAMOS[[#This Row],[Diámetro NPS]]&lt;30),1,0),IF(AND(30&lt;=TRAMOS[[#This Row],[Diámetro NPS]],TRAMOS[[#This Row],[Diámetro NPS]]&lt;48),1,0),IF(TRAMOS[[#This Row],[Diámetro NPS]]&gt;=48,1,0)))</calculatedColumnFormula>
    </tableColumn>
    <tableColumn id="56" xr3:uid="{50C1C9C6-3DBB-47A3-9C3C-E8C0AFEFF40E}" name="Fact_Selva Subtropical" dataDxfId="96">
      <calculatedColumnFormula>SUMPRODUCT(_xlfn.VSTACK(r_p,s_p,t_p,u_p),_xlfn.VSTACK(IF(AND(0&lt;TRAMOS[[#This Row],[Diámetro NPS]],TRAMOS[[#This Row],[Diámetro NPS]]&lt;16),1,0),IF(AND(16&lt;=TRAMOS[[#This Row],[Diámetro NPS]],TRAMOS[[#This Row],[Diámetro NPS]]&lt;36),1,0),IF(AND(36&lt;=TRAMOS[[#This Row],[Diámetro NPS]],TRAMOS[[#This Row],[Diámetro NPS]]&lt;48),1,0),IF(TRAMOS[[#This Row],[Diámetro NPS]]&gt;=48,1,0)))</calculatedColumnFormula>
    </tableColumn>
    <tableColumn id="57" xr3:uid="{7971F465-4163-4E3E-BE27-B294ABE5CB9A}" name="Fact_Desierto Árido" dataDxfId="95">
      <calculatedColumnFormula>v_p</calculatedColumnFormula>
    </tableColumn>
    <tableColumn id="58" xr3:uid="{91276DAF-49D8-4800-A661-D818992F7556}" name="Fact_Estepa Seca" dataDxfId="94">
      <calculatedColumnFormula>w_p</calculatedColumnFormula>
    </tableColumn>
    <tableColumn id="59" xr3:uid="{61B77C08-4E91-46F0-9545-7D1FA54025F2}" name="Fact_Sabana" dataDxfId="93">
      <calculatedColumnFormula>SUMPRODUCT(_xlfn.VSTACK(x_p,y_p,z_p,aa_p),_xlfn.VSTACK(IF(AND(0&lt;TRAMOS[[#This Row],[Diámetro NPS]],TRAMOS[[#This Row],[Diámetro NPS]]&lt;18),1,0),IF(AND(18&lt;=TRAMOS[[#This Row],[Diámetro NPS]],TRAMOS[[#This Row],[Diámetro NPS]]&lt;24),1,0),IF(AND(24&lt;=TRAMOS[[#This Row],[Diámetro NPS]],TRAMOS[[#This Row],[Diámetro NPS]]&lt;36),1,0),IF(AND(36&lt;=TRAMOS[[#This Row],[Diámetro NPS]],TRAMOS[[#This Row],[Diámetro NPS]]&lt;=48),1,0)))</calculatedColumnFormula>
    </tableColumn>
    <tableColumn id="60" xr3:uid="{6A7D8366-60A2-4BF0-BE8D-6FCB81D86871}" name="Fact_Selva Tropical" dataDxfId="92">
      <calculatedColumnFormula>ab_p*TRAMOS[[#This Row],[Diámetro NPS]]^2+ac_p*TRAMOS[[#This Row],[Diámetro NPS]]+ad_p</calculatedColumnFormula>
    </tableColumn>
    <tableColumn id="61" xr3:uid="{0AF25301-39AC-47DE-935A-A3A46874FCA9}" name="Fact_Tundra Alpina" dataDxfId="91">
      <calculatedColumnFormula>ae_p*TRAMOS[[#This Row],[Diámetro NPS]]^2+af_p*TRAMOS[[#This Row],[Diámetro NPS]]+ag_p</calculatedColumnFormula>
    </tableColumn>
    <tableColumn id="62" xr3:uid="{3693397B-A489-415F-B19F-D2F9009440E6}" name="Fact_Localidad Clase 1" dataDxfId="90">
      <calculatedColumnFormula>ah_p</calculatedColumnFormula>
    </tableColumn>
    <tableColumn id="63" xr3:uid="{1B03AF6A-DCD1-43FB-A0F5-05131A0115A5}" name="Fact_Localidad Clase 2" dataDxfId="89">
      <calculatedColumnFormula>ai_p*TRAMOS[[#This Row],[Diámetro NPS]]^2+aj_p*TRAMOS[[#This Row],[Diámetro NPS]]+ak_p</calculatedColumnFormula>
    </tableColumn>
    <tableColumn id="64" xr3:uid="{E86C66C8-D046-479B-8715-F242EB44BEDC}" name="Fact_Localidad Clase 3" dataDxfId="88">
      <calculatedColumnFormula>al_p*TRAMOS[[#This Row],[Diámetro NPS]]^2+am_p*TRAMOS[[#This Row],[Diámetro NPS]]+an_p</calculatedColumnFormula>
    </tableColumn>
    <tableColumn id="65" xr3:uid="{74D92F62-BD49-4E4D-A3E8-436FB37D1782}" name="Fact_Localidad Clase 4" dataDxfId="87">
      <calculatedColumnFormula>ao_p*TRAMOS[[#This Row],[Diámetro NPS]]^2+ap_p*TRAMOS[[#This Row],[Diámetro NPS]]+aq_p</calculatedColumnFormula>
    </tableColumn>
    <tableColumn id="66" xr3:uid="{DA9B349D-92CF-496C-9E78-CDF0556ABCCC}" name="Fact_Terreno inclinado entre 0%-5%" dataDxfId="86">
      <calculatedColumnFormula>au_p</calculatedColumnFormula>
    </tableColumn>
    <tableColumn id="67" xr3:uid="{1CFFC131-8922-48E7-8139-92C89E63936A}" name="Fact_Terreno inclinado entre 5%-10%" dataDxfId="85">
      <calculatedColumnFormula>av_p*TRAMOS[[#This Row],[Diámetro NPS]]^2+aw_p*TRAMOS[[#This Row],[Diámetro NPS]]+ax_p</calculatedColumnFormula>
    </tableColumn>
    <tableColumn id="68" xr3:uid="{415CE4A2-95EA-4CD5-AA86-8EA4FCBC34F1}" name="Fact_Terreno inclinado entre 10%-15%" dataDxfId="84">
      <calculatedColumnFormula>ay_p*TRAMOS[[#This Row],[Diámetro NPS]]^2+az_p*TRAMOS[[#This Row],[Diámetro NPS]]+ba_p</calculatedColumnFormula>
    </tableColumn>
    <tableColumn id="69" xr3:uid="{DF7333EF-9A60-4AC3-9DB3-83DC132B6664}" name="Fact_Terreno inclinado entre 15%-20%" dataDxfId="83">
      <calculatedColumnFormula>bb_p*TRAMOS[[#This Row],[Diámetro NPS]]^2+bc_p*TRAMOS[[#This Row],[Diámetro NPS]]+bd_p</calculatedColumnFormula>
    </tableColumn>
    <tableColumn id="70" xr3:uid="{B3902D4E-9127-42E9-BB0D-952049AEAF31}" name="Fact_Terreno inclinado entre 20%-25%" dataDxfId="82">
      <calculatedColumnFormula>be_p*TRAMOS[[#This Row],[Diámetro NPS]]^2+bf_p*TRAMOS[[#This Row],[Diámetro NPS]]+bg_p</calculatedColumnFormula>
    </tableColumn>
    <tableColumn id="71" xr3:uid="{C2E3F85C-5206-474F-AAA3-90FDE7B5E518}" name="Fact_Terreno inclinado más de 25%" dataDxfId="81">
      <calculatedColumnFormula>bh_p*TRAMOS[[#This Row],[Diámetro NPS]]^2+bi_p*TRAMOS[[#This Row],[Diámetro NPS]]+bj_p</calculatedColumnFormula>
    </tableColumn>
    <tableColumn id="72" xr3:uid="{CCCE4CBD-6A8F-4D30-B4C2-313756A6B4CC}" name="Fact_Sin media ladera" dataDxfId="80">
      <calculatedColumnFormula>dm_p</calculatedColumnFormula>
    </tableColumn>
    <tableColumn id="73" xr3:uid="{21C8F8EC-BD06-4D29-8E95-E4C2F3BF71A9}" name="Fact_ Multiplicadores de media ladera con pendiente media del 15% " dataDxfId="79">
      <calculatedColumnFormula>SUMPRODUCT(_xlfn.VSTACK(dd_p_1*TRAMOS[[#This Row],[Diámetro NPS]]^2+de_p_1*TRAMOS[[#This Row],[Diámetro NPS]]+df_p_1,dd_p_2*TRAMOS[[#This Row],[Diámetro NPS]]^2+de_p_2*TRAMOS[[#This Row],[Diámetro NPS]]+df_p_2),_xlfn.VSTACK(IF(AND(2&lt;=TRAMOS[[#This Row],[Diámetro NPS]],TRAMOS[[#This Row],[Diámetro NPS]]&lt;12),1,0),IF(AND(12&lt;=TRAMOS[[#This Row],[Diámetro NPS]],TRAMOS[[#This Row],[Diámetro NPS]]&lt;=48),1,0)))</calculatedColumnFormula>
    </tableColumn>
    <tableColumn id="74" xr3:uid="{62007E69-A791-4AF4-B8ED-1616DE0B6F7B}" name="Fact_Multiplicadores de media ladera con pendiente media del 25% " dataDxfId="78">
      <calculatedColumnFormula>SUMPRODUCT(_xlfn.VSTACK(dg_p_1*TRAMOS[[#This Row],[Diámetro NPS]]^2+dh_p_1*TRAMOS[[#This Row],[Diámetro NPS]]+di_p_1,dg_p_2*TRAMOS[[#This Row],[Diámetro NPS]]^2+dh_p_2*TRAMOS[[#This Row],[Diámetro NPS]]+di_p_2),_xlfn.VSTACK(IF(AND(2&lt;=TRAMOS[[#This Row],[Diámetro NPS]],TRAMOS[[#This Row],[Diámetro NPS]]&lt;12),1,0),IF(AND(12&lt;=TRAMOS[[#This Row],[Diámetro NPS]],TRAMOS[[#This Row],[Diámetro NPS]]&lt;=48),1,0)))</calculatedColumnFormula>
    </tableColumn>
    <tableColumn id="75" xr3:uid="{D3E4F10D-3AF5-49DC-A609-6B73E000CCF2}" name="Fact_ Multiplicadores de media ladera con pendiente media del 35%" dataDxfId="77">
      <calculatedColumnFormula>SUMPRODUCT(_xlfn.VSTACK(dj_p_1*TRAMOS[[#This Row],[Diámetro NPS]]^2+dk_p_1*TRAMOS[[#This Row],[Diámetro NPS]]+dl_p_1,dj_p_2*TRAMOS[[#This Row],[Diámetro NPS]]^2+dk_p_2*TRAMOS[[#This Row],[Diámetro NPS]]+dl_p_2),_xlfn.VSTACK(IF(AND(2&lt;=TRAMOS[[#This Row],[Diámetro NPS]],TRAMOS[[#This Row],[Diámetro NPS]]&lt;12),1,0),IF(AND(12&lt;=TRAMOS[[#This Row],[Diámetro NPS]],TRAMOS[[#This Row],[Diámetro NPS]]&lt;=48),1,0)))</calculatedColumnFormula>
    </tableColumn>
    <tableColumn id="76" xr3:uid="{F041096F-57C4-4D10-8ED0-FFB44230C8DB}" name="Fact_Junta sencilla" dataDxfId="76">
      <calculatedColumnFormula>dp_p</calculatedColumnFormula>
    </tableColumn>
    <tableColumn id="77" xr3:uid="{4D4FA0EB-9126-44C0-8F52-E605950FB3E1}" name="Fact_Doble junta" dataDxfId="75">
      <calculatedColumnFormula>bk_p*TRAMOS[[#This Row],[Diámetro NPS]]^2+bl_p*TRAMOS[[#This Row],[Diámetro NPS]]+bm_p</calculatedColumnFormula>
    </tableColumn>
    <tableColumn id="78" xr3:uid="{5EF9E58C-89DA-447C-A537-324039D3B2A8}" name="Fact_Terreno libre" dataDxfId="74">
      <calculatedColumnFormula>dn_p</calculatedColumnFormula>
    </tableColumn>
    <tableColumn id="79" xr3:uid="{BE7262FD-984A-4C8E-BA34-EEFE42DFBAC3}" name="Fact_Terreno Cultivado" dataDxfId="73">
      <calculatedColumnFormula>ar_p*TRAMOS[[#This Row],[Diámetro NPS]]^2+as_p*TRAMOS[[#This Row],[Diámetro NPS]]+at_p</calculatedColumnFormula>
    </tableColumn>
    <tableColumn id="80" xr3:uid="{F92AFE05-9956-4C1C-A76F-1451608D9F5E}" name="Fact_Área sin congestión" dataDxfId="72">
      <calculatedColumnFormula>do_p</calculatedColumnFormula>
    </tableColumn>
    <tableColumn id="81" xr3:uid="{DF7BD2C3-BE7D-4EA9-923E-BDA52E05721E}" name="Fact_Área congestionada" dataDxfId="71">
      <calculatedColumnFormula>bn_p*TRAMOS[[#This Row],[Diámetro NPS]]^2+bo_p*TRAMOS[[#This Row],[Diámetro NPS]]+bp_p</calculatedColumnFormula>
    </tableColumn>
    <tableColumn id="92" xr3:uid="{CFF57421-1FD2-4BD8-B745-21AACD017EC0}" name="Factor combustible" dataDxfId="70">
      <calculatedColumnFormula>1+((TRAMOS[[#This Row],[Precio combustible]]-4.5)*(cd_p*TRAMOS[[#This Row],[Diámetro NPS]]^2+ce_p*TRAMOS[[#This Row],[Diámetro NPS]]+cf_p))</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356CEEF-AAC3-4E26-9866-9ACC46B22B23}" name="CRUCES" displayName="CRUCES" ref="B23:Q27" totalsRowShown="0" headerRowDxfId="69" dataDxfId="68" headerRowBorderDxfId="66" tableBorderDxfId="67" totalsRowBorderDxfId="65">
  <autoFilter ref="B23:Q27" xr:uid="{5356CEEF-AAC3-4E26-9866-9ACC46B22B23}"/>
  <tableColumns count="16">
    <tableColumn id="1" xr3:uid="{74B04892-0D40-4D9E-B6BA-99AFE44A17AD}" name="Sistema" dataDxfId="64"/>
    <tableColumn id="2" xr3:uid="{68F42B08-91EA-4689-AAEB-0A894481E044}" name="Subsistema" dataDxfId="63"/>
    <tableColumn id="3" xr3:uid="{3A763CEA-E1F6-430A-82CF-98765E7632C3}" name="Tramo" dataDxfId="62"/>
    <tableColumn id="4" xr3:uid="{E94658C2-2071-4747-ACDA-635E7A92516B}" name="Sección" dataDxfId="61"/>
    <tableColumn id="11" xr3:uid="{B78253ED-FEB8-4F50-8C50-02D0DF7B117B}" name="Tipo de Cruce" dataDxfId="60"/>
    <tableColumn id="6" xr3:uid="{8F7F79B2-83E1-4CC9-BA4A-BD063048E610}" name="Diámetro NPS" dataDxfId="59"/>
    <tableColumn id="8" xr3:uid="{F5C1DD54-88D7-40FF-8751-0DBAD5A7EDCB}" name="Diametro externo" dataDxfId="58"/>
    <tableColumn id="7" xr3:uid="{43584DA5-10D8-4CB5-93D4-11623BDDB664}" name="Longitud  Cruce especial [m]" dataDxfId="57" dataCellStyle="Millares"/>
    <tableColumn id="9" xr3:uid="{51D2E3A3-41B3-426D-A9B5-F2EA2EE741E6}" name="ANSI 600" dataDxfId="56"/>
    <tableColumn id="10" xr3:uid="{A3440B1E-F39A-4460-AD46-9CFD5609270F}" name="ANSI 900" dataDxfId="55">
      <calculatedColumnFormula>IF(CRUCES[[#This Row],[ANSI 600]]="","",(1-CRUCES[[#This Row],[ANSI 600]])=1)</calculatedColumnFormula>
    </tableColumn>
    <tableColumn id="12" xr3:uid="{D920E87B-6E6A-440F-ADDA-619D5378E240}" name="Fact_ANSI " dataDxfId="54">
      <calculatedColumnFormula>IFERROR(CRUCES[[#This Row],[ANSI 600]]+CRUCES[[#This Row],[ANSI 900]]*(cg_p*CRUCES[[#This Row],[Diámetro NPS]]^2+ch_p*CRUCES[[#This Row],[Diámetro NPS]]+ci_p),0)</calculatedColumnFormula>
    </tableColumn>
    <tableColumn id="14" xr3:uid="{BEF0AD52-0BD5-44AD-A1E5-BA47D8B8F377}" name="Costo unitario" dataDxfId="53">
      <calculatedColumnFormula array="1">IFERROR(CRUCES[[#This Row],[Fact_ANSI ]]*IF(CRUCES[[#This Row],[Posición]]&lt;6,INDEX(CHOOSE(CRUCES[[#This Row],[Rango 1-2]],_xlfn.ANCHORARRAY(EQ_Poliductos_ajustad!$C$175),_xlfn.ANCHORARRAY(EQ_Poliductos_ajustad!$C$182)),CRUCES[[#This Row],[Posición]])*CRUCES[[#This Row],[Diámetro NPS]]+INDEX(CHOOSE(CRUCES[[#This Row],[Rango 1-2]],_xlfn.ANCHORARRAY(EQ_Poliductos_ajustad!$D$175),_xlfn.ANCHORARRAY(EQ_Poliductos_ajustad!$D$182)),CRUCES[[#This Row],[Posición]]),NA()),0)</calculatedColumnFormula>
    </tableColumn>
    <tableColumn id="13" xr3:uid="{9EE9F55E-2845-4125-BFED-0BFEDF685E9A}" name="Valoración cruce" dataDxfId="52" dataCellStyle="Moneda">
      <calculatedColumnFormula>IFERROR(IF(CRUCES[[#This Row],[Posición]]&lt;6,CRUCES[[#This Row],[Costo unitario]]*CRUCES[[#This Row],[Longitud  Cruce especial '[m']]],((CHOOSE(CRUCES[[#This Row],[Rango 1-2]],EQ_Poliductos_ajustad!$O$144,EQ_Poliductos_ajustad!$O$145)*CRUCES[[#This Row],[Diámetro NPS]]+CHOOSE(CRUCES[[#This Row],[Rango 1-2]],EQ_Poliductos_ajustad!$P$144,EQ_Poliductos_ajustad!P145))*CRUCES[[#This Row],[Longitud  Cruce especial '[m']]]+CHOOSE(CRUCES[[#This Row],[Rango1-3]],EQ_Poliductos_ajustad!$R$144,EQ_Poliductos_ajustad!$R$145,EQ_Poliductos_ajustad!$R$146)*CRUCES[[#This Row],[Diámetro NPS]]+CHOOSE(CRUCES[[#This Row],[Rango1-3]],EQ_Poliductos_ajustad!$S$144,EQ_Poliductos_ajustad!$S$145,EQ_Poliductos_ajustad!$S$146))*CRUCES[[#This Row],[Fact_ANSI ]]),0)</calculatedColumnFormula>
    </tableColumn>
    <tableColumn id="5" xr3:uid="{B0C1CC27-3A58-4B71-8EAE-B719280687E3}" name="Posición" dataDxfId="51">
      <calculatedColumnFormula>IFERROR(MATCH(CRUCES[[#This Row],[Tipo de Cruce]],EQ_Poliductos_ajustad!$S$25:$S$32,0),NA())</calculatedColumnFormula>
    </tableColumn>
    <tableColumn id="15" xr3:uid="{B2780EF6-3B8C-4275-8927-2B60DA57112F}" name="Rango 1-2" dataDxfId="50">
      <calculatedColumnFormula>IF(CRUCES[[#This Row],[Diámetro NPS]]&gt;=12,2,1)</calculatedColumnFormula>
    </tableColumn>
    <tableColumn id="16" xr3:uid="{B4B0A725-2CA4-4DAC-9503-50A65AAEF85B}" name="Rango1-3" dataDxfId="49">
      <calculatedColumnFormula>IF(CRUCES[[#This Row],[Diámetro NPS]]&gt;=12,IF(CRUCES[[#This Row],[Diámetro NPS]]&gt;=24,3,2),1)</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6BF5BCE-FD55-40C4-82B6-A44CA8372F3C}" name="CRUCES_AEREOS" displayName="CRUCES_AEREOS" ref="B35:O37" totalsRowShown="0" headerRowDxfId="48" dataDxfId="47" tableBorderDxfId="46">
  <autoFilter ref="B35:O37" xr:uid="{E6BF5BCE-FD55-40C4-82B6-A44CA8372F3C}"/>
  <tableColumns count="14">
    <tableColumn id="1" xr3:uid="{20BF201E-4E79-4638-BA2D-302013B5AC1B}" name="Sistema" dataDxfId="45"/>
    <tableColumn id="2" xr3:uid="{2873C4A4-3FD2-4D46-8D20-308109B111B5}" name="Subsistema" dataDxfId="44"/>
    <tableColumn id="3" xr3:uid="{A230A521-2BF8-4EC3-B05F-40308B8515E5}" name="Tramo" dataDxfId="43"/>
    <tableColumn id="4" xr3:uid="{E4DDC152-7DAF-463E-B949-C5EAAE490043}" name="Sección" dataDxfId="42"/>
    <tableColumn id="5" xr3:uid="{E326DAE1-7152-4F60-A83C-B2A1109D61BE}" name="Posición" dataDxfId="41">
      <calculatedColumnFormula>MATCH(CRUCES_AEREOS[[#This Row],[Diámetro NPS]],NPS,0)</calculatedColumnFormula>
    </tableColumn>
    <tableColumn id="6" xr3:uid="{0C12EC03-CF60-475F-AF8C-815F50D278A9}" name="Diámetro NPS" dataDxfId="40"/>
    <tableColumn id="8" xr3:uid="{F53D7730-4904-4637-8F23-113B8B00881C}" name="Diametro externo" dataDxfId="39"/>
    <tableColumn id="7" xr3:uid="{B0C7931F-DDBB-4A4E-B40B-20A1E6DD00EC}" name="Longitud  Cruce especial [m]" dataDxfId="38"/>
    <tableColumn id="9" xr3:uid="{C7DA0F4D-CA44-43AB-BF28-E00D90A18FD9}" name="ANSI 600" dataDxfId="37"/>
    <tableColumn id="10" xr3:uid="{B209160B-E675-477A-B217-9020EEDC67D4}" name="ANSI 900" dataDxfId="36">
      <calculatedColumnFormula>IF(CRUCES_AEREOS[[#This Row],[ANSI 600]]="","",(1-CRUCES_AEREOS[[#This Row],[ANSI 600]])=1)</calculatedColumnFormula>
    </tableColumn>
    <tableColumn id="11" xr3:uid="{5DDA532A-1E04-4E91-9208-9F12D9B35685}" name="Fact_ANSI " dataDxfId="35">
      <calculatedColumnFormula>IFERROR(CRUCES_AEREOS[[#This Row],[ANSI 600]]+CRUCES_AEREOS[[#This Row],[ANSI 900]]*(cg_p*CRUCES_AEREOS[[#This Row],[Diámetro NPS]]^2+ch_p*CRUCES_AEREOS[[#This Row],[Diámetro NPS]]+ci_p),0)</calculatedColumnFormula>
    </tableColumn>
    <tableColumn id="12" xr3:uid="{FDD1AB61-5075-4A6E-9D94-CC7B17CD5473}" name="Costo unitario" dataDxfId="34">
      <calculatedColumnFormula array="1">IFERROR(INDEX(EQ_Poliductos_ajustad!$C$158:$C$172,CRUCES_AEREOS[[#This Row],[Posición]])*CRUCES_AEREOS[[#This Row],[L calculo]]^2+INDEX(EQ_Poliductos_ajustad!$D$158:$D$172,CRUCES_AEREOS[[#This Row],[Posición]])*CRUCES_AEREOS[[#This Row],[L calculo]]+INDEX(EQ_Poliductos_ajustad!$E$158:$E$172,CRUCES_AEREOS[[#This Row],[Posición]]),0)</calculatedColumnFormula>
    </tableColumn>
    <tableColumn id="13" xr3:uid="{701AD97D-73C7-49FC-9F14-2FCD839B4FF8}" name="Valoración cruce aéreo" dataDxfId="33" dataCellStyle="Moneda">
      <calculatedColumnFormula>IFERROR(CRUCES_AEREOS[[#This Row],[Costo unitario]]*CRUCES_AEREOS[[#This Row],[Longitud  Cruce especial '[m']]],0)</calculatedColumnFormula>
    </tableColumn>
    <tableColumn id="14" xr3:uid="{FDB5582A-D365-4985-A7A4-1A37D97FD44C}" name="L calculo" dataDxfId="32">
      <calculatedColumnFormula>MIN(CRUCES_AEREOS[[#This Row],[Longitud  Cruce especial '[m']]],300)</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B18F707-1179-4A79-AF75-5368DF7B347B}" name="conexiones" displayName="conexiones" ref="B45:N47" totalsRowShown="0" headerRowDxfId="31" dataDxfId="30" headerRowBorderDxfId="28" tableBorderDxfId="29" totalsRowBorderDxfId="27">
  <autoFilter ref="B45:N47" xr:uid="{1B18F707-1179-4A79-AF75-5368DF7B347B}"/>
  <tableColumns count="13">
    <tableColumn id="1" xr3:uid="{5C927C05-8BB3-4423-9851-374BBF809087}" name="Sistema" dataDxfId="26"/>
    <tableColumn id="2" xr3:uid="{8B18F26A-D8DC-4E42-A0B2-2883FF7192B2}" name="Subsistema" dataDxfId="25"/>
    <tableColumn id="3" xr3:uid="{3BD7DC4E-261A-4048-A7C4-EE4D44631D5B}" name="Tramo" dataDxfId="24"/>
    <tableColumn id="4" xr3:uid="{D5BACDA9-F037-4B90-90EE-074C5A704841}" name="Sección" dataDxfId="23"/>
    <tableColumn id="5" xr3:uid="{F46FB19A-F70D-425C-B228-4B9C2AE7D38F}" name="Tipo de conexión" dataDxfId="22"/>
    <tableColumn id="6" xr3:uid="{6C67149E-CA60-4B36-8308-501A6DB4AD9A}" name="Diámetro NPS" dataDxfId="21"/>
    <tableColumn id="7" xr3:uid="{FC7F5DA0-71D5-4693-88CD-7C00C5F3D170}" name="Cantidad" dataDxfId="20"/>
    <tableColumn id="11" xr3:uid="{DD83F440-F19F-43F8-8B17-0CBF423C608F}" name="Valor unitario conexión " dataDxfId="19" dataCellStyle="Moneda">
      <calculatedColumnFormula>IFERROR(CHOOSE(conexiones[[#This Row],[Posición]],bq_p,bt_p,bw_p,bz_p)*conexiones[[#This Row],[Diámetro NPS]]^2+CHOOSE(conexiones[[#This Row],[Posición]],br_p,bu_p,bx_p,ca_p)*conexiones[[#This Row],[Diámetro NPS]]+CHOOSE(conexiones[[#This Row],[Posición]],bs_p,bv_p,by_p,cb_p),0)</calculatedColumnFormula>
    </tableColumn>
    <tableColumn id="12" xr3:uid="{09CBC4EE-F861-44B2-A60F-5B16CFC70164}" name="ANSI 600" dataDxfId="18"/>
    <tableColumn id="13" xr3:uid="{9ADA9FE8-6E13-46F6-936A-305A6B42EB6A}" name="ANSI 900" dataDxfId="17">
      <calculatedColumnFormula>IF(conexiones[[#This Row],[ANSI 600]]="","",(1-conexiones[[#This Row],[ANSI 600]])=1)</calculatedColumnFormula>
    </tableColumn>
    <tableColumn id="8" xr3:uid="{7E3D35AC-97BA-41DF-BEA0-5F35A5777FAA}" name="Fact_ANSI " dataDxfId="16" dataCellStyle="Moneda">
      <calculatedColumnFormula>IFERROR(conexiones[[#This Row],[ANSI 600]]+conexiones[[#This Row],[ANSI 900]]*(cg_p*conexiones[[#This Row],[Diámetro NPS]]^2+ch_p*conexiones[[#This Row],[Diámetro NPS]]+ci_p),0)</calculatedColumnFormula>
    </tableColumn>
    <tableColumn id="9" xr3:uid="{028EA02E-00B2-4F7F-8504-57BDF7B801D0}" name="Valoración conexión" dataDxfId="15" dataCellStyle="Moneda">
      <calculatedColumnFormula>IFERROR(conexiones[[#This Row],[Fact_ANSI ]]*conexiones[[#This Row],[Cantidad]]*conexiones[[#This Row],[Valor unitario conexión ]],0)</calculatedColumnFormula>
    </tableColumn>
    <tableColumn id="10" xr3:uid="{BED2718F-6F8F-4F81-B071-A1872237EFC4}" name="Posición" dataDxfId="14">
      <calculatedColumnFormula>MATCH(F46,'Simulador_tramo único diam'!$F$104:$F$107,0)</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43567EC-2579-1547-9002-E46912C2C78B}" name="Tabla_series" displayName="Tabla_series" ref="H2:N134" totalsRowShown="0" headerRowDxfId="13" headerRowBorderDxfId="11" tableBorderDxfId="12" totalsRowBorderDxfId="10">
  <autoFilter ref="H2:N134" xr:uid="{443567EC-2579-1547-9002-E46912C2C78B}"/>
  <tableColumns count="7">
    <tableColumn id="1" xr3:uid="{702CF235-2022-FE47-968A-A49C0BEBA10B}" name="Fecha" dataDxfId="9"/>
    <tableColumn id="2" xr3:uid="{5736791E-7438-484D-9F11-3A09E3E01EBD}" name="PPI -WPUFD41312" dataDxfId="8"/>
    <tableColumn id="8" xr3:uid="{9FF70AE9-FA1C-AD4F-B6E3-86B66012C785}" name="TRM_año" dataDxfId="7">
      <calculatedColumnFormula>AVERAGEIF(TRM_día[AÑO],YEAR(Tabla_series[[#This Row],[Fecha]]),TRM_día[TRM])</calculatedColumnFormula>
    </tableColumn>
    <tableColumn id="3" xr3:uid="{8CF46739-5B95-EB40-B9FE-A020DFC6AB7C}" name="TRM mes" dataDxfId="6"/>
    <tableColumn id="4" xr3:uid="{7CF8096D-1E6E-1D4E-ABD1-3FDF03C1011C}" name="SMLV" dataDxfId="5"/>
    <tableColumn id="5" xr3:uid="{C89A6AEC-A291-FB4C-8820-D806F9FF1E72}" name="PPI_acero, serie PCU331210331210" dataDxfId="4"/>
    <tableColumn id="6" xr3:uid="{819BDE67-1CEE-A148-A365-6B2E390FFA6A}" name="SMLV_Dólares" dataDxfId="3">
      <calculatedColumnFormula>Tabla_series[[#This Row],[SMLV]]/Tabla_series[[#This Row],[TRM mes]]</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3D133EC-077D-D940-A124-85FA0E417950}" name="TRM_día" displayName="TRM_día" ref="B2:E4047" totalsRowShown="0">
  <autoFilter ref="B2:E4047" xr:uid="{13D133EC-077D-D940-A124-85FA0E417950}"/>
  <tableColumns count="4">
    <tableColumn id="1" xr3:uid="{82E82E30-D940-CE44-93D7-A517EB8DD241}" name="Fecha" dataDxfId="2"/>
    <tableColumn id="4" xr3:uid="{EF4FAB83-38AC-4946-957F-2BB1813F0849}" name="AÑO" dataDxfId="1">
      <calculatedColumnFormula>YEAR(TRM_día[[#This Row],[Fecha]])</calculatedColumnFormula>
    </tableColumn>
    <tableColumn id="3" xr3:uid="{91F254CE-FEAF-E547-A209-409D289BC95C}" name="MES" dataDxfId="0">
      <calculatedColumnFormula>DATE(YEAR(TRM_día[[#This Row],[Fecha]]),MONTH(TRM_día[[#This Row],[Fecha]]),1)</calculatedColumnFormula>
    </tableColumn>
    <tableColumn id="2" xr3:uid="{99DD7903-1227-6046-ADF7-76EB8F37B8A9}" name="TRM"/>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data.bls.gov/cgi-bin/srgate" TargetMode="External"/><Relationship Id="rId2" Type="http://schemas.openxmlformats.org/officeDocument/2006/relationships/hyperlink" Target="http://www.banrep.gov.co/es/indice-salarios" TargetMode="External"/><Relationship Id="rId1" Type="http://schemas.openxmlformats.org/officeDocument/2006/relationships/hyperlink" Target="http://www.banrep.gov.co/es/trm" TargetMode="External"/><Relationship Id="rId4" Type="http://schemas.openxmlformats.org/officeDocument/2006/relationships/hyperlink" Target="https://asga.minhacienda.gov.co/ReportViewerArq/Index/266?layout=~%2FViews%2FShared%2F_layoutCiudadano.cshtml"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vmlDrawing" Target="../drawings/vmlDrawing2.vml"/><Relationship Id="rId6" Type="http://schemas.openxmlformats.org/officeDocument/2006/relationships/comments" Target="../comments2.xml"/><Relationship Id="rId5" Type="http://schemas.openxmlformats.org/officeDocument/2006/relationships/table" Target="../tables/table4.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E86DB-DFF0-074D-8AB3-51E89DCD16B9}">
  <sheetPr>
    <tabColor rgb="FFFFFF00"/>
  </sheetPr>
  <dimension ref="B1:J29"/>
  <sheetViews>
    <sheetView showGridLines="0" showRowColHeaders="0" tabSelected="1" workbookViewId="0">
      <selection activeCell="B3" sqref="B3:J29"/>
    </sheetView>
  </sheetViews>
  <sheetFormatPr defaultColWidth="11.42578125" defaultRowHeight="15"/>
  <sheetData>
    <row r="1" spans="2:10" ht="36">
      <c r="B1" s="288" t="s">
        <v>0</v>
      </c>
      <c r="C1" s="288"/>
      <c r="D1" s="288"/>
      <c r="E1" s="288"/>
      <c r="F1" s="288"/>
      <c r="G1" s="288"/>
      <c r="H1" s="288"/>
      <c r="I1" s="288"/>
      <c r="J1" s="288"/>
    </row>
    <row r="2" spans="2:10">
      <c r="F2" t="s">
        <v>1</v>
      </c>
    </row>
    <row r="3" spans="2:10" ht="15" customHeight="1">
      <c r="B3" s="289" t="s">
        <v>2</v>
      </c>
      <c r="C3" s="289"/>
      <c r="D3" s="289"/>
      <c r="E3" s="289"/>
      <c r="F3" s="289"/>
      <c r="G3" s="289"/>
      <c r="H3" s="289"/>
      <c r="I3" s="289"/>
      <c r="J3" s="289"/>
    </row>
    <row r="4" spans="2:10">
      <c r="B4" s="289"/>
      <c r="C4" s="289"/>
      <c r="D4" s="289"/>
      <c r="E4" s="289"/>
      <c r="F4" s="289"/>
      <c r="G4" s="289"/>
      <c r="H4" s="289"/>
      <c r="I4" s="289"/>
      <c r="J4" s="289"/>
    </row>
    <row r="5" spans="2:10">
      <c r="B5" s="289"/>
      <c r="C5" s="289"/>
      <c r="D5" s="289"/>
      <c r="E5" s="289"/>
      <c r="F5" s="289"/>
      <c r="G5" s="289"/>
      <c r="H5" s="289"/>
      <c r="I5" s="289"/>
      <c r="J5" s="289"/>
    </row>
    <row r="6" spans="2:10">
      <c r="B6" s="289"/>
      <c r="C6" s="289"/>
      <c r="D6" s="289"/>
      <c r="E6" s="289"/>
      <c r="F6" s="289"/>
      <c r="G6" s="289"/>
      <c r="H6" s="289"/>
      <c r="I6" s="289"/>
      <c r="J6" s="289"/>
    </row>
    <row r="7" spans="2:10">
      <c r="B7" s="289"/>
      <c r="C7" s="289"/>
      <c r="D7" s="289"/>
      <c r="E7" s="289"/>
      <c r="F7" s="289"/>
      <c r="G7" s="289"/>
      <c r="H7" s="289"/>
      <c r="I7" s="289"/>
      <c r="J7" s="289"/>
    </row>
    <row r="8" spans="2:10">
      <c r="B8" s="289"/>
      <c r="C8" s="289"/>
      <c r="D8" s="289"/>
      <c r="E8" s="289"/>
      <c r="F8" s="289"/>
      <c r="G8" s="289"/>
      <c r="H8" s="289"/>
      <c r="I8" s="289"/>
      <c r="J8" s="289"/>
    </row>
    <row r="9" spans="2:10">
      <c r="B9" s="289"/>
      <c r="C9" s="289"/>
      <c r="D9" s="289"/>
      <c r="E9" s="289"/>
      <c r="F9" s="289"/>
      <c r="G9" s="289"/>
      <c r="H9" s="289"/>
      <c r="I9" s="289"/>
      <c r="J9" s="289"/>
    </row>
    <row r="10" spans="2:10" ht="240" customHeight="1">
      <c r="B10" s="289"/>
      <c r="C10" s="289"/>
      <c r="D10" s="289"/>
      <c r="E10" s="289"/>
      <c r="F10" s="289"/>
      <c r="G10" s="289"/>
      <c r="H10" s="289"/>
      <c r="I10" s="289"/>
      <c r="J10" s="289"/>
    </row>
    <row r="11" spans="2:10">
      <c r="B11" s="289"/>
      <c r="C11" s="289"/>
      <c r="D11" s="289"/>
      <c r="E11" s="289"/>
      <c r="F11" s="289"/>
      <c r="G11" s="289"/>
      <c r="H11" s="289"/>
      <c r="I11" s="289"/>
      <c r="J11" s="289"/>
    </row>
    <row r="12" spans="2:10">
      <c r="B12" s="289"/>
      <c r="C12" s="289"/>
      <c r="D12" s="289"/>
      <c r="E12" s="289"/>
      <c r="F12" s="289"/>
      <c r="G12" s="289"/>
      <c r="H12" s="289"/>
      <c r="I12" s="289"/>
      <c r="J12" s="289"/>
    </row>
    <row r="13" spans="2:10">
      <c r="B13" s="289"/>
      <c r="C13" s="289"/>
      <c r="D13" s="289"/>
      <c r="E13" s="289"/>
      <c r="F13" s="289"/>
      <c r="G13" s="289"/>
      <c r="H13" s="289"/>
      <c r="I13" s="289"/>
      <c r="J13" s="289"/>
    </row>
    <row r="14" spans="2:10">
      <c r="B14" s="289"/>
      <c r="C14" s="289"/>
      <c r="D14" s="289"/>
      <c r="E14" s="289"/>
      <c r="F14" s="289"/>
      <c r="G14" s="289"/>
      <c r="H14" s="289"/>
      <c r="I14" s="289"/>
      <c r="J14" s="289"/>
    </row>
    <row r="15" spans="2:10">
      <c r="B15" s="289"/>
      <c r="C15" s="289"/>
      <c r="D15" s="289"/>
      <c r="E15" s="289"/>
      <c r="F15" s="289"/>
      <c r="G15" s="289"/>
      <c r="H15" s="289"/>
      <c r="I15" s="289"/>
      <c r="J15" s="289"/>
    </row>
    <row r="16" spans="2:10">
      <c r="B16" s="289"/>
      <c r="C16" s="289"/>
      <c r="D16" s="289"/>
      <c r="E16" s="289"/>
      <c r="F16" s="289"/>
      <c r="G16" s="289"/>
      <c r="H16" s="289"/>
      <c r="I16" s="289"/>
      <c r="J16" s="289"/>
    </row>
    <row r="17" spans="2:10">
      <c r="B17" s="289"/>
      <c r="C17" s="289"/>
      <c r="D17" s="289"/>
      <c r="E17" s="289"/>
      <c r="F17" s="289"/>
      <c r="G17" s="289"/>
      <c r="H17" s="289"/>
      <c r="I17" s="289"/>
      <c r="J17" s="289"/>
    </row>
    <row r="18" spans="2:10">
      <c r="B18" s="289"/>
      <c r="C18" s="289"/>
      <c r="D18" s="289"/>
      <c r="E18" s="289"/>
      <c r="F18" s="289"/>
      <c r="G18" s="289"/>
      <c r="H18" s="289"/>
      <c r="I18" s="289"/>
      <c r="J18" s="289"/>
    </row>
    <row r="19" spans="2:10">
      <c r="B19" s="289"/>
      <c r="C19" s="289"/>
      <c r="D19" s="289"/>
      <c r="E19" s="289"/>
      <c r="F19" s="289"/>
      <c r="G19" s="289"/>
      <c r="H19" s="289"/>
      <c r="I19" s="289"/>
      <c r="J19" s="289"/>
    </row>
    <row r="20" spans="2:10">
      <c r="B20" s="289"/>
      <c r="C20" s="289"/>
      <c r="D20" s="289"/>
      <c r="E20" s="289"/>
      <c r="F20" s="289"/>
      <c r="G20" s="289"/>
      <c r="H20" s="289"/>
      <c r="I20" s="289"/>
      <c r="J20" s="289"/>
    </row>
    <row r="21" spans="2:10">
      <c r="B21" s="289"/>
      <c r="C21" s="289"/>
      <c r="D21" s="289"/>
      <c r="E21" s="289"/>
      <c r="F21" s="289"/>
      <c r="G21" s="289"/>
      <c r="H21" s="289"/>
      <c r="I21" s="289"/>
      <c r="J21" s="289"/>
    </row>
    <row r="22" spans="2:10">
      <c r="B22" s="289"/>
      <c r="C22" s="289"/>
      <c r="D22" s="289"/>
      <c r="E22" s="289"/>
      <c r="F22" s="289"/>
      <c r="G22" s="289"/>
      <c r="H22" s="289"/>
      <c r="I22" s="289"/>
      <c r="J22" s="289"/>
    </row>
    <row r="23" spans="2:10">
      <c r="B23" s="289"/>
      <c r="C23" s="289"/>
      <c r="D23" s="289"/>
      <c r="E23" s="289"/>
      <c r="F23" s="289"/>
      <c r="G23" s="289"/>
      <c r="H23" s="289"/>
      <c r="I23" s="289"/>
      <c r="J23" s="289"/>
    </row>
    <row r="24" spans="2:10">
      <c r="B24" s="289"/>
      <c r="C24" s="289"/>
      <c r="D24" s="289"/>
      <c r="E24" s="289"/>
      <c r="F24" s="289"/>
      <c r="G24" s="289"/>
      <c r="H24" s="289"/>
      <c r="I24" s="289"/>
      <c r="J24" s="289"/>
    </row>
    <row r="25" spans="2:10">
      <c r="B25" s="289"/>
      <c r="C25" s="289"/>
      <c r="D25" s="289"/>
      <c r="E25" s="289"/>
      <c r="F25" s="289"/>
      <c r="G25" s="289"/>
      <c r="H25" s="289"/>
      <c r="I25" s="289"/>
      <c r="J25" s="289"/>
    </row>
    <row r="26" spans="2:10">
      <c r="B26" s="289"/>
      <c r="C26" s="289"/>
      <c r="D26" s="289"/>
      <c r="E26" s="289"/>
      <c r="F26" s="289"/>
      <c r="G26" s="289"/>
      <c r="H26" s="289"/>
      <c r="I26" s="289"/>
      <c r="J26" s="289"/>
    </row>
    <row r="27" spans="2:10">
      <c r="B27" s="289"/>
      <c r="C27" s="289"/>
      <c r="D27" s="289"/>
      <c r="E27" s="289"/>
      <c r="F27" s="289"/>
      <c r="G27" s="289"/>
      <c r="H27" s="289"/>
      <c r="I27" s="289"/>
      <c r="J27" s="289"/>
    </row>
    <row r="28" spans="2:10">
      <c r="B28" s="289"/>
      <c r="C28" s="289"/>
      <c r="D28" s="289"/>
      <c r="E28" s="289"/>
      <c r="F28" s="289"/>
      <c r="G28" s="289"/>
      <c r="H28" s="289"/>
      <c r="I28" s="289"/>
      <c r="J28" s="289"/>
    </row>
    <row r="29" spans="2:10">
      <c r="B29" s="289"/>
      <c r="C29" s="289"/>
      <c r="D29" s="289"/>
      <c r="E29" s="289"/>
      <c r="F29" s="289"/>
      <c r="G29" s="289"/>
      <c r="H29" s="289"/>
      <c r="I29" s="289"/>
      <c r="J29" s="289"/>
    </row>
  </sheetData>
  <sheetProtection algorithmName="SHA-512" hashValue="rePnuZDZIMHUke5f5JxcE2Jjpsip7K/r8AX3hFB48PfW7yEr8mlF41u7f91YmN7jKCu3rFP+eBepchnDR2dzEw==" saltValue="vgF+QhJObQ2hlpX6CEEeCg==" spinCount="100000" sheet="1" objects="1" scenarios="1"/>
  <mergeCells count="2">
    <mergeCell ref="B1:J1"/>
    <mergeCell ref="B3:J2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AB6F7-93EC-8548-91C8-9D07A284ECFB}">
  <dimension ref="B1:G73"/>
  <sheetViews>
    <sheetView showGridLines="0" showRowColHeaders="0" workbookViewId="0">
      <selection activeCell="C12" sqref="C12"/>
    </sheetView>
  </sheetViews>
  <sheetFormatPr defaultColWidth="11.42578125" defaultRowHeight="15"/>
  <cols>
    <col min="2" max="2" width="19.7109375" customWidth="1"/>
    <col min="3" max="3" width="86.42578125" customWidth="1"/>
  </cols>
  <sheetData>
    <row r="1" spans="2:3" ht="24">
      <c r="B1" s="31" t="s">
        <v>3</v>
      </c>
    </row>
    <row r="3" spans="2:3" ht="15.75" thickBot="1">
      <c r="B3" s="32" t="s">
        <v>4</v>
      </c>
      <c r="C3" s="32"/>
    </row>
    <row r="4" spans="2:3" ht="15.75" thickBot="1">
      <c r="B4" s="33" t="s">
        <v>5</v>
      </c>
      <c r="C4" s="34" t="s">
        <v>6</v>
      </c>
    </row>
    <row r="5" spans="2:3">
      <c r="B5" s="227"/>
      <c r="C5" s="35" t="s">
        <v>7</v>
      </c>
    </row>
    <row r="6" spans="2:3">
      <c r="B6" s="36"/>
      <c r="C6" s="35" t="s">
        <v>8</v>
      </c>
    </row>
    <row r="7" spans="2:3">
      <c r="B7" s="37"/>
      <c r="C7" s="35" t="s">
        <v>9</v>
      </c>
    </row>
    <row r="8" spans="2:3" ht="15.75" thickBot="1">
      <c r="B8" s="38"/>
      <c r="C8" s="39" t="s">
        <v>10</v>
      </c>
    </row>
    <row r="9" spans="2:3" ht="15.75" thickBot="1"/>
    <row r="10" spans="2:3">
      <c r="B10" s="40" t="s">
        <v>11</v>
      </c>
      <c r="C10" s="41" t="s">
        <v>12</v>
      </c>
    </row>
    <row r="11" spans="2:3">
      <c r="B11" s="42">
        <v>1</v>
      </c>
      <c r="C11" s="43" t="s">
        <v>13</v>
      </c>
    </row>
    <row r="12" spans="2:3">
      <c r="B12" s="42">
        <f>+B11+1</f>
        <v>2</v>
      </c>
      <c r="C12" s="43" t="s">
        <v>14</v>
      </c>
    </row>
    <row r="13" spans="2:3">
      <c r="B13" s="42">
        <f t="shared" ref="B13" si="0">+B12+1</f>
        <v>3</v>
      </c>
      <c r="C13" s="43" t="s">
        <v>15</v>
      </c>
    </row>
    <row r="14" spans="2:3" ht="15.75" thickBot="1">
      <c r="B14" s="44">
        <v>4</v>
      </c>
      <c r="C14" s="45" t="s">
        <v>16</v>
      </c>
    </row>
    <row r="16" spans="2:3" ht="15.75" thickBot="1">
      <c r="B16" s="32" t="s">
        <v>17</v>
      </c>
      <c r="C16" s="32"/>
    </row>
    <row r="17" spans="2:7">
      <c r="B17" s="46" t="s">
        <v>18</v>
      </c>
      <c r="C17" s="47" t="s">
        <v>6</v>
      </c>
    </row>
    <row r="18" spans="2:7">
      <c r="B18" s="48" t="s">
        <v>19</v>
      </c>
      <c r="C18" s="43" t="s">
        <v>8</v>
      </c>
    </row>
    <row r="19" spans="2:7" ht="15.75" thickBot="1">
      <c r="B19" s="49" t="s">
        <v>20</v>
      </c>
      <c r="C19" s="45" t="s">
        <v>21</v>
      </c>
    </row>
    <row r="22" spans="2:7" ht="15.75">
      <c r="B22" s="111" t="s">
        <v>22</v>
      </c>
    </row>
    <row r="23" spans="2:7">
      <c r="B23" t="s">
        <v>23</v>
      </c>
    </row>
    <row r="24" spans="2:7">
      <c r="B24" t="s">
        <v>24</v>
      </c>
      <c r="D24" s="112" t="s">
        <v>25</v>
      </c>
    </row>
    <row r="25" spans="2:7">
      <c r="B25" t="s">
        <v>26</v>
      </c>
      <c r="D25" s="291" t="s">
        <v>27</v>
      </c>
      <c r="E25" s="291"/>
      <c r="F25" s="291"/>
    </row>
    <row r="26" spans="2:7">
      <c r="B26" t="s">
        <v>28</v>
      </c>
    </row>
    <row r="27" spans="2:7">
      <c r="D27" s="112" t="s">
        <v>29</v>
      </c>
    </row>
    <row r="28" spans="2:7">
      <c r="B28" t="s">
        <v>30</v>
      </c>
      <c r="C28" s="112" t="s">
        <v>31</v>
      </c>
    </row>
    <row r="29" spans="2:7">
      <c r="C29" s="112"/>
    </row>
    <row r="30" spans="2:7" ht="15.75">
      <c r="B30" s="113" t="s">
        <v>32</v>
      </c>
      <c r="C30" s="292" t="s">
        <v>33</v>
      </c>
      <c r="D30" s="380"/>
      <c r="E30" s="380"/>
      <c r="F30" s="380"/>
      <c r="G30" s="380"/>
    </row>
    <row r="31" spans="2:7" ht="15.75">
      <c r="B31" s="293" t="s">
        <v>34</v>
      </c>
      <c r="C31" s="381"/>
      <c r="D31" s="381"/>
      <c r="E31" s="381"/>
      <c r="F31" s="381"/>
      <c r="G31" s="381"/>
    </row>
    <row r="32" spans="2:7" ht="15.75">
      <c r="B32" s="113" t="s">
        <v>35</v>
      </c>
      <c r="C32" s="290" t="s">
        <v>36</v>
      </c>
      <c r="D32" s="381"/>
      <c r="E32" s="381"/>
      <c r="F32" s="381"/>
      <c r="G32" s="381"/>
    </row>
    <row r="34" spans="2:7" ht="15.75">
      <c r="B34" s="113" t="s">
        <v>32</v>
      </c>
      <c r="C34" s="292" t="s">
        <v>37</v>
      </c>
      <c r="D34" s="380"/>
      <c r="E34" s="380"/>
      <c r="F34" s="380"/>
      <c r="G34" s="380"/>
    </row>
    <row r="35" spans="2:7" ht="15.75">
      <c r="B35" s="113" t="s">
        <v>35</v>
      </c>
      <c r="C35" s="290" t="s">
        <v>38</v>
      </c>
      <c r="D35" s="381"/>
      <c r="E35" s="381"/>
      <c r="F35" s="381"/>
      <c r="G35" s="381"/>
    </row>
    <row r="36" spans="2:7" ht="15.75">
      <c r="B36" s="113" t="s">
        <v>39</v>
      </c>
      <c r="C36" s="290" t="s">
        <v>40</v>
      </c>
      <c r="D36" s="381"/>
      <c r="E36" s="381"/>
      <c r="F36" s="381"/>
      <c r="G36" s="381"/>
    </row>
    <row r="37" spans="2:7" ht="15.75">
      <c r="B37" s="113" t="s">
        <v>41</v>
      </c>
      <c r="C37" s="290" t="s">
        <v>40</v>
      </c>
      <c r="D37" s="381"/>
      <c r="E37" s="381"/>
      <c r="F37" s="381"/>
      <c r="G37" s="381"/>
    </row>
    <row r="40" spans="2:7">
      <c r="B40" s="234" t="s">
        <v>42</v>
      </c>
    </row>
    <row r="41" spans="2:7">
      <c r="B41" s="228" t="s">
        <v>43</v>
      </c>
    </row>
    <row r="42" spans="2:7">
      <c r="B42" s="228" t="s">
        <v>44</v>
      </c>
    </row>
    <row r="44" spans="2:7">
      <c r="B44" t="s">
        <v>45</v>
      </c>
    </row>
    <row r="45" spans="2:7">
      <c r="B45" t="s">
        <v>46</v>
      </c>
    </row>
    <row r="46" spans="2:7">
      <c r="B46" t="s">
        <v>47</v>
      </c>
    </row>
    <row r="48" spans="2:7">
      <c r="B48" t="s">
        <v>48</v>
      </c>
    </row>
    <row r="49" spans="2:2">
      <c r="B49" t="s">
        <v>49</v>
      </c>
    </row>
    <row r="50" spans="2:2">
      <c r="B50" t="s">
        <v>50</v>
      </c>
    </row>
    <row r="51" spans="2:2">
      <c r="B51" t="s">
        <v>51</v>
      </c>
    </row>
    <row r="53" spans="2:2">
      <c r="B53" t="s">
        <v>52</v>
      </c>
    </row>
    <row r="54" spans="2:2">
      <c r="B54" t="s">
        <v>53</v>
      </c>
    </row>
    <row r="55" spans="2:2">
      <c r="B55" t="s">
        <v>54</v>
      </c>
    </row>
    <row r="56" spans="2:2">
      <c r="B56" t="s">
        <v>55</v>
      </c>
    </row>
    <row r="58" spans="2:2">
      <c r="B58" t="s">
        <v>56</v>
      </c>
    </row>
    <row r="59" spans="2:2">
      <c r="B59" t="s">
        <v>57</v>
      </c>
    </row>
    <row r="61" spans="2:2">
      <c r="B61" t="s">
        <v>58</v>
      </c>
    </row>
    <row r="63" spans="2:2">
      <c r="B63" t="s">
        <v>59</v>
      </c>
    </row>
    <row r="65" spans="2:2">
      <c r="B65" t="s">
        <v>60</v>
      </c>
    </row>
    <row r="67" spans="2:2">
      <c r="B67" t="s">
        <v>61</v>
      </c>
    </row>
    <row r="69" spans="2:2">
      <c r="B69" t="s">
        <v>62</v>
      </c>
    </row>
    <row r="70" spans="2:2">
      <c r="B70" t="s">
        <v>63</v>
      </c>
    </row>
    <row r="71" spans="2:2">
      <c r="B71" t="s">
        <v>64</v>
      </c>
    </row>
    <row r="73" spans="2:2">
      <c r="B73" t="s">
        <v>65</v>
      </c>
    </row>
  </sheetData>
  <sheetProtection algorithmName="SHA-512" hashValue="CGUzASlmMqpKz6tmb5S7fquwP9tY1FnDPckp+V4DZGPn5uhnUhHcCh/7c/ntn20veFgTeDBELRAZHgaHpUfH+Q==" saltValue="ypfwRaFeVJQNmEdGGjQglg==" spinCount="100000" sheet="1" objects="1" scenarios="1"/>
  <mergeCells count="8">
    <mergeCell ref="C36:G36"/>
    <mergeCell ref="C37:G37"/>
    <mergeCell ref="D25:F25"/>
    <mergeCell ref="C30:G30"/>
    <mergeCell ref="B31:G31"/>
    <mergeCell ref="C32:G32"/>
    <mergeCell ref="C34:G34"/>
    <mergeCell ref="C35:G35"/>
  </mergeCells>
  <hyperlinks>
    <hyperlink ref="D25" r:id="rId1" xr:uid="{1BD24D33-C27D-AC4A-8C84-54748F75190E}"/>
    <hyperlink ref="D24" r:id="rId2" xr:uid="{30448958-7DA6-C644-A80E-F39BDB4F084E}"/>
    <hyperlink ref="C28" r:id="rId3" xr:uid="{CF25CEDF-B85A-A743-AA4E-9729021F1E38}"/>
    <hyperlink ref="D27" r:id="rId4" xr:uid="{8EC303FD-C85A-402F-870F-E67A8628A04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P154"/>
  <sheetViews>
    <sheetView showGridLines="0" showRowColHeaders="0" topLeftCell="C1" zoomScale="80" zoomScaleNormal="80" workbookViewId="0">
      <selection activeCell="H8" sqref="H8"/>
    </sheetView>
  </sheetViews>
  <sheetFormatPr defaultColWidth="8.85546875" defaultRowHeight="15"/>
  <cols>
    <col min="4" max="4" width="12" bestFit="1" customWidth="1"/>
    <col min="5" max="5" width="36.42578125" bestFit="1" customWidth="1"/>
    <col min="6" max="6" width="65.42578125" customWidth="1"/>
    <col min="7" max="7" width="30.42578125" customWidth="1"/>
    <col min="8" max="8" width="25.7109375" bestFit="1" customWidth="1"/>
    <col min="9" max="9" width="16.28515625" customWidth="1"/>
    <col min="10" max="10" width="27" bestFit="1" customWidth="1"/>
    <col min="11" max="11" width="24.7109375" customWidth="1"/>
    <col min="12" max="12" width="17.85546875" customWidth="1"/>
    <col min="13" max="14" width="12.7109375" customWidth="1"/>
  </cols>
  <sheetData>
    <row r="1" spans="1:16" ht="75" customHeight="1">
      <c r="A1" s="1"/>
      <c r="B1" s="1"/>
      <c r="C1" s="1"/>
      <c r="D1" s="1"/>
      <c r="E1" s="294" t="s">
        <v>66</v>
      </c>
      <c r="F1" s="294"/>
      <c r="G1" s="294"/>
      <c r="H1" s="294"/>
      <c r="I1" s="294"/>
      <c r="J1" s="294"/>
      <c r="K1" s="1"/>
      <c r="L1" s="1"/>
    </row>
    <row r="2" spans="1:16" ht="23.25">
      <c r="A2" s="2"/>
      <c r="B2" s="1"/>
      <c r="C2" s="1"/>
      <c r="D2" s="1"/>
      <c r="E2" s="17"/>
      <c r="F2" s="50" t="s">
        <v>67</v>
      </c>
      <c r="G2" s="1"/>
      <c r="H2" s="1"/>
      <c r="I2" s="17"/>
      <c r="J2" s="1"/>
      <c r="K2" s="1"/>
      <c r="L2" s="1"/>
    </row>
    <row r="3" spans="1:16">
      <c r="A3" s="1"/>
      <c r="B3" s="1"/>
      <c r="C3" s="1"/>
      <c r="D3" s="1"/>
      <c r="E3" s="17"/>
      <c r="F3" s="16" t="s">
        <v>68</v>
      </c>
      <c r="G3" s="258">
        <v>20</v>
      </c>
      <c r="H3" s="52" t="s">
        <v>69</v>
      </c>
      <c r="I3" s="110">
        <f>INDEX(OD,MATCH($G$3,NPS,0))</f>
        <v>20</v>
      </c>
      <c r="J3" s="1"/>
      <c r="K3" s="1"/>
      <c r="L3" s="1"/>
    </row>
    <row r="4" spans="1:16">
      <c r="A4" s="1"/>
      <c r="B4" s="1"/>
      <c r="C4" s="1"/>
      <c r="D4" s="1"/>
      <c r="E4" s="17"/>
      <c r="F4" s="16" t="s">
        <v>18</v>
      </c>
      <c r="G4" s="259" t="s">
        <v>70</v>
      </c>
      <c r="H4" s="1"/>
      <c r="I4" s="17"/>
      <c r="J4" s="1"/>
      <c r="K4" s="1"/>
      <c r="L4" s="1"/>
    </row>
    <row r="5" spans="1:16">
      <c r="A5" s="1"/>
      <c r="B5" s="1"/>
      <c r="C5" s="1"/>
      <c r="D5" s="1"/>
      <c r="E5" s="17"/>
      <c r="F5" s="16" t="s">
        <v>71</v>
      </c>
      <c r="G5" s="4">
        <f>G116</f>
        <v>44561</v>
      </c>
      <c r="H5" s="1"/>
      <c r="I5" s="17"/>
      <c r="J5" s="1"/>
      <c r="K5" s="1"/>
      <c r="L5" s="1"/>
    </row>
    <row r="6" spans="1:16">
      <c r="A6" s="1"/>
      <c r="B6" s="1"/>
      <c r="C6" s="1"/>
      <c r="D6" s="1"/>
      <c r="E6" s="17"/>
      <c r="F6" s="17"/>
      <c r="G6" s="1"/>
      <c r="H6" s="1"/>
      <c r="I6" s="17"/>
      <c r="J6" s="1"/>
      <c r="K6" s="1"/>
      <c r="L6" s="1"/>
    </row>
    <row r="7" spans="1:16">
      <c r="A7" s="1"/>
      <c r="B7" s="1"/>
      <c r="C7" s="1"/>
      <c r="D7" s="1"/>
      <c r="E7" s="17"/>
      <c r="F7" s="17"/>
      <c r="G7" s="1"/>
      <c r="H7" s="1"/>
      <c r="I7" s="17"/>
      <c r="J7" s="1"/>
      <c r="K7" s="1"/>
      <c r="L7" s="1"/>
    </row>
    <row r="8" spans="1:16">
      <c r="A8" s="1"/>
      <c r="B8" s="1"/>
      <c r="C8" s="1"/>
      <c r="D8" s="1"/>
      <c r="E8" s="17"/>
      <c r="F8" s="17"/>
      <c r="G8" s="3" t="s">
        <v>72</v>
      </c>
      <c r="H8" s="260">
        <v>118400</v>
      </c>
      <c r="I8" s="16" t="s">
        <v>73</v>
      </c>
      <c r="J8" s="1"/>
      <c r="K8" s="1"/>
      <c r="L8" s="1"/>
    </row>
    <row r="9" spans="1:16">
      <c r="A9" s="1"/>
      <c r="B9" s="1"/>
      <c r="C9" s="1"/>
      <c r="D9" s="1"/>
      <c r="E9" s="17"/>
      <c r="F9" s="17"/>
      <c r="G9" s="3" t="s">
        <v>74</v>
      </c>
      <c r="H9" s="5">
        <f>G94</f>
        <v>8300</v>
      </c>
      <c r="I9" s="16" t="s">
        <v>73</v>
      </c>
      <c r="J9" s="1"/>
      <c r="K9" s="1"/>
      <c r="L9" s="1"/>
    </row>
    <row r="10" spans="1:16">
      <c r="A10" s="1"/>
      <c r="B10" s="1"/>
      <c r="C10" s="1"/>
      <c r="D10" s="1"/>
      <c r="E10" s="17"/>
      <c r="F10" s="17"/>
      <c r="G10" s="3" t="s">
        <v>75</v>
      </c>
      <c r="H10" s="5">
        <f>+H8-H9</f>
        <v>110100</v>
      </c>
      <c r="I10" s="16" t="s">
        <v>73</v>
      </c>
      <c r="J10" s="1"/>
      <c r="K10" s="1"/>
      <c r="L10" s="1"/>
    </row>
    <row r="11" spans="1:16">
      <c r="A11" s="1"/>
      <c r="B11" s="1"/>
      <c r="C11" s="1"/>
      <c r="D11" s="1"/>
      <c r="E11" s="17"/>
      <c r="F11" s="17"/>
      <c r="G11" s="1"/>
      <c r="H11" s="1"/>
      <c r="I11" s="17"/>
      <c r="J11" s="1"/>
      <c r="K11" s="1"/>
      <c r="L11" s="1"/>
    </row>
    <row r="12" spans="1:16">
      <c r="A12" s="1"/>
      <c r="B12" s="1"/>
      <c r="C12" s="1"/>
      <c r="D12" s="1"/>
      <c r="E12" s="17"/>
      <c r="F12" s="17"/>
      <c r="G12" s="1"/>
      <c r="H12" s="1"/>
      <c r="I12" s="17"/>
      <c r="J12" s="1"/>
      <c r="K12" s="1"/>
      <c r="L12" s="1"/>
    </row>
    <row r="13" spans="1:16" ht="18.75">
      <c r="A13" s="1"/>
      <c r="B13" s="1"/>
      <c r="C13" s="1"/>
      <c r="D13" s="1"/>
      <c r="E13" s="17"/>
      <c r="F13" s="50" t="s">
        <v>76</v>
      </c>
      <c r="G13" s="1"/>
      <c r="H13" s="1"/>
      <c r="I13" s="17"/>
      <c r="J13" s="1"/>
      <c r="K13" s="1"/>
      <c r="L13" s="1"/>
    </row>
    <row r="14" spans="1:16" ht="15.75">
      <c r="A14" s="1"/>
      <c r="B14" s="1"/>
      <c r="C14" s="1"/>
      <c r="D14" s="1"/>
      <c r="E14" s="17"/>
      <c r="F14" s="21" t="s">
        <v>77</v>
      </c>
      <c r="G14" s="1"/>
      <c r="H14" s="1"/>
      <c r="I14" s="17"/>
      <c r="J14" s="1"/>
      <c r="K14" s="1"/>
      <c r="L14" s="1"/>
    </row>
    <row r="15" spans="1:16" ht="47.25" customHeight="1">
      <c r="A15" s="1"/>
      <c r="B15" s="1"/>
      <c r="C15" s="1"/>
      <c r="D15" s="1"/>
      <c r="E15" s="17"/>
      <c r="F15" s="17"/>
      <c r="G15" s="3" t="s">
        <v>78</v>
      </c>
      <c r="H15" s="3" t="str">
        <f>"Total (USD "&amp;TEXT(G114,"DD/MMM/YYYY")&amp;")"</f>
        <v>Total (USD 31/dic/2024)</v>
      </c>
      <c r="I15" s="17"/>
      <c r="J15" s="1"/>
      <c r="K15" s="1"/>
      <c r="L15" s="1"/>
      <c r="M15" s="1"/>
      <c r="O15" s="181"/>
      <c r="P15" s="181"/>
    </row>
    <row r="16" spans="1:16">
      <c r="A16" s="1"/>
      <c r="B16" s="1"/>
      <c r="C16" s="1"/>
      <c r="D16" s="1"/>
      <c r="E16" s="17"/>
      <c r="F16" s="3" t="s">
        <v>79</v>
      </c>
      <c r="G16" s="143">
        <f>EQ_Poliductos_ajustad!M26</f>
        <v>31.017372732666324</v>
      </c>
      <c r="H16" s="61">
        <f>G16*L*Diam</f>
        <v>68300254.757331252</v>
      </c>
      <c r="I16" s="17"/>
      <c r="J16" s="1"/>
      <c r="K16" s="1"/>
      <c r="L16" s="1"/>
      <c r="M16" s="1"/>
    </row>
    <row r="17" spans="1:13">
      <c r="A17" s="1"/>
      <c r="B17" s="1"/>
      <c r="C17" s="1"/>
      <c r="D17" s="1"/>
      <c r="E17" s="17"/>
      <c r="F17" s="164" t="s">
        <v>80</v>
      </c>
      <c r="G17" s="146">
        <f>+G16*(EQ_Poliductos_ajustad!I33)</f>
        <v>2.09987613400151</v>
      </c>
      <c r="H17" s="61">
        <f>G17*L*Diam</f>
        <v>4623927.2470713248</v>
      </c>
      <c r="I17" s="17"/>
      <c r="J17" s="1"/>
      <c r="K17" s="1"/>
      <c r="L17" s="1"/>
      <c r="M17" s="1"/>
    </row>
    <row r="18" spans="1:13">
      <c r="A18" s="1"/>
      <c r="B18" s="1"/>
      <c r="C18" s="1"/>
      <c r="D18" s="1"/>
      <c r="E18" s="17"/>
      <c r="F18" s="164" t="s">
        <v>81</v>
      </c>
      <c r="G18" s="146">
        <f>G16*EQ_Poliductos_ajustad!I32</f>
        <v>1.0266750374512552</v>
      </c>
      <c r="H18" s="61">
        <f>G18*L*Diam</f>
        <v>2260738.4324676641</v>
      </c>
      <c r="I18" s="17"/>
      <c r="J18" s="1"/>
      <c r="K18" s="1"/>
      <c r="L18" s="1"/>
      <c r="M18" s="1"/>
    </row>
    <row r="19" spans="1:13">
      <c r="A19" s="1"/>
      <c r="B19" s="1"/>
      <c r="C19" s="1"/>
      <c r="D19" s="1"/>
      <c r="E19" s="17"/>
      <c r="F19" s="164" t="s">
        <v>82</v>
      </c>
      <c r="G19" s="146">
        <f>G16*(EQ_Poliductos_ajustad!I34)</f>
        <v>3.7748142615654916</v>
      </c>
      <c r="H19" s="61">
        <f>G19*L*Diam</f>
        <v>8312141.0039672125</v>
      </c>
      <c r="I19" s="17"/>
      <c r="J19" s="1"/>
      <c r="K19" s="1"/>
      <c r="L19" s="1"/>
      <c r="M19" s="1"/>
    </row>
    <row r="20" spans="1:13">
      <c r="A20" s="1"/>
      <c r="B20" s="1"/>
      <c r="C20" s="1"/>
      <c r="D20" s="1"/>
      <c r="E20" s="17"/>
      <c r="F20" s="3" t="s">
        <v>83</v>
      </c>
      <c r="G20" s="146">
        <f>SUM(G16:G19)</f>
        <v>37.91873816568458</v>
      </c>
      <c r="H20" s="61">
        <f>SUM(H16:H19)</f>
        <v>83497061.440837458</v>
      </c>
      <c r="I20" s="17"/>
      <c r="J20" s="1"/>
      <c r="K20" s="1"/>
      <c r="L20" s="1"/>
      <c r="M20" s="1"/>
    </row>
    <row r="21" spans="1:13">
      <c r="A21" s="1"/>
      <c r="B21" s="1"/>
      <c r="C21" s="1"/>
      <c r="D21" s="1"/>
      <c r="E21" s="17"/>
      <c r="F21" s="3" t="s">
        <v>84</v>
      </c>
      <c r="G21" s="146">
        <f>J110*G20</f>
        <v>34.671943641435313</v>
      </c>
      <c r="H21" s="61">
        <f>+G21*L*Diam</f>
        <v>76347619.898440555</v>
      </c>
      <c r="I21" s="17"/>
      <c r="J21" s="1"/>
      <c r="K21" s="1"/>
      <c r="L21" s="1"/>
      <c r="M21" s="7"/>
    </row>
    <row r="22" spans="1:13">
      <c r="A22" s="1"/>
      <c r="B22" s="1"/>
      <c r="C22" s="1"/>
      <c r="D22" s="1"/>
      <c r="E22" s="17"/>
      <c r="F22" s="3" t="s">
        <v>85</v>
      </c>
      <c r="G22" s="146">
        <f>G21*Tmp</f>
        <v>58.250908096049493</v>
      </c>
      <c r="H22" s="61">
        <f>+G22*L*Diam</f>
        <v>128268499.62750098</v>
      </c>
      <c r="I22" s="17"/>
      <c r="J22" s="1"/>
      <c r="K22" s="1"/>
      <c r="L22" s="1"/>
      <c r="M22" s="1"/>
    </row>
    <row r="23" spans="1:13">
      <c r="A23" s="1"/>
      <c r="B23" s="1"/>
      <c r="C23" s="1"/>
      <c r="D23" s="1"/>
      <c r="E23" s="17"/>
      <c r="F23" s="3" t="s">
        <v>86</v>
      </c>
      <c r="G23" s="142">
        <f>H23/H9</f>
        <v>4274.0069751067695</v>
      </c>
      <c r="H23" s="61">
        <f>J92</f>
        <v>35474257.893386185</v>
      </c>
      <c r="I23" s="17"/>
      <c r="J23" s="1"/>
      <c r="K23" s="1"/>
      <c r="L23" s="1"/>
      <c r="M23" s="1"/>
    </row>
    <row r="24" spans="1:13">
      <c r="A24" s="1"/>
      <c r="B24" s="1"/>
      <c r="C24" s="1"/>
      <c r="D24" s="1"/>
      <c r="E24" s="17"/>
      <c r="F24" s="3" t="s">
        <v>87</v>
      </c>
      <c r="G24" s="146">
        <f>H24/(L)/Diam</f>
        <v>74.360925304671738</v>
      </c>
      <c r="H24" s="61">
        <f>H22+H23</f>
        <v>163742757.52088717</v>
      </c>
      <c r="I24" s="17"/>
      <c r="J24" s="1"/>
      <c r="K24" s="1"/>
      <c r="L24" s="1"/>
      <c r="M24" s="1"/>
    </row>
    <row r="25" spans="1:13">
      <c r="A25" s="1"/>
      <c r="B25" s="1"/>
      <c r="C25" s="1"/>
      <c r="D25" s="1"/>
      <c r="E25" s="17"/>
      <c r="F25" s="3" t="s">
        <v>88</v>
      </c>
      <c r="G25" s="146">
        <f>H25/L/Diam</f>
        <v>5.4036098201461193E-2</v>
      </c>
      <c r="H25" s="61">
        <f>J103</f>
        <v>118987.48823961755</v>
      </c>
      <c r="I25" s="17"/>
      <c r="J25" s="1"/>
      <c r="K25" s="1"/>
      <c r="L25" s="1"/>
      <c r="M25" s="1"/>
    </row>
    <row r="26" spans="1:13">
      <c r="A26" s="1"/>
      <c r="B26" s="1"/>
      <c r="C26" s="1"/>
      <c r="D26" s="1"/>
      <c r="E26" s="17"/>
      <c r="F26" s="3" t="s">
        <v>89</v>
      </c>
      <c r="G26" s="142">
        <f>H26/H8</f>
        <v>1383.9674409554627</v>
      </c>
      <c r="H26" s="61">
        <f>H24+H25</f>
        <v>163861745.00912678</v>
      </c>
      <c r="I26" s="17"/>
      <c r="J26" s="1"/>
      <c r="K26" s="1"/>
      <c r="L26" s="1"/>
      <c r="M26" s="1"/>
    </row>
    <row r="27" spans="1:13">
      <c r="A27" s="1"/>
      <c r="B27" s="1"/>
      <c r="C27" s="1"/>
      <c r="D27" s="1"/>
      <c r="E27" s="17"/>
      <c r="F27" s="17"/>
      <c r="G27" s="1"/>
      <c r="H27" s="1"/>
      <c r="I27" s="17"/>
      <c r="J27" s="1"/>
      <c r="K27" s="1"/>
      <c r="L27" s="1"/>
    </row>
    <row r="28" spans="1:13">
      <c r="A28" s="1"/>
      <c r="B28" s="1"/>
      <c r="C28" s="1"/>
      <c r="D28" s="1"/>
      <c r="E28" s="17"/>
      <c r="F28" s="17" t="s">
        <v>90</v>
      </c>
      <c r="G28" s="1"/>
      <c r="H28" s="121" t="str">
        <f>"Total (USD "&amp;TEXT(Fecha_evaluación,"DD/MMM/YYYY")&amp;")"</f>
        <v>Total (USD 31/dic/2021)</v>
      </c>
      <c r="I28" s="17"/>
      <c r="J28" s="1"/>
      <c r="K28" s="1"/>
      <c r="L28" s="1"/>
    </row>
    <row r="29" spans="1:13">
      <c r="A29" s="1"/>
      <c r="B29" s="1"/>
      <c r="C29" s="1"/>
      <c r="D29" s="1"/>
      <c r="E29" s="17"/>
      <c r="F29" s="16" t="s">
        <v>91</v>
      </c>
      <c r="G29" s="143">
        <f>G20*Indice_2021_a_Evaluación</f>
        <v>36.442913596618531</v>
      </c>
      <c r="H29" s="61">
        <f>+G29*L*Diam</f>
        <v>80247295.739754006</v>
      </c>
      <c r="I29" s="153"/>
      <c r="J29" s="1"/>
      <c r="K29" s="1"/>
      <c r="L29" s="1"/>
    </row>
    <row r="30" spans="1:13">
      <c r="A30" s="1"/>
      <c r="B30" s="1"/>
      <c r="C30" s="1"/>
      <c r="D30" s="1"/>
      <c r="E30" s="17"/>
      <c r="F30" s="16" t="s">
        <v>92</v>
      </c>
      <c r="G30" s="168">
        <f>H30/L/Diam</f>
        <v>55.983740845838689</v>
      </c>
      <c r="H30" s="61">
        <f>H22*Indice_2021_a_Evaluación</f>
        <v>123276197.34253681</v>
      </c>
      <c r="I30" s="17"/>
      <c r="J30" s="1"/>
      <c r="K30" s="1"/>
      <c r="L30" s="1"/>
    </row>
    <row r="31" spans="1:13">
      <c r="A31" s="1"/>
      <c r="B31" s="1"/>
      <c r="C31" s="1"/>
      <c r="D31" s="1"/>
      <c r="E31" s="17"/>
      <c r="F31" s="16" t="s">
        <v>93</v>
      </c>
      <c r="G31" s="168">
        <f>H31/L/Diam</f>
        <v>15.483003748926539</v>
      </c>
      <c r="H31" s="61">
        <f>H23*Indice_2021_a_Evaluación</f>
        <v>34093574.255136237</v>
      </c>
      <c r="I31" s="17"/>
      <c r="J31" s="1"/>
      <c r="K31" s="1"/>
      <c r="L31" s="1"/>
    </row>
    <row r="32" spans="1:13">
      <c r="A32" s="1"/>
      <c r="B32" s="1"/>
      <c r="C32" s="1"/>
      <c r="D32" s="1"/>
      <c r="E32" s="17"/>
      <c r="F32" s="16" t="s">
        <v>94</v>
      </c>
      <c r="G32" s="168">
        <f>H32/L/Diam</f>
        <v>5.1932974384583983E-2</v>
      </c>
      <c r="H32" s="61">
        <f>H25*Indice_2021_a_Evaluación</f>
        <v>114356.40959485393</v>
      </c>
      <c r="I32" s="17"/>
      <c r="J32" s="1"/>
      <c r="K32" s="1"/>
      <c r="L32" s="1"/>
    </row>
    <row r="33" spans="1:14">
      <c r="A33" s="1"/>
      <c r="B33" s="1"/>
      <c r="C33" s="1"/>
      <c r="D33" s="1"/>
      <c r="E33" s="17"/>
      <c r="F33" s="22" t="s">
        <v>95</v>
      </c>
      <c r="G33" s="168">
        <f>H33/L/Diam</f>
        <v>71.51867756914983</v>
      </c>
      <c r="H33" s="61">
        <f>H30+H31+H32</f>
        <v>157484128.00726792</v>
      </c>
      <c r="I33" s="17"/>
      <c r="J33" s="1"/>
      <c r="K33" s="1"/>
      <c r="L33" s="1"/>
    </row>
    <row r="34" spans="1:14">
      <c r="A34" s="1"/>
      <c r="B34" s="1"/>
      <c r="C34" s="1"/>
      <c r="D34" s="1"/>
      <c r="E34" s="17"/>
      <c r="F34" s="17"/>
      <c r="G34" s="17"/>
      <c r="H34" s="17"/>
      <c r="I34" s="17"/>
      <c r="J34" s="1"/>
      <c r="K34" s="1"/>
      <c r="L34" s="1"/>
    </row>
    <row r="35" spans="1:14">
      <c r="A35" s="1"/>
      <c r="B35" s="1"/>
      <c r="C35" s="1"/>
      <c r="D35" s="1"/>
      <c r="E35" s="17"/>
      <c r="F35" s="17"/>
      <c r="G35" s="17"/>
      <c r="H35" s="17"/>
      <c r="I35" s="17"/>
      <c r="J35" s="1"/>
      <c r="K35" s="1"/>
      <c r="L35" s="1"/>
    </row>
    <row r="36" spans="1:14" ht="18.75">
      <c r="A36" s="1"/>
      <c r="B36" s="1"/>
      <c r="C36" s="1"/>
      <c r="D36" s="1"/>
      <c r="E36" s="17"/>
      <c r="F36" s="50" t="s">
        <v>96</v>
      </c>
      <c r="G36" s="17"/>
      <c r="H36" s="17"/>
      <c r="I36" s="17"/>
      <c r="J36" s="1"/>
      <c r="K36" s="1"/>
      <c r="L36" s="1"/>
    </row>
    <row r="37" spans="1:14">
      <c r="A37" s="1"/>
      <c r="B37" s="1"/>
      <c r="C37" s="1"/>
      <c r="D37" s="1"/>
      <c r="E37" s="17"/>
      <c r="F37" s="17"/>
      <c r="G37" s="17"/>
      <c r="H37" s="17"/>
      <c r="I37" s="17"/>
      <c r="J37" s="1"/>
      <c r="K37" s="1"/>
      <c r="L37" s="1"/>
    </row>
    <row r="38" spans="1:14" ht="15.75">
      <c r="A38" s="1"/>
      <c r="B38" s="1"/>
      <c r="C38" s="1"/>
      <c r="D38" s="1"/>
      <c r="E38" s="17"/>
      <c r="F38" s="21" t="s">
        <v>97</v>
      </c>
      <c r="G38" s="1"/>
      <c r="H38" s="1"/>
      <c r="I38" s="17"/>
      <c r="J38" s="1"/>
      <c r="K38" s="1"/>
      <c r="L38" s="1"/>
    </row>
    <row r="39" spans="1:14">
      <c r="A39" s="1"/>
      <c r="B39" s="1"/>
      <c r="C39" s="1"/>
      <c r="D39" s="1"/>
      <c r="E39" s="18"/>
      <c r="F39" s="16" t="s">
        <v>98</v>
      </c>
      <c r="G39" s="121" t="s">
        <v>99</v>
      </c>
      <c r="H39" s="121" t="s">
        <v>100</v>
      </c>
      <c r="I39" s="140" t="s">
        <v>101</v>
      </c>
      <c r="J39" s="121" t="s">
        <v>102</v>
      </c>
      <c r="K39" s="141" t="s">
        <v>103</v>
      </c>
      <c r="L39" s="1"/>
    </row>
    <row r="40" spans="1:14">
      <c r="A40" s="1"/>
      <c r="B40" s="1"/>
      <c r="C40" s="1"/>
      <c r="D40" s="1"/>
      <c r="E40" s="16" t="s">
        <v>104</v>
      </c>
      <c r="F40" s="16" t="s">
        <v>105</v>
      </c>
      <c r="G40" s="8">
        <f>SUM(G41:G43)</f>
        <v>110100</v>
      </c>
      <c r="H40" s="25"/>
      <c r="I40" s="25" t="s">
        <v>98</v>
      </c>
      <c r="J40" s="60">
        <f>SUM(J41:J43)</f>
        <v>1.7454479995030754</v>
      </c>
      <c r="K40" s="9">
        <f>SUM(H41:H43)</f>
        <v>1</v>
      </c>
      <c r="L40" s="1"/>
      <c r="M40" s="115"/>
    </row>
    <row r="41" spans="1:14">
      <c r="A41" s="1"/>
      <c r="B41" s="1"/>
      <c r="C41" s="1"/>
      <c r="D41" s="1"/>
      <c r="E41" s="17" t="s">
        <v>106</v>
      </c>
      <c r="F41" s="16" t="s">
        <v>107</v>
      </c>
      <c r="G41" s="261">
        <v>36700</v>
      </c>
      <c r="H41" s="10">
        <f>G41/$G$40</f>
        <v>0.33333333333333331</v>
      </c>
      <c r="I41" s="131">
        <f>EQ_Poliductos_ajustad!O46</f>
        <v>1.2961822755119361</v>
      </c>
      <c r="J41" s="134">
        <f t="shared" ref="J41:J43" si="0">H41*I41</f>
        <v>0.43206075850397868</v>
      </c>
      <c r="K41" s="1"/>
      <c r="L41" s="1"/>
      <c r="N41" s="115"/>
    </row>
    <row r="42" spans="1:14">
      <c r="A42" s="1"/>
      <c r="B42" s="1"/>
      <c r="C42" s="1"/>
      <c r="D42" s="1"/>
      <c r="E42" s="17"/>
      <c r="F42" s="16" t="s">
        <v>108</v>
      </c>
      <c r="G42" s="261">
        <v>36700</v>
      </c>
      <c r="H42" s="10">
        <f t="shared" ref="H42:H43" si="1">G42/$G$40</f>
        <v>0.33333333333333331</v>
      </c>
      <c r="I42" s="131">
        <f>EQ_Poliductos_ajustad!O47</f>
        <v>1.7015792358794644</v>
      </c>
      <c r="J42" s="134">
        <f t="shared" si="0"/>
        <v>0.56719307862648805</v>
      </c>
      <c r="K42" s="1"/>
      <c r="L42" s="1"/>
      <c r="N42" s="115"/>
    </row>
    <row r="43" spans="1:14">
      <c r="A43" s="1"/>
      <c r="B43" s="1"/>
      <c r="C43" s="1"/>
      <c r="D43" s="1"/>
      <c r="E43" s="18"/>
      <c r="F43" s="16" t="s">
        <v>109</v>
      </c>
      <c r="G43" s="261">
        <v>36700</v>
      </c>
      <c r="H43" s="10">
        <f t="shared" si="1"/>
        <v>0.33333333333333331</v>
      </c>
      <c r="I43" s="131">
        <f>+EQ_Poliductos_ajustad!O50</f>
        <v>2.2385824871178266</v>
      </c>
      <c r="J43" s="134">
        <f t="shared" si="0"/>
        <v>0.74619416237260883</v>
      </c>
      <c r="K43" s="1"/>
      <c r="L43" s="1"/>
      <c r="N43" s="115"/>
    </row>
    <row r="44" spans="1:14">
      <c r="A44" s="11" t="s">
        <v>98</v>
      </c>
      <c r="B44" s="11" t="s">
        <v>98</v>
      </c>
      <c r="C44" s="11" t="s">
        <v>98</v>
      </c>
      <c r="D44" s="11" t="s">
        <v>98</v>
      </c>
      <c r="E44" s="19" t="s">
        <v>98</v>
      </c>
      <c r="F44" s="19" t="s">
        <v>98</v>
      </c>
      <c r="G44" s="262" t="s">
        <v>98</v>
      </c>
      <c r="H44" s="12" t="s">
        <v>98</v>
      </c>
      <c r="I44" s="26" t="s">
        <v>98</v>
      </c>
      <c r="J44" s="11" t="s">
        <v>98</v>
      </c>
      <c r="K44" s="1"/>
      <c r="L44" s="1"/>
    </row>
    <row r="45" spans="1:14">
      <c r="A45" s="1"/>
      <c r="B45" s="1"/>
      <c r="C45" s="1"/>
      <c r="D45" s="1"/>
      <c r="E45" s="16" t="s">
        <v>110</v>
      </c>
      <c r="F45" s="16" t="s">
        <v>105</v>
      </c>
      <c r="G45" s="263">
        <f>SUM(G46:G53)</f>
        <v>110100</v>
      </c>
      <c r="H45" s="25"/>
      <c r="I45" s="14" t="s">
        <v>98</v>
      </c>
      <c r="J45" s="60">
        <f>SUM(J46:J53)</f>
        <v>2.6415306180633213</v>
      </c>
      <c r="K45" s="13">
        <f>SUM(H46:H53)</f>
        <v>0.99999999999999989</v>
      </c>
      <c r="L45" s="1"/>
      <c r="M45" s="115"/>
    </row>
    <row r="46" spans="1:14">
      <c r="A46" s="1"/>
      <c r="B46" s="1"/>
      <c r="C46" s="1"/>
      <c r="D46" s="1"/>
      <c r="E46" s="17"/>
      <c r="F46" s="16" t="s">
        <v>111</v>
      </c>
      <c r="G46" s="261">
        <v>13763</v>
      </c>
      <c r="H46" s="10">
        <f>G46/$G$45</f>
        <v>0.1250045413260672</v>
      </c>
      <c r="I46" s="132">
        <f>EQ_Poliductos_ajustad!O53</f>
        <v>3.7565433753637563</v>
      </c>
      <c r="J46" s="134">
        <f>H46*I46</f>
        <v>0.46958498160882262</v>
      </c>
      <c r="K46" s="1"/>
      <c r="L46" s="1"/>
    </row>
    <row r="47" spans="1:14">
      <c r="A47" s="1"/>
      <c r="B47" s="1"/>
      <c r="C47" s="1"/>
      <c r="D47" s="1"/>
      <c r="E47" s="17"/>
      <c r="F47" s="16" t="s">
        <v>112</v>
      </c>
      <c r="G47" s="261">
        <v>13763</v>
      </c>
      <c r="H47" s="10">
        <f t="shared" ref="H47:H53" si="2">G47/$G$45</f>
        <v>0.1250045413260672</v>
      </c>
      <c r="I47" s="132">
        <f>EQ_Poliductos_ajustad!O56</f>
        <v>2.2699878863632859</v>
      </c>
      <c r="J47" s="134">
        <f t="shared" ref="J47:J53" si="3">H47*I47</f>
        <v>0.28375879455057129</v>
      </c>
      <c r="K47" s="1"/>
      <c r="L47" s="1"/>
    </row>
    <row r="48" spans="1:14">
      <c r="A48" s="1"/>
      <c r="B48" s="1"/>
      <c r="C48" s="1"/>
      <c r="D48" s="1"/>
      <c r="E48" s="18"/>
      <c r="F48" s="16" t="s">
        <v>113</v>
      </c>
      <c r="G48" s="261">
        <v>13763</v>
      </c>
      <c r="H48" s="10">
        <f t="shared" si="2"/>
        <v>0.1250045413260672</v>
      </c>
      <c r="I48" s="132">
        <f>EQ_Poliductos_ajustad!O61</f>
        <v>3.0987136226546448</v>
      </c>
      <c r="J48" s="134">
        <f t="shared" si="3"/>
        <v>0.38735327510077994</v>
      </c>
      <c r="K48" s="1"/>
      <c r="L48" s="1"/>
    </row>
    <row r="49" spans="1:13">
      <c r="A49" s="1"/>
      <c r="B49" s="1"/>
      <c r="C49" s="1"/>
      <c r="D49" s="1"/>
      <c r="E49" s="18"/>
      <c r="F49" s="16" t="s">
        <v>114</v>
      </c>
      <c r="G49" s="261">
        <v>13763</v>
      </c>
      <c r="H49" s="10">
        <f t="shared" si="2"/>
        <v>0.1250045413260672</v>
      </c>
      <c r="I49" s="132">
        <f>EQ_Poliductos_ajustad!O65</f>
        <v>1.801577687589909</v>
      </c>
      <c r="J49" s="134">
        <f t="shared" si="3"/>
        <v>0.22520539250045335</v>
      </c>
      <c r="K49" s="1"/>
      <c r="L49" s="1"/>
    </row>
    <row r="50" spans="1:13">
      <c r="A50" s="1"/>
      <c r="B50" s="1"/>
      <c r="C50" s="1"/>
      <c r="D50" s="1"/>
      <c r="E50" s="17" t="s">
        <v>106</v>
      </c>
      <c r="F50" s="16" t="s">
        <v>115</v>
      </c>
      <c r="G50" s="261">
        <v>13763</v>
      </c>
      <c r="H50" s="10">
        <f t="shared" si="2"/>
        <v>0.1250045413260672</v>
      </c>
      <c r="I50" s="132">
        <f>EQ_Poliductos_ajustad!O66</f>
        <v>1.801577687589909</v>
      </c>
      <c r="J50" s="134">
        <f t="shared" si="3"/>
        <v>0.22520539250045335</v>
      </c>
      <c r="K50" s="1"/>
      <c r="L50" s="1"/>
    </row>
    <row r="51" spans="1:13">
      <c r="A51" s="1"/>
      <c r="B51" s="1"/>
      <c r="C51" s="1"/>
      <c r="D51" s="1"/>
      <c r="E51" s="17"/>
      <c r="F51" s="16" t="s">
        <v>116</v>
      </c>
      <c r="G51" s="261">
        <v>13763</v>
      </c>
      <c r="H51" s="10">
        <f t="shared" si="2"/>
        <v>0.1250045413260672</v>
      </c>
      <c r="I51" s="132">
        <f>EQ_Poliductos_ajustad!O67</f>
        <v>1.9096723488453036</v>
      </c>
      <c r="J51" s="134">
        <f t="shared" si="3"/>
        <v>0.23871771605048056</v>
      </c>
      <c r="K51" s="1"/>
      <c r="L51" s="1"/>
    </row>
    <row r="52" spans="1:13">
      <c r="A52" s="1"/>
      <c r="B52" s="1"/>
      <c r="C52" s="1"/>
      <c r="D52" s="1"/>
      <c r="E52" s="17"/>
      <c r="F52" s="16" t="s">
        <v>117</v>
      </c>
      <c r="G52" s="261">
        <v>13762</v>
      </c>
      <c r="H52" s="10">
        <f t="shared" si="2"/>
        <v>0.12499545867393279</v>
      </c>
      <c r="I52" s="132">
        <f>EQ_Poliductos_ajustad!O71</f>
        <v>3.9283630914057484</v>
      </c>
      <c r="J52" s="134">
        <f t="shared" si="3"/>
        <v>0.49102754644801005</v>
      </c>
      <c r="K52" s="1"/>
      <c r="L52" s="1"/>
    </row>
    <row r="53" spans="1:13">
      <c r="A53" s="1"/>
      <c r="B53" s="1"/>
      <c r="C53" s="1"/>
      <c r="D53" s="1"/>
      <c r="E53" s="17"/>
      <c r="F53" s="16" t="s">
        <v>118</v>
      </c>
      <c r="G53" s="261">
        <v>13760</v>
      </c>
      <c r="H53" s="10">
        <f t="shared" si="2"/>
        <v>0.12497729336966394</v>
      </c>
      <c r="I53" s="132">
        <f>EQ_Poliductos_ajustad!O74</f>
        <v>2.565886255475502</v>
      </c>
      <c r="J53" s="134">
        <f t="shared" si="3"/>
        <v>0.32067751930375027</v>
      </c>
      <c r="K53" s="1"/>
      <c r="L53" s="1"/>
    </row>
    <row r="54" spans="1:13">
      <c r="A54" s="11" t="s">
        <v>98</v>
      </c>
      <c r="B54" s="11" t="s">
        <v>98</v>
      </c>
      <c r="C54" s="11" t="s">
        <v>98</v>
      </c>
      <c r="D54" s="11" t="s">
        <v>98</v>
      </c>
      <c r="E54" s="20" t="s">
        <v>98</v>
      </c>
      <c r="F54" s="19" t="s">
        <v>98</v>
      </c>
      <c r="G54" s="262" t="s">
        <v>98</v>
      </c>
      <c r="H54" s="12" t="s">
        <v>98</v>
      </c>
      <c r="I54" s="26" t="s">
        <v>98</v>
      </c>
      <c r="J54" s="11" t="s">
        <v>98</v>
      </c>
      <c r="K54" s="1"/>
      <c r="L54" s="1"/>
    </row>
    <row r="55" spans="1:13">
      <c r="A55" s="1"/>
      <c r="B55" s="1"/>
      <c r="C55" s="1"/>
      <c r="D55" s="1"/>
      <c r="E55" s="16" t="s">
        <v>119</v>
      </c>
      <c r="F55" s="16" t="s">
        <v>105</v>
      </c>
      <c r="G55" s="263">
        <f>SUM(G56:G59)</f>
        <v>110100</v>
      </c>
      <c r="H55" s="25"/>
      <c r="I55" s="14" t="s">
        <v>98</v>
      </c>
      <c r="J55" s="60">
        <f>SUM(J56:J59)</f>
        <v>0.61369223769825054</v>
      </c>
      <c r="K55" s="13">
        <f>SUM(H56:H59)</f>
        <v>1</v>
      </c>
      <c r="L55" s="1"/>
      <c r="M55" s="115"/>
    </row>
    <row r="56" spans="1:13">
      <c r="A56" s="1"/>
      <c r="B56" s="1"/>
      <c r="C56" s="1"/>
      <c r="D56" s="1"/>
      <c r="E56" s="17" t="s">
        <v>106</v>
      </c>
      <c r="F56" s="16" t="s">
        <v>120</v>
      </c>
      <c r="G56" s="261">
        <v>27525</v>
      </c>
      <c r="H56" s="10">
        <f>G56/$G$55</f>
        <v>0.25</v>
      </c>
      <c r="I56" s="131">
        <f>EQ_Poliductos_ajustad!O77</f>
        <v>0.55276933338134215</v>
      </c>
      <c r="J56" s="134">
        <f t="shared" ref="J56:J59" si="4">I56*H56</f>
        <v>0.13819233334533554</v>
      </c>
      <c r="K56" s="1"/>
      <c r="L56" s="1"/>
    </row>
    <row r="57" spans="1:13">
      <c r="A57" s="1"/>
      <c r="B57" s="1"/>
      <c r="C57" s="1"/>
      <c r="D57" s="1"/>
      <c r="E57" s="17"/>
      <c r="F57" s="16" t="s">
        <v>121</v>
      </c>
      <c r="G57" s="261">
        <v>27525</v>
      </c>
      <c r="H57" s="10">
        <f t="shared" ref="H57:H59" si="5">G57/$G$55</f>
        <v>0.25</v>
      </c>
      <c r="I57" s="132">
        <f>EQ_Poliductos_ajustad!O78</f>
        <v>0.57857010693964273</v>
      </c>
      <c r="J57" s="134">
        <f t="shared" si="4"/>
        <v>0.14464252673491068</v>
      </c>
      <c r="K57" s="1"/>
      <c r="L57" s="1"/>
    </row>
    <row r="58" spans="1:13">
      <c r="A58" s="1"/>
      <c r="B58" s="1"/>
      <c r="C58" s="1"/>
      <c r="D58" s="1"/>
      <c r="E58" s="17"/>
      <c r="F58" s="16" t="s">
        <v>122</v>
      </c>
      <c r="G58" s="261">
        <v>27525</v>
      </c>
      <c r="H58" s="10">
        <f t="shared" si="5"/>
        <v>0.25</v>
      </c>
      <c r="I58" s="132">
        <f>EQ_Poliductos_ajustad!O81</f>
        <v>0.64064866312372559</v>
      </c>
      <c r="J58" s="134">
        <f t="shared" si="4"/>
        <v>0.1601621657809314</v>
      </c>
      <c r="K58" s="1"/>
      <c r="L58" s="1"/>
    </row>
    <row r="59" spans="1:13">
      <c r="A59" s="1"/>
      <c r="B59" s="1"/>
      <c r="C59" s="1"/>
      <c r="D59" s="1"/>
      <c r="E59" s="17"/>
      <c r="F59" s="16" t="s">
        <v>123</v>
      </c>
      <c r="G59" s="261">
        <v>27525</v>
      </c>
      <c r="H59" s="10">
        <f t="shared" si="5"/>
        <v>0.25</v>
      </c>
      <c r="I59" s="132">
        <f>EQ_Poliductos_ajustad!O84</f>
        <v>0.68278084734829148</v>
      </c>
      <c r="J59" s="134">
        <f t="shared" si="4"/>
        <v>0.17069521183707287</v>
      </c>
      <c r="K59" s="1"/>
      <c r="L59" s="1"/>
    </row>
    <row r="60" spans="1:13">
      <c r="A60" s="11" t="s">
        <v>98</v>
      </c>
      <c r="B60" s="11" t="s">
        <v>98</v>
      </c>
      <c r="C60" s="11" t="s">
        <v>98</v>
      </c>
      <c r="D60" s="11" t="s">
        <v>98</v>
      </c>
      <c r="E60" s="20" t="s">
        <v>98</v>
      </c>
      <c r="F60" s="19" t="s">
        <v>98</v>
      </c>
      <c r="G60" s="262" t="s">
        <v>98</v>
      </c>
      <c r="H60" s="12" t="s">
        <v>98</v>
      </c>
      <c r="I60" s="27" t="s">
        <v>98</v>
      </c>
      <c r="J60" s="11" t="s">
        <v>98</v>
      </c>
      <c r="K60" s="1"/>
      <c r="L60" s="1"/>
    </row>
    <row r="61" spans="1:13">
      <c r="A61" s="1"/>
      <c r="B61" s="1"/>
      <c r="C61" s="1"/>
      <c r="D61" s="1"/>
      <c r="E61" s="16" t="s">
        <v>124</v>
      </c>
      <c r="F61" s="16" t="s">
        <v>105</v>
      </c>
      <c r="G61" s="263">
        <f>SUM(G62:G67)</f>
        <v>110100</v>
      </c>
      <c r="H61" s="25"/>
      <c r="I61" s="14" t="s">
        <v>98</v>
      </c>
      <c r="J61" s="60">
        <f>SUM(J62:J67)</f>
        <v>5.0091478518326733</v>
      </c>
      <c r="K61" s="13">
        <v>1</v>
      </c>
      <c r="L61" s="1"/>
      <c r="M61" s="115"/>
    </row>
    <row r="62" spans="1:13">
      <c r="A62" s="1"/>
      <c r="B62" s="1"/>
      <c r="C62" s="1"/>
      <c r="D62" s="1"/>
      <c r="E62" s="17" t="s">
        <v>106</v>
      </c>
      <c r="F62" s="16" t="s">
        <v>125</v>
      </c>
      <c r="G62" s="261">
        <v>18350</v>
      </c>
      <c r="H62" s="10">
        <f>G62/$G$61</f>
        <v>0.16666666666666666</v>
      </c>
      <c r="I62" s="131">
        <f>EQ_Poliductos_ajustad!O90</f>
        <v>1.7945135427543653</v>
      </c>
      <c r="J62" s="134">
        <f t="shared" ref="J62:J67" si="6">H62*I62</f>
        <v>0.29908559045906086</v>
      </c>
      <c r="K62" s="1"/>
      <c r="L62" s="1"/>
    </row>
    <row r="63" spans="1:13">
      <c r="A63" s="1"/>
      <c r="B63" s="1"/>
      <c r="C63" s="1"/>
      <c r="D63" s="1"/>
      <c r="E63" s="17"/>
      <c r="F63" s="16" t="s">
        <v>126</v>
      </c>
      <c r="G63" s="261">
        <v>18350</v>
      </c>
      <c r="H63" s="10">
        <f t="shared" ref="H63:H67" si="7">G63/$G$61</f>
        <v>0.16666666666666666</v>
      </c>
      <c r="I63" s="132">
        <f>EQ_Poliductos_ajustad!O91</f>
        <v>3.4419442858384097</v>
      </c>
      <c r="J63" s="134">
        <f t="shared" si="6"/>
        <v>0.57365738097306829</v>
      </c>
      <c r="K63" s="1"/>
      <c r="L63" s="1"/>
    </row>
    <row r="64" spans="1:13">
      <c r="A64" s="1"/>
      <c r="B64" s="1"/>
      <c r="C64" s="1"/>
      <c r="D64" s="1"/>
      <c r="E64" s="17"/>
      <c r="F64" s="16" t="s">
        <v>127</v>
      </c>
      <c r="G64" s="261">
        <v>18350</v>
      </c>
      <c r="H64" s="10">
        <f t="shared" si="7"/>
        <v>0.16666666666666666</v>
      </c>
      <c r="I64" s="132">
        <f>EQ_Poliductos_ajustad!O94</f>
        <v>4.5267730130306107</v>
      </c>
      <c r="J64" s="134">
        <f t="shared" si="6"/>
        <v>0.75446216883843509</v>
      </c>
      <c r="K64" s="1"/>
      <c r="L64" s="1"/>
    </row>
    <row r="65" spans="1:13">
      <c r="A65" s="1"/>
      <c r="B65" s="1"/>
      <c r="C65" s="1"/>
      <c r="D65" s="1"/>
      <c r="E65" s="17"/>
      <c r="F65" s="16" t="s">
        <v>128</v>
      </c>
      <c r="G65" s="261">
        <v>18350</v>
      </c>
      <c r="H65" s="10">
        <f t="shared" si="7"/>
        <v>0.16666666666666666</v>
      </c>
      <c r="I65" s="132">
        <f>EQ_Poliductos_ajustad!O97</f>
        <v>5.6034811386832306</v>
      </c>
      <c r="J65" s="134">
        <f t="shared" si="6"/>
        <v>0.93391352311387177</v>
      </c>
      <c r="K65" s="1"/>
      <c r="L65" s="1"/>
    </row>
    <row r="66" spans="1:13">
      <c r="A66" s="1"/>
      <c r="B66" s="1"/>
      <c r="C66" s="1"/>
      <c r="D66" s="1"/>
      <c r="E66" s="17"/>
      <c r="F66" s="16" t="s">
        <v>129</v>
      </c>
      <c r="G66" s="261">
        <v>18350</v>
      </c>
      <c r="H66" s="10">
        <f t="shared" si="7"/>
        <v>0.16666666666666666</v>
      </c>
      <c r="I66" s="132">
        <f>EQ_Poliductos_ajustad!O100</f>
        <v>7.1197733725004175</v>
      </c>
      <c r="J66" s="134">
        <f t="shared" si="6"/>
        <v>1.1866288954167361</v>
      </c>
      <c r="K66" s="1"/>
      <c r="L66" s="1"/>
    </row>
    <row r="67" spans="1:13">
      <c r="A67" s="1"/>
      <c r="B67" s="1"/>
      <c r="C67" s="1"/>
      <c r="D67" s="1"/>
      <c r="E67" s="17"/>
      <c r="F67" s="16" t="s">
        <v>130</v>
      </c>
      <c r="G67" s="261">
        <v>18350</v>
      </c>
      <c r="H67" s="10">
        <f t="shared" si="7"/>
        <v>0.16666666666666666</v>
      </c>
      <c r="I67" s="132">
        <f>EQ_Poliductos_ajustad!O103</f>
        <v>7.5684017581890091</v>
      </c>
      <c r="J67" s="134">
        <f t="shared" si="6"/>
        <v>1.2614002930315014</v>
      </c>
      <c r="K67" s="1"/>
      <c r="L67" s="1"/>
    </row>
    <row r="68" spans="1:13">
      <c r="A68" s="11" t="s">
        <v>98</v>
      </c>
      <c r="B68" s="11" t="s">
        <v>98</v>
      </c>
      <c r="C68" s="11" t="s">
        <v>98</v>
      </c>
      <c r="D68" s="11" t="s">
        <v>98</v>
      </c>
      <c r="E68" s="20" t="s">
        <v>98</v>
      </c>
      <c r="F68" s="19" t="s">
        <v>98</v>
      </c>
      <c r="G68" s="262" t="s">
        <v>98</v>
      </c>
      <c r="H68" s="12" t="s">
        <v>98</v>
      </c>
      <c r="I68" s="27" t="s">
        <v>98</v>
      </c>
      <c r="J68" s="11" t="s">
        <v>98</v>
      </c>
      <c r="K68" s="1"/>
      <c r="L68" s="1"/>
    </row>
    <row r="69" spans="1:13">
      <c r="A69" s="1"/>
      <c r="B69" s="1"/>
      <c r="C69" s="1"/>
      <c r="D69" s="1"/>
      <c r="E69" s="16" t="s">
        <v>131</v>
      </c>
      <c r="F69" s="16" t="s">
        <v>105</v>
      </c>
      <c r="G69" s="263">
        <f>SUM(G70:G73)</f>
        <v>110100</v>
      </c>
      <c r="H69" s="25"/>
      <c r="I69" s="14" t="s">
        <v>98</v>
      </c>
      <c r="J69" s="60">
        <f>SUM(J70:J73)</f>
        <v>1.4110521796460025</v>
      </c>
      <c r="K69" s="13">
        <f>SUM(H70:H73)</f>
        <v>0.99999999999999989</v>
      </c>
      <c r="L69" s="1"/>
      <c r="M69" s="115"/>
    </row>
    <row r="70" spans="1:13">
      <c r="A70" s="1"/>
      <c r="B70" s="1"/>
      <c r="C70" s="1"/>
      <c r="D70" s="1"/>
      <c r="E70" s="17" t="s">
        <v>106</v>
      </c>
      <c r="F70" s="16" t="s">
        <v>132</v>
      </c>
      <c r="G70" s="261">
        <f>110100-9000</f>
        <v>101100</v>
      </c>
      <c r="H70" s="133">
        <f>G70/$G$69</f>
        <v>0.91825613079019075</v>
      </c>
      <c r="I70" s="131">
        <f>dm_p</f>
        <v>0.73533280000000001</v>
      </c>
      <c r="J70" s="131">
        <f>I70*H70</f>
        <v>0.67522385177111721</v>
      </c>
      <c r="K70" s="1"/>
      <c r="L70" s="1"/>
    </row>
    <row r="71" spans="1:13">
      <c r="A71" s="1"/>
      <c r="B71" s="1"/>
      <c r="C71" s="1"/>
      <c r="D71" s="1"/>
      <c r="E71" s="17"/>
      <c r="F71" s="16" t="s">
        <v>133</v>
      </c>
      <c r="G71" s="261">
        <v>3000</v>
      </c>
      <c r="H71" s="133">
        <f t="shared" ref="H71:H73" si="8">G71/$G$69</f>
        <v>2.7247956403269755E-2</v>
      </c>
      <c r="I71" s="131">
        <f>EQ_Poliductos_ajustad!X151</f>
        <v>8.7184925552480088</v>
      </c>
      <c r="J71" s="131">
        <f t="shared" ref="J71:J73" si="9">I71*H71</f>
        <v>0.23756110504762967</v>
      </c>
      <c r="K71" s="1"/>
      <c r="L71" s="1"/>
    </row>
    <row r="72" spans="1:13">
      <c r="A72" s="1"/>
      <c r="B72" s="1"/>
      <c r="C72" s="1"/>
      <c r="D72" s="1"/>
      <c r="E72" s="17"/>
      <c r="F72" s="16" t="s">
        <v>134</v>
      </c>
      <c r="G72" s="261">
        <v>3000</v>
      </c>
      <c r="H72" s="133">
        <f t="shared" si="8"/>
        <v>2.7247956403269755E-2</v>
      </c>
      <c r="I72" s="131">
        <f>EQ_Poliductos_ajustad!AA151</f>
        <v>8.9322467323717305</v>
      </c>
      <c r="J72" s="131">
        <f t="shared" si="9"/>
        <v>0.24338546954691365</v>
      </c>
      <c r="K72" s="1"/>
      <c r="L72" s="1"/>
    </row>
    <row r="73" spans="1:13">
      <c r="A73" s="1"/>
      <c r="B73" s="1"/>
      <c r="C73" s="1"/>
      <c r="D73" s="1"/>
      <c r="E73" s="17"/>
      <c r="F73" s="16" t="s">
        <v>135</v>
      </c>
      <c r="G73" s="261">
        <v>3000</v>
      </c>
      <c r="H73" s="133">
        <f t="shared" si="8"/>
        <v>2.7247956403269755E-2</v>
      </c>
      <c r="I73" s="131">
        <f>EQ_Poliductos_ajustad!AD151</f>
        <v>9.3541603453885518</v>
      </c>
      <c r="J73" s="131">
        <f t="shared" si="9"/>
        <v>0.25488175328034202</v>
      </c>
      <c r="K73" s="1"/>
      <c r="L73" s="1"/>
    </row>
    <row r="74" spans="1:13">
      <c r="A74" s="11" t="s">
        <v>98</v>
      </c>
      <c r="B74" s="11" t="s">
        <v>98</v>
      </c>
      <c r="C74" s="11" t="s">
        <v>98</v>
      </c>
      <c r="D74" s="11" t="s">
        <v>98</v>
      </c>
      <c r="E74" s="20" t="s">
        <v>98</v>
      </c>
      <c r="F74" s="19" t="s">
        <v>98</v>
      </c>
      <c r="G74" s="262" t="s">
        <v>98</v>
      </c>
      <c r="H74" s="12" t="s">
        <v>98</v>
      </c>
      <c r="I74" s="26" t="s">
        <v>98</v>
      </c>
      <c r="J74" s="11" t="s">
        <v>98</v>
      </c>
      <c r="K74" s="1"/>
      <c r="L74" s="1"/>
    </row>
    <row r="75" spans="1:13">
      <c r="A75" s="1"/>
      <c r="B75" s="1"/>
      <c r="C75" s="1"/>
      <c r="D75" s="1"/>
      <c r="E75" s="16" t="s">
        <v>136</v>
      </c>
      <c r="F75" s="16" t="s">
        <v>105</v>
      </c>
      <c r="G75" s="263">
        <f>SUM(G76:G77)</f>
        <v>110100</v>
      </c>
      <c r="H75" s="25"/>
      <c r="I75" s="14"/>
      <c r="J75" s="60">
        <f>SUM(J76:J77)</f>
        <v>1</v>
      </c>
      <c r="K75" s="13">
        <f>SUM(H76:H77)</f>
        <v>1</v>
      </c>
      <c r="L75" s="1"/>
      <c r="M75" s="115"/>
    </row>
    <row r="76" spans="1:13">
      <c r="A76" s="1"/>
      <c r="B76" s="1"/>
      <c r="C76" s="1"/>
      <c r="D76" s="1"/>
      <c r="E76" s="17" t="s">
        <v>106</v>
      </c>
      <c r="F76" s="16" t="s">
        <v>137</v>
      </c>
      <c r="G76" s="261">
        <v>110100</v>
      </c>
      <c r="H76" s="13">
        <f>G76/$G$79</f>
        <v>1</v>
      </c>
      <c r="I76" s="132">
        <v>1</v>
      </c>
      <c r="J76" s="131">
        <f>I76*H76</f>
        <v>1</v>
      </c>
      <c r="K76" s="1"/>
      <c r="L76" s="1"/>
    </row>
    <row r="77" spans="1:13">
      <c r="A77" s="1"/>
      <c r="B77" s="1"/>
      <c r="C77" s="1"/>
      <c r="D77" s="1"/>
      <c r="E77" s="17"/>
      <c r="F77" s="16" t="s">
        <v>138</v>
      </c>
      <c r="G77" s="261">
        <v>0</v>
      </c>
      <c r="H77" s="13">
        <f>G77/$G$79</f>
        <v>0</v>
      </c>
      <c r="I77" s="132">
        <f>EQ_Poliductos_ajustad!O128</f>
        <v>1.235200301673135</v>
      </c>
      <c r="J77" s="131">
        <f t="shared" ref="J77" si="10">I77*H77</f>
        <v>0</v>
      </c>
      <c r="K77" s="1"/>
      <c r="L77" s="1"/>
    </row>
    <row r="78" spans="1:13">
      <c r="A78" s="11" t="s">
        <v>98</v>
      </c>
      <c r="B78" s="11" t="s">
        <v>98</v>
      </c>
      <c r="C78" s="11" t="s">
        <v>98</v>
      </c>
      <c r="D78" s="11" t="s">
        <v>98</v>
      </c>
      <c r="E78" s="20" t="s">
        <v>98</v>
      </c>
      <c r="F78" s="19" t="s">
        <v>98</v>
      </c>
      <c r="G78" s="262" t="s">
        <v>98</v>
      </c>
      <c r="H78" s="12" t="s">
        <v>98</v>
      </c>
      <c r="I78" s="26" t="s">
        <v>98</v>
      </c>
      <c r="J78" s="11" t="s">
        <v>98</v>
      </c>
      <c r="K78" s="1"/>
      <c r="L78" s="1"/>
    </row>
    <row r="79" spans="1:13">
      <c r="A79" s="1"/>
      <c r="B79" s="1"/>
      <c r="C79" s="1"/>
      <c r="D79" s="1"/>
      <c r="E79" s="16" t="s">
        <v>139</v>
      </c>
      <c r="F79" s="16" t="s">
        <v>105</v>
      </c>
      <c r="G79" s="263">
        <f>SUM(G80:G81)</f>
        <v>110100</v>
      </c>
      <c r="H79" s="25"/>
      <c r="I79" s="14"/>
      <c r="J79" s="60">
        <f>SUM(J80:J81)</f>
        <v>0.34230069510554628</v>
      </c>
      <c r="K79" s="13">
        <f>SUM(H80:H81)</f>
        <v>1</v>
      </c>
      <c r="L79" s="1"/>
      <c r="M79" s="115"/>
    </row>
    <row r="80" spans="1:13">
      <c r="A80" s="1"/>
      <c r="B80" s="1"/>
      <c r="C80" s="1"/>
      <c r="D80" s="1"/>
      <c r="E80" s="17" t="s">
        <v>106</v>
      </c>
      <c r="F80" s="16" t="s">
        <v>140</v>
      </c>
      <c r="G80" s="261">
        <f>110100-15000</f>
        <v>95100</v>
      </c>
      <c r="H80" s="13">
        <f>G80/$G$79</f>
        <v>0.86376021798365121</v>
      </c>
      <c r="I80" s="132">
        <f>dp_p</f>
        <v>0.34489520000000001</v>
      </c>
      <c r="J80" s="131">
        <f>I80*H80</f>
        <v>0.297906753133515</v>
      </c>
      <c r="K80" s="1"/>
      <c r="L80" s="1"/>
    </row>
    <row r="81" spans="1:13">
      <c r="A81" s="1"/>
      <c r="B81" s="1"/>
      <c r="C81" s="1"/>
      <c r="D81" s="1"/>
      <c r="E81" s="17"/>
      <c r="F81" s="16" t="s">
        <v>141</v>
      </c>
      <c r="G81" s="261">
        <v>15000</v>
      </c>
      <c r="H81" s="13">
        <f>G81/$G$79</f>
        <v>0.13623978201634879</v>
      </c>
      <c r="I81" s="132">
        <f>EQ_Poliductos_ajustad!O106</f>
        <v>0.32585153407470979</v>
      </c>
      <c r="J81" s="131">
        <f t="shared" ref="J81" si="11">I81*H81</f>
        <v>4.4393941972031309E-2</v>
      </c>
      <c r="K81" s="1"/>
      <c r="L81" s="1"/>
    </row>
    <row r="82" spans="1:13">
      <c r="A82" s="11" t="s">
        <v>98</v>
      </c>
      <c r="B82" s="11" t="s">
        <v>98</v>
      </c>
      <c r="C82" s="11" t="s">
        <v>98</v>
      </c>
      <c r="D82" s="11" t="s">
        <v>98</v>
      </c>
      <c r="E82" s="20" t="s">
        <v>98</v>
      </c>
      <c r="F82" s="19" t="s">
        <v>98</v>
      </c>
      <c r="G82" s="262" t="s">
        <v>98</v>
      </c>
      <c r="H82" s="12" t="s">
        <v>98</v>
      </c>
      <c r="I82" s="26" t="s">
        <v>98</v>
      </c>
      <c r="J82" s="11" t="s">
        <v>98</v>
      </c>
      <c r="K82" s="1"/>
      <c r="L82" s="1"/>
    </row>
    <row r="83" spans="1:13">
      <c r="A83" s="1"/>
      <c r="B83" s="1"/>
      <c r="C83" s="1"/>
      <c r="D83" s="1"/>
      <c r="E83" s="16" t="s">
        <v>142</v>
      </c>
      <c r="F83" s="16" t="s">
        <v>105</v>
      </c>
      <c r="G83" s="263">
        <f>SUM(G84:G85)</f>
        <v>110100</v>
      </c>
      <c r="H83" s="25"/>
      <c r="I83" s="14"/>
      <c r="J83" s="60">
        <f>SUM(J84:J85)</f>
        <v>0.70752948841046215</v>
      </c>
      <c r="K83" s="13">
        <f>SUM(H84:H85)</f>
        <v>1</v>
      </c>
      <c r="L83" s="1"/>
      <c r="M83" s="115"/>
    </row>
    <row r="84" spans="1:13">
      <c r="A84" s="1"/>
      <c r="B84" s="1"/>
      <c r="C84" s="1"/>
      <c r="D84" s="1"/>
      <c r="E84" s="17" t="s">
        <v>106</v>
      </c>
      <c r="F84" s="16" t="s">
        <v>143</v>
      </c>
      <c r="G84" s="261">
        <v>25100</v>
      </c>
      <c r="H84" s="13">
        <f>G84/$G$83</f>
        <v>0.22797456857402362</v>
      </c>
      <c r="I84" s="132">
        <f>dn_p</f>
        <v>0.62085040000000002</v>
      </c>
      <c r="J84" s="131">
        <f>I84*H84</f>
        <v>0.14153810208900999</v>
      </c>
      <c r="K84" s="1"/>
      <c r="L84" s="1"/>
    </row>
    <row r="85" spans="1:13">
      <c r="A85" s="1"/>
      <c r="B85" s="1"/>
      <c r="C85" s="1"/>
      <c r="D85" s="1"/>
      <c r="E85" s="17"/>
      <c r="F85" s="16" t="s">
        <v>144</v>
      </c>
      <c r="G85" s="261">
        <v>85000</v>
      </c>
      <c r="H85" s="13">
        <f t="shared" ref="H85" si="12">G85/$G$83</f>
        <v>0.77202543142597635</v>
      </c>
      <c r="I85" s="132">
        <f>EQ_Poliductos_ajustad!O87</f>
        <v>0.73312531334108111</v>
      </c>
      <c r="J85" s="131">
        <f t="shared" ref="J85:J89" si="13">I85*H85</f>
        <v>0.56599138632145218</v>
      </c>
      <c r="K85" s="1"/>
      <c r="L85" s="1"/>
    </row>
    <row r="86" spans="1:13">
      <c r="A86" s="11" t="s">
        <v>98</v>
      </c>
      <c r="B86" s="11" t="s">
        <v>98</v>
      </c>
      <c r="C86" s="11" t="s">
        <v>98</v>
      </c>
      <c r="D86" s="11" t="s">
        <v>98</v>
      </c>
      <c r="E86" s="20" t="s">
        <v>98</v>
      </c>
      <c r="F86" s="19" t="s">
        <v>98</v>
      </c>
      <c r="G86" s="262" t="s">
        <v>98</v>
      </c>
      <c r="H86" s="12" t="s">
        <v>98</v>
      </c>
      <c r="I86" s="26" t="s">
        <v>98</v>
      </c>
      <c r="J86" s="11" t="s">
        <v>98</v>
      </c>
      <c r="K86" s="1"/>
      <c r="L86" s="1"/>
    </row>
    <row r="87" spans="1:13">
      <c r="A87" s="1"/>
      <c r="B87" s="1"/>
      <c r="C87" s="1"/>
      <c r="D87" s="1"/>
      <c r="E87" s="16" t="s">
        <v>145</v>
      </c>
      <c r="F87" s="16" t="s">
        <v>105</v>
      </c>
      <c r="G87" s="263">
        <f>SUM(G88:G89)</f>
        <v>110100</v>
      </c>
      <c r="H87" s="25"/>
      <c r="I87" s="14"/>
      <c r="J87" s="60">
        <f>SUM(J88:J89)</f>
        <v>0.96977026840209968</v>
      </c>
      <c r="K87" s="13">
        <f>SUM(H88:H89)</f>
        <v>1</v>
      </c>
      <c r="L87" s="1"/>
      <c r="M87" s="115"/>
    </row>
    <row r="88" spans="1:13">
      <c r="A88" s="1"/>
      <c r="B88" s="1"/>
      <c r="C88" s="1"/>
      <c r="D88" s="1"/>
      <c r="E88" s="17" t="s">
        <v>106</v>
      </c>
      <c r="F88" s="16" t="s">
        <v>146</v>
      </c>
      <c r="G88" s="261">
        <v>102100</v>
      </c>
      <c r="H88" s="13">
        <f>G88/$G$87</f>
        <v>0.92733878292461402</v>
      </c>
      <c r="I88" s="132">
        <f>do_p</f>
        <v>0.85387840000000004</v>
      </c>
      <c r="J88" s="131">
        <f>I88*H88</f>
        <v>0.7918345562216168</v>
      </c>
      <c r="K88" s="1"/>
      <c r="L88" s="1"/>
      <c r="M88" s="115"/>
    </row>
    <row r="89" spans="1:13">
      <c r="A89" s="1"/>
      <c r="B89" s="1"/>
      <c r="C89" s="1"/>
      <c r="D89" s="1"/>
      <c r="E89" s="17"/>
      <c r="F89" s="16" t="s">
        <v>147</v>
      </c>
      <c r="G89" s="261">
        <v>8000</v>
      </c>
      <c r="H89" s="13">
        <f>G89/$G$87</f>
        <v>7.2661217075386017E-2</v>
      </c>
      <c r="I89" s="132">
        <f>EQ_Poliductos_ajustad!O109</f>
        <v>2.4488402388838955</v>
      </c>
      <c r="J89" s="131">
        <f t="shared" si="13"/>
        <v>0.17793571218048287</v>
      </c>
      <c r="K89" s="1"/>
      <c r="L89" s="1"/>
    </row>
    <row r="90" spans="1:13" ht="15.75">
      <c r="A90" s="1"/>
      <c r="B90" s="1"/>
      <c r="C90" s="1"/>
      <c r="D90" s="1"/>
      <c r="E90" s="17"/>
      <c r="F90" s="21" t="s">
        <v>148</v>
      </c>
      <c r="G90" s="1"/>
      <c r="H90" s="1"/>
      <c r="J90" s="60">
        <f>(SUMPRODUCT(H41:H73,I41:I73)+SUMPRODUCT(H80:H89,I80:I89))/SUM(H41:H73,H80:H89)*(SUMPRODUCT(H76:H77,I76:I77)/SUM(H76:H77))</f>
        <v>1.6800589173326794</v>
      </c>
      <c r="K90" s="17"/>
      <c r="M90" s="134"/>
    </row>
    <row r="91" spans="1:13">
      <c r="A91" s="1"/>
      <c r="B91" s="1"/>
      <c r="C91" s="1"/>
      <c r="D91" s="1"/>
      <c r="E91" s="17"/>
      <c r="F91" s="17"/>
      <c r="G91" s="1"/>
      <c r="H91" s="1"/>
      <c r="I91" s="17"/>
      <c r="J91" s="1"/>
      <c r="L91" s="1"/>
    </row>
    <row r="92" spans="1:13" ht="90">
      <c r="A92" s="1"/>
      <c r="B92" s="1"/>
      <c r="C92" s="1"/>
      <c r="D92" s="1"/>
      <c r="E92" s="17"/>
      <c r="F92" s="21" t="s">
        <v>149</v>
      </c>
      <c r="G92" s="1"/>
      <c r="H92" s="1"/>
      <c r="I92" s="17" t="s">
        <v>150</v>
      </c>
      <c r="J92" s="15">
        <f>J94*(1+CSACA)*J93</f>
        <v>35474257.893386185</v>
      </c>
      <c r="L92" s="1"/>
    </row>
    <row r="93" spans="1:13">
      <c r="A93" s="1"/>
      <c r="B93" s="1"/>
      <c r="C93" s="1"/>
      <c r="D93" s="1"/>
      <c r="E93" s="147" t="s">
        <v>151</v>
      </c>
      <c r="F93" s="264" t="s">
        <v>137</v>
      </c>
      <c r="G93" s="1"/>
      <c r="H93" s="1"/>
      <c r="I93" s="17"/>
      <c r="J93" s="174">
        <f>INDEX(I76:I77,MATCH(F93,F76:F77))</f>
        <v>1</v>
      </c>
      <c r="K93" s="1" t="s">
        <v>152</v>
      </c>
      <c r="L93" s="1"/>
    </row>
    <row r="94" spans="1:13">
      <c r="A94" s="1"/>
      <c r="B94" s="1"/>
      <c r="C94" s="1"/>
      <c r="D94" s="1"/>
      <c r="E94" s="17"/>
      <c r="F94" t="s">
        <v>153</v>
      </c>
      <c r="G94" s="8">
        <f>SUM(G95:G101)</f>
        <v>8300</v>
      </c>
      <c r="H94" s="149" t="s">
        <v>154</v>
      </c>
      <c r="I94" s="25" t="s">
        <v>155</v>
      </c>
      <c r="J94" s="15">
        <f>SUM(J95:J101)</f>
        <v>29017797.867800564</v>
      </c>
      <c r="K94" s="1"/>
      <c r="L94" s="1"/>
    </row>
    <row r="95" spans="1:13" ht="45">
      <c r="A95" s="1"/>
      <c r="B95" s="1"/>
      <c r="C95" s="1"/>
      <c r="D95" s="1"/>
      <c r="E95" s="17"/>
      <c r="F95" s="16" t="s">
        <v>156</v>
      </c>
      <c r="G95" s="261">
        <v>1000</v>
      </c>
      <c r="H95" s="150">
        <f>L_Sumideros/$G$94</f>
        <v>0.12048192771084337</v>
      </c>
      <c r="I95" s="135">
        <f>EQ_Poliductos_ajustad!C151</f>
        <v>1008.8072306810749</v>
      </c>
      <c r="J95" s="129">
        <f>IF(AND(L_Sumideros&gt;30,L_Sumideros&lt;=5000),I95*L_Sumideros,0)</f>
        <v>1008807.2306810749</v>
      </c>
      <c r="K95" s="1"/>
      <c r="L95" s="1"/>
    </row>
    <row r="96" spans="1:13">
      <c r="A96" s="1"/>
      <c r="B96" s="1"/>
      <c r="C96" s="1"/>
      <c r="D96" s="1"/>
      <c r="E96" s="17"/>
      <c r="F96" s="16" t="s">
        <v>157</v>
      </c>
      <c r="G96" s="261">
        <v>2000</v>
      </c>
      <c r="H96" s="10">
        <f>L_Sistema_de_Aspiración/$G$94</f>
        <v>0.24096385542168675</v>
      </c>
      <c r="I96" s="135">
        <f>EQ_Poliductos_ajustad!F151</f>
        <v>961.75868914436091</v>
      </c>
      <c r="J96" s="129">
        <f>IF(AND(L_Sistema_de_Aspiración&gt;30,L_Sistema_de_Aspiración&lt;=5000),I96*L_Sistema_de_Aspiración,0)</f>
        <v>1923517.3782887219</v>
      </c>
      <c r="K96" s="1"/>
      <c r="L96" s="1"/>
    </row>
    <row r="97" spans="1:12">
      <c r="A97" s="1"/>
      <c r="B97" s="1"/>
      <c r="C97" s="1"/>
      <c r="D97" s="1"/>
      <c r="E97" s="17"/>
      <c r="F97" s="16" t="s">
        <v>158</v>
      </c>
      <c r="G97" s="261"/>
      <c r="H97" s="10">
        <f>L_Ataguías/$G$94</f>
        <v>0</v>
      </c>
      <c r="I97" s="135">
        <f>EQ_Poliductos_ajustad!I151</f>
        <v>963.38053492487973</v>
      </c>
      <c r="J97" s="129">
        <f>IF(AND(L_Ataguías&gt;30,L_Ataguías&lt;=5000),I97*L_Ataguías,0)</f>
        <v>0</v>
      </c>
      <c r="K97" s="1"/>
      <c r="L97" s="1"/>
    </row>
    <row r="98" spans="1:12">
      <c r="A98" s="1"/>
      <c r="B98" s="1"/>
      <c r="C98" s="1"/>
      <c r="D98" s="1"/>
      <c r="E98" s="17"/>
      <c r="F98" s="16" t="s">
        <v>159</v>
      </c>
      <c r="G98" s="261"/>
      <c r="H98" s="10">
        <f>L_Cruces_húmedos/$G$94</f>
        <v>0</v>
      </c>
      <c r="I98" s="135">
        <f>EQ_Poliductos_ajustad!L151</f>
        <v>1321.5138537794746</v>
      </c>
      <c r="J98" s="129">
        <f>IF(AND(L_Cruces_húmedos&gt;30,L_Cruces_húmedos&lt;=5000),I98*L_Cruces_húmedos,0)</f>
        <v>0</v>
      </c>
      <c r="K98" s="1"/>
      <c r="L98" s="1"/>
    </row>
    <row r="99" spans="1:12">
      <c r="A99" s="1"/>
      <c r="B99" s="1"/>
      <c r="C99" s="1"/>
      <c r="D99" s="1"/>
      <c r="E99" s="147" t="s">
        <v>160</v>
      </c>
      <c r="F99" s="16" t="s">
        <v>161</v>
      </c>
      <c r="G99" s="261">
        <v>5000</v>
      </c>
      <c r="H99" s="10">
        <f>L_Perforación_Horizontal_Dirigida/$G$94</f>
        <v>0.60240963855421692</v>
      </c>
      <c r="I99" s="136"/>
      <c r="J99" s="129">
        <f>IF(AND(L_Perforación_Horizontal_Dirigida&gt;=30,L_Perforación_Horizontal_Dirigida&lt;=5000),EQ_Poliductos_ajustad!R151+EQ_Poliductos_ajustad!O151*L_Perforación_Horizontal_Dirigida,0)</f>
        <v>24018633.579487842</v>
      </c>
      <c r="K99" s="1"/>
      <c r="L99" s="1"/>
    </row>
    <row r="100" spans="1:12">
      <c r="A100" s="1"/>
      <c r="B100" s="1"/>
      <c r="C100" s="1"/>
      <c r="D100" s="1"/>
      <c r="E100" s="147" t="s">
        <v>160</v>
      </c>
      <c r="F100" s="16" t="s">
        <v>162</v>
      </c>
      <c r="G100" s="261">
        <v>300</v>
      </c>
      <c r="H100" s="10">
        <f>L_Cruce_aéreo/$G$94</f>
        <v>3.614457831325301E-2</v>
      </c>
      <c r="I100" s="135">
        <f>EQ_Poliductos_ajustad!O158</f>
        <v>6889.4655978097489</v>
      </c>
      <c r="J100" s="129">
        <f>IF(AND(L_Cruce_aéreo&gt;0,L_Cruce_aéreo&lt;=300),I100*L_Cruce_aéreo,0)</f>
        <v>2066839.6793429246</v>
      </c>
      <c r="K100" s="1"/>
      <c r="L100" s="1"/>
    </row>
    <row r="101" spans="1:12">
      <c r="A101" s="1"/>
      <c r="B101" s="1"/>
      <c r="C101" s="1"/>
      <c r="D101" s="1"/>
      <c r="E101" s="17"/>
      <c r="F101" s="16" t="s">
        <v>163</v>
      </c>
      <c r="G101" s="261"/>
      <c r="H101" s="10">
        <f>L_Cruce_sísmico/$G$94</f>
        <v>0</v>
      </c>
      <c r="I101" s="135">
        <f>EQ_Poliductos_ajustad!U151</f>
        <v>1264.555747463864</v>
      </c>
      <c r="J101" s="129">
        <f>IF(AND(L_Cruce_sísmico&gt;0,L_Cruce_sísmico&lt;=5000),I101*L_Cruce_sísmico,0)</f>
        <v>0</v>
      </c>
      <c r="K101" s="1"/>
      <c r="L101" s="1"/>
    </row>
    <row r="102" spans="1:12" ht="15.75">
      <c r="A102" s="1"/>
      <c r="B102" s="1"/>
      <c r="C102" s="1"/>
      <c r="D102" s="1"/>
      <c r="E102" s="17"/>
      <c r="F102" s="21"/>
      <c r="G102" s="265"/>
      <c r="H102" s="1"/>
      <c r="I102" s="17"/>
      <c r="J102" s="1"/>
      <c r="K102" s="1"/>
      <c r="L102" s="1"/>
    </row>
    <row r="103" spans="1:12" ht="15.75">
      <c r="A103" s="1"/>
      <c r="B103" s="1"/>
      <c r="C103" s="1"/>
      <c r="D103" s="1"/>
      <c r="E103" s="17"/>
      <c r="F103" s="21" t="s">
        <v>164</v>
      </c>
      <c r="G103" s="266">
        <f>SUM(G104:G107)</f>
        <v>2</v>
      </c>
      <c r="H103" s="10"/>
      <c r="I103" s="28" t="s">
        <v>165</v>
      </c>
      <c r="J103" s="15">
        <f>SUM(J104:J107)*J93</f>
        <v>118987.48823961755</v>
      </c>
      <c r="K103" s="6" t="s">
        <v>166</v>
      </c>
      <c r="L103" s="1"/>
    </row>
    <row r="104" spans="1:12">
      <c r="A104" s="1"/>
      <c r="B104" s="1"/>
      <c r="C104" s="1"/>
      <c r="D104" s="1"/>
      <c r="E104" s="16" t="s">
        <v>167</v>
      </c>
      <c r="F104" s="16" t="s">
        <v>168</v>
      </c>
      <c r="G104" s="267"/>
      <c r="H104" s="10"/>
      <c r="I104" s="129">
        <f>EQ_Poliductos_ajustad!O112</f>
        <v>1596783.6912745503</v>
      </c>
      <c r="J104" s="148">
        <f>I104*G104</f>
        <v>0</v>
      </c>
      <c r="K104" s="1"/>
      <c r="L104" s="1"/>
    </row>
    <row r="105" spans="1:12">
      <c r="A105" s="1"/>
      <c r="B105" s="1"/>
      <c r="C105" s="1"/>
      <c r="D105" s="1"/>
      <c r="E105" s="17"/>
      <c r="F105" s="16" t="s">
        <v>169</v>
      </c>
      <c r="G105" s="267"/>
      <c r="H105" s="10"/>
      <c r="I105" s="129">
        <f>EQ_Poliductos_ajustad!O115</f>
        <v>989489.88978679152</v>
      </c>
      <c r="J105" s="148">
        <f t="shared" ref="J105:J107" si="14">I105*G105</f>
        <v>0</v>
      </c>
      <c r="K105" s="1"/>
      <c r="L105" s="1"/>
    </row>
    <row r="106" spans="1:12">
      <c r="A106" s="1"/>
      <c r="B106" s="1"/>
      <c r="C106" s="1"/>
      <c r="D106" s="1"/>
      <c r="E106" s="17"/>
      <c r="F106" s="16" t="s">
        <v>170</v>
      </c>
      <c r="G106" s="267"/>
      <c r="H106" s="10"/>
      <c r="I106" s="129">
        <f>EQ_Poliductos_ajustad!O118</f>
        <v>666270.65319766931</v>
      </c>
      <c r="J106" s="148">
        <f t="shared" si="14"/>
        <v>0</v>
      </c>
      <c r="K106" s="1"/>
      <c r="L106" s="1"/>
    </row>
    <row r="107" spans="1:12">
      <c r="A107" s="1"/>
      <c r="B107" s="1"/>
      <c r="C107" s="1"/>
      <c r="D107" s="1"/>
      <c r="E107" s="17"/>
      <c r="F107" s="16" t="s">
        <v>171</v>
      </c>
      <c r="G107" s="267">
        <v>2</v>
      </c>
      <c r="H107" s="10"/>
      <c r="I107" s="129">
        <f>EQ_Poliductos_ajustad!O121</f>
        <v>59493.744119808776</v>
      </c>
      <c r="J107" s="148">
        <f t="shared" si="14"/>
        <v>118987.48823961755</v>
      </c>
      <c r="K107" s="1"/>
      <c r="L107" s="1"/>
    </row>
    <row r="108" spans="1:12">
      <c r="A108" s="1"/>
      <c r="B108" s="1"/>
      <c r="C108" s="1"/>
      <c r="D108" s="1"/>
      <c r="E108" s="17"/>
      <c r="F108" s="17"/>
      <c r="G108" s="265"/>
      <c r="H108" s="1"/>
      <c r="I108" s="17"/>
      <c r="J108" s="1"/>
      <c r="K108" s="1"/>
      <c r="L108" s="1"/>
    </row>
    <row r="109" spans="1:12" ht="31.5">
      <c r="A109" s="1"/>
      <c r="B109" s="1"/>
      <c r="C109" s="1"/>
      <c r="D109" s="1"/>
      <c r="E109" s="17"/>
      <c r="F109" s="21" t="s">
        <v>172</v>
      </c>
      <c r="G109" s="268" t="s">
        <v>173</v>
      </c>
      <c r="H109" s="1"/>
      <c r="I109" s="28" t="s">
        <v>174</v>
      </c>
      <c r="J109" s="189" t="s">
        <v>175</v>
      </c>
      <c r="K109" s="1"/>
      <c r="L109" s="1"/>
    </row>
    <row r="110" spans="1:12">
      <c r="A110" s="1"/>
      <c r="B110" s="1"/>
      <c r="C110" s="1"/>
      <c r="D110" s="1"/>
      <c r="E110" s="30" t="s">
        <v>176</v>
      </c>
      <c r="F110" s="16" t="s">
        <v>177</v>
      </c>
      <c r="G110" s="267">
        <v>3</v>
      </c>
      <c r="H110" s="1"/>
      <c r="I110" s="29">
        <v>4.5</v>
      </c>
      <c r="J110" s="60">
        <f>1+(EQ_Poliductos_ajustad!O124*(EQ_Poliductos_ajustad!O125))</f>
        <v>0.91437493225479927</v>
      </c>
      <c r="K110" s="1"/>
      <c r="L110" s="1"/>
    </row>
    <row r="111" spans="1:12">
      <c r="A111" s="1"/>
      <c r="B111" s="1"/>
      <c r="C111" s="1"/>
      <c r="D111" s="1"/>
      <c r="E111" s="17"/>
      <c r="F111" s="17"/>
      <c r="G111" s="1"/>
      <c r="H111" s="1"/>
      <c r="I111" s="17"/>
      <c r="J111" s="1"/>
      <c r="K111" s="1"/>
      <c r="L111" s="1"/>
    </row>
    <row r="112" spans="1:12" ht="15.75">
      <c r="A112" s="1"/>
      <c r="B112" s="1"/>
      <c r="C112" s="1"/>
      <c r="D112" s="1"/>
      <c r="E112" s="17"/>
      <c r="F112" s="21" t="s">
        <v>178</v>
      </c>
      <c r="G112" s="1"/>
      <c r="H112" s="1"/>
      <c r="I112" s="17"/>
      <c r="J112" s="1"/>
      <c r="K112" s="1"/>
      <c r="L112" s="1"/>
    </row>
    <row r="113" spans="1:12">
      <c r="A113" s="1"/>
      <c r="B113" s="1"/>
      <c r="C113" s="1"/>
      <c r="D113" s="1"/>
      <c r="E113" s="17"/>
      <c r="F113" s="17"/>
      <c r="G113" s="1"/>
      <c r="H113" s="1"/>
      <c r="I113" s="17"/>
      <c r="J113" s="1"/>
      <c r="K113" s="1"/>
      <c r="L113" s="1"/>
    </row>
    <row r="114" spans="1:12">
      <c r="A114" s="1"/>
      <c r="B114" s="1"/>
      <c r="C114" s="1"/>
      <c r="D114" s="1"/>
      <c r="E114" s="17"/>
      <c r="F114" s="23" t="s">
        <v>179</v>
      </c>
      <c r="G114" s="172">
        <v>45657</v>
      </c>
      <c r="I114" s="17"/>
      <c r="J114" s="1"/>
      <c r="K114" s="1"/>
      <c r="L114" s="1"/>
    </row>
    <row r="115" spans="1:12">
      <c r="A115" s="1"/>
      <c r="B115" s="1"/>
      <c r="C115" s="1"/>
      <c r="D115" s="1"/>
      <c r="E115" s="17"/>
      <c r="F115" s="24" t="s">
        <v>180</v>
      </c>
      <c r="G115" s="212">
        <f>Fecha_evaluación</f>
        <v>44561</v>
      </c>
      <c r="H115" s="1"/>
      <c r="I115" s="17"/>
      <c r="J115" s="1"/>
      <c r="K115" s="1"/>
      <c r="L115" s="1"/>
    </row>
    <row r="116" spans="1:12">
      <c r="A116" s="1"/>
      <c r="B116" s="1"/>
      <c r="C116" s="1"/>
      <c r="D116" s="1"/>
      <c r="E116" s="17"/>
      <c r="F116" s="24" t="s">
        <v>181</v>
      </c>
      <c r="G116" s="269">
        <v>44561</v>
      </c>
      <c r="H116" s="1"/>
      <c r="I116" s="17"/>
      <c r="J116" s="1"/>
      <c r="K116" s="1"/>
      <c r="L116" s="1"/>
    </row>
    <row r="117" spans="1:12">
      <c r="A117" s="1"/>
      <c r="B117" s="1"/>
      <c r="C117" s="1"/>
      <c r="D117" s="1"/>
      <c r="E117" s="17"/>
      <c r="F117" s="24" t="s">
        <v>98</v>
      </c>
      <c r="G117" s="124" t="s">
        <v>182</v>
      </c>
      <c r="H117" s="127" t="s">
        <v>183</v>
      </c>
      <c r="I117" s="128" t="s">
        <v>184</v>
      </c>
      <c r="J117" s="127" t="s">
        <v>185</v>
      </c>
      <c r="K117" s="123">
        <f>SUM(K118:K120)</f>
        <v>0.96107928057580694</v>
      </c>
    </row>
    <row r="118" spans="1:12">
      <c r="A118" s="1"/>
      <c r="B118" s="1"/>
      <c r="C118" s="1"/>
      <c r="D118" s="1"/>
      <c r="E118" s="17"/>
      <c r="F118" s="24" t="s">
        <v>186</v>
      </c>
      <c r="G118" s="122">
        <f>EQ_Poliductos_ajustad!T11</f>
        <v>0.27255422700670096</v>
      </c>
      <c r="H118" s="125">
        <f>EQ_Poliductos_ajustad!V16/EQ_Poliductos_ajustad!U16</f>
        <v>1.3727313296191164</v>
      </c>
      <c r="I118" s="126"/>
      <c r="J118" s="125" t="s">
        <v>98</v>
      </c>
      <c r="K118" s="123">
        <f>G118*H118</f>
        <v>0.3741437264322191</v>
      </c>
    </row>
    <row r="119" spans="1:12">
      <c r="A119" s="1"/>
      <c r="B119" s="1"/>
      <c r="C119" s="1"/>
      <c r="D119" s="1"/>
      <c r="E119" s="17"/>
      <c r="F119" s="24" t="s">
        <v>187</v>
      </c>
      <c r="G119" s="122">
        <f>EQ_Poliductos_ajustad!U11</f>
        <v>0.48379266007330068</v>
      </c>
      <c r="H119" s="125" t="s">
        <v>98</v>
      </c>
      <c r="I119" s="126" t="s">
        <v>98</v>
      </c>
      <c r="J119" s="125">
        <f>EQ_Poliductos_ajustad!V17/EQ_Poliductos_ajustad!U17</f>
        <v>0.77328507236979616</v>
      </c>
      <c r="K119" s="123">
        <f>G119*J119</f>
        <v>0.37410964215675852</v>
      </c>
    </row>
    <row r="120" spans="1:12">
      <c r="A120" s="1"/>
      <c r="B120" s="1"/>
      <c r="C120" s="1"/>
      <c r="D120" s="1"/>
      <c r="E120" s="17"/>
      <c r="F120" s="24" t="s">
        <v>188</v>
      </c>
      <c r="G120" s="122">
        <f>EQ_Poliductos_ajustad!V11</f>
        <v>0.24365311291999836</v>
      </c>
      <c r="H120" s="125" t="s">
        <v>98</v>
      </c>
      <c r="I120" s="126">
        <f>EQ_Poliductos_ajustad!V18/EQ_Poliductos_ajustad!U18</f>
        <v>0.87347914186800912</v>
      </c>
      <c r="J120" s="125" t="s">
        <v>98</v>
      </c>
      <c r="K120" s="123">
        <f>G120*I120</f>
        <v>0.21282591198682929</v>
      </c>
    </row>
    <row r="124" spans="1:12">
      <c r="F124" s="32"/>
    </row>
    <row r="126" spans="1:12">
      <c r="F126" s="32"/>
    </row>
    <row r="128" spans="1:12">
      <c r="F128" s="32"/>
    </row>
    <row r="130" spans="6:6">
      <c r="F130" s="32"/>
    </row>
    <row r="132" spans="6:6">
      <c r="F132" s="32"/>
    </row>
    <row r="134" spans="6:6">
      <c r="F134" s="32"/>
    </row>
    <row r="136" spans="6:6">
      <c r="F136" s="32"/>
    </row>
    <row r="138" spans="6:6">
      <c r="F138" s="32"/>
    </row>
    <row r="140" spans="6:6">
      <c r="F140" s="32"/>
    </row>
    <row r="142" spans="6:6">
      <c r="F142" s="32"/>
    </row>
    <row r="144" spans="6:6">
      <c r="F144" s="32"/>
    </row>
    <row r="146" spans="6:6">
      <c r="F146" s="32"/>
    </row>
    <row r="148" spans="6:6">
      <c r="F148" s="32"/>
    </row>
    <row r="150" spans="6:6">
      <c r="F150" s="32"/>
    </row>
    <row r="152" spans="6:6">
      <c r="F152" s="32"/>
    </row>
    <row r="154" spans="6:6">
      <c r="F154" s="32"/>
    </row>
  </sheetData>
  <sheetProtection algorithmName="SHA-512" hashValue="rnkFjX35NjV12xiEE/tcIa79n29Ds74iRXzQbDIR/SV6HaK4m/hCwO5YYpm28svSVtQ0H20TAnPtqfbGOZNrFA==" saltValue="Ku0JGsDgPo3TnY7A/OD3xw==" spinCount="100000" sheet="1" objects="1" scenarios="1"/>
  <mergeCells count="1">
    <mergeCell ref="E1:J1"/>
  </mergeCells>
  <conditionalFormatting sqref="G40:G43">
    <cfRule type="cellIs" dxfId="176" priority="9" operator="greaterThan">
      <formula>300000</formula>
    </cfRule>
  </conditionalFormatting>
  <conditionalFormatting sqref="G45:G53">
    <cfRule type="cellIs" dxfId="175" priority="8" operator="greaterThan">
      <formula>300000</formula>
    </cfRule>
  </conditionalFormatting>
  <conditionalFormatting sqref="G55:G59">
    <cfRule type="cellIs" dxfId="174" priority="7" operator="greaterThan">
      <formula>300000</formula>
    </cfRule>
  </conditionalFormatting>
  <conditionalFormatting sqref="G61:G67">
    <cfRule type="cellIs" dxfId="173" priority="6" operator="greaterThan">
      <formula>300000</formula>
    </cfRule>
  </conditionalFormatting>
  <conditionalFormatting sqref="G69:G73">
    <cfRule type="cellIs" dxfId="172" priority="5" operator="greaterThan">
      <formula>300000</formula>
    </cfRule>
  </conditionalFormatting>
  <conditionalFormatting sqref="G75:G77">
    <cfRule type="cellIs" dxfId="171" priority="4" operator="greaterThan">
      <formula>300000</formula>
    </cfRule>
  </conditionalFormatting>
  <conditionalFormatting sqref="G79:G81">
    <cfRule type="cellIs" dxfId="170" priority="3" operator="greaterThan">
      <formula>300000</formula>
    </cfRule>
  </conditionalFormatting>
  <conditionalFormatting sqref="G83:G85">
    <cfRule type="cellIs" dxfId="169" priority="2" operator="greaterThan">
      <formula>300000</formula>
    </cfRule>
  </conditionalFormatting>
  <conditionalFormatting sqref="G87:G89">
    <cfRule type="cellIs" dxfId="168" priority="1" operator="greaterThan">
      <formula>300000</formula>
    </cfRule>
  </conditionalFormatting>
  <conditionalFormatting sqref="G95:G98">
    <cfRule type="cellIs" dxfId="167" priority="14" operator="lessThan">
      <formula>30</formula>
    </cfRule>
  </conditionalFormatting>
  <conditionalFormatting sqref="G99:G100">
    <cfRule type="cellIs" dxfId="166" priority="13" operator="greaterThan">
      <formula>5000</formula>
    </cfRule>
  </conditionalFormatting>
  <conditionalFormatting sqref="G101">
    <cfRule type="cellIs" dxfId="165" priority="12" operator="lessThan">
      <formula>30</formula>
    </cfRule>
  </conditionalFormatting>
  <conditionalFormatting sqref="H10">
    <cfRule type="cellIs" dxfId="164" priority="10" operator="greaterThan">
      <formula>300000</formula>
    </cfRule>
    <cfRule type="cellIs" dxfId="163" priority="11" operator="lessThan">
      <formula>100</formula>
    </cfRule>
  </conditionalFormatting>
  <dataValidations count="4">
    <dataValidation type="list" allowBlank="1" showInputMessage="1" showErrorMessage="1" sqref="G3" xr:uid="{265CCDEB-A9DE-9A4F-AD9A-19519E8B0E3F}">
      <formula1>NPS</formula1>
    </dataValidation>
    <dataValidation type="decimal" allowBlank="1" showInputMessage="1" showErrorMessage="1" error="superó el límite de cruce individual máximo" prompt="Este tipo de cruce se valora de a un cruce a la vez, y el limite es 5000m" sqref="G100" xr:uid="{5C800EFB-C142-AC49-9F67-97D480DA9B53}">
      <formula1>0</formula1>
      <formula2>5000</formula2>
    </dataValidation>
    <dataValidation type="decimal" allowBlank="1" showInputMessage="1" showErrorMessage="1" error="Supera los límites para este tipo de cruce, se debe analizar de a cruce individual " prompt="Este tipo de cruce se valora uno a uno y el límite de cruce individual es 5000m" sqref="G99" xr:uid="{E07D6ED9-3C3E-7844-BA26-8AD582AE025F}">
      <formula1>0</formula1>
      <formula2>5000</formula2>
    </dataValidation>
    <dataValidation type="list" allowBlank="1" showInputMessage="1" showErrorMessage="1" sqref="F93" xr:uid="{0EF636E9-D79C-6C41-811A-E6EE796CFFA6}">
      <formula1>$F$76:$F$77</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FF146-435E-4F64-BB01-03C367750000}">
  <sheetPr>
    <tabColor theme="6" tint="-0.499984740745262"/>
  </sheetPr>
  <dimension ref="A2:CO56"/>
  <sheetViews>
    <sheetView showGridLines="0" zoomScale="80" zoomScaleNormal="80" workbookViewId="0">
      <selection activeCell="L15" sqref="L15"/>
    </sheetView>
  </sheetViews>
  <sheetFormatPr defaultColWidth="11.42578125" defaultRowHeight="15" outlineLevelCol="1"/>
  <cols>
    <col min="1" max="1" width="33.85546875" customWidth="1"/>
    <col min="2" max="2" width="24.5703125" customWidth="1"/>
    <col min="3" max="3" width="26.5703125" customWidth="1"/>
    <col min="4" max="4" width="32" customWidth="1"/>
    <col min="5" max="5" width="42" customWidth="1"/>
    <col min="6" max="6" width="54.7109375" customWidth="1"/>
    <col min="7" max="7" width="15.7109375" customWidth="1"/>
    <col min="8" max="8" width="32" customWidth="1"/>
    <col min="9" max="9" width="19" customWidth="1"/>
    <col min="10" max="10" width="18" customWidth="1"/>
    <col min="12" max="12" width="12.42578125" customWidth="1"/>
    <col min="13" max="13" width="16" customWidth="1"/>
    <col min="14" max="14" width="18" customWidth="1"/>
    <col min="16" max="16" width="13.28515625" bestFit="1" customWidth="1"/>
    <col min="25" max="25" width="14.42578125" customWidth="1"/>
    <col min="30" max="30" width="10.42578125" customWidth="1"/>
    <col min="47" max="48" width="11.42578125" customWidth="1" outlineLevel="1"/>
    <col min="49" max="49" width="11.7109375" customWidth="1" outlineLevel="1"/>
    <col min="50" max="90" width="11.42578125" customWidth="1" outlineLevel="1"/>
    <col min="91" max="91" width="11.42578125" customWidth="1" outlineLevel="1" collapsed="1"/>
    <col min="92" max="92" width="11.42578125" customWidth="1" outlineLevel="1"/>
  </cols>
  <sheetData>
    <row r="2" spans="1:93">
      <c r="M2" s="177" t="s">
        <v>189</v>
      </c>
    </row>
    <row r="3" spans="1:93">
      <c r="L3" s="120" t="s">
        <v>190</v>
      </c>
      <c r="M3" s="229">
        <f>SUM(TRAMOS[[Valoración sección ]])</f>
        <v>128268499.62750097</v>
      </c>
    </row>
    <row r="4" spans="1:93">
      <c r="L4" s="120" t="s">
        <v>191</v>
      </c>
      <c r="M4" s="230">
        <f>SUM(CRUCES[Valoración cruce],CRUCES_AEREOS[Valoración cruce aéreo])*(1+(CSACA))</f>
        <v>35474257.893386185</v>
      </c>
    </row>
    <row r="5" spans="1:93">
      <c r="L5" s="120" t="s">
        <v>167</v>
      </c>
      <c r="M5" s="230">
        <f>SUM(conexiones[Valoración conexión])</f>
        <v>118987.48823961755</v>
      </c>
    </row>
    <row r="6" spans="1:93">
      <c r="M6" s="226"/>
      <c r="CO6" s="217" t="s">
        <v>192</v>
      </c>
    </row>
    <row r="7" spans="1:93">
      <c r="L7" s="120" t="s">
        <v>193</v>
      </c>
      <c r="M7" s="231">
        <f>SUM(M3:M5)</f>
        <v>163861745.00912675</v>
      </c>
      <c r="N7" s="222">
        <f>'Simulador_tramo único diam'!G114</f>
        <v>45657</v>
      </c>
      <c r="CO7" s="217"/>
    </row>
    <row r="8" spans="1:93">
      <c r="L8" s="120"/>
      <c r="CO8" s="217"/>
    </row>
    <row r="9" spans="1:93">
      <c r="L9" s="120" t="s">
        <v>194</v>
      </c>
      <c r="M9" s="231">
        <f>M7*Indice_2021_a_Evaluación</f>
        <v>157484128.00726786</v>
      </c>
      <c r="N9" s="222">
        <f>Fecha_evaluación</f>
        <v>44561</v>
      </c>
      <c r="CO9" s="217"/>
    </row>
    <row r="10" spans="1:93">
      <c r="C10" t="s">
        <v>195</v>
      </c>
      <c r="L10" s="120"/>
      <c r="M10" s="216"/>
      <c r="CO10" s="217"/>
    </row>
    <row r="12" spans="1:93">
      <c r="B12" s="138" t="s">
        <v>196</v>
      </c>
      <c r="C12" t="s">
        <v>197</v>
      </c>
      <c r="M12" s="138"/>
      <c r="N12" s="295" t="s">
        <v>198</v>
      </c>
      <c r="O12" s="295"/>
      <c r="P12" s="295" t="s">
        <v>199</v>
      </c>
      <c r="Q12" s="295"/>
      <c r="R12" s="295"/>
      <c r="S12" s="295" t="s">
        <v>200</v>
      </c>
      <c r="T12" s="295"/>
      <c r="U12" s="295"/>
      <c r="V12" s="295"/>
      <c r="W12" s="295"/>
      <c r="X12" s="295"/>
      <c r="Y12" s="295"/>
      <c r="Z12" s="295"/>
      <c r="AA12" s="295" t="s">
        <v>201</v>
      </c>
      <c r="AB12" s="295"/>
      <c r="AC12" s="295"/>
      <c r="AD12" s="295"/>
      <c r="AE12" s="295" t="s">
        <v>124</v>
      </c>
      <c r="AF12" s="295"/>
      <c r="AG12" s="295"/>
      <c r="AH12" s="295"/>
      <c r="AI12" s="295"/>
      <c r="AJ12" s="295"/>
      <c r="AK12" s="295" t="s">
        <v>131</v>
      </c>
      <c r="AL12" s="295"/>
      <c r="AM12" s="295"/>
      <c r="AN12" s="295"/>
      <c r="AO12" s="295" t="s">
        <v>202</v>
      </c>
      <c r="AP12" s="295"/>
      <c r="AQ12" s="295" t="s">
        <v>203</v>
      </c>
      <c r="AR12" s="295"/>
      <c r="AS12" s="295" t="s">
        <v>204</v>
      </c>
      <c r="AT12" s="295"/>
      <c r="AU12" t="s">
        <v>205</v>
      </c>
    </row>
    <row r="13" spans="1:93" ht="120">
      <c r="B13" s="190" t="s">
        <v>206</v>
      </c>
      <c r="C13" s="190" t="s">
        <v>207</v>
      </c>
      <c r="D13" s="190" t="s">
        <v>208</v>
      </c>
      <c r="E13" s="190" t="s">
        <v>209</v>
      </c>
      <c r="F13" s="190" t="s">
        <v>210</v>
      </c>
      <c r="G13" s="200" t="s">
        <v>68</v>
      </c>
      <c r="H13" s="200" t="s">
        <v>211</v>
      </c>
      <c r="I13" s="200" t="s">
        <v>212</v>
      </c>
      <c r="J13" s="200" t="s">
        <v>213</v>
      </c>
      <c r="K13" s="200" t="s">
        <v>214</v>
      </c>
      <c r="L13" s="200" t="s">
        <v>215</v>
      </c>
      <c r="M13" s="200" t="s">
        <v>216</v>
      </c>
      <c r="N13" s="199" t="s">
        <v>137</v>
      </c>
      <c r="O13" s="199" t="s">
        <v>138</v>
      </c>
      <c r="P13" s="191" t="s">
        <v>107</v>
      </c>
      <c r="Q13" s="191" t="s">
        <v>108</v>
      </c>
      <c r="R13" s="191" t="s">
        <v>109</v>
      </c>
      <c r="S13" s="205" t="s">
        <v>111</v>
      </c>
      <c r="T13" s="205" t="s">
        <v>112</v>
      </c>
      <c r="U13" s="205" t="s">
        <v>113</v>
      </c>
      <c r="V13" s="205" t="s">
        <v>114</v>
      </c>
      <c r="W13" s="205" t="s">
        <v>115</v>
      </c>
      <c r="X13" s="205" t="s">
        <v>116</v>
      </c>
      <c r="Y13" s="205" t="s">
        <v>117</v>
      </c>
      <c r="Z13" s="205" t="s">
        <v>118</v>
      </c>
      <c r="AA13" s="193" t="s">
        <v>120</v>
      </c>
      <c r="AB13" s="193" t="s">
        <v>121</v>
      </c>
      <c r="AC13" s="193" t="s">
        <v>122</v>
      </c>
      <c r="AD13" s="193" t="s">
        <v>123</v>
      </c>
      <c r="AE13" s="195" t="s">
        <v>125</v>
      </c>
      <c r="AF13" s="195" t="s">
        <v>126</v>
      </c>
      <c r="AG13" s="195" t="s">
        <v>127</v>
      </c>
      <c r="AH13" s="195" t="s">
        <v>128</v>
      </c>
      <c r="AI13" s="195" t="s">
        <v>129</v>
      </c>
      <c r="AJ13" s="195" t="s">
        <v>130</v>
      </c>
      <c r="AK13" s="197" t="s">
        <v>132</v>
      </c>
      <c r="AL13" s="197" t="s">
        <v>133</v>
      </c>
      <c r="AM13" s="197" t="s">
        <v>134</v>
      </c>
      <c r="AN13" s="197" t="s">
        <v>135</v>
      </c>
      <c r="AO13" s="193" t="s">
        <v>140</v>
      </c>
      <c r="AP13" s="193" t="s">
        <v>141</v>
      </c>
      <c r="AQ13" s="191" t="s">
        <v>143</v>
      </c>
      <c r="AR13" s="191" t="s">
        <v>144</v>
      </c>
      <c r="AS13" s="195" t="s">
        <v>146</v>
      </c>
      <c r="AT13" s="195" t="s">
        <v>147</v>
      </c>
      <c r="AU13" s="195" t="s">
        <v>217</v>
      </c>
      <c r="AV13" s="208" t="s">
        <v>218</v>
      </c>
      <c r="AW13" s="192" t="s">
        <v>219</v>
      </c>
      <c r="AX13" s="206" t="s">
        <v>220</v>
      </c>
      <c r="AY13" s="194" t="s">
        <v>221</v>
      </c>
      <c r="AZ13" s="196" t="s">
        <v>222</v>
      </c>
      <c r="BA13" s="198" t="s">
        <v>223</v>
      </c>
      <c r="BB13" s="194" t="s">
        <v>224</v>
      </c>
      <c r="BC13" s="192" t="s">
        <v>225</v>
      </c>
      <c r="BD13" s="200" t="s">
        <v>226</v>
      </c>
      <c r="BE13" s="200" t="s">
        <v>227</v>
      </c>
      <c r="BF13" s="200" t="s">
        <v>228</v>
      </c>
      <c r="BG13" s="201" t="s">
        <v>229</v>
      </c>
      <c r="BH13" s="201" t="s">
        <v>230</v>
      </c>
      <c r="BI13" s="202" t="s">
        <v>231</v>
      </c>
      <c r="BJ13" s="202" t="s">
        <v>232</v>
      </c>
      <c r="BK13" s="202" t="s">
        <v>233</v>
      </c>
      <c r="BL13" s="207" t="s">
        <v>234</v>
      </c>
      <c r="BM13" s="207" t="s">
        <v>235</v>
      </c>
      <c r="BN13" s="207" t="s">
        <v>236</v>
      </c>
      <c r="BO13" s="207" t="s">
        <v>237</v>
      </c>
      <c r="BP13" s="207" t="s">
        <v>238</v>
      </c>
      <c r="BQ13" s="207" t="s">
        <v>239</v>
      </c>
      <c r="BR13" s="207" t="s">
        <v>240</v>
      </c>
      <c r="BS13" s="207" t="s">
        <v>241</v>
      </c>
      <c r="BT13" s="202" t="s">
        <v>242</v>
      </c>
      <c r="BU13" s="202" t="s">
        <v>243</v>
      </c>
      <c r="BV13" s="202" t="s">
        <v>244</v>
      </c>
      <c r="BW13" s="202" t="s">
        <v>245</v>
      </c>
      <c r="BX13" s="203" t="s">
        <v>246</v>
      </c>
      <c r="BY13" s="203" t="s">
        <v>247</v>
      </c>
      <c r="BZ13" s="203" t="s">
        <v>248</v>
      </c>
      <c r="CA13" s="203" t="s">
        <v>249</v>
      </c>
      <c r="CB13" s="203" t="s">
        <v>250</v>
      </c>
      <c r="CC13" s="203" t="s">
        <v>251</v>
      </c>
      <c r="CD13" s="202" t="s">
        <v>252</v>
      </c>
      <c r="CE13" s="202" t="s">
        <v>253</v>
      </c>
      <c r="CF13" s="202" t="s">
        <v>254</v>
      </c>
      <c r="CG13" s="202" t="s">
        <v>255</v>
      </c>
      <c r="CH13" s="203" t="s">
        <v>256</v>
      </c>
      <c r="CI13" s="203" t="s">
        <v>257</v>
      </c>
      <c r="CJ13" s="202" t="s">
        <v>258</v>
      </c>
      <c r="CK13" s="202" t="s">
        <v>259</v>
      </c>
      <c r="CL13" s="204" t="s">
        <v>260</v>
      </c>
      <c r="CM13" s="204" t="s">
        <v>261</v>
      </c>
      <c r="CN13" s="204" t="s">
        <v>262</v>
      </c>
    </row>
    <row r="14" spans="1:93">
      <c r="B14" s="251"/>
      <c r="C14" s="251"/>
      <c r="D14" s="251"/>
      <c r="E14" s="251"/>
      <c r="F14" s="251"/>
      <c r="G14" s="258">
        <v>20</v>
      </c>
      <c r="H14" s="246">
        <v>20</v>
      </c>
      <c r="I14" s="271">
        <v>110100</v>
      </c>
      <c r="J14" s="215" cm="1">
        <f t="array" ref="J14">IFERROR(INDEX(_xlfn.HSTACK(EQ_Poliductos_ajustad!$E$8:$E$22,EQ_Poliductos_ajustad!$G$8:$G$22,EQ_Poliductos_ajustad!$I$8:$I$22),TRAMOS[[#This Row],[posición diametro]],TRAMOS[[#This Row],[Rango longitud]])*TRAMOS[[#This Row],[Longitud a ese diámetro sin Cruces especiales '[m']]]^(INDEX(_xlfn.HSTACK(EQ_Poliductos_ajustad!$F$8:$F$22,EQ_Poliductos_ajustad!$H$8:$H$22,EQ_Poliductos_ajustad!$J$8:$J$22),TRAMOS[[#This Row],[posición diametro]],TRAMOS[[#This Row],[Rango longitud]])),0)</f>
        <v>31.017372732666324</v>
      </c>
      <c r="K14" s="209">
        <f>IFERROR(SUMPRODUCT(TRAMOS[[#This Row],[Arcilloso]:[Área congestionada]],TRAMOS[[#This Row],[Fact_Arcilloso]:[Fact_Área congestionada]])/SUM(TRAMOS[[#This Row],[Arcilloso]:[Área congestionada]]),0)</f>
        <v>1.6800589173326792</v>
      </c>
      <c r="L14" s="115">
        <f>IFERROR(SUMPRODUCT(TRAMOS[[#This Row],[ANSI 600]:[ANSI 900]],TRAMOS[[#This Row],[Fact_ANSI 600]:[Fact_ANSI 900]])/SUM(TRAMOS[[#This Row],[ANSI 600]:[ANSI 900]]),0)</f>
        <v>1</v>
      </c>
      <c r="M14" s="226">
        <f>IFERROR(TRAMOS[[#This Row],[Costo base para ese diámetro sin factores ]]*TRAMOS[[#This Row],[Diámetro NPS]]*TRAMOS[[#This Row],[Longitud a ese diámetro sin Cruces especiales '[m']]]*TRAMOS[[#This Row],[Factor de costo complejidades]]*TRAMOS[[#This Row],[Factor costo por presión]]*TRAMOS[[#This Row],[Factor combustible]]*(1+CSACA),0)</f>
        <v>128268499.62750097</v>
      </c>
      <c r="N14" s="223">
        <f>TRAMOS[[#This Row],[Longitud a ese diámetro sin Cruces especiales '[m']]]-TRAMOS[[#This Row],[ANSI 900]]</f>
        <v>110100</v>
      </c>
      <c r="O14" s="271"/>
      <c r="P14" s="270">
        <f>TRAMOS[[#This Row],[Longitud a ese diámetro sin Cruces especiales '[m']]]-TRAMOS[[#This Row],[Arenoso]]-TRAMOS[[#This Row],[Rocoso]]</f>
        <v>36700</v>
      </c>
      <c r="Q14" s="271">
        <v>36700</v>
      </c>
      <c r="R14" s="271">
        <v>36700</v>
      </c>
      <c r="S14" s="271">
        <v>13763</v>
      </c>
      <c r="T14" s="271">
        <v>13763</v>
      </c>
      <c r="U14" s="271">
        <v>13763</v>
      </c>
      <c r="V14" s="271">
        <v>13763</v>
      </c>
      <c r="W14" s="270">
        <f>TRAMOS[[#This Row],[Longitud a ese diámetro sin Cruces especiales '[m']]]-TRAMOS[[#This Row],[Tundra]]-TRAMOS[[#This Row],[Bosque Templado]]-TRAMOS[[#This Row],[Selva Subtropical]]-TRAMOS[[#This Row],[Desierto Árido]]-TRAMOS[[#This Row],[Sabana]]-TRAMOS[[#This Row],[Selva Tropical]]-TRAMOS[[#This Row],[Tundra Alpina]]</f>
        <v>13763</v>
      </c>
      <c r="X14" s="271">
        <v>13763</v>
      </c>
      <c r="Y14" s="271">
        <v>13762</v>
      </c>
      <c r="Z14" s="271">
        <v>13760</v>
      </c>
      <c r="AA14" s="270">
        <f>TRAMOS[[#This Row],[Longitud a ese diámetro sin Cruces especiales '[m']]]-TRAMOS[[#This Row],[Localidad Clase 2]]-TRAMOS[[#This Row],[Localidad Clase 3]]-TRAMOS[[#This Row],[Localidad Clase 4]]</f>
        <v>27525</v>
      </c>
      <c r="AB14" s="271">
        <v>27525</v>
      </c>
      <c r="AC14" s="271">
        <v>27525</v>
      </c>
      <c r="AD14" s="271">
        <v>27525</v>
      </c>
      <c r="AE14" s="270">
        <f>TRAMOS[[#This Row],[Longitud a ese diámetro sin Cruces especiales '[m']]]-TRAMOS[[#This Row],[Terreno inclinado entre 5%-10%]]-TRAMOS[[#This Row],[Terreno inclinado entre 10%-15%]]-TRAMOS[[#This Row],[Terreno inclinado entre 15%-20%]]-TRAMOS[[#This Row],[Terreno inclinado entre 20%-25%]]-TRAMOS[[#This Row],[Terreno inclinado más de 25%]]</f>
        <v>18350</v>
      </c>
      <c r="AF14" s="271">
        <v>18350</v>
      </c>
      <c r="AG14" s="271">
        <v>18350</v>
      </c>
      <c r="AH14" s="271">
        <v>18350</v>
      </c>
      <c r="AI14" s="271">
        <v>18350</v>
      </c>
      <c r="AJ14" s="271">
        <v>18350</v>
      </c>
      <c r="AK14" s="270">
        <f>TRAMOS[[#This Row],[Longitud a ese diámetro sin Cruces especiales '[m']]]-TRAMOS[[#This Row],[ Multiplicadores de media ladera con pendiente media del 15% ]]-TRAMOS[[#This Row],[ Multiplicadores de media ladera con pendiente media del 25% ]]-TRAMOS[[#This Row],[ Multiplicadores de media ladera con pendiente media del 35%]]</f>
        <v>101100</v>
      </c>
      <c r="AL14" s="271">
        <v>3000</v>
      </c>
      <c r="AM14" s="271">
        <v>3000</v>
      </c>
      <c r="AN14" s="271">
        <v>3000</v>
      </c>
      <c r="AO14" s="270">
        <f>TRAMOS[[#This Row],[Longitud a ese diámetro sin Cruces especiales '[m']]]-TRAMOS[[#This Row],[Doble junta]]</f>
        <v>95100</v>
      </c>
      <c r="AP14" s="271">
        <v>15000</v>
      </c>
      <c r="AQ14" s="270">
        <f>TRAMOS[[#This Row],[Longitud a ese diámetro sin Cruces especiales '[m']]]-TRAMOS[[#This Row],[Terreno Cultivado]]</f>
        <v>25100</v>
      </c>
      <c r="AR14" s="271">
        <v>85000</v>
      </c>
      <c r="AS14" s="270">
        <f>TRAMOS[[#This Row],[Longitud a ese diámetro sin Cruces especiales '[m']]]-TRAMOS[[#This Row],[Área congestionada]]</f>
        <v>102100</v>
      </c>
      <c r="AT14" s="271">
        <v>8000</v>
      </c>
      <c r="AU14" s="272">
        <v>3</v>
      </c>
      <c r="AV14" s="235">
        <f>TRAMOS[[#This Row],[ANSI 600]]+TRAMOS[[#This Row],[ANSI 900]]</f>
        <v>110100</v>
      </c>
      <c r="AW14" s="235">
        <f>TRAMOS[[#This Row],[Arcilloso]]+TRAMOS[[#This Row],[Arenoso]]+TRAMOS[[#This Row],[Rocoso]]</f>
        <v>110100</v>
      </c>
      <c r="AX14" s="235">
        <f>SUM(TRAMOS[[#This Row],[Tundra]:[Tundra Alpina]])</f>
        <v>110100</v>
      </c>
      <c r="AY14" s="235">
        <f>SUM(TRAMOS[[#This Row],[Localidad Clase 1]:[Localidad Clase 4]])</f>
        <v>110100</v>
      </c>
      <c r="AZ14" s="235">
        <f>SUM(TRAMOS[[#This Row],[Terreno inclinado entre 0%-5%]:[Terreno inclinado más de 25%]])</f>
        <v>110100</v>
      </c>
      <c r="BA14" s="235">
        <f>SUM(TRAMOS[[#This Row],[Sin media ladera]:[ Multiplicadores de media ladera con pendiente media del 35%]])</f>
        <v>110100</v>
      </c>
      <c r="BB14" s="235">
        <f>TRAMOS[[#This Row],[Junta sencilla]]+TRAMOS[[#This Row],[Doble junta]]</f>
        <v>110100</v>
      </c>
      <c r="BC14" s="235">
        <f>TRAMOS[[#This Row],[Terreno libre]]+TRAMOS[[#This Row],[Terreno Cultivado]]</f>
        <v>110100</v>
      </c>
      <c r="BD14" s="235">
        <f>TRAMOS[[#This Row],[Área sin congestión]]+TRAMOS[[#This Row],[Área congestionada]]</f>
        <v>110100</v>
      </c>
      <c r="BE14" s="235">
        <f>MATCH(TRAMOS[[#This Row],[Diámetro NPS]],NPS,0)</f>
        <v>10</v>
      </c>
      <c r="BF14" s="235">
        <f>IF(TRAMOS[[#This Row],[Longitud a ese diámetro sin Cruces especiales '[m']]]&lt;1000,1,IF(TRAMOS[[#This Row],[Longitud a ese diámetro sin Cruces especiales '[m']]]&gt;=50000,3,2))</f>
        <v>3</v>
      </c>
      <c r="BG14" s="239">
        <v>1</v>
      </c>
      <c r="BH14" s="239">
        <f>cg_p*TRAMOS[[#This Row],[Diámetro NPS]]^2+ch_p*TRAMOS[[#This Row],[Diámetro NPS]]+ci_p</f>
        <v>1.235200301673135</v>
      </c>
      <c r="BI14" s="239">
        <f>c_p</f>
        <v>1.2961822755119361</v>
      </c>
      <c r="BJ14" s="239">
        <f>d_p*TRAMOS[[#This Row],[Diámetro NPS]]^2+e_p*TRAMOS[[#This Row],[Diámetro NPS]]+f_p</f>
        <v>1.7015792358794644</v>
      </c>
      <c r="BK14" s="239">
        <f>g_p*TRAMOS[[#This Row],[Diámetro NPS]]^2+h_p*TRAMOS[[#This Row],[Diámetro NPS]]+i_p</f>
        <v>2.2385824871178266</v>
      </c>
      <c r="BL14" s="239">
        <f>j_p*TRAMOS[[#This Row],[Diámetro NPS]]^2+k_p*TRAMOS[[#This Row],[Diámetro NPS]]+l_p</f>
        <v>3.7565433753637563</v>
      </c>
      <c r="BM14" s="239">
        <f>SUMPRODUCT(_xlfn.VSTACK(m_p,n_p,o_p,p_p,q_p),_xlfn.VSTACK(IF(AND(0&lt;TRAMOS[[#This Row],[Diámetro NPS]],TRAMOS[[#This Row],[Diámetro NPS]]&lt;4),1,0),IF(AND(4&lt;=TRAMOS[[#This Row],[Diámetro NPS]],TRAMOS[[#This Row],[Diámetro NPS]]&lt;16),1,0),IF(AND(16&lt;=TRAMOS[[#This Row],[Diámetro NPS]],TRAMOS[[#This Row],[Diámetro NPS]]&lt;30),1,0),IF(AND(30&lt;=TRAMOS[[#This Row],[Diámetro NPS]],TRAMOS[[#This Row],[Diámetro NPS]]&lt;48),1,0),IF(TRAMOS[[#This Row],[Diámetro NPS]]&gt;=48,1,0)))</f>
        <v>2.2699878863632859</v>
      </c>
      <c r="BN14" s="239">
        <f>SUMPRODUCT(_xlfn.VSTACK(r_p,s_p,t_p,u_p),_xlfn.VSTACK(IF(AND(0&lt;TRAMOS[[#This Row],[Diámetro NPS]],TRAMOS[[#This Row],[Diámetro NPS]]&lt;16),1,0),IF(AND(16&lt;=TRAMOS[[#This Row],[Diámetro NPS]],TRAMOS[[#This Row],[Diámetro NPS]]&lt;36),1,0),IF(AND(36&lt;=TRAMOS[[#This Row],[Diámetro NPS]],TRAMOS[[#This Row],[Diámetro NPS]]&lt;48),1,0),IF(TRAMOS[[#This Row],[Diámetro NPS]]&gt;=48,1,0)))</f>
        <v>3.0987136226546448</v>
      </c>
      <c r="BO14" s="239">
        <f>v_p</f>
        <v>1.801577687589909</v>
      </c>
      <c r="BP14" s="239">
        <f>w_p</f>
        <v>1.801577687589909</v>
      </c>
      <c r="BQ14" s="239">
        <f>SUMPRODUCT(_xlfn.VSTACK(x_p,y_p,z_p,aa_p),_xlfn.VSTACK(IF(AND(0&lt;TRAMOS[[#This Row],[Diámetro NPS]],TRAMOS[[#This Row],[Diámetro NPS]]&lt;18),1,0),IF(AND(18&lt;=TRAMOS[[#This Row],[Diámetro NPS]],TRAMOS[[#This Row],[Diámetro NPS]]&lt;24),1,0),IF(AND(24&lt;=TRAMOS[[#This Row],[Diámetro NPS]],TRAMOS[[#This Row],[Diámetro NPS]]&lt;36),1,0),IF(AND(36&lt;=TRAMOS[[#This Row],[Diámetro NPS]],TRAMOS[[#This Row],[Diámetro NPS]]&lt;=48),1,0)))</f>
        <v>1.9096723488453036</v>
      </c>
      <c r="BR14" s="239">
        <f>ab_p*TRAMOS[[#This Row],[Diámetro NPS]]^2+ac_p*TRAMOS[[#This Row],[Diámetro NPS]]+ad_p</f>
        <v>3.9283630914057484</v>
      </c>
      <c r="BS14" s="239">
        <f>ae_p*TRAMOS[[#This Row],[Diámetro NPS]]^2+af_p*TRAMOS[[#This Row],[Diámetro NPS]]+ag_p</f>
        <v>2.565886255475502</v>
      </c>
      <c r="BT14" s="239">
        <f>ah_p</f>
        <v>0.55276933338134215</v>
      </c>
      <c r="BU14" s="239">
        <f>ai_p*TRAMOS[[#This Row],[Diámetro NPS]]^2+aj_p*TRAMOS[[#This Row],[Diámetro NPS]]+ak_p</f>
        <v>0.57857010693964273</v>
      </c>
      <c r="BV14" s="239">
        <f>al_p*TRAMOS[[#This Row],[Diámetro NPS]]^2+am_p*TRAMOS[[#This Row],[Diámetro NPS]]+an_p</f>
        <v>0.64064866312372559</v>
      </c>
      <c r="BW14" s="239">
        <f>ao_p*TRAMOS[[#This Row],[Diámetro NPS]]^2+ap_p*TRAMOS[[#This Row],[Diámetro NPS]]+aq_p</f>
        <v>0.68278084734829148</v>
      </c>
      <c r="BX14" s="239">
        <f>au_p</f>
        <v>1.7945135427543653</v>
      </c>
      <c r="BY14" s="239">
        <f>av_p*TRAMOS[[#This Row],[Diámetro NPS]]^2+aw_p*TRAMOS[[#This Row],[Diámetro NPS]]+ax_p</f>
        <v>3.4419442858384097</v>
      </c>
      <c r="BZ14" s="239">
        <f>ay_p*TRAMOS[[#This Row],[Diámetro NPS]]^2+az_p*TRAMOS[[#This Row],[Diámetro NPS]]+ba_p</f>
        <v>4.5267730130306107</v>
      </c>
      <c r="CA14" s="239">
        <f>bb_p*TRAMOS[[#This Row],[Diámetro NPS]]^2+bc_p*TRAMOS[[#This Row],[Diámetro NPS]]+bd_p</f>
        <v>5.6034811386832306</v>
      </c>
      <c r="CB14" s="239">
        <f>be_p*TRAMOS[[#This Row],[Diámetro NPS]]^2+bf_p*TRAMOS[[#This Row],[Diámetro NPS]]+bg_p</f>
        <v>7.1197733725004175</v>
      </c>
      <c r="CC14" s="239">
        <f>bh_p*TRAMOS[[#This Row],[Diámetro NPS]]^2+bi_p*TRAMOS[[#This Row],[Diámetro NPS]]+bj_p</f>
        <v>7.5684017581890091</v>
      </c>
      <c r="CD14" s="239">
        <f>dm_p</f>
        <v>0.73533280000000001</v>
      </c>
      <c r="CE14" s="239">
        <f>SUMPRODUCT(_xlfn.VSTACK(dd_p_1*TRAMOS[[#This Row],[Diámetro NPS]]^2+de_p_1*TRAMOS[[#This Row],[Diámetro NPS]]+df_p_1,dd_p_2*TRAMOS[[#This Row],[Diámetro NPS]]^2+de_p_2*TRAMOS[[#This Row],[Diámetro NPS]]+df_p_2),_xlfn.VSTACK(IF(AND(2&lt;=TRAMOS[[#This Row],[Diámetro NPS]],TRAMOS[[#This Row],[Diámetro NPS]]&lt;12),1,0),IF(AND(12&lt;=TRAMOS[[#This Row],[Diámetro NPS]],TRAMOS[[#This Row],[Diámetro NPS]]&lt;=48),1,0)))</f>
        <v>8.7184925552480088</v>
      </c>
      <c r="CF14" s="239">
        <f>SUMPRODUCT(_xlfn.VSTACK(dg_p_1*TRAMOS[[#This Row],[Diámetro NPS]]^2+dh_p_1*TRAMOS[[#This Row],[Diámetro NPS]]+di_p_1,dg_p_2*TRAMOS[[#This Row],[Diámetro NPS]]^2+dh_p_2*TRAMOS[[#This Row],[Diámetro NPS]]+di_p_2),_xlfn.VSTACK(IF(AND(2&lt;=TRAMOS[[#This Row],[Diámetro NPS]],TRAMOS[[#This Row],[Diámetro NPS]]&lt;12),1,0),IF(AND(12&lt;=TRAMOS[[#This Row],[Diámetro NPS]],TRAMOS[[#This Row],[Diámetro NPS]]&lt;=48),1,0)))</f>
        <v>8.9322467323717305</v>
      </c>
      <c r="CG14" s="239">
        <f>SUMPRODUCT(_xlfn.VSTACK(dj_p_1*TRAMOS[[#This Row],[Diámetro NPS]]^2+dk_p_1*TRAMOS[[#This Row],[Diámetro NPS]]+dl_p_1,dj_p_2*TRAMOS[[#This Row],[Diámetro NPS]]^2+dk_p_2*TRAMOS[[#This Row],[Diámetro NPS]]+dl_p_2),_xlfn.VSTACK(IF(AND(2&lt;=TRAMOS[[#This Row],[Diámetro NPS]],TRAMOS[[#This Row],[Diámetro NPS]]&lt;12),1,0),IF(AND(12&lt;=TRAMOS[[#This Row],[Diámetro NPS]],TRAMOS[[#This Row],[Diámetro NPS]]&lt;=48),1,0)))</f>
        <v>9.3541603453885518</v>
      </c>
      <c r="CH14" s="239">
        <f>dp_p</f>
        <v>0.34489520000000001</v>
      </c>
      <c r="CI14" s="239">
        <f>bk_p*TRAMOS[[#This Row],[Diámetro NPS]]^2+bl_p*TRAMOS[[#This Row],[Diámetro NPS]]+bm_p</f>
        <v>0.32585153407470979</v>
      </c>
      <c r="CJ14" s="239">
        <f>dn_p</f>
        <v>0.62085040000000002</v>
      </c>
      <c r="CK14" s="239">
        <f>ar_p*TRAMOS[[#This Row],[Diámetro NPS]]^2+as_p*TRAMOS[[#This Row],[Diámetro NPS]]+at_p</f>
        <v>0.73312531334108111</v>
      </c>
      <c r="CL14" s="239">
        <f>do_p</f>
        <v>0.85387840000000004</v>
      </c>
      <c r="CM14" s="239">
        <f>bn_p*TRAMOS[[#This Row],[Diámetro NPS]]^2+bo_p*TRAMOS[[#This Row],[Diámetro NPS]]+bp_p</f>
        <v>2.4488402388838955</v>
      </c>
      <c r="CN14" s="239">
        <f>1+((TRAMOS[[#This Row],[Precio combustible]]-4.5)*(cd_p*TRAMOS[[#This Row],[Diámetro NPS]]^2+ce_p*TRAMOS[[#This Row],[Diámetro NPS]]+cf_p))</f>
        <v>0.91437493225479927</v>
      </c>
    </row>
    <row r="15" spans="1:93">
      <c r="A15" s="120" t="s">
        <v>263</v>
      </c>
      <c r="B15" s="251"/>
      <c r="C15" s="251"/>
      <c r="D15" s="251"/>
      <c r="E15" s="251"/>
      <c r="F15" s="251"/>
      <c r="G15" s="258"/>
      <c r="H15" s="246"/>
      <c r="I15" s="278"/>
      <c r="J15" s="215" cm="1">
        <f t="array" ref="J15">IFERROR(INDEX(_xlfn.HSTACK(EQ_Poliductos_ajustad!$E$8:$E$22,EQ_Poliductos_ajustad!$G$8:$G$22,EQ_Poliductos_ajustad!$I$8:$I$22),TRAMOS[[#This Row],[posición diametro]],TRAMOS[[#This Row],[Rango longitud]])*TRAMOS[[#This Row],[Longitud a ese diámetro sin Cruces especiales '[m']]]^(INDEX(_xlfn.HSTACK(EQ_Poliductos_ajustad!$F$8:$F$22,EQ_Poliductos_ajustad!$H$8:$H$22,EQ_Poliductos_ajustad!$J$8:$J$22),TRAMOS[[#This Row],[posición diametro]],TRAMOS[[#This Row],[Rango longitud]])),0)</f>
        <v>0</v>
      </c>
      <c r="K15" s="209">
        <f>IFERROR(SUMPRODUCT(TRAMOS[[#This Row],[Arcilloso]:[Área congestionada]],TRAMOS[[#This Row],[Fact_Arcilloso]:[Fact_Área congestionada]])/SUM(TRAMOS[[#This Row],[Arcilloso]:[Área congestionada]]),0)</f>
        <v>0</v>
      </c>
      <c r="L15" s="115">
        <f>IFERROR(SUMPRODUCT(TRAMOS[[#This Row],[ANSI 600]:[ANSI 900]],TRAMOS[[#This Row],[Fact_ANSI 600]:[Fact_ANSI 900]])/SUM(TRAMOS[[#This Row],[ANSI 600]:[ANSI 900]]),0)</f>
        <v>0</v>
      </c>
      <c r="M15" s="226">
        <f>IFERROR(TRAMOS[[#This Row],[Costo base para ese diámetro sin factores ]]*TRAMOS[[#This Row],[Diámetro NPS]]*TRAMOS[[#This Row],[Longitud a ese diámetro sin Cruces especiales '[m']]]*TRAMOS[[#This Row],[Factor de costo complejidades]]*TRAMOS[[#This Row],[Factor costo por presión]]*TRAMOS[[#This Row],[Factor combustible]]*(1+CSACA),0)</f>
        <v>0</v>
      </c>
      <c r="N15" s="223">
        <f>TRAMOS[[#This Row],[Longitud a ese diámetro sin Cruces especiales '[m']]]-TRAMOS[[#This Row],[ANSI 900]]</f>
        <v>0</v>
      </c>
      <c r="O15" s="279"/>
      <c r="P15" s="270">
        <f>TRAMOS[[#This Row],[Longitud a ese diámetro sin Cruces especiales '[m']]]-TRAMOS[[#This Row],[Arenoso]]-TRAMOS[[#This Row],[Rocoso]]</f>
        <v>0</v>
      </c>
      <c r="Q15" s="271"/>
      <c r="R15" s="271"/>
      <c r="S15" s="271"/>
      <c r="T15" s="271"/>
      <c r="U15" s="271"/>
      <c r="V15" s="271"/>
      <c r="W15" s="270">
        <f>TRAMOS[[#This Row],[Longitud a ese diámetro sin Cruces especiales '[m']]]-TRAMOS[[#This Row],[Tundra]]-TRAMOS[[#This Row],[Bosque Templado]]-TRAMOS[[#This Row],[Selva Subtropical]]-TRAMOS[[#This Row],[Desierto Árido]]-TRAMOS[[#This Row],[Sabana]]-TRAMOS[[#This Row],[Selva Tropical]]-TRAMOS[[#This Row],[Tundra Alpina]]</f>
        <v>0</v>
      </c>
      <c r="X15" s="271"/>
      <c r="Y15" s="271"/>
      <c r="Z15" s="271"/>
      <c r="AA15" s="270">
        <f>TRAMOS[[#This Row],[Longitud a ese diámetro sin Cruces especiales '[m']]]-TRAMOS[[#This Row],[Localidad Clase 2]]-TRAMOS[[#This Row],[Localidad Clase 3]]-TRAMOS[[#This Row],[Localidad Clase 4]]</f>
        <v>0</v>
      </c>
      <c r="AB15" s="271"/>
      <c r="AC15" s="271"/>
      <c r="AD15" s="271"/>
      <c r="AE15" s="270">
        <f>TRAMOS[[#This Row],[Longitud a ese diámetro sin Cruces especiales '[m']]]-TRAMOS[[#This Row],[Terreno inclinado entre 5%-10%]]-TRAMOS[[#This Row],[Terreno inclinado entre 10%-15%]]-TRAMOS[[#This Row],[Terreno inclinado entre 15%-20%]]-TRAMOS[[#This Row],[Terreno inclinado entre 20%-25%]]-TRAMOS[[#This Row],[Terreno inclinado más de 25%]]</f>
        <v>0</v>
      </c>
      <c r="AF15" s="271"/>
      <c r="AG15" s="271"/>
      <c r="AH15" s="271"/>
      <c r="AI15" s="271"/>
      <c r="AJ15" s="271"/>
      <c r="AK15" s="270">
        <f>TRAMOS[[#This Row],[Longitud a ese diámetro sin Cruces especiales '[m']]]-TRAMOS[[#This Row],[ Multiplicadores de media ladera con pendiente media del 15% ]]-TRAMOS[[#This Row],[ Multiplicadores de media ladera con pendiente media del 25% ]]-TRAMOS[[#This Row],[ Multiplicadores de media ladera con pendiente media del 35%]]</f>
        <v>0</v>
      </c>
      <c r="AL15" s="271"/>
      <c r="AM15" s="271"/>
      <c r="AN15" s="271"/>
      <c r="AO15" s="270">
        <f>TRAMOS[[#This Row],[Longitud a ese diámetro sin Cruces especiales '[m']]]-TRAMOS[[#This Row],[Doble junta]]</f>
        <v>0</v>
      </c>
      <c r="AP15" s="271"/>
      <c r="AQ15" s="270">
        <f>TRAMOS[[#This Row],[Longitud a ese diámetro sin Cruces especiales '[m']]]-TRAMOS[[#This Row],[Terreno Cultivado]]</f>
        <v>0</v>
      </c>
      <c r="AR15" s="271"/>
      <c r="AS15" s="270">
        <f>TRAMOS[[#This Row],[Longitud a ese diámetro sin Cruces especiales '[m']]]-TRAMOS[[#This Row],[Área congestionada]]</f>
        <v>0</v>
      </c>
      <c r="AT15" s="271"/>
      <c r="AU15" s="272"/>
      <c r="AV15" s="235">
        <f>TRAMOS[[#This Row],[ANSI 600]]+TRAMOS[[#This Row],[ANSI 900]]</f>
        <v>0</v>
      </c>
      <c r="AW15" s="235">
        <f>TRAMOS[[#This Row],[Arcilloso]]+TRAMOS[[#This Row],[Arenoso]]+TRAMOS[[#This Row],[Rocoso]]</f>
        <v>0</v>
      </c>
      <c r="AX15" s="235">
        <f>SUM(TRAMOS[[#This Row],[Tundra]:[Tundra Alpina]])</f>
        <v>0</v>
      </c>
      <c r="AY15" s="235">
        <f>SUM(TRAMOS[[#This Row],[Localidad Clase 1]:[Localidad Clase 4]])</f>
        <v>0</v>
      </c>
      <c r="AZ15" s="235">
        <f>SUM(TRAMOS[[#This Row],[Terreno inclinado entre 0%-5%]:[Terreno inclinado más de 25%]])</f>
        <v>0</v>
      </c>
      <c r="BA15" s="235">
        <f>SUM(TRAMOS[[#This Row],[Sin media ladera]:[ Multiplicadores de media ladera con pendiente media del 35%]])</f>
        <v>0</v>
      </c>
      <c r="BB15" s="235">
        <f>TRAMOS[[#This Row],[Junta sencilla]]+TRAMOS[[#This Row],[Doble junta]]</f>
        <v>0</v>
      </c>
      <c r="BC15" s="235">
        <f>TRAMOS[[#This Row],[Terreno libre]]+TRAMOS[[#This Row],[Terreno Cultivado]]</f>
        <v>0</v>
      </c>
      <c r="BD15" s="235">
        <f>TRAMOS[[#This Row],[Área sin congestión]]+TRAMOS[[#This Row],[Área congestionada]]</f>
        <v>0</v>
      </c>
      <c r="BE15" s="235" t="e">
        <f>MATCH(TRAMOS[[#This Row],[Diámetro NPS]],NPS,0)</f>
        <v>#N/A</v>
      </c>
      <c r="BF15" s="235">
        <f>IF(TRAMOS[[#This Row],[Longitud a ese diámetro sin Cruces especiales '[m']]]&lt;1000,1,IF(TRAMOS[[#This Row],[Longitud a ese diámetro sin Cruces especiales '[m']]]&gt;=50000,3,2))</f>
        <v>1</v>
      </c>
      <c r="BG15" s="239"/>
      <c r="BH15" s="239">
        <f>cg_p*TRAMOS[[#This Row],[Diámetro NPS]]^2+ch_p*TRAMOS[[#This Row],[Diámetro NPS]]+ci_p</f>
        <v>1.0772516688945515</v>
      </c>
      <c r="BI15" s="239">
        <f>c_p</f>
        <v>1.2961822755119361</v>
      </c>
      <c r="BJ15" s="239">
        <f>d_p*TRAMOS[[#This Row],[Diámetro NPS]]^2+e_p*TRAMOS[[#This Row],[Diámetro NPS]]+f_p</f>
        <v>1.6237940612822452</v>
      </c>
      <c r="BK15" s="239">
        <f>g_p*TRAMOS[[#This Row],[Diámetro NPS]]^2+h_p*TRAMOS[[#This Row],[Diámetro NPS]]+i_p</f>
        <v>2.1752278284775879</v>
      </c>
      <c r="BL15" s="239">
        <f>j_p*TRAMOS[[#This Row],[Diámetro NPS]]^2+k_p*TRAMOS[[#This Row],[Diámetro NPS]]+l_p</f>
        <v>3.649668141649578</v>
      </c>
      <c r="BM15" s="239">
        <f>SUMPRODUCT(_xlfn.VSTACK(m_p,n_p,o_p,p_p,q_p),_xlfn.VSTACK(IF(AND(0&lt;TRAMOS[[#This Row],[Diámetro NPS]],TRAMOS[[#This Row],[Diámetro NPS]]&lt;4),1,0),IF(AND(4&lt;=TRAMOS[[#This Row],[Diámetro NPS]],TRAMOS[[#This Row],[Diámetro NPS]]&lt;16),1,0),IF(AND(16&lt;=TRAMOS[[#This Row],[Diámetro NPS]],TRAMOS[[#This Row],[Diámetro NPS]]&lt;30),1,0),IF(AND(30&lt;=TRAMOS[[#This Row],[Diámetro NPS]],TRAMOS[[#This Row],[Diámetro NPS]]&lt;48),1,0),IF(TRAMOS[[#This Row],[Diámetro NPS]]&gt;=48,1,0)))</f>
        <v>0</v>
      </c>
      <c r="BN15" s="239">
        <f>SUMPRODUCT(_xlfn.VSTACK(r_p,s_p,t_p,u_p),_xlfn.VSTACK(IF(AND(0&lt;TRAMOS[[#This Row],[Diámetro NPS]],TRAMOS[[#This Row],[Diámetro NPS]]&lt;16),1,0),IF(AND(16&lt;=TRAMOS[[#This Row],[Diámetro NPS]],TRAMOS[[#This Row],[Diámetro NPS]]&lt;36),1,0),IF(AND(36&lt;=TRAMOS[[#This Row],[Diámetro NPS]],TRAMOS[[#This Row],[Diámetro NPS]]&lt;48),1,0),IF(TRAMOS[[#This Row],[Diámetro NPS]]&gt;=48,1,0)))</f>
        <v>0</v>
      </c>
      <c r="BO15" s="239">
        <f>v_p</f>
        <v>1.801577687589909</v>
      </c>
      <c r="BP15" s="239">
        <f>w_p</f>
        <v>1.801577687589909</v>
      </c>
      <c r="BQ15" s="239">
        <f>SUMPRODUCT(_xlfn.VSTACK(x_p,y_p,z_p,aa_p),_xlfn.VSTACK(IF(AND(0&lt;TRAMOS[[#This Row],[Diámetro NPS]],TRAMOS[[#This Row],[Diámetro NPS]]&lt;18),1,0),IF(AND(18&lt;=TRAMOS[[#This Row],[Diámetro NPS]],TRAMOS[[#This Row],[Diámetro NPS]]&lt;24),1,0),IF(AND(24&lt;=TRAMOS[[#This Row],[Diámetro NPS]],TRAMOS[[#This Row],[Diámetro NPS]]&lt;36),1,0),IF(AND(36&lt;=TRAMOS[[#This Row],[Diámetro NPS]],TRAMOS[[#This Row],[Diámetro NPS]]&lt;=48),1,0)))</f>
        <v>0</v>
      </c>
      <c r="BR15" s="239">
        <f>ab_p*TRAMOS[[#This Row],[Diámetro NPS]]^2+ac_p*TRAMOS[[#This Row],[Diámetro NPS]]+ad_p</f>
        <v>3.9086406761936203</v>
      </c>
      <c r="BS15" s="239">
        <f>ae_p*TRAMOS[[#This Row],[Diámetro NPS]]^2+af_p*TRAMOS[[#This Row],[Diámetro NPS]]+ag_p</f>
        <v>2.5408731304602106</v>
      </c>
      <c r="BT15" s="239">
        <f>ah_p</f>
        <v>0.55276933338134215</v>
      </c>
      <c r="BU15" s="239">
        <f>ai_p*TRAMOS[[#This Row],[Diámetro NPS]]^2+aj_p*TRAMOS[[#This Row],[Diámetro NPS]]+ak_p</f>
        <v>0.55372884923071286</v>
      </c>
      <c r="BV15" s="239">
        <f>al_p*TRAMOS[[#This Row],[Diámetro NPS]]^2+am_p*TRAMOS[[#This Row],[Diámetro NPS]]+an_p</f>
        <v>0.60865920202991652</v>
      </c>
      <c r="BW15" s="239">
        <f>ao_p*TRAMOS[[#This Row],[Diámetro NPS]]^2+ap_p*TRAMOS[[#This Row],[Diámetro NPS]]+aq_p</f>
        <v>0.5954716868987795</v>
      </c>
      <c r="BX15" s="239">
        <f>au_p</f>
        <v>1.7945135427543653</v>
      </c>
      <c r="BY15" s="239">
        <f>av_p*TRAMOS[[#This Row],[Diámetro NPS]]^2+aw_p*TRAMOS[[#This Row],[Diámetro NPS]]+ax_p</f>
        <v>3.0748281044777706</v>
      </c>
      <c r="BZ15" s="239">
        <f>ay_p*TRAMOS[[#This Row],[Diámetro NPS]]^2+az_p*TRAMOS[[#This Row],[Diámetro NPS]]+ba_p</f>
        <v>3.9249231562896223</v>
      </c>
      <c r="CA15" s="239">
        <f>bb_p*TRAMOS[[#This Row],[Diámetro NPS]]^2+bc_p*TRAMOS[[#This Row],[Diámetro NPS]]+bd_p</f>
        <v>5.0016312819422417</v>
      </c>
      <c r="CB15" s="239">
        <f>be_p*TRAMOS[[#This Row],[Diámetro NPS]]^2+bf_p*TRAMOS[[#This Row],[Diámetro NPS]]+bg_p</f>
        <v>6.6144770249064333</v>
      </c>
      <c r="CC15" s="239">
        <f>bh_p*TRAMOS[[#This Row],[Diámetro NPS]]^2+bi_p*TRAMOS[[#This Row],[Diámetro NPS]]+bj_p</f>
        <v>7.0631054105950186</v>
      </c>
      <c r="CD15" s="239">
        <f>dm_p</f>
        <v>0.73533280000000001</v>
      </c>
      <c r="CE15" s="239">
        <f>SUMPRODUCT(_xlfn.VSTACK(dd_p_1*TRAMOS[[#This Row],[Diámetro NPS]]^2+de_p_1*TRAMOS[[#This Row],[Diámetro NPS]]+df_p_1,dd_p_2*TRAMOS[[#This Row],[Diámetro NPS]]^2+de_p_2*TRAMOS[[#This Row],[Diámetro NPS]]+df_p_2),_xlfn.VSTACK(IF(AND(2&lt;=TRAMOS[[#This Row],[Diámetro NPS]],TRAMOS[[#This Row],[Diámetro NPS]]&lt;12),1,0),IF(AND(12&lt;=TRAMOS[[#This Row],[Diámetro NPS]],TRAMOS[[#This Row],[Diámetro NPS]]&lt;=48),1,0)))</f>
        <v>0</v>
      </c>
      <c r="CF15" s="239">
        <f>SUMPRODUCT(_xlfn.VSTACK(dg_p_1*TRAMOS[[#This Row],[Diámetro NPS]]^2+dh_p_1*TRAMOS[[#This Row],[Diámetro NPS]]+di_p_1,dg_p_2*TRAMOS[[#This Row],[Diámetro NPS]]^2+dh_p_2*TRAMOS[[#This Row],[Diámetro NPS]]+di_p_2),_xlfn.VSTACK(IF(AND(2&lt;=TRAMOS[[#This Row],[Diámetro NPS]],TRAMOS[[#This Row],[Diámetro NPS]]&lt;12),1,0),IF(AND(12&lt;=TRAMOS[[#This Row],[Diámetro NPS]],TRAMOS[[#This Row],[Diámetro NPS]]&lt;=48),1,0)))</f>
        <v>0</v>
      </c>
      <c r="CG15" s="239">
        <f>SUMPRODUCT(_xlfn.VSTACK(dj_p_1*TRAMOS[[#This Row],[Diámetro NPS]]^2+dk_p_1*TRAMOS[[#This Row],[Diámetro NPS]]+dl_p_1,dj_p_2*TRAMOS[[#This Row],[Diámetro NPS]]^2+dk_p_2*TRAMOS[[#This Row],[Diámetro NPS]]+dl_p_2),_xlfn.VSTACK(IF(AND(2&lt;=TRAMOS[[#This Row],[Diámetro NPS]],TRAMOS[[#This Row],[Diámetro NPS]]&lt;12),1,0),IF(AND(12&lt;=TRAMOS[[#This Row],[Diámetro NPS]],TRAMOS[[#This Row],[Diámetro NPS]]&lt;=48),1,0)))</f>
        <v>0</v>
      </c>
      <c r="CH15" s="239">
        <f>dp_p</f>
        <v>0.34489520000000001</v>
      </c>
      <c r="CI15" s="239">
        <f>bk_p*TRAMOS[[#This Row],[Diámetro NPS]]^2+bl_p*TRAMOS[[#This Row],[Diámetro NPS]]+bm_p</f>
        <v>0.3538342629946854</v>
      </c>
      <c r="CJ15" s="239">
        <f>dn_p</f>
        <v>0.62085040000000002</v>
      </c>
      <c r="CK15" s="239">
        <f>ar_p*TRAMOS[[#This Row],[Diámetro NPS]]^2+as_p*TRAMOS[[#This Row],[Diámetro NPS]]+at_p</f>
        <v>0.71464151136197618</v>
      </c>
      <c r="CL15" s="239">
        <f>do_p</f>
        <v>0.85387840000000004</v>
      </c>
      <c r="CM15" s="239">
        <f>bn_p*TRAMOS[[#This Row],[Diámetro NPS]]^2+bo_p*TRAMOS[[#This Row],[Diámetro NPS]]+bp_p</f>
        <v>1.0689447398950196</v>
      </c>
      <c r="CN15" s="239">
        <f>1+((TRAMOS[[#This Row],[Precio combustible]]-4.5)*(cd_p*TRAMOS[[#This Row],[Diámetro NPS]]^2+ce_p*TRAMOS[[#This Row],[Diámetro NPS]]+cf_p))</f>
        <v>0.80956860459013003</v>
      </c>
    </row>
    <row r="16" spans="1:93">
      <c r="A16" s="120"/>
      <c r="B16" s="235"/>
      <c r="C16" s="235"/>
      <c r="D16" s="235"/>
      <c r="E16" s="235"/>
      <c r="F16" s="235"/>
      <c r="G16" s="235"/>
      <c r="H16" s="235"/>
      <c r="I16" s="236"/>
      <c r="J16" s="237"/>
      <c r="K16" s="238"/>
      <c r="L16" s="239"/>
      <c r="M16" s="235"/>
      <c r="N16" s="235"/>
      <c r="O16" s="235"/>
      <c r="P16" s="235"/>
      <c r="Q16" s="235"/>
      <c r="R16" s="235"/>
      <c r="S16" s="235"/>
      <c r="T16" s="235"/>
      <c r="U16" s="235"/>
      <c r="V16" s="235"/>
      <c r="W16" s="235"/>
      <c r="X16" s="235"/>
      <c r="Y16" s="235"/>
      <c r="Z16" s="235"/>
      <c r="AA16" s="235"/>
      <c r="AB16" s="235"/>
      <c r="AC16" s="235"/>
      <c r="AD16" s="235"/>
      <c r="AE16" s="235"/>
      <c r="AF16" s="235"/>
      <c r="AG16" s="235"/>
      <c r="AH16" s="235"/>
      <c r="AI16" s="235"/>
      <c r="AJ16" s="235"/>
      <c r="AK16" s="235"/>
      <c r="AL16" s="235"/>
      <c r="AM16" s="235"/>
      <c r="AN16" s="235"/>
      <c r="AO16" s="235"/>
      <c r="AP16" s="235"/>
      <c r="AQ16" s="235"/>
      <c r="AR16" s="235"/>
      <c r="AS16" s="235"/>
      <c r="AT16" s="235"/>
      <c r="AU16" s="240"/>
      <c r="AV16" s="235"/>
      <c r="AW16" s="235"/>
      <c r="AX16" s="235"/>
      <c r="AY16" s="235"/>
      <c r="AZ16" s="235"/>
      <c r="BA16" s="235"/>
      <c r="BB16" s="235"/>
      <c r="BC16" s="235"/>
      <c r="BD16" s="235"/>
      <c r="BE16" s="235"/>
      <c r="BF16" s="235"/>
      <c r="BG16" s="235"/>
      <c r="BH16" s="235"/>
      <c r="BI16" s="235"/>
      <c r="BJ16" s="235"/>
      <c r="BK16" s="235"/>
      <c r="BL16" s="235"/>
      <c r="BM16" s="235"/>
      <c r="BN16" s="235"/>
      <c r="BO16" s="235"/>
      <c r="BP16" s="235"/>
      <c r="BQ16" s="235"/>
      <c r="BR16" s="235"/>
      <c r="BS16" s="235"/>
      <c r="BT16" s="235"/>
      <c r="BU16" s="235"/>
      <c r="BV16" s="235"/>
      <c r="BW16" s="235"/>
      <c r="BX16" s="235"/>
      <c r="BY16" s="235"/>
      <c r="BZ16" s="235"/>
      <c r="CA16" s="235"/>
      <c r="CB16" s="235"/>
      <c r="CC16" s="235"/>
      <c r="CD16" s="235"/>
      <c r="CE16" s="235"/>
      <c r="CF16" s="235"/>
      <c r="CG16" s="235"/>
      <c r="CH16" s="235"/>
      <c r="CI16" s="235"/>
      <c r="CJ16" s="235"/>
      <c r="CK16" s="235"/>
      <c r="CL16" s="235"/>
      <c r="CM16" s="235"/>
      <c r="CN16" s="235"/>
    </row>
    <row r="17" spans="1:92">
      <c r="A17" s="120"/>
      <c r="B17" s="235"/>
      <c r="C17" s="235"/>
      <c r="D17" s="235"/>
      <c r="E17" s="235"/>
      <c r="F17" s="235"/>
      <c r="G17" s="235"/>
      <c r="H17" s="235"/>
      <c r="I17" s="236"/>
      <c r="J17" s="237"/>
      <c r="K17" s="238"/>
      <c r="L17" s="239"/>
      <c r="M17" s="235"/>
      <c r="N17" s="235"/>
      <c r="O17" s="235"/>
      <c r="P17" s="241"/>
      <c r="Q17" s="24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0"/>
      <c r="AV17" s="235"/>
      <c r="AW17" s="235"/>
      <c r="AX17" s="235"/>
      <c r="AY17" s="235"/>
      <c r="AZ17" s="235"/>
      <c r="BA17" s="235"/>
      <c r="BB17" s="235"/>
      <c r="BC17" s="235"/>
      <c r="BD17" s="235"/>
      <c r="BE17" s="235"/>
      <c r="BF17" s="235"/>
      <c r="BG17" s="235"/>
      <c r="BH17" s="235"/>
      <c r="BI17" s="235"/>
      <c r="BJ17" s="235"/>
      <c r="BK17" s="235"/>
      <c r="BL17" s="235"/>
      <c r="BM17" s="235"/>
      <c r="BN17" s="235"/>
      <c r="BO17" s="235"/>
      <c r="BP17" s="235"/>
      <c r="BQ17" s="235"/>
      <c r="BR17" s="235"/>
      <c r="BS17" s="235"/>
      <c r="BT17" s="235"/>
      <c r="BU17" s="235"/>
      <c r="BV17" s="235"/>
      <c r="BW17" s="235"/>
      <c r="BX17" s="235"/>
      <c r="BY17" s="235"/>
      <c r="BZ17" s="235"/>
      <c r="CA17" s="235"/>
      <c r="CB17" s="235"/>
      <c r="CC17" s="235"/>
      <c r="CD17" s="235"/>
      <c r="CE17" s="235"/>
      <c r="CF17" s="235"/>
      <c r="CG17" s="235"/>
      <c r="CH17" s="235"/>
      <c r="CI17" s="235"/>
      <c r="CJ17" s="235"/>
      <c r="CK17" s="235"/>
      <c r="CL17" s="235"/>
      <c r="CM17" s="235"/>
      <c r="CN17" s="235"/>
    </row>
    <row r="18" spans="1:92">
      <c r="A18" s="120"/>
      <c r="B18" s="235"/>
      <c r="C18" s="235"/>
      <c r="D18" s="235"/>
      <c r="E18" s="235"/>
      <c r="F18" s="235"/>
      <c r="G18" s="235"/>
      <c r="H18" s="235"/>
      <c r="I18" s="236"/>
      <c r="J18" s="237"/>
      <c r="K18" s="238"/>
      <c r="L18" s="239"/>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40"/>
      <c r="AV18" s="235"/>
      <c r="AW18" s="235"/>
      <c r="AX18" s="235"/>
      <c r="AY18" s="235"/>
      <c r="AZ18" s="235"/>
      <c r="BA18" s="235"/>
      <c r="BB18" s="235"/>
      <c r="BC18" s="235"/>
      <c r="BD18" s="235"/>
      <c r="BE18" s="235"/>
      <c r="BF18" s="235"/>
      <c r="BG18" s="235"/>
      <c r="BH18" s="235"/>
      <c r="BI18" s="235"/>
      <c r="BJ18" s="235"/>
      <c r="BK18" s="235"/>
      <c r="BL18" s="235"/>
      <c r="BM18" s="235"/>
      <c r="BN18" s="235"/>
      <c r="BO18" s="235"/>
      <c r="BP18" s="235"/>
      <c r="BQ18" s="235"/>
      <c r="BR18" s="235"/>
      <c r="BS18" s="235"/>
      <c r="BT18" s="235"/>
      <c r="BU18" s="235"/>
      <c r="BV18" s="235"/>
      <c r="BW18" s="235"/>
      <c r="BX18" s="235"/>
      <c r="BY18" s="235"/>
      <c r="BZ18" s="235"/>
      <c r="CA18" s="235"/>
      <c r="CB18" s="235"/>
      <c r="CC18" s="235"/>
      <c r="CD18" s="235"/>
      <c r="CE18" s="235"/>
      <c r="CF18" s="235"/>
      <c r="CG18" s="235"/>
      <c r="CH18" s="235"/>
      <c r="CI18" s="235"/>
      <c r="CJ18" s="235"/>
      <c r="CK18" s="235"/>
      <c r="CL18" s="235"/>
      <c r="CM18" s="235"/>
      <c r="CN18" s="235"/>
    </row>
    <row r="19" spans="1:92">
      <c r="A19" s="120"/>
      <c r="B19" s="235"/>
      <c r="C19" s="235"/>
      <c r="D19" s="235"/>
      <c r="E19" s="235"/>
      <c r="F19" s="235"/>
      <c r="G19" s="235"/>
      <c r="H19" s="235"/>
      <c r="I19" s="236"/>
      <c r="J19" s="237"/>
      <c r="K19" s="238"/>
      <c r="L19" s="239"/>
      <c r="M19" s="235"/>
      <c r="N19" s="235"/>
      <c r="O19" s="235"/>
      <c r="P19" s="235"/>
      <c r="Q19" s="235"/>
      <c r="R19" s="235"/>
      <c r="S19" s="235"/>
      <c r="T19" s="235"/>
      <c r="U19" s="235"/>
      <c r="V19" s="235"/>
      <c r="W19" s="235"/>
      <c r="X19" s="235"/>
      <c r="Y19" s="235"/>
      <c r="Z19" s="235"/>
      <c r="AA19" s="235"/>
      <c r="AB19" s="235"/>
      <c r="AC19" s="235"/>
      <c r="AD19" s="235"/>
      <c r="AE19" s="235"/>
      <c r="AF19" s="235"/>
      <c r="AG19" s="235"/>
      <c r="AH19" s="235"/>
      <c r="AI19" s="235"/>
      <c r="AJ19" s="235"/>
      <c r="AK19" s="235"/>
      <c r="AL19" s="235"/>
      <c r="AM19" s="235"/>
      <c r="AN19" s="235"/>
      <c r="AO19" s="235"/>
      <c r="AP19" s="235"/>
      <c r="AQ19" s="235"/>
      <c r="AR19" s="235"/>
      <c r="AS19" s="235"/>
      <c r="AT19" s="235"/>
      <c r="AU19" s="240"/>
      <c r="AV19" s="235"/>
      <c r="AW19" s="235"/>
      <c r="AX19" s="235"/>
      <c r="AY19" s="235"/>
      <c r="AZ19" s="235"/>
      <c r="BA19" s="235"/>
      <c r="BB19" s="235"/>
      <c r="BC19" s="235"/>
      <c r="BD19" s="235"/>
      <c r="BE19" s="235"/>
      <c r="BF19" s="235"/>
      <c r="BG19" s="235"/>
      <c r="BH19" s="235"/>
      <c r="BI19" s="235"/>
      <c r="BJ19" s="235"/>
      <c r="BK19" s="235"/>
      <c r="BL19" s="235"/>
      <c r="BM19" s="235"/>
      <c r="BN19" s="235"/>
      <c r="BO19" s="235"/>
      <c r="BP19" s="235"/>
      <c r="BQ19" s="235"/>
      <c r="BR19" s="235"/>
      <c r="BS19" s="235"/>
      <c r="BT19" s="235"/>
      <c r="BU19" s="235"/>
      <c r="BV19" s="235"/>
      <c r="BW19" s="235"/>
      <c r="BX19" s="235"/>
      <c r="BY19" s="235"/>
      <c r="BZ19" s="235"/>
      <c r="CA19" s="235"/>
      <c r="CB19" s="235"/>
      <c r="CC19" s="235"/>
      <c r="CD19" s="235"/>
      <c r="CE19" s="235"/>
      <c r="CF19" s="235"/>
      <c r="CG19" s="235"/>
      <c r="CH19" s="235"/>
      <c r="CI19" s="235"/>
      <c r="CJ19" s="235"/>
      <c r="CK19" s="235"/>
      <c r="CL19" s="235"/>
      <c r="CM19" s="235"/>
      <c r="CN19" s="235"/>
    </row>
    <row r="20" spans="1:92">
      <c r="A20" s="120"/>
      <c r="B20" s="235"/>
      <c r="C20" s="235"/>
      <c r="D20" s="235"/>
      <c r="E20" s="235"/>
      <c r="F20" s="235"/>
      <c r="G20" s="235"/>
      <c r="H20" s="235"/>
      <c r="I20" s="236"/>
      <c r="J20" s="237"/>
      <c r="K20" s="238"/>
      <c r="L20" s="239"/>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5"/>
      <c r="AK20" s="235"/>
      <c r="AL20" s="235"/>
      <c r="AM20" s="235"/>
      <c r="AN20" s="235"/>
      <c r="AO20" s="235"/>
      <c r="AP20" s="235"/>
      <c r="AQ20" s="235"/>
      <c r="AR20" s="235"/>
      <c r="AS20" s="235"/>
      <c r="AT20" s="235"/>
      <c r="AU20" s="240"/>
      <c r="AV20" s="235"/>
      <c r="AW20" s="235"/>
      <c r="AX20" s="235"/>
      <c r="AY20" s="235"/>
      <c r="AZ20" s="235"/>
      <c r="BA20" s="235"/>
      <c r="BB20" s="235"/>
      <c r="BC20" s="235"/>
      <c r="BD20" s="235"/>
      <c r="BE20" s="235"/>
      <c r="BF20" s="235"/>
      <c r="BG20" s="235"/>
      <c r="BH20" s="235"/>
      <c r="BI20" s="235"/>
      <c r="BJ20" s="235"/>
      <c r="BK20" s="235"/>
      <c r="BL20" s="235"/>
      <c r="BM20" s="235"/>
      <c r="BN20" s="235"/>
      <c r="BO20" s="235"/>
      <c r="BP20" s="235"/>
      <c r="BQ20" s="235"/>
      <c r="BR20" s="235"/>
      <c r="BS20" s="235"/>
      <c r="BT20" s="235"/>
      <c r="BU20" s="235"/>
      <c r="BV20" s="235"/>
      <c r="BW20" s="235"/>
      <c r="BX20" s="235"/>
      <c r="BY20" s="235"/>
      <c r="BZ20" s="235"/>
      <c r="CA20" s="235"/>
      <c r="CB20" s="235"/>
      <c r="CC20" s="235"/>
      <c r="CD20" s="235"/>
      <c r="CE20" s="235"/>
      <c r="CF20" s="235"/>
      <c r="CG20" s="235"/>
      <c r="CH20" s="235"/>
      <c r="CI20" s="235"/>
      <c r="CJ20" s="235"/>
      <c r="CK20" s="235"/>
      <c r="CL20" s="235"/>
      <c r="CM20" s="235"/>
      <c r="CN20" s="235"/>
    </row>
    <row r="21" spans="1:92">
      <c r="A21" s="120"/>
      <c r="I21" s="224"/>
      <c r="J21" s="215"/>
      <c r="K21" s="209"/>
      <c r="L21" s="115"/>
      <c r="O21" s="235"/>
      <c r="Q21" s="235"/>
      <c r="R21" s="235"/>
      <c r="S21" s="235"/>
      <c r="T21" s="235"/>
      <c r="U21" s="235"/>
      <c r="V21" s="235"/>
      <c r="X21" s="235"/>
      <c r="Y21" s="235"/>
      <c r="Z21" s="235"/>
      <c r="AB21" s="235"/>
      <c r="AC21" s="235"/>
      <c r="AD21" s="235"/>
      <c r="AF21" s="235"/>
      <c r="AG21" s="235"/>
      <c r="AH21" s="235"/>
      <c r="AI21" s="235"/>
      <c r="AJ21" s="235"/>
      <c r="AL21" s="235"/>
      <c r="AM21" s="235"/>
      <c r="AN21" s="235"/>
      <c r="AP21" s="235"/>
      <c r="AR21" s="235"/>
      <c r="AT21" s="235"/>
      <c r="AU21" s="240"/>
    </row>
    <row r="22" spans="1:92">
      <c r="A22" s="120"/>
      <c r="B22" s="138" t="s">
        <v>264</v>
      </c>
      <c r="C22" t="s">
        <v>265</v>
      </c>
      <c r="F22" t="s">
        <v>266</v>
      </c>
      <c r="J22" s="215"/>
      <c r="K22" s="209"/>
      <c r="L22" s="115"/>
      <c r="AB22" s="235"/>
      <c r="AC22" s="235"/>
      <c r="AD22" s="235"/>
      <c r="AF22" s="235"/>
      <c r="AG22" s="235"/>
      <c r="AH22" s="235"/>
      <c r="AI22" s="235"/>
      <c r="AJ22" s="235"/>
      <c r="AL22" s="287"/>
      <c r="AM22" s="235"/>
      <c r="AN22" s="235"/>
      <c r="AP22" s="235"/>
    </row>
    <row r="23" spans="1:92" ht="30">
      <c r="A23" s="120"/>
      <c r="B23" s="213" t="s">
        <v>207</v>
      </c>
      <c r="C23" s="213" t="s">
        <v>208</v>
      </c>
      <c r="D23" s="213" t="s">
        <v>209</v>
      </c>
      <c r="E23" s="213" t="s">
        <v>210</v>
      </c>
      <c r="F23" s="188" t="s">
        <v>267</v>
      </c>
      <c r="G23" s="188" t="s">
        <v>68</v>
      </c>
      <c r="H23" s="188" t="s">
        <v>211</v>
      </c>
      <c r="I23" s="188" t="s">
        <v>268</v>
      </c>
      <c r="J23" s="214" t="s">
        <v>137</v>
      </c>
      <c r="K23" s="214" t="s">
        <v>138</v>
      </c>
      <c r="L23" s="188" t="s">
        <v>269</v>
      </c>
      <c r="M23" s="188" t="s">
        <v>270</v>
      </c>
      <c r="N23" s="188" t="s">
        <v>271</v>
      </c>
      <c r="O23" s="188" t="s">
        <v>272</v>
      </c>
      <c r="P23" s="188" t="s">
        <v>273</v>
      </c>
      <c r="Q23" s="188" t="s">
        <v>274</v>
      </c>
    </row>
    <row r="24" spans="1:92">
      <c r="A24" s="120"/>
      <c r="B24" s="250"/>
      <c r="C24" s="250"/>
      <c r="D24" s="250"/>
      <c r="E24" s="250"/>
      <c r="F24" s="251" t="s">
        <v>156</v>
      </c>
      <c r="G24" s="252">
        <v>20</v>
      </c>
      <c r="H24" s="246">
        <v>20</v>
      </c>
      <c r="I24" s="253">
        <v>1000</v>
      </c>
      <c r="J24" s="254" t="b">
        <v>1</v>
      </c>
      <c r="K24" s="235" t="b">
        <f>IF(CRUCES[[#This Row],[ANSI 600]]="","",(1-CRUCES[[#This Row],[ANSI 600]])=1)</f>
        <v>0</v>
      </c>
      <c r="L24" s="239">
        <f>IFERROR(CRUCES[[#This Row],[ANSI 600]]+CRUCES[[#This Row],[ANSI 900]]*(cg_p*CRUCES[[#This Row],[Diámetro NPS]]^2+ch_p*CRUCES[[#This Row],[Diámetro NPS]]+ci_p),0)</f>
        <v>1</v>
      </c>
      <c r="M24" s="280" cm="1">
        <f t="array" ref="M24">IFERROR(CRUCES[[#This Row],[Fact_ANSI ]]*IF(CRUCES[[#This Row],[Posición]]&lt;6,INDEX(CHOOSE(CRUCES[[#This Row],[Rango 1-2]],_xlfn.ANCHORARRAY(EQ_Poliductos_ajustad!$C$175),_xlfn.ANCHORARRAY(EQ_Poliductos_ajustad!$C$182)),CRUCES[[#This Row],[Posición]])*CRUCES[[#This Row],[Diámetro NPS]]+INDEX(CHOOSE(CRUCES[[#This Row],[Rango 1-2]],_xlfn.ANCHORARRAY(EQ_Poliductos_ajustad!$D$175),_xlfn.ANCHORARRAY(EQ_Poliductos_ajustad!$D$182)),CRUCES[[#This Row],[Posición]]),NA()),0)</f>
        <v>1008.8072306810749</v>
      </c>
      <c r="N24" s="280">
        <f>IFERROR(IF(CRUCES[[#This Row],[Posición]]&lt;6,CRUCES[[#This Row],[Costo unitario]]*CRUCES[[#This Row],[Longitud  Cruce especial '[m']]],((CHOOSE(CRUCES[[#This Row],[Rango 1-2]],EQ_Poliductos_ajustad!$O$144,EQ_Poliductos_ajustad!$O$145)*CRUCES[[#This Row],[Diámetro NPS]]+CHOOSE(CRUCES[[#This Row],[Rango 1-2]],EQ_Poliductos_ajustad!$P$144,EQ_Poliductos_ajustad!P145))*CRUCES[[#This Row],[Longitud  Cruce especial '[m']]]+CHOOSE(CRUCES[[#This Row],[Rango1-3]],EQ_Poliductos_ajustad!$R$144,EQ_Poliductos_ajustad!$R$145,EQ_Poliductos_ajustad!$R$146)*CRUCES[[#This Row],[Diámetro NPS]]+CHOOSE(CRUCES[[#This Row],[Rango1-3]],EQ_Poliductos_ajustad!$S$144,EQ_Poliductos_ajustad!$S$145,EQ_Poliductos_ajustad!$S$146))*CRUCES[[#This Row],[Fact_ANSI ]]),0)</f>
        <v>1008807.2306810749</v>
      </c>
      <c r="O24" s="244">
        <f>IFERROR(MATCH(CRUCES[[#This Row],[Tipo de Cruce]],EQ_Poliductos_ajustad!$S$25:$S$32,0),NA())</f>
        <v>1</v>
      </c>
      <c r="P24" s="244">
        <f>IF(CRUCES[[#This Row],[Diámetro NPS]]&gt;=12,2,1)</f>
        <v>2</v>
      </c>
      <c r="Q24" s="244">
        <f>IF(CRUCES[[#This Row],[Diámetro NPS]]&gt;=12,IF(CRUCES[[#This Row],[Diámetro NPS]]&gt;=24,3,2),1)</f>
        <v>2</v>
      </c>
    </row>
    <row r="25" spans="1:92">
      <c r="A25" s="120"/>
      <c r="B25" s="254"/>
      <c r="C25" s="254"/>
      <c r="D25" s="254"/>
      <c r="E25" s="254"/>
      <c r="F25" s="251" t="s">
        <v>157</v>
      </c>
      <c r="G25" s="252">
        <v>20</v>
      </c>
      <c r="H25" s="246">
        <v>20</v>
      </c>
      <c r="I25" s="253">
        <v>2000</v>
      </c>
      <c r="J25" s="254" t="b">
        <v>1</v>
      </c>
      <c r="K25" s="255" t="b">
        <f>IF(CRUCES[[#This Row],[ANSI 600]]="","",(1-CRUCES[[#This Row],[ANSI 600]])=1)</f>
        <v>0</v>
      </c>
      <c r="L25" s="282">
        <f>IFERROR(CRUCES[[#This Row],[ANSI 600]]+CRUCES[[#This Row],[ANSI 900]]*(cg_p*CRUCES[[#This Row],[Diámetro NPS]]^2+ch_p*CRUCES[[#This Row],[Diámetro NPS]]+ci_p),0)</f>
        <v>1</v>
      </c>
      <c r="M25" s="281" cm="1">
        <f t="array" ref="M25">IFERROR(CRUCES[[#This Row],[Fact_ANSI ]]*IF(CRUCES[[#This Row],[Posición]]&lt;6,INDEX(CHOOSE(CRUCES[[#This Row],[Rango 1-2]],_xlfn.ANCHORARRAY(EQ_Poliductos_ajustad!$C$175),_xlfn.ANCHORARRAY(EQ_Poliductos_ajustad!$C$182)),CRUCES[[#This Row],[Posición]])*CRUCES[[#This Row],[Diámetro NPS]]+INDEX(CHOOSE(CRUCES[[#This Row],[Rango 1-2]],_xlfn.ANCHORARRAY(EQ_Poliductos_ajustad!$D$175),_xlfn.ANCHORARRAY(EQ_Poliductos_ajustad!$D$182)),CRUCES[[#This Row],[Posición]]),NA()),0)</f>
        <v>961.75868914436091</v>
      </c>
      <c r="N25" s="281">
        <f>IFERROR(IF(CRUCES[[#This Row],[Posición]]&lt;6,CRUCES[[#This Row],[Costo unitario]]*CRUCES[[#This Row],[Longitud  Cruce especial '[m']]],((CHOOSE(CRUCES[[#This Row],[Rango 1-2]],EQ_Poliductos_ajustad!$O$144,EQ_Poliductos_ajustad!$O$145)*CRUCES[[#This Row],[Diámetro NPS]]+CHOOSE(CRUCES[[#This Row],[Rango 1-2]],EQ_Poliductos_ajustad!$P$144,EQ_Poliductos_ajustad!P146))*CRUCES[[#This Row],[Longitud  Cruce especial '[m']]]+CHOOSE(CRUCES[[#This Row],[Rango1-3]],EQ_Poliductos_ajustad!$R$144,EQ_Poliductos_ajustad!$R$145,EQ_Poliductos_ajustad!$R$146)*CRUCES[[#This Row],[Diámetro NPS]]+CHOOSE(CRUCES[[#This Row],[Rango1-3]],EQ_Poliductos_ajustad!$S$144,EQ_Poliductos_ajustad!$S$145,EQ_Poliductos_ajustad!$S$146))*CRUCES[[#This Row],[Fact_ANSI ]]),0)</f>
        <v>1923517.3782887219</v>
      </c>
      <c r="O25" s="244">
        <f>IFERROR(MATCH(CRUCES[[#This Row],[Tipo de Cruce]],EQ_Poliductos_ajustad!$S$25:$S$32,0),NA())</f>
        <v>2</v>
      </c>
      <c r="P25" s="244">
        <f>IF(CRUCES[[#This Row],[Diámetro NPS]]&gt;=12,2,1)</f>
        <v>2</v>
      </c>
      <c r="Q25" s="244">
        <f>IF(CRUCES[[#This Row],[Diámetro NPS]]&gt;=12,IF(CRUCES[[#This Row],[Diámetro NPS]]&gt;=24,3,2),1)</f>
        <v>2</v>
      </c>
    </row>
    <row r="26" spans="1:92">
      <c r="A26" s="120"/>
      <c r="B26" s="250"/>
      <c r="C26" s="250"/>
      <c r="D26" s="250"/>
      <c r="E26" s="250"/>
      <c r="F26" s="251" t="s">
        <v>161</v>
      </c>
      <c r="G26" s="252">
        <v>20</v>
      </c>
      <c r="H26" s="246">
        <v>20</v>
      </c>
      <c r="I26" s="253">
        <v>5000</v>
      </c>
      <c r="J26" s="254" t="b">
        <v>1</v>
      </c>
      <c r="K26" s="255" t="b">
        <f>IF(CRUCES[[#This Row],[ANSI 600]]="","",(1-CRUCES[[#This Row],[ANSI 600]])=1)</f>
        <v>0</v>
      </c>
      <c r="L26" s="282">
        <f>IFERROR(CRUCES[[#This Row],[ANSI 600]]+CRUCES[[#This Row],[ANSI 900]]*(cg_p*CRUCES[[#This Row],[Diámetro NPS]]^2+ch_p*CRUCES[[#This Row],[Diámetro NPS]]+ci_p),0)</f>
        <v>1</v>
      </c>
      <c r="M26" s="281" cm="1">
        <f t="array" ref="M26">IFERROR(CRUCES[[#This Row],[Fact_ANSI ]]*IF(CRUCES[[#This Row],[Posición]]&lt;6,INDEX(CHOOSE(CRUCES[[#This Row],[Rango 1-2]],_xlfn.ANCHORARRAY(EQ_Poliductos_ajustad!$C$175),_xlfn.ANCHORARRAY(EQ_Poliductos_ajustad!$C$182)),CRUCES[[#This Row],[Posición]])*CRUCES[[#This Row],[Diámetro NPS]]+INDEX(CHOOSE(CRUCES[[#This Row],[Rango 1-2]],_xlfn.ANCHORARRAY(EQ_Poliductos_ajustad!$D$175),_xlfn.ANCHORARRAY(EQ_Poliductos_ajustad!$D$182)),CRUCES[[#This Row],[Posición]]),NA()),0)</f>
        <v>0</v>
      </c>
      <c r="N26" s="281">
        <f>IFERROR(IF(CRUCES[[#This Row],[Posición]]&lt;6,CRUCES[[#This Row],[Costo unitario]]*CRUCES[[#This Row],[Longitud  Cruce especial '[m']]],((CHOOSE(CRUCES[[#This Row],[Rango 1-2]],EQ_Poliductos_ajustad!$O$144,EQ_Poliductos_ajustad!$O$145)*CRUCES[[#This Row],[Diámetro NPS]]+CHOOSE(CRUCES[[#This Row],[Rango 1-2]],EQ_Poliductos_ajustad!$P$144,EQ_Poliductos_ajustad!P147))*CRUCES[[#This Row],[Longitud  Cruce especial '[m']]]+CHOOSE(CRUCES[[#This Row],[Rango1-3]],EQ_Poliductos_ajustad!$R$144,EQ_Poliductos_ajustad!$R$145,EQ_Poliductos_ajustad!$R$146)*CRUCES[[#This Row],[Diámetro NPS]]+CHOOSE(CRUCES[[#This Row],[Rango1-3]],EQ_Poliductos_ajustad!$S$144,EQ_Poliductos_ajustad!$S$145,EQ_Poliductos_ajustad!$S$146))*CRUCES[[#This Row],[Fact_ANSI ]]),0)</f>
        <v>24018633.579487842</v>
      </c>
      <c r="O26" s="244">
        <f>IFERROR(MATCH(CRUCES[[#This Row],[Tipo de Cruce]],EQ_Poliductos_ajustad!$S$25:$S$32,0),0)</f>
        <v>6</v>
      </c>
      <c r="P26" s="244">
        <f>IF(CRUCES[[#This Row],[Diámetro NPS]]&gt;=12,2,1)</f>
        <v>2</v>
      </c>
      <c r="Q26" s="244">
        <f>IF(CRUCES[[#This Row],[Diámetro NPS]]&gt;=12,IF(CRUCES[[#This Row],[Diámetro NPS]]&gt;=24,3,2),1)</f>
        <v>2</v>
      </c>
    </row>
    <row r="27" spans="1:92">
      <c r="A27" s="120" t="str">
        <f>+A15</f>
        <v>Inserte fila en la tabla según necesidad</v>
      </c>
      <c r="B27" s="250"/>
      <c r="C27" s="250"/>
      <c r="D27" s="250"/>
      <c r="E27" s="250"/>
      <c r="F27" s="251"/>
      <c r="G27" s="252"/>
      <c r="H27" s="277"/>
      <c r="I27" s="253"/>
      <c r="J27" s="254"/>
      <c r="K27" s="255" t="str">
        <f>IF(CRUCES[[#This Row],[ANSI 600]]="","",(1-CRUCES[[#This Row],[ANSI 600]])=1)</f>
        <v/>
      </c>
      <c r="L27" s="282">
        <f>IFERROR(CRUCES[[#This Row],[ANSI 600]]+CRUCES[[#This Row],[ANSI 900]]*(cg_p*CRUCES[[#This Row],[Diámetro NPS]]^2+ch_p*CRUCES[[#This Row],[Diámetro NPS]]+ci_p),0)</f>
        <v>0</v>
      </c>
      <c r="M27" s="281" cm="1">
        <f t="array" ref="M27">IFERROR(CRUCES[[#This Row],[Fact_ANSI ]]*IF(CRUCES[[#This Row],[Posición]]&lt;6,INDEX(CHOOSE(CRUCES[[#This Row],[Rango 1-2]],_xlfn.ANCHORARRAY(EQ_Poliductos_ajustad!$C$175),_xlfn.ANCHORARRAY(EQ_Poliductos_ajustad!$C$182)),CRUCES[[#This Row],[Posición]])*CRUCES[[#This Row],[Diámetro NPS]]+INDEX(CHOOSE(CRUCES[[#This Row],[Rango 1-2]],_xlfn.ANCHORARRAY(EQ_Poliductos_ajustad!$D$175),_xlfn.ANCHORARRAY(EQ_Poliductos_ajustad!$D$182)),CRUCES[[#This Row],[Posición]]),NA()),0)</f>
        <v>0</v>
      </c>
      <c r="N27" s="281">
        <f>IFERROR(IF(CRUCES[[#This Row],[Posición]]&lt;6,CRUCES[[#This Row],[Costo unitario]]*CRUCES[[#This Row],[Longitud  Cruce especial '[m']]],((CHOOSE(CRUCES[[#This Row],[Rango 1-2]],EQ_Poliductos_ajustad!$O$144,EQ_Poliductos_ajustad!$O$145)*CRUCES[[#This Row],[Diámetro NPS]]+CHOOSE(CRUCES[[#This Row],[Rango 1-2]],EQ_Poliductos_ajustad!$P$144,EQ_Poliductos_ajustad!P148))*CRUCES[[#This Row],[Longitud  Cruce especial '[m']]]+CHOOSE(CRUCES[[#This Row],[Rango1-3]],EQ_Poliductos_ajustad!$R$144,EQ_Poliductos_ajustad!$R$145,EQ_Poliductos_ajustad!$R$146)*CRUCES[[#This Row],[Diámetro NPS]]+CHOOSE(CRUCES[[#This Row],[Rango1-3]],EQ_Poliductos_ajustad!$S$144,EQ_Poliductos_ajustad!$S$145,EQ_Poliductos_ajustad!$S$146))*CRUCES[[#This Row],[Fact_ANSI ]]),0)</f>
        <v>0</v>
      </c>
      <c r="O27" s="244" t="e">
        <f>IFERROR(MATCH(CRUCES[[#This Row],[Tipo de Cruce]],EQ_Poliductos_ajustad!$S$25:$S$32,0),NA())</f>
        <v>#N/A</v>
      </c>
      <c r="P27" s="244">
        <f>IF(CRUCES[[#This Row],[Diámetro NPS]]&gt;=12,2,1)</f>
        <v>1</v>
      </c>
      <c r="Q27" s="244">
        <f>IF(CRUCES[[#This Row],[Diámetro NPS]]&gt;=12,IF(CRUCES[[#This Row],[Diámetro NPS]]&gt;=24,3,2),1)</f>
        <v>1</v>
      </c>
    </row>
    <row r="28" spans="1:92">
      <c r="A28" s="120"/>
      <c r="B28" s="235"/>
      <c r="C28" s="235"/>
      <c r="D28" s="235"/>
      <c r="E28" s="235"/>
      <c r="F28" s="235"/>
      <c r="G28" s="235"/>
      <c r="H28" s="235"/>
      <c r="I28" s="236"/>
      <c r="J28" s="235"/>
      <c r="K28" s="235"/>
      <c r="L28" s="235"/>
      <c r="M28" s="235"/>
      <c r="N28" s="235"/>
      <c r="O28" s="235"/>
      <c r="P28" s="235"/>
      <c r="Q28" s="235"/>
    </row>
    <row r="29" spans="1:92">
      <c r="A29" s="120"/>
      <c r="B29" s="235"/>
      <c r="C29" s="235"/>
      <c r="D29" s="235"/>
      <c r="E29" s="235"/>
      <c r="F29" s="235"/>
      <c r="G29" s="235"/>
      <c r="H29" s="235"/>
      <c r="I29" s="236"/>
      <c r="J29" s="235"/>
      <c r="K29" s="235"/>
      <c r="L29" s="235"/>
      <c r="M29" s="235"/>
      <c r="N29" s="235"/>
      <c r="O29" s="235"/>
      <c r="P29" s="235"/>
      <c r="Q29" s="235"/>
    </row>
    <row r="30" spans="1:92">
      <c r="A30" s="120"/>
      <c r="B30" s="235"/>
      <c r="C30" s="235"/>
      <c r="D30" s="235"/>
      <c r="E30" s="235"/>
      <c r="F30" s="235"/>
      <c r="G30" s="235"/>
      <c r="H30" s="235"/>
      <c r="I30" s="236"/>
      <c r="J30" s="235"/>
      <c r="K30" s="235"/>
      <c r="L30" s="235"/>
      <c r="M30" s="235"/>
      <c r="N30" s="235"/>
      <c r="O30" s="235"/>
      <c r="P30" s="235"/>
      <c r="Q30" s="235"/>
    </row>
    <row r="31" spans="1:92">
      <c r="A31" s="120"/>
      <c r="B31" s="235"/>
      <c r="C31" s="235"/>
      <c r="D31" s="235"/>
      <c r="E31" s="235"/>
      <c r="F31" s="235"/>
      <c r="G31" s="235"/>
      <c r="H31" s="235"/>
      <c r="I31" s="236"/>
      <c r="J31" s="235"/>
      <c r="K31" s="235"/>
      <c r="L31" s="235"/>
      <c r="M31" s="235"/>
      <c r="N31" s="235"/>
      <c r="O31" s="235"/>
      <c r="P31" s="235"/>
      <c r="Q31" s="235"/>
    </row>
    <row r="32" spans="1:92">
      <c r="A32" s="120"/>
      <c r="B32" s="235"/>
      <c r="C32" s="235"/>
      <c r="D32" s="235"/>
      <c r="E32" s="235"/>
      <c r="F32" s="235"/>
      <c r="G32" s="235"/>
      <c r="H32" s="235"/>
      <c r="I32" s="236"/>
      <c r="J32" s="235"/>
      <c r="K32" s="235"/>
      <c r="L32" s="235"/>
      <c r="M32" s="235"/>
      <c r="N32" s="235"/>
      <c r="O32" s="235"/>
      <c r="P32" s="235"/>
      <c r="Q32" s="235"/>
    </row>
    <row r="33" spans="1:15">
      <c r="A33" s="120"/>
      <c r="I33" s="224"/>
    </row>
    <row r="34" spans="1:15">
      <c r="A34" s="120"/>
      <c r="B34" s="32" t="s">
        <v>162</v>
      </c>
      <c r="D34" t="s">
        <v>265</v>
      </c>
      <c r="F34" t="s">
        <v>275</v>
      </c>
    </row>
    <row r="35" spans="1:15" ht="30">
      <c r="A35" s="120"/>
      <c r="B35" s="218" t="s">
        <v>207</v>
      </c>
      <c r="C35" s="218" t="s">
        <v>208</v>
      </c>
      <c r="D35" s="218" t="s">
        <v>209</v>
      </c>
      <c r="E35" s="218" t="s">
        <v>210</v>
      </c>
      <c r="F35" s="220" t="s">
        <v>272</v>
      </c>
      <c r="G35" s="219" t="s">
        <v>68</v>
      </c>
      <c r="H35" s="219" t="s">
        <v>211</v>
      </c>
      <c r="I35" s="219" t="s">
        <v>268</v>
      </c>
      <c r="J35" s="201" t="s">
        <v>137</v>
      </c>
      <c r="K35" s="201" t="s">
        <v>138</v>
      </c>
      <c r="L35" s="219" t="s">
        <v>269</v>
      </c>
      <c r="M35" s="219" t="s">
        <v>270</v>
      </c>
      <c r="N35" s="219" t="s">
        <v>276</v>
      </c>
      <c r="O35" s="221" t="s">
        <v>277</v>
      </c>
    </row>
    <row r="36" spans="1:15">
      <c r="A36" s="120"/>
      <c r="B36" s="243"/>
      <c r="C36" s="243"/>
      <c r="D36" s="243"/>
      <c r="E36" s="243"/>
      <c r="F36" s="244">
        <f>MATCH(CRUCES_AEREOS[[#This Row],[Diámetro NPS]],NPS,0)</f>
        <v>10</v>
      </c>
      <c r="G36" s="245">
        <v>20</v>
      </c>
      <c r="H36" s="246">
        <v>20</v>
      </c>
      <c r="I36" s="247">
        <v>300</v>
      </c>
      <c r="J36" s="247" t="b">
        <v>1</v>
      </c>
      <c r="K36" s="248" t="b">
        <f>IF(CRUCES_AEREOS[[#This Row],[ANSI 600]]="","",(1-CRUCES_AEREOS[[#This Row],[ANSI 600]])=1)</f>
        <v>0</v>
      </c>
      <c r="L36" s="239">
        <f>IFERROR(CRUCES_AEREOS[[#This Row],[ANSI 600]]+CRUCES_AEREOS[[#This Row],[ANSI 900]]*(cg_p*CRUCES_AEREOS[[#This Row],[Diámetro NPS]]^2+ch_p*CRUCES_AEREOS[[#This Row],[Diámetro NPS]]+ci_p),0)</f>
        <v>1</v>
      </c>
      <c r="M36" s="281" cm="1">
        <f t="array" ref="M36">IFERROR(INDEX(EQ_Poliductos_ajustad!$C$158:$C$172,CRUCES_AEREOS[[#This Row],[Posición]])*CRUCES_AEREOS[[#This Row],[L calculo]]^2+INDEX(EQ_Poliductos_ajustad!$D$158:$D$172,CRUCES_AEREOS[[#This Row],[Posición]])*CRUCES_AEREOS[[#This Row],[L calculo]]+INDEX(EQ_Poliductos_ajustad!$E$158:$E$172,CRUCES_AEREOS[[#This Row],[Posición]]),0)</f>
        <v>6889.4655978097489</v>
      </c>
      <c r="N36" s="280">
        <f>IFERROR(CRUCES_AEREOS[[#This Row],[Costo unitario]]*CRUCES_AEREOS[[#This Row],[Longitud  Cruce especial '[m']]],0)</f>
        <v>2066839.6793429246</v>
      </c>
      <c r="O36" s="249">
        <f>MIN(CRUCES_AEREOS[[#This Row],[Longitud  Cruce especial '[m']]],300)</f>
        <v>300</v>
      </c>
    </row>
    <row r="37" spans="1:15">
      <c r="A37" s="120" t="str">
        <f>+A27</f>
        <v>Inserte fila en la tabla según necesidad</v>
      </c>
      <c r="B37" s="250"/>
      <c r="C37" s="250"/>
      <c r="D37" s="250"/>
      <c r="E37" s="250"/>
      <c r="F37" s="244" t="e">
        <f>MATCH(CRUCES_AEREOS[[#This Row],[Diámetro NPS]],NPS,0)</f>
        <v>#N/A</v>
      </c>
      <c r="G37" s="252"/>
      <c r="H37" s="277"/>
      <c r="I37" s="253"/>
      <c r="J37" s="254"/>
      <c r="K37" s="235" t="str">
        <f>IF(CRUCES_AEREOS[[#This Row],[ANSI 600]]="","",(1-CRUCES_AEREOS[[#This Row],[ANSI 600]])=1)</f>
        <v/>
      </c>
      <c r="L37" s="239">
        <f>IFERROR(CRUCES_AEREOS[[#This Row],[ANSI 600]]+CRUCES_AEREOS[[#This Row],[ANSI 900]]*(cg_p*CRUCES_AEREOS[[#This Row],[Diámetro NPS]]^2+ch_p*CRUCES_AEREOS[[#This Row],[Diámetro NPS]]+ci_p),0)</f>
        <v>0</v>
      </c>
      <c r="M37" s="281" cm="1">
        <f t="array" ref="M37">IFERROR(INDEX(EQ_Poliductos_ajustad!$C$158:$C$172,CRUCES_AEREOS[[#This Row],[Posición]])*CRUCES_AEREOS[[#This Row],[L calculo]]^2+INDEX(EQ_Poliductos_ajustad!$D$158:$D$172,CRUCES_AEREOS[[#This Row],[Posición]])*CRUCES_AEREOS[[#This Row],[L calculo]]+INDEX(EQ_Poliductos_ajustad!$E$158:$E$172,CRUCES_AEREOS[[#This Row],[Posición]]),0)</f>
        <v>0</v>
      </c>
      <c r="N37" s="280">
        <f>IFERROR(CRUCES_AEREOS[[#This Row],[Costo unitario]]*CRUCES_AEREOS[[#This Row],[Longitud  Cruce especial '[m']]],0)</f>
        <v>0</v>
      </c>
      <c r="O37" s="249">
        <f>MIN(CRUCES_AEREOS[[#This Row],[Longitud  Cruce especial '[m']]],300)</f>
        <v>300</v>
      </c>
    </row>
    <row r="38" spans="1:15">
      <c r="A38" s="120"/>
      <c r="B38" s="235"/>
      <c r="C38" s="235"/>
      <c r="D38" s="235"/>
      <c r="E38" s="235"/>
      <c r="F38" s="235"/>
      <c r="G38" s="235"/>
      <c r="H38" s="242"/>
      <c r="I38" s="236"/>
      <c r="J38" s="235"/>
      <c r="K38" s="235"/>
      <c r="L38" s="235"/>
      <c r="M38" s="235"/>
      <c r="N38" s="235"/>
      <c r="O38" s="235"/>
    </row>
    <row r="39" spans="1:15">
      <c r="A39" s="120"/>
      <c r="B39" s="235"/>
      <c r="C39" s="235"/>
      <c r="D39" s="235"/>
      <c r="E39" s="235"/>
      <c r="F39" s="235"/>
      <c r="G39" s="235"/>
      <c r="H39" s="242"/>
      <c r="I39" s="236"/>
      <c r="J39" s="235"/>
      <c r="K39" s="235"/>
      <c r="L39" s="235"/>
      <c r="M39" s="235"/>
      <c r="N39" s="235"/>
      <c r="O39" s="235"/>
    </row>
    <row r="40" spans="1:15">
      <c r="A40" s="120"/>
      <c r="B40" s="235"/>
      <c r="C40" s="235"/>
      <c r="D40" s="235"/>
      <c r="E40" s="235"/>
      <c r="F40" s="235"/>
      <c r="G40" s="235"/>
      <c r="H40" s="242"/>
      <c r="I40" s="236"/>
      <c r="J40" s="235"/>
      <c r="K40" s="235"/>
      <c r="L40" s="235"/>
      <c r="M40" s="235"/>
      <c r="N40" s="235"/>
      <c r="O40" s="235"/>
    </row>
    <row r="41" spans="1:15">
      <c r="A41" s="120"/>
      <c r="B41" s="235"/>
      <c r="C41" s="235"/>
      <c r="D41" s="235"/>
      <c r="E41" s="235"/>
      <c r="F41" s="235"/>
      <c r="G41" s="235"/>
      <c r="H41" s="242"/>
      <c r="I41" s="236"/>
      <c r="J41" s="235"/>
      <c r="K41" s="235"/>
      <c r="L41" s="235"/>
      <c r="M41" s="235"/>
      <c r="N41" s="235"/>
      <c r="O41" s="235"/>
    </row>
    <row r="42" spans="1:15">
      <c r="A42" s="120"/>
      <c r="B42" s="235"/>
      <c r="C42" s="235"/>
      <c r="D42" s="235"/>
      <c r="E42" s="235"/>
      <c r="F42" s="235"/>
      <c r="G42" s="235"/>
      <c r="H42" s="242"/>
      <c r="I42" s="236"/>
      <c r="J42" s="235"/>
      <c r="K42" s="235"/>
      <c r="L42" s="235"/>
      <c r="M42" s="235"/>
      <c r="N42" s="235"/>
      <c r="O42" s="235"/>
    </row>
    <row r="43" spans="1:15">
      <c r="A43" s="120"/>
      <c r="I43" s="224"/>
    </row>
    <row r="44" spans="1:15">
      <c r="A44" s="120"/>
      <c r="B44" s="138" t="s">
        <v>278</v>
      </c>
      <c r="C44" t="s">
        <v>279</v>
      </c>
    </row>
    <row r="45" spans="1:15" ht="30">
      <c r="A45" s="120"/>
      <c r="B45" s="213" t="s">
        <v>207</v>
      </c>
      <c r="C45" s="213" t="s">
        <v>208</v>
      </c>
      <c r="D45" s="213" t="s">
        <v>209</v>
      </c>
      <c r="E45" s="213" t="s">
        <v>210</v>
      </c>
      <c r="F45" s="188" t="s">
        <v>280</v>
      </c>
      <c r="G45" s="188" t="s">
        <v>68</v>
      </c>
      <c r="H45" s="188" t="s">
        <v>281</v>
      </c>
      <c r="I45" s="188" t="s">
        <v>282</v>
      </c>
      <c r="J45" s="201" t="s">
        <v>137</v>
      </c>
      <c r="K45" s="201" t="s">
        <v>138</v>
      </c>
      <c r="L45" s="219" t="s">
        <v>269</v>
      </c>
      <c r="M45" s="188" t="s">
        <v>283</v>
      </c>
      <c r="N45" s="188" t="s">
        <v>272</v>
      </c>
    </row>
    <row r="46" spans="1:15">
      <c r="A46" s="120"/>
      <c r="B46" s="256"/>
      <c r="C46" s="256"/>
      <c r="D46" s="256"/>
      <c r="E46" s="256"/>
      <c r="F46" s="251" t="s">
        <v>171</v>
      </c>
      <c r="G46" s="252">
        <v>20</v>
      </c>
      <c r="H46" s="254">
        <v>2</v>
      </c>
      <c r="I46" s="257">
        <f>IFERROR(CHOOSE(conexiones[[#This Row],[Posición]],bq_p,bt_p,bw_p,bz_p)*conexiones[[#This Row],[Diámetro NPS]]^2+CHOOSE(conexiones[[#This Row],[Posición]],br_p,bu_p,bx_p,ca_p)*conexiones[[#This Row],[Diámetro NPS]]+CHOOSE(conexiones[[#This Row],[Posición]],bs_p,bv_p,by_p,cb_p),0)</f>
        <v>59493.744119808776</v>
      </c>
      <c r="J46" s="247" t="b">
        <v>1</v>
      </c>
      <c r="K46" s="248" t="b">
        <f>IF(conexiones[[#This Row],[ANSI 600]]="","",(1-conexiones[[#This Row],[ANSI 600]])=1)</f>
        <v>0</v>
      </c>
      <c r="L46" s="239">
        <f>IFERROR(conexiones[[#This Row],[ANSI 600]]+conexiones[[#This Row],[ANSI 900]]*(cg_p*conexiones[[#This Row],[Diámetro NPS]]^2+ch_p*conexiones[[#This Row],[Diámetro NPS]]+ci_p),0)</f>
        <v>1</v>
      </c>
      <c r="M46" s="281">
        <f>IFERROR(conexiones[[#This Row],[Fact_ANSI ]]*conexiones[[#This Row],[Cantidad]]*conexiones[[#This Row],[Valor unitario conexión ]],0)</f>
        <v>118987.48823961755</v>
      </c>
      <c r="N46" s="244">
        <f>MATCH(F46,'Simulador_tramo único diam'!$F$104:$F$107,0)</f>
        <v>4</v>
      </c>
    </row>
    <row r="47" spans="1:15">
      <c r="A47" s="120" t="str">
        <f>+A37</f>
        <v>Inserte fila en la tabla según necesidad</v>
      </c>
      <c r="B47" s="250"/>
      <c r="C47" s="250"/>
      <c r="D47" s="250"/>
      <c r="E47" s="250"/>
      <c r="F47" s="254"/>
      <c r="G47" s="252"/>
      <c r="H47" s="254"/>
      <c r="I47" s="257">
        <f>IFERROR(CHOOSE(conexiones[[#This Row],[Posición]],bq_p,bt_p,bw_p,bz_p)*conexiones[[#This Row],[Diámetro NPS]]^2+CHOOSE(conexiones[[#This Row],[Posición]],br_p,bu_p,bx_p,ca_p)*conexiones[[#This Row],[Diámetro NPS]]+CHOOSE(conexiones[[#This Row],[Posición]],bs_p,bv_p,by_p,cb_p),0)</f>
        <v>0</v>
      </c>
      <c r="J47" s="254"/>
      <c r="K47" s="257" t="str">
        <f>IF(conexiones[[#This Row],[ANSI 600]]="","",(1-conexiones[[#This Row],[ANSI 600]])=1)</f>
        <v/>
      </c>
      <c r="L47" s="239">
        <f>IFERROR(conexiones[[#This Row],[ANSI 600]]+conexiones[[#This Row],[ANSI 900]]*(cg_p*conexiones[[#This Row],[Diámetro NPS]]^2+ch_p*conexiones[[#This Row],[Diámetro NPS]]+ci_p),0)</f>
        <v>0</v>
      </c>
      <c r="M47" s="281">
        <f>IFERROR(conexiones[[#This Row],[Fact_ANSI ]]*conexiones[[#This Row],[Cantidad]]*conexiones[[#This Row],[Valor unitario conexión ]],0)</f>
        <v>0</v>
      </c>
      <c r="N47" s="244" t="e">
        <f>MATCH(F47,'Simulador_tramo único diam'!$F$104:$F$107,0)</f>
        <v>#N/A</v>
      </c>
    </row>
    <row r="48" spans="1:15">
      <c r="B48" s="235"/>
      <c r="C48" s="235"/>
      <c r="D48" s="235"/>
      <c r="E48" s="235"/>
      <c r="F48" s="235"/>
      <c r="G48" s="235"/>
      <c r="H48" s="235"/>
      <c r="I48" s="235"/>
      <c r="J48" s="235"/>
      <c r="K48" s="235"/>
      <c r="L48" s="235"/>
      <c r="M48" s="235"/>
      <c r="N48" s="235"/>
    </row>
    <row r="49" spans="2:14">
      <c r="B49" s="235"/>
      <c r="C49" s="235"/>
      <c r="D49" s="235"/>
      <c r="E49" s="235"/>
      <c r="F49" s="235"/>
      <c r="G49" s="235"/>
      <c r="H49" s="235"/>
      <c r="I49" s="235"/>
      <c r="J49" s="235"/>
      <c r="K49" s="235"/>
      <c r="L49" s="235"/>
      <c r="M49" s="235"/>
      <c r="N49" s="235"/>
    </row>
    <row r="50" spans="2:14">
      <c r="B50" s="235"/>
      <c r="C50" s="235"/>
      <c r="D50" s="235"/>
      <c r="E50" s="235"/>
      <c r="F50" s="235"/>
      <c r="G50" s="235"/>
      <c r="H50" s="235"/>
      <c r="I50" s="235"/>
      <c r="J50" s="235"/>
      <c r="K50" s="235"/>
      <c r="L50" s="235"/>
      <c r="M50" s="235"/>
      <c r="N50" s="235"/>
    </row>
    <row r="51" spans="2:14">
      <c r="B51" s="235"/>
      <c r="C51" s="235"/>
      <c r="D51" s="235"/>
      <c r="E51" s="235"/>
      <c r="F51" s="235"/>
      <c r="G51" s="235"/>
      <c r="H51" s="235"/>
      <c r="J51" s="235"/>
    </row>
    <row r="52" spans="2:14">
      <c r="B52" s="235"/>
      <c r="C52" s="235"/>
      <c r="D52" s="235"/>
      <c r="E52" s="235"/>
      <c r="F52" s="235"/>
      <c r="G52" s="235"/>
      <c r="H52" s="235"/>
      <c r="J52" s="235"/>
    </row>
    <row r="53" spans="2:14">
      <c r="B53" s="235"/>
      <c r="C53" s="235"/>
      <c r="D53" s="235"/>
      <c r="E53" s="235"/>
      <c r="F53" s="235"/>
      <c r="G53" s="235"/>
      <c r="H53" s="235"/>
      <c r="J53" s="235"/>
    </row>
    <row r="54" spans="2:14">
      <c r="B54" s="235"/>
      <c r="C54" s="235"/>
      <c r="D54" s="235"/>
      <c r="E54" s="235"/>
      <c r="F54" s="235"/>
      <c r="G54" s="235"/>
      <c r="H54" s="235"/>
      <c r="J54" s="235"/>
    </row>
    <row r="55" spans="2:14">
      <c r="J55" s="235"/>
    </row>
    <row r="56" spans="2:14">
      <c r="J56" s="235"/>
    </row>
  </sheetData>
  <sheetProtection algorithmName="SHA-512" hashValue="zcTkyWPlX4/BbJVbPZIIN/vXQirFi+yNZVgfbpncK36PTneETGawdyUyM//ofonM+7stbhF/kpn5cvX7SuDPvg==" saltValue="6sD3qLIGaO83FZRWg2bqYQ==" spinCount="100000" sheet="1" objects="1" scenarios="1"/>
  <mergeCells count="9">
    <mergeCell ref="AS12:AT12"/>
    <mergeCell ref="AK12:AN12"/>
    <mergeCell ref="AO12:AP12"/>
    <mergeCell ref="AQ12:AR12"/>
    <mergeCell ref="N12:O12"/>
    <mergeCell ref="P12:R12"/>
    <mergeCell ref="S12:Z12"/>
    <mergeCell ref="AA12:AD12"/>
    <mergeCell ref="AE12:AJ12"/>
  </mergeCells>
  <phoneticPr fontId="46" type="noConversion"/>
  <conditionalFormatting sqref="I36:I37">
    <cfRule type="cellIs" dxfId="162" priority="1" operator="greaterThan">
      <formula>5000</formula>
    </cfRule>
  </conditionalFormatting>
  <dataValidations count="2">
    <dataValidation type="list" allowBlank="1" showInputMessage="1" showErrorMessage="1" sqref="G24:G27 G46:G47 G14:G15 G36:G37" xr:uid="{399D54C4-3D94-44ED-904D-6DEF68CE68BD}">
      <formula1>NPS</formula1>
    </dataValidation>
    <dataValidation type="list" allowBlank="1" showInputMessage="1" showErrorMessage="1" sqref="J24:J27 J36:J37 J46:J47" xr:uid="{536ED986-E37F-4C04-8268-4400FE0845B3}">
      <formula1>"VERDADERO, FALSO"</formula1>
    </dataValidation>
  </dataValidations>
  <pageMargins left="0.7" right="0.7" top="0.75" bottom="0.75" header="0.3" footer="0.3"/>
  <legacyDrawing r:id="rId1"/>
  <tableParts count="4">
    <tablePart r:id="rId2"/>
    <tablePart r:id="rId3"/>
    <tablePart r:id="rId4"/>
    <tablePart r:id="rId5"/>
  </tableParts>
  <extLst>
    <ext xmlns:x14="http://schemas.microsoft.com/office/spreadsheetml/2009/9/main" uri="{CCE6A557-97BC-4b89-ADB6-D9C93CAAB3DF}">
      <x14:dataValidations xmlns:xm="http://schemas.microsoft.com/office/excel/2006/main" count="2">
        <x14:dataValidation type="list" allowBlank="1" showInputMessage="1" showErrorMessage="1" xr:uid="{E571C382-EB40-41F5-8E90-88470D6395A2}">
          <x14:formula1>
            <xm:f>EQ_Poliductos_ajustad!$S$25:$S$30</xm:f>
          </x14:formula1>
          <xm:sqref>F24:F27</xm:sqref>
        </x14:dataValidation>
        <x14:dataValidation type="list" allowBlank="1" showInputMessage="1" showErrorMessage="1" xr:uid="{43BADF3D-ACBF-4ECC-A995-1F2E5813B60C}">
          <x14:formula1>
            <xm:f>'Simulador_tramo único diam'!$F$104:$F$107</xm:f>
          </x14:formula1>
          <xm:sqref>F46:F47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A58BA-D027-FF4D-8AE8-8C6A83B9632E}">
  <dimension ref="A1:AI186"/>
  <sheetViews>
    <sheetView showGridLines="0" topLeftCell="O1" zoomScale="91" zoomScaleNormal="91" workbookViewId="0">
      <selection activeCell="S7" sqref="S7:T7"/>
    </sheetView>
  </sheetViews>
  <sheetFormatPr defaultColWidth="11.42578125" defaultRowHeight="15"/>
  <cols>
    <col min="3" max="3" width="11.42578125" customWidth="1"/>
    <col min="4" max="4" width="14.140625" customWidth="1"/>
    <col min="5" max="5" width="16" customWidth="1"/>
    <col min="6" max="7" width="11.42578125" customWidth="1"/>
    <col min="8" max="8" width="16.28515625" customWidth="1"/>
    <col min="9" max="9" width="17.28515625" customWidth="1"/>
    <col min="10" max="10" width="18.140625" customWidth="1"/>
    <col min="11" max="11" width="16.28515625" customWidth="1"/>
    <col min="12" max="12" width="11" customWidth="1"/>
    <col min="13" max="13" width="11.140625" customWidth="1"/>
    <col min="14" max="14" width="12.7109375" customWidth="1"/>
    <col min="15" max="15" width="15.85546875" customWidth="1"/>
    <col min="16" max="19" width="11.42578125" customWidth="1"/>
    <col min="20" max="20" width="15.42578125" customWidth="1"/>
    <col min="21" max="21" width="11.42578125" customWidth="1"/>
    <col min="22" max="22" width="11.7109375" customWidth="1"/>
    <col min="23" max="23" width="13.5703125" customWidth="1"/>
    <col min="35" max="35" width="16.85546875" customWidth="1"/>
  </cols>
  <sheetData>
    <row r="1" spans="2:22" ht="16.5" thickBot="1">
      <c r="B1" s="51" t="s">
        <v>284</v>
      </c>
      <c r="C1" s="51"/>
      <c r="D1" s="51"/>
      <c r="E1" s="51"/>
      <c r="F1" s="51"/>
      <c r="G1" s="51"/>
      <c r="J1" s="151" t="s">
        <v>152</v>
      </c>
      <c r="R1" t="s">
        <v>285</v>
      </c>
      <c r="S1" t="s">
        <v>286</v>
      </c>
    </row>
    <row r="2" spans="2:22" ht="21.75" thickBot="1">
      <c r="L2" s="173" t="s">
        <v>287</v>
      </c>
      <c r="M2" s="169">
        <f>MATCH('Simulador_tramo único diam'!G3,NPS,0)</f>
        <v>10</v>
      </c>
      <c r="R2" s="182"/>
      <c r="S2" s="187" t="s">
        <v>288</v>
      </c>
      <c r="T2" s="187" t="s">
        <v>289</v>
      </c>
    </row>
    <row r="3" spans="2:22" ht="23.25" thickBot="1">
      <c r="B3" t="s">
        <v>290</v>
      </c>
      <c r="L3" s="173" t="s">
        <v>291</v>
      </c>
      <c r="M3" s="167">
        <f>IF(L&gt;=50000,3,IF(L&gt;=1000,2,1))</f>
        <v>3</v>
      </c>
      <c r="Q3" s="151" t="s">
        <v>152</v>
      </c>
      <c r="R3" s="183" t="s">
        <v>292</v>
      </c>
      <c r="S3" s="184" t="s">
        <v>293</v>
      </c>
      <c r="T3" s="184" t="s">
        <v>294</v>
      </c>
    </row>
    <row r="4" spans="2:22" ht="15.75" thickBot="1">
      <c r="L4" s="32" t="s">
        <v>295</v>
      </c>
      <c r="R4" s="185" t="s">
        <v>296</v>
      </c>
      <c r="S4" s="186">
        <v>0.31269999999999998</v>
      </c>
      <c r="T4" s="186">
        <v>0.39472000000000002</v>
      </c>
    </row>
    <row r="5" spans="2:22" ht="23.25" thickBot="1">
      <c r="E5" s="369" t="s">
        <v>297</v>
      </c>
      <c r="F5" s="370"/>
      <c r="G5" s="369" t="s">
        <v>298</v>
      </c>
      <c r="H5" s="370"/>
      <c r="I5" s="369" t="s">
        <v>299</v>
      </c>
      <c r="J5" s="370"/>
      <c r="L5" s="369" t="s">
        <v>291</v>
      </c>
      <c r="M5" s="370"/>
      <c r="R5" s="185" t="s">
        <v>300</v>
      </c>
      <c r="S5" s="186">
        <v>-1.2619999999999999E-2</v>
      </c>
      <c r="T5" s="186">
        <v>1.6979999999999999E-2</v>
      </c>
    </row>
    <row r="6" spans="2:22" ht="24.75" thickBot="1">
      <c r="C6" s="319" t="s">
        <v>301</v>
      </c>
      <c r="D6" s="319"/>
      <c r="E6" s="373" t="s">
        <v>302</v>
      </c>
      <c r="F6" s="374"/>
      <c r="G6" s="373" t="s">
        <v>303</v>
      </c>
      <c r="H6" s="374"/>
      <c r="I6" s="373" t="s">
        <v>304</v>
      </c>
      <c r="J6" s="374"/>
      <c r="L6" s="371" t="str">
        <f>+CHOOSE(M3,E6,G6,I6)</f>
        <v>50000m&lt;=l&lt;=300000 m</v>
      </c>
      <c r="M6" s="372"/>
      <c r="R6" s="185" t="s">
        <v>305</v>
      </c>
      <c r="S6" s="186">
        <v>6.8999999999999997E-4</v>
      </c>
      <c r="T6" s="186">
        <v>-8.3000000000000001E-4</v>
      </c>
    </row>
    <row r="7" spans="2:22" ht="24.75" thickBot="1">
      <c r="C7" s="54" t="s">
        <v>306</v>
      </c>
      <c r="D7" s="54" t="s">
        <v>307</v>
      </c>
      <c r="E7" s="53" t="s">
        <v>308</v>
      </c>
      <c r="F7" s="53" t="s">
        <v>309</v>
      </c>
      <c r="G7" s="53" t="s">
        <v>310</v>
      </c>
      <c r="H7" s="53" t="s">
        <v>311</v>
      </c>
      <c r="I7" s="53" t="s">
        <v>312</v>
      </c>
      <c r="J7" s="53" t="s">
        <v>313</v>
      </c>
      <c r="L7" s="57" t="s">
        <v>314</v>
      </c>
      <c r="M7" s="57" t="s">
        <v>315</v>
      </c>
      <c r="R7" s="185" t="s">
        <v>316</v>
      </c>
      <c r="S7" s="186">
        <v>-7.9682216241623786E-6</v>
      </c>
      <c r="T7" s="186">
        <v>1.0184082509162588E-5</v>
      </c>
    </row>
    <row r="8" spans="2:22" ht="19.5">
      <c r="C8" s="56">
        <v>2</v>
      </c>
      <c r="D8" s="55">
        <v>2.375</v>
      </c>
      <c r="E8" s="139">
        <v>481.79433621278446</v>
      </c>
      <c r="F8" s="139">
        <v>-0.11</v>
      </c>
      <c r="G8" s="139">
        <v>5094.8064575047556</v>
      </c>
      <c r="H8" s="139">
        <v>-0.45</v>
      </c>
      <c r="I8" s="139"/>
      <c r="J8" s="139"/>
      <c r="L8" s="58">
        <f t="shared" ref="L8:L22" si="0">+CHOOSE($M$3,E8,G8,I8)</f>
        <v>0</v>
      </c>
      <c r="M8" s="58">
        <f t="shared" ref="M8:M22" si="1">+CHOOSE($M$3,F8,H8,J8)</f>
        <v>0</v>
      </c>
      <c r="Q8" t="s">
        <v>317</v>
      </c>
      <c r="R8" t="s">
        <v>318</v>
      </c>
    </row>
    <row r="9" spans="2:22">
      <c r="C9" s="56">
        <v>4</v>
      </c>
      <c r="D9" s="55">
        <v>4.5</v>
      </c>
      <c r="E9" s="139">
        <v>176.42623043566132</v>
      </c>
      <c r="F9" s="139">
        <v>-0.01</v>
      </c>
      <c r="G9" s="139">
        <v>1049.5095063866554</v>
      </c>
      <c r="H9" s="139">
        <v>-0.28000000000000003</v>
      </c>
      <c r="I9" s="139">
        <v>22352.962119498894</v>
      </c>
      <c r="J9" s="139">
        <v>-0.55000000000000004</v>
      </c>
      <c r="L9" s="58">
        <f t="shared" si="0"/>
        <v>22352.962119498894</v>
      </c>
      <c r="M9" s="58">
        <f t="shared" si="1"/>
        <v>-0.55000000000000004</v>
      </c>
    </row>
    <row r="10" spans="2:22" ht="31.5">
      <c r="C10" s="56">
        <v>6</v>
      </c>
      <c r="D10" s="55">
        <v>6.625</v>
      </c>
      <c r="E10" s="139">
        <v>133.91480368386954</v>
      </c>
      <c r="F10" s="139">
        <v>0</v>
      </c>
      <c r="G10" s="139">
        <v>932.58950307683813</v>
      </c>
      <c r="H10" s="139">
        <v>-0.28000000000000003</v>
      </c>
      <c r="I10" s="139">
        <v>25984.608935855413</v>
      </c>
      <c r="J10" s="139">
        <v>-0.57999999999999996</v>
      </c>
      <c r="L10" s="58">
        <f t="shared" si="0"/>
        <v>25984.608935855413</v>
      </c>
      <c r="M10" s="58">
        <f t="shared" si="1"/>
        <v>-0.57999999999999996</v>
      </c>
      <c r="S10" s="97" t="s">
        <v>319</v>
      </c>
      <c r="T10" s="98" t="s">
        <v>320</v>
      </c>
      <c r="U10" s="98" t="s">
        <v>321</v>
      </c>
      <c r="V10" s="98" t="s">
        <v>322</v>
      </c>
    </row>
    <row r="11" spans="2:22">
      <c r="C11" s="56">
        <v>8</v>
      </c>
      <c r="D11" s="55">
        <v>8.625</v>
      </c>
      <c r="E11" s="139">
        <v>122.94743995091255</v>
      </c>
      <c r="F11" s="139">
        <v>-0.02</v>
      </c>
      <c r="G11" s="139">
        <v>561.25821437121795</v>
      </c>
      <c r="H11" s="139">
        <v>-0.24</v>
      </c>
      <c r="I11" s="139">
        <v>22338.167797885511</v>
      </c>
      <c r="J11" s="139">
        <v>-0.57999999999999996</v>
      </c>
      <c r="L11" s="58">
        <f t="shared" si="0"/>
        <v>22338.167797885511</v>
      </c>
      <c r="M11" s="58">
        <f t="shared" si="1"/>
        <v>-0.57999999999999996</v>
      </c>
      <c r="S11" s="93">
        <f>Diam</f>
        <v>20</v>
      </c>
      <c r="T11" s="119">
        <f>S4+S5*Diam+S6*Diam^2+S7*Diam^3</f>
        <v>0.27255422700670096</v>
      </c>
      <c r="U11" s="119">
        <f>T4+T5*Diam+T6*Diam^2+T7*Diam^3</f>
        <v>0.48379266007330068</v>
      </c>
      <c r="V11" s="119">
        <f>1-T11-U11</f>
        <v>0.24365311291999836</v>
      </c>
    </row>
    <row r="12" spans="2:22">
      <c r="C12" s="56">
        <v>10</v>
      </c>
      <c r="D12" s="55">
        <v>10.75</v>
      </c>
      <c r="E12" s="139">
        <v>141.91105689531236</v>
      </c>
      <c r="F12" s="139">
        <v>-0.06</v>
      </c>
      <c r="G12" s="139">
        <v>382.56959501553911</v>
      </c>
      <c r="H12" s="139">
        <v>-0.21</v>
      </c>
      <c r="I12" s="139">
        <v>27685.252183855184</v>
      </c>
      <c r="J12" s="139">
        <v>-0.61</v>
      </c>
      <c r="L12" s="58">
        <f t="shared" si="0"/>
        <v>27685.252183855184</v>
      </c>
      <c r="M12" s="58">
        <f t="shared" si="1"/>
        <v>-0.61</v>
      </c>
    </row>
    <row r="13" spans="2:22">
      <c r="C13" s="56">
        <v>12</v>
      </c>
      <c r="D13" s="55">
        <v>12.75</v>
      </c>
      <c r="E13" s="139">
        <v>150.03023170777055</v>
      </c>
      <c r="F13" s="139">
        <v>-0.11</v>
      </c>
      <c r="G13" s="139">
        <v>233.40965749185864</v>
      </c>
      <c r="H13" s="139">
        <v>-0.17</v>
      </c>
      <c r="I13" s="139">
        <v>21585.661843202779</v>
      </c>
      <c r="J13" s="139">
        <v>-0.59</v>
      </c>
      <c r="L13" s="58">
        <f t="shared" si="0"/>
        <v>21585.661843202779</v>
      </c>
      <c r="M13" s="58">
        <f t="shared" si="1"/>
        <v>-0.59</v>
      </c>
      <c r="S13" s="118"/>
      <c r="T13" s="118"/>
      <c r="U13" s="177" t="s">
        <v>323</v>
      </c>
    </row>
    <row r="14" spans="2:22">
      <c r="C14" s="56">
        <v>14</v>
      </c>
      <c r="D14" s="55">
        <v>14</v>
      </c>
      <c r="E14" s="139">
        <v>198.97077980114545</v>
      </c>
      <c r="F14" s="139">
        <v>-0.17</v>
      </c>
      <c r="G14" s="139">
        <v>154.5351451432268</v>
      </c>
      <c r="H14" s="139">
        <v>-0.13</v>
      </c>
      <c r="I14" s="139">
        <v>13622.901241981874</v>
      </c>
      <c r="J14" s="139">
        <v>-0.54</v>
      </c>
      <c r="L14" s="58">
        <f t="shared" si="0"/>
        <v>13622.901241981874</v>
      </c>
      <c r="M14" s="58">
        <f t="shared" si="1"/>
        <v>-0.54</v>
      </c>
      <c r="S14" s="107">
        <f>MATCH(DATE(YEAR(S15),MONTH(S15),1),Tabla_series[Fecha],0)</f>
        <v>21</v>
      </c>
      <c r="T14" s="107">
        <f>MATCH(DATE(YEAR(T15),MONTH(T15),1),Tabla_series[Fecha],0)</f>
        <v>36</v>
      </c>
      <c r="U14" s="107">
        <f>MATCH(DATE(YEAR(U15),MONTH(U15),1),Tabla_series[Fecha],0)</f>
        <v>132</v>
      </c>
      <c r="V14" s="107">
        <f>MATCH(DATE(YEAR(Fecha_evaluación),MONTH(Fecha_evaluación),1),Tabla_series[Fecha],0)</f>
        <v>96</v>
      </c>
    </row>
    <row r="15" spans="2:22">
      <c r="C15" s="56">
        <v>16</v>
      </c>
      <c r="D15" s="55">
        <v>16</v>
      </c>
      <c r="E15" s="139">
        <v>181.29625137849752</v>
      </c>
      <c r="F15" s="139">
        <v>-0.17</v>
      </c>
      <c r="G15" s="139">
        <v>111.98702773626846</v>
      </c>
      <c r="H15" s="139">
        <v>-0.1</v>
      </c>
      <c r="I15" s="139">
        <v>11156.054331627125</v>
      </c>
      <c r="J15" s="139">
        <v>-0.52</v>
      </c>
      <c r="L15" s="58">
        <f t="shared" si="0"/>
        <v>11156.054331627125</v>
      </c>
      <c r="M15" s="58">
        <f t="shared" si="1"/>
        <v>-0.52</v>
      </c>
      <c r="S15" s="285">
        <v>42277</v>
      </c>
      <c r="T15" s="285">
        <v>42735</v>
      </c>
      <c r="U15" s="285">
        <f>'Simulador_tramo único diam'!G114</f>
        <v>45657</v>
      </c>
      <c r="V15" s="286">
        <f>Fecha_evaluación</f>
        <v>44561</v>
      </c>
    </row>
    <row r="16" spans="2:22">
      <c r="C16" s="56">
        <v>18</v>
      </c>
      <c r="D16" s="55">
        <v>18</v>
      </c>
      <c r="E16" s="139">
        <v>214.63902519344464</v>
      </c>
      <c r="F16" s="139">
        <v>-0.21</v>
      </c>
      <c r="G16" s="139">
        <v>91.227469452422142</v>
      </c>
      <c r="H16" s="139">
        <v>-0.08</v>
      </c>
      <c r="I16" s="139">
        <v>8427.9207642483307</v>
      </c>
      <c r="J16" s="139">
        <v>-0.49</v>
      </c>
      <c r="L16" s="58">
        <f t="shared" si="0"/>
        <v>8427.9207642483307</v>
      </c>
      <c r="M16" s="58">
        <f t="shared" si="1"/>
        <v>-0.49</v>
      </c>
      <c r="R16" t="s">
        <v>324</v>
      </c>
      <c r="S16" s="114" cm="1">
        <f t="array" ref="S16">INDEX(Tabla_series[PPI_acero, serie PCU331210331210],EQ_Poliductos_ajustad!S14)</f>
        <v>250.4</v>
      </c>
      <c r="T16" s="114" cm="1">
        <f t="array" ref="T16">INDEX(Tabla_series[PPI_acero, serie PCU331210331210],EQ_Poliductos_ajustad!T14)</f>
        <v>257.89999999999998</v>
      </c>
      <c r="U16" s="114" cm="1">
        <f t="array" ref="U16">INDEX(Tabla_series[PPI_acero, serie PCU331210331210],EQ_Poliductos_ajustad!U14)</f>
        <v>434.726</v>
      </c>
      <c r="V16" s="116" cm="1">
        <f t="array" ref="V16">INDEX(Tabla_series[PPI_acero, serie PCU331210331210],EQ_Poliductos_ajustad!V14)</f>
        <v>596.76199999999994</v>
      </c>
    </row>
    <row r="17" spans="3:22">
      <c r="C17" s="56">
        <v>20</v>
      </c>
      <c r="D17" s="55">
        <v>20</v>
      </c>
      <c r="E17" s="139">
        <v>157.55642010162975</v>
      </c>
      <c r="F17" s="139">
        <v>-0.16</v>
      </c>
      <c r="G17" s="139">
        <v>86.769561323048023</v>
      </c>
      <c r="H17" s="139">
        <v>-0.06</v>
      </c>
      <c r="I17" s="139">
        <v>6468.8514129673349</v>
      </c>
      <c r="J17" s="139">
        <v>-0.46</v>
      </c>
      <c r="L17" s="58">
        <f t="shared" si="0"/>
        <v>6468.8514129673349</v>
      </c>
      <c r="M17" s="58">
        <f t="shared" si="1"/>
        <v>-0.46</v>
      </c>
      <c r="R17" t="s">
        <v>325</v>
      </c>
      <c r="S17" s="114" cm="1">
        <f t="array" ref="S17">INDEX(Tabla_series[SMLV_Dólares],EQ_Poliductos_ajustad!S14)</f>
        <v>210.1318545999097</v>
      </c>
      <c r="T17" s="114" cm="1">
        <f t="array" ref="T17">INDEX(Tabla_series[SMLV_Dólares],EQ_Poliductos_ajustad!T14)</f>
        <v>229.06517688400433</v>
      </c>
      <c r="U17" s="114" cm="1">
        <f t="array" ref="U17">INDEX(Tabla_series[SMLV_Dólares],EQ_Poliductos_ajustad!U14)</f>
        <v>296.45516858552116</v>
      </c>
      <c r="V17" s="116" cm="1">
        <f t="array" ref="V17">INDEX(Tabla_series[SMLV_Dólares],EQ_Poliductos_ajustad!V14)</f>
        <v>229.24435649405484</v>
      </c>
    </row>
    <row r="18" spans="3:22">
      <c r="C18" s="56">
        <v>24</v>
      </c>
      <c r="D18" s="55">
        <v>24</v>
      </c>
      <c r="E18" s="139">
        <v>137.41850991093787</v>
      </c>
      <c r="F18" s="139">
        <v>-0.15</v>
      </c>
      <c r="G18" s="139">
        <v>66.996528302321934</v>
      </c>
      <c r="H18" s="139">
        <v>-0.04</v>
      </c>
      <c r="I18" s="139">
        <v>7122.5109535321071</v>
      </c>
      <c r="J18" s="139">
        <v>-0.47</v>
      </c>
      <c r="L18" s="58">
        <f t="shared" si="0"/>
        <v>7122.5109535321071</v>
      </c>
      <c r="M18" s="58">
        <f t="shared" si="1"/>
        <v>-0.47</v>
      </c>
      <c r="R18" t="s">
        <v>326</v>
      </c>
      <c r="S18" s="114" cm="1">
        <f t="array" ref="S18">INDEX(Tabla_series[PPI -WPUFD41312],EQ_Poliductos_ajustad!S14)</f>
        <v>168.2</v>
      </c>
      <c r="T18" s="114" cm="1">
        <f t="array" ref="T18">INDEX(Tabla_series[PPI -WPUFD41312],EQ_Poliductos_ajustad!T14)</f>
        <v>170.1</v>
      </c>
      <c r="U18" s="114" cm="1">
        <f t="array" ref="U18">INDEX(Tabla_series[PPI -WPUFD41312],EQ_Poliductos_ajustad!U14)</f>
        <v>220.10599999999999</v>
      </c>
      <c r="V18" s="116" cm="1">
        <f t="array" ref="V18">INDEX(Tabla_series[PPI -WPUFD41312],EQ_Poliductos_ajustad!V14)</f>
        <v>192.25800000000001</v>
      </c>
    </row>
    <row r="19" spans="3:22">
      <c r="C19" s="56">
        <v>30</v>
      </c>
      <c r="D19" s="55">
        <v>30</v>
      </c>
      <c r="E19" s="139">
        <v>138.82698565429988</v>
      </c>
      <c r="F19" s="139">
        <v>-0.17</v>
      </c>
      <c r="G19" s="139">
        <v>52.370870424281186</v>
      </c>
      <c r="H19" s="139">
        <v>-0.02</v>
      </c>
      <c r="I19" s="139">
        <v>5864.4292677850362</v>
      </c>
      <c r="J19" s="139">
        <v>-0.45</v>
      </c>
      <c r="L19" s="58">
        <f t="shared" si="0"/>
        <v>5864.4292677850362</v>
      </c>
      <c r="M19" s="58">
        <f t="shared" si="1"/>
        <v>-0.45</v>
      </c>
    </row>
    <row r="20" spans="3:22">
      <c r="C20" s="56">
        <v>36</v>
      </c>
      <c r="D20" s="55">
        <v>36</v>
      </c>
      <c r="E20" s="139">
        <v>123.57477586230608</v>
      </c>
      <c r="F20" s="139">
        <v>-0.16</v>
      </c>
      <c r="G20" s="139">
        <v>44.10468875447777</v>
      </c>
      <c r="H20" s="139">
        <v>0</v>
      </c>
      <c r="I20" s="139">
        <v>5845.1791295525563</v>
      </c>
      <c r="J20" s="139">
        <v>-0.45</v>
      </c>
      <c r="L20" s="58">
        <f t="shared" si="0"/>
        <v>5845.1791295525563</v>
      </c>
      <c r="M20" s="58">
        <f t="shared" si="1"/>
        <v>-0.45</v>
      </c>
      <c r="P20" s="151"/>
      <c r="Q20" s="151"/>
      <c r="R20" s="151"/>
      <c r="S20" s="151"/>
      <c r="T20" s="151"/>
      <c r="U20" s="151"/>
      <c r="V20" s="151"/>
    </row>
    <row r="21" spans="3:22">
      <c r="C21" s="56">
        <v>42</v>
      </c>
      <c r="D21" s="55">
        <v>42</v>
      </c>
      <c r="E21" s="139">
        <v>113.23289346587269</v>
      </c>
      <c r="F21" s="139">
        <v>-0.15</v>
      </c>
      <c r="G21" s="139">
        <v>38.180882840476514</v>
      </c>
      <c r="H21" s="139">
        <v>0.02</v>
      </c>
      <c r="I21" s="139">
        <v>6784.8967008231539</v>
      </c>
      <c r="J21" s="139">
        <v>-0.46</v>
      </c>
      <c r="L21" s="58">
        <f t="shared" si="0"/>
        <v>6784.8967008231539</v>
      </c>
      <c r="M21" s="58">
        <f t="shared" si="1"/>
        <v>-0.46</v>
      </c>
      <c r="P21" s="151"/>
      <c r="Q21" s="151"/>
      <c r="R21" s="151"/>
      <c r="S21" s="151"/>
      <c r="T21" s="151"/>
      <c r="U21" s="151"/>
      <c r="V21" s="151"/>
    </row>
    <row r="22" spans="3:22">
      <c r="C22" s="56">
        <v>48</v>
      </c>
      <c r="D22" s="55">
        <v>48</v>
      </c>
      <c r="E22" s="139">
        <v>105.56227345300009</v>
      </c>
      <c r="F22" s="139">
        <v>-0.14000000000000001</v>
      </c>
      <c r="G22" s="139">
        <v>33.680337572545973</v>
      </c>
      <c r="H22" s="139">
        <v>0.03</v>
      </c>
      <c r="I22" s="139">
        <v>7064.1949574722012</v>
      </c>
      <c r="J22" s="139">
        <v>-0.46</v>
      </c>
      <c r="L22" s="58">
        <f t="shared" si="0"/>
        <v>7064.1949574722012</v>
      </c>
      <c r="M22" s="58">
        <f t="shared" si="1"/>
        <v>-0.46</v>
      </c>
      <c r="R22" s="120" t="s">
        <v>327</v>
      </c>
      <c r="S22" s="152">
        <f>$T$11*V16/U16+$U$11*V17/U17+$V$11*V18/U18</f>
        <v>0.96107928057580694</v>
      </c>
    </row>
    <row r="23" spans="3:22">
      <c r="C23" t="s">
        <v>328</v>
      </c>
    </row>
    <row r="24" spans="3:22">
      <c r="K24" t="s">
        <v>329</v>
      </c>
      <c r="L24" s="59" cm="1">
        <f t="array" ref="L24">+INDEX($L$8:$L$22,$M$2)</f>
        <v>6468.8514129673349</v>
      </c>
      <c r="M24" s="59" cm="1">
        <f t="array" ref="M24">+INDEX($M$8:$M$22,$M$2)</f>
        <v>-0.46</v>
      </c>
    </row>
    <row r="25" spans="3:22">
      <c r="L25" s="138"/>
      <c r="M25" s="138"/>
      <c r="N25" s="120"/>
      <c r="O25" s="115"/>
      <c r="R25">
        <v>1</v>
      </c>
      <c r="S25" t="s">
        <v>156</v>
      </c>
    </row>
    <row r="26" spans="3:22">
      <c r="K26" s="120" t="s">
        <v>330</v>
      </c>
      <c r="L26" s="120" t="s">
        <v>331</v>
      </c>
      <c r="M26" s="139">
        <f>(alo_ajust*L^blo_ajust)</f>
        <v>31.017372732666324</v>
      </c>
      <c r="R26">
        <v>2</v>
      </c>
      <c r="S26" t="s">
        <v>157</v>
      </c>
    </row>
    <row r="27" spans="3:22">
      <c r="G27" s="32"/>
      <c r="K27" s="120"/>
      <c r="L27" s="120"/>
      <c r="M27" s="115"/>
      <c r="R27">
        <v>3</v>
      </c>
      <c r="S27" t="s">
        <v>158</v>
      </c>
    </row>
    <row r="28" spans="3:22">
      <c r="G28" s="32"/>
      <c r="K28" s="120"/>
      <c r="L28" s="120"/>
      <c r="M28" s="115"/>
      <c r="R28">
        <v>4</v>
      </c>
      <c r="S28" t="s">
        <v>159</v>
      </c>
    </row>
    <row r="29" spans="3:22">
      <c r="G29" s="32"/>
      <c r="K29" s="120"/>
      <c r="L29" s="120"/>
      <c r="M29" s="115"/>
      <c r="R29">
        <v>5</v>
      </c>
      <c r="S29" t="s">
        <v>163</v>
      </c>
    </row>
    <row r="30" spans="3:22" ht="15.75" thickBot="1">
      <c r="G30" s="32" t="s">
        <v>332</v>
      </c>
      <c r="K30" s="120"/>
      <c r="L30" s="120"/>
      <c r="M30" s="115"/>
      <c r="R30">
        <v>6</v>
      </c>
      <c r="S30" t="s">
        <v>161</v>
      </c>
    </row>
    <row r="31" spans="3:22">
      <c r="G31" s="367" t="s">
        <v>333</v>
      </c>
      <c r="H31" s="368"/>
      <c r="I31" s="171" t="s">
        <v>334</v>
      </c>
      <c r="K31" s="120"/>
      <c r="L31" s="120"/>
      <c r="M31" s="115"/>
    </row>
    <row r="32" spans="3:22">
      <c r="G32" s="144" t="s">
        <v>335</v>
      </c>
      <c r="H32" s="144"/>
      <c r="I32" s="233">
        <v>3.3099999999999997E-2</v>
      </c>
      <c r="K32" s="120"/>
      <c r="L32" s="120"/>
      <c r="M32" s="115"/>
    </row>
    <row r="33" spans="2:16">
      <c r="F33" s="151" t="s">
        <v>152</v>
      </c>
      <c r="G33" s="144" t="s">
        <v>336</v>
      </c>
      <c r="H33" s="144"/>
      <c r="I33" s="233">
        <v>6.7699999999999996E-2</v>
      </c>
      <c r="K33" s="120"/>
      <c r="L33" s="120"/>
      <c r="M33" s="115"/>
    </row>
    <row r="34" spans="2:16">
      <c r="F34" s="151" t="s">
        <v>152</v>
      </c>
      <c r="G34" s="365" t="s">
        <v>337</v>
      </c>
      <c r="H34" s="366"/>
      <c r="I34" s="233">
        <v>0.1217</v>
      </c>
      <c r="K34" s="120"/>
      <c r="L34" s="120"/>
      <c r="M34" s="115"/>
    </row>
    <row r="35" spans="2:16">
      <c r="H35" t="s">
        <v>338</v>
      </c>
      <c r="I35" s="232">
        <f>SUM(I32:I34)</f>
        <v>0.2225</v>
      </c>
      <c r="K35" s="120"/>
      <c r="L35" s="120"/>
      <c r="M35" s="115"/>
    </row>
    <row r="36" spans="2:16">
      <c r="J36" s="151"/>
      <c r="L36" s="120"/>
      <c r="M36" s="115"/>
    </row>
    <row r="37" spans="2:16">
      <c r="F37" s="151"/>
      <c r="G37" s="332"/>
      <c r="H37" s="332"/>
      <c r="I37" s="145"/>
      <c r="J37" s="151"/>
      <c r="L37" s="120"/>
      <c r="M37" s="115"/>
    </row>
    <row r="38" spans="2:16">
      <c r="F38" s="151"/>
      <c r="G38" s="332"/>
      <c r="H38" s="332"/>
      <c r="I38" s="145"/>
      <c r="J38" s="151"/>
      <c r="L38" s="120"/>
      <c r="M38" s="115"/>
    </row>
    <row r="39" spans="2:16">
      <c r="I39" s="145"/>
      <c r="J39" s="175"/>
      <c r="L39" s="120"/>
      <c r="M39" s="115"/>
    </row>
    <row r="40" spans="2:16">
      <c r="L40" s="120"/>
      <c r="M40" s="115"/>
    </row>
    <row r="41" spans="2:16">
      <c r="L41" s="120"/>
      <c r="M41" s="115"/>
    </row>
    <row r="42" spans="2:16">
      <c r="L42" s="120"/>
      <c r="M42" s="115"/>
    </row>
    <row r="43" spans="2:16">
      <c r="L43" s="120"/>
      <c r="M43" s="115"/>
    </row>
    <row r="44" spans="2:16" ht="15.75">
      <c r="B44" s="51" t="s">
        <v>339</v>
      </c>
      <c r="C44" s="51"/>
      <c r="D44" s="51"/>
      <c r="E44" s="51"/>
      <c r="F44" s="51"/>
      <c r="G44" s="51"/>
      <c r="I44" s="151" t="s">
        <v>152</v>
      </c>
    </row>
    <row r="45" spans="2:16" ht="47.25">
      <c r="B45" s="62" t="s">
        <v>340</v>
      </c>
      <c r="C45" s="62" t="s">
        <v>101</v>
      </c>
      <c r="D45" s="62" t="s">
        <v>341</v>
      </c>
      <c r="E45" s="62" t="s">
        <v>342</v>
      </c>
      <c r="F45" s="62" t="s">
        <v>343</v>
      </c>
      <c r="G45" s="62" t="s">
        <v>344</v>
      </c>
      <c r="H45" s="62" t="s">
        <v>345</v>
      </c>
      <c r="I45" s="62" t="s">
        <v>346</v>
      </c>
      <c r="J45" s="375" t="s">
        <v>347</v>
      </c>
      <c r="K45" s="322"/>
      <c r="L45" s="322"/>
      <c r="M45" s="322"/>
      <c r="N45" s="322"/>
      <c r="O45" s="73" t="s">
        <v>329</v>
      </c>
    </row>
    <row r="46" spans="2:16" ht="31.5">
      <c r="B46" s="63" t="s">
        <v>348</v>
      </c>
      <c r="C46" s="63"/>
      <c r="D46" s="64" t="s">
        <v>349</v>
      </c>
      <c r="E46" s="67" t="s">
        <v>350</v>
      </c>
      <c r="F46" s="66">
        <v>100</v>
      </c>
      <c r="G46" s="66">
        <v>300000</v>
      </c>
      <c r="H46" s="75" t="s">
        <v>351</v>
      </c>
      <c r="I46" s="274">
        <v>1.2961822755119361</v>
      </c>
      <c r="J46" s="319"/>
      <c r="K46" s="319"/>
      <c r="L46" s="319"/>
      <c r="M46" s="319"/>
      <c r="N46" s="319"/>
      <c r="O46" s="96">
        <f>I46</f>
        <v>1.2961822755119361</v>
      </c>
      <c r="P46" s="95"/>
    </row>
    <row r="47" spans="2:16" ht="15.95" customHeight="1">
      <c r="B47" s="345" t="s">
        <v>352</v>
      </c>
      <c r="C47" s="339"/>
      <c r="D47" s="362" t="s">
        <v>353</v>
      </c>
      <c r="E47" s="331" t="s">
        <v>350</v>
      </c>
      <c r="F47" s="364">
        <v>100</v>
      </c>
      <c r="G47" s="364">
        <v>300000</v>
      </c>
      <c r="H47" s="75" t="s">
        <v>354</v>
      </c>
      <c r="I47" s="274">
        <v>5.9569557648346179E-5</v>
      </c>
      <c r="J47" s="319"/>
      <c r="K47" s="319"/>
      <c r="L47" s="319"/>
      <c r="M47" s="319"/>
      <c r="N47" s="319"/>
      <c r="O47" s="376">
        <f>I47*Diam^2+I48*Diam+I49</f>
        <v>1.7015792358794644</v>
      </c>
      <c r="P47" s="95"/>
    </row>
    <row r="48" spans="2:16" ht="15.95" customHeight="1">
      <c r="B48" s="345"/>
      <c r="C48" s="340"/>
      <c r="D48" s="363"/>
      <c r="E48" s="331"/>
      <c r="F48" s="364"/>
      <c r="G48" s="364"/>
      <c r="H48" s="75" t="s">
        <v>355</v>
      </c>
      <c r="I48" s="274">
        <v>2.6978675768940335E-3</v>
      </c>
      <c r="J48" s="319"/>
      <c r="K48" s="319"/>
      <c r="L48" s="319"/>
      <c r="M48" s="319"/>
      <c r="N48" s="319"/>
      <c r="O48" s="376"/>
      <c r="P48" s="95"/>
    </row>
    <row r="49" spans="2:16" ht="15.95" customHeight="1">
      <c r="B49" s="345"/>
      <c r="C49" s="341"/>
      <c r="D49" s="363"/>
      <c r="E49" s="331"/>
      <c r="F49" s="364"/>
      <c r="G49" s="364"/>
      <c r="H49" s="75" t="s">
        <v>356</v>
      </c>
      <c r="I49" s="274">
        <v>1.6237940612822452</v>
      </c>
      <c r="J49" s="319"/>
      <c r="K49" s="319"/>
      <c r="L49" s="319"/>
      <c r="M49" s="319"/>
      <c r="N49" s="319"/>
      <c r="O49" s="376"/>
      <c r="P49" s="95"/>
    </row>
    <row r="50" spans="2:16" ht="15.95" customHeight="1">
      <c r="B50" s="345" t="s">
        <v>357</v>
      </c>
      <c r="C50" s="339"/>
      <c r="D50" s="362" t="s">
        <v>353</v>
      </c>
      <c r="E50" s="331" t="s">
        <v>350</v>
      </c>
      <c r="F50" s="364">
        <v>100</v>
      </c>
      <c r="G50" s="364">
        <v>300000</v>
      </c>
      <c r="H50" s="75" t="s">
        <v>358</v>
      </c>
      <c r="I50" s="274">
        <v>1.0980519899777194E-4</v>
      </c>
      <c r="J50" s="319"/>
      <c r="K50" s="319"/>
      <c r="L50" s="319"/>
      <c r="M50" s="319"/>
      <c r="N50" s="319"/>
      <c r="O50" s="376">
        <f>I50*Diam^2+I51*Diam+I52</f>
        <v>2.2385824871178266</v>
      </c>
      <c r="P50" s="95"/>
    </row>
    <row r="51" spans="2:16" ht="15.95" customHeight="1">
      <c r="B51" s="345"/>
      <c r="C51" s="340"/>
      <c r="D51" s="363"/>
      <c r="E51" s="331"/>
      <c r="F51" s="364"/>
      <c r="G51" s="364"/>
      <c r="H51" s="75" t="s">
        <v>359</v>
      </c>
      <c r="I51" s="274">
        <v>9.7162895205649515E-4</v>
      </c>
      <c r="J51" s="319"/>
      <c r="K51" s="319"/>
      <c r="L51" s="319"/>
      <c r="M51" s="319"/>
      <c r="N51" s="319"/>
      <c r="O51" s="376"/>
      <c r="P51" s="95"/>
    </row>
    <row r="52" spans="2:16" ht="15.95" customHeight="1">
      <c r="B52" s="345"/>
      <c r="C52" s="341"/>
      <c r="D52" s="363"/>
      <c r="E52" s="331"/>
      <c r="F52" s="364"/>
      <c r="G52" s="364"/>
      <c r="H52" s="75" t="s">
        <v>360</v>
      </c>
      <c r="I52" s="274">
        <v>2.1752278284775879</v>
      </c>
      <c r="J52" s="319"/>
      <c r="K52" s="319"/>
      <c r="L52" s="319"/>
      <c r="M52" s="319"/>
      <c r="N52" s="319"/>
      <c r="O52" s="376"/>
      <c r="P52" s="95"/>
    </row>
    <row r="53" spans="2:16" ht="15.95" customHeight="1">
      <c r="B53" s="345" t="s">
        <v>111</v>
      </c>
      <c r="C53" s="339"/>
      <c r="D53" s="362" t="s">
        <v>353</v>
      </c>
      <c r="E53" s="331" t="s">
        <v>350</v>
      </c>
      <c r="F53" s="364">
        <v>100</v>
      </c>
      <c r="G53" s="364">
        <v>300000</v>
      </c>
      <c r="H53" s="75" t="s">
        <v>361</v>
      </c>
      <c r="I53" s="274">
        <v>-6.8049629912240761E-5</v>
      </c>
      <c r="J53" s="319"/>
      <c r="K53" s="319"/>
      <c r="L53" s="319"/>
      <c r="M53" s="319"/>
      <c r="N53" s="319"/>
      <c r="O53" s="376">
        <f>I53*Diam^2+I54*Diam+I55</f>
        <v>3.7565433753637563</v>
      </c>
      <c r="P53" s="95"/>
    </row>
    <row r="54" spans="2:16" ht="15.95" customHeight="1">
      <c r="B54" s="345"/>
      <c r="C54" s="340"/>
      <c r="D54" s="363"/>
      <c r="E54" s="331"/>
      <c r="F54" s="364"/>
      <c r="G54" s="364"/>
      <c r="H54" s="75" t="s">
        <v>362</v>
      </c>
      <c r="I54" s="274">
        <v>6.7047542839537202E-3</v>
      </c>
      <c r="J54" s="319"/>
      <c r="K54" s="319"/>
      <c r="L54" s="319"/>
      <c r="M54" s="319"/>
      <c r="N54" s="319"/>
      <c r="O54" s="376"/>
      <c r="P54" s="95"/>
    </row>
    <row r="55" spans="2:16" ht="15.95" customHeight="1">
      <c r="B55" s="345"/>
      <c r="C55" s="341"/>
      <c r="D55" s="363"/>
      <c r="E55" s="331"/>
      <c r="F55" s="364"/>
      <c r="G55" s="364"/>
      <c r="H55" s="75" t="s">
        <v>363</v>
      </c>
      <c r="I55" s="274">
        <v>3.649668141649578</v>
      </c>
      <c r="J55" s="319"/>
      <c r="K55" s="319"/>
      <c r="L55" s="319"/>
      <c r="M55" s="319"/>
      <c r="N55" s="319"/>
      <c r="O55" s="376"/>
      <c r="P55" s="95"/>
    </row>
    <row r="56" spans="2:16" ht="15.75">
      <c r="B56" s="345" t="s">
        <v>112</v>
      </c>
      <c r="C56" s="63"/>
      <c r="D56" s="68" t="s">
        <v>364</v>
      </c>
      <c r="E56" s="331" t="s">
        <v>350</v>
      </c>
      <c r="F56" s="364">
        <v>100</v>
      </c>
      <c r="G56" s="364">
        <v>300000</v>
      </c>
      <c r="H56" s="75" t="s">
        <v>365</v>
      </c>
      <c r="I56" s="274">
        <v>2.2339563326114877</v>
      </c>
      <c r="J56" s="319"/>
      <c r="K56" s="319"/>
      <c r="L56" s="319"/>
      <c r="M56" s="319"/>
      <c r="N56" s="319"/>
      <c r="O56" s="379">
        <f>SUMPRODUCT(I56:I60,P56:P60)</f>
        <v>2.2699878863632859</v>
      </c>
      <c r="P56" s="106">
        <f>IF(Diam&lt;4,1,0)</f>
        <v>0</v>
      </c>
    </row>
    <row r="57" spans="2:16" ht="15.75">
      <c r="B57" s="345"/>
      <c r="C57" s="63"/>
      <c r="D57" s="69" t="s">
        <v>366</v>
      </c>
      <c r="E57" s="331"/>
      <c r="F57" s="364"/>
      <c r="G57" s="364"/>
      <c r="H57" s="75" t="s">
        <v>367</v>
      </c>
      <c r="I57" s="274">
        <v>2.2519721094873848</v>
      </c>
      <c r="J57" s="319"/>
      <c r="K57" s="319"/>
      <c r="L57" s="319"/>
      <c r="M57" s="319"/>
      <c r="N57" s="319"/>
      <c r="O57" s="379"/>
      <c r="P57" s="106">
        <f>IF(AND(4&lt;=Diam,Diam&lt;16),1,0)</f>
        <v>0</v>
      </c>
    </row>
    <row r="58" spans="2:16" ht="15.75">
      <c r="B58" s="345"/>
      <c r="C58" s="63"/>
      <c r="D58" s="69" t="s">
        <v>368</v>
      </c>
      <c r="E58" s="331"/>
      <c r="F58" s="364"/>
      <c r="G58" s="364"/>
      <c r="H58" s="75" t="s">
        <v>369</v>
      </c>
      <c r="I58" s="274">
        <v>2.2699878863632859</v>
      </c>
      <c r="J58" s="319"/>
      <c r="K58" s="319"/>
      <c r="L58" s="319"/>
      <c r="M58" s="319"/>
      <c r="N58" s="319"/>
      <c r="O58" s="379"/>
      <c r="P58" s="106">
        <f>IF(AND(16&lt;=Diam,Diam&lt;30),1,0)</f>
        <v>1</v>
      </c>
    </row>
    <row r="59" spans="2:16" ht="15.75">
      <c r="B59" s="345"/>
      <c r="C59" s="63"/>
      <c r="D59" s="69" t="s">
        <v>370</v>
      </c>
      <c r="E59" s="331"/>
      <c r="F59" s="364"/>
      <c r="G59" s="364"/>
      <c r="H59" s="75" t="s">
        <v>371</v>
      </c>
      <c r="I59" s="274">
        <v>2.2880036632391829</v>
      </c>
      <c r="J59" s="319"/>
      <c r="K59" s="319"/>
      <c r="L59" s="319"/>
      <c r="M59" s="319"/>
      <c r="N59" s="319"/>
      <c r="O59" s="379"/>
      <c r="P59" s="106">
        <f>IF(AND(30&lt;=Diam,Diam&lt;42),1,0)</f>
        <v>0</v>
      </c>
    </row>
    <row r="60" spans="2:16" ht="15.75">
      <c r="B60" s="345"/>
      <c r="C60" s="63"/>
      <c r="D60" s="69" t="s">
        <v>372</v>
      </c>
      <c r="E60" s="331"/>
      <c r="F60" s="364"/>
      <c r="G60" s="364"/>
      <c r="H60" s="75" t="s">
        <v>373</v>
      </c>
      <c r="I60" s="274">
        <v>2.324035216990981</v>
      </c>
      <c r="J60" s="319"/>
      <c r="K60" s="319"/>
      <c r="L60" s="319"/>
      <c r="M60" s="319"/>
      <c r="N60" s="319"/>
      <c r="O60" s="379"/>
      <c r="P60" s="106">
        <f>IF(48=Diam,1,0)</f>
        <v>0</v>
      </c>
    </row>
    <row r="61" spans="2:16" ht="15.75">
      <c r="B61" s="345" t="s">
        <v>113</v>
      </c>
      <c r="C61" s="63"/>
      <c r="D61" s="69" t="s">
        <v>374</v>
      </c>
      <c r="E61" s="331" t="s">
        <v>350</v>
      </c>
      <c r="F61" s="331">
        <v>100</v>
      </c>
      <c r="G61" s="328">
        <v>300000</v>
      </c>
      <c r="H61" s="75" t="s">
        <v>375</v>
      </c>
      <c r="I61" s="274">
        <v>3.0806978457787437</v>
      </c>
      <c r="J61" s="319"/>
      <c r="K61" s="319"/>
      <c r="L61" s="319"/>
      <c r="M61" s="319"/>
      <c r="N61" s="319"/>
      <c r="O61" s="379">
        <f>SUMPRODUCT(I61:I64,P61:P64)</f>
        <v>3.0987136226546448</v>
      </c>
      <c r="P61" s="106">
        <f>IF(Diam&lt;16,1,0)</f>
        <v>0</v>
      </c>
    </row>
    <row r="62" spans="2:16" ht="15.75">
      <c r="B62" s="345"/>
      <c r="C62" s="63"/>
      <c r="D62" s="69" t="s">
        <v>376</v>
      </c>
      <c r="E62" s="331"/>
      <c r="F62" s="331"/>
      <c r="G62" s="329"/>
      <c r="H62" s="75" t="s">
        <v>377</v>
      </c>
      <c r="I62" s="274">
        <v>3.0987136226546448</v>
      </c>
      <c r="J62" s="319"/>
      <c r="K62" s="319"/>
      <c r="L62" s="319"/>
      <c r="M62" s="319"/>
      <c r="N62" s="319"/>
      <c r="O62" s="379"/>
      <c r="P62" s="106">
        <f>IF(AND(16&lt;=Diam,Diam&lt;36),1,0)</f>
        <v>1</v>
      </c>
    </row>
    <row r="63" spans="2:16" ht="15.75">
      <c r="B63" s="345"/>
      <c r="C63" s="63"/>
      <c r="D63" s="69" t="s">
        <v>378</v>
      </c>
      <c r="E63" s="331"/>
      <c r="F63" s="331"/>
      <c r="G63" s="329"/>
      <c r="H63" s="75" t="s">
        <v>379</v>
      </c>
      <c r="I63" s="274">
        <v>3.1167293995305418</v>
      </c>
      <c r="J63" s="319"/>
      <c r="K63" s="319"/>
      <c r="L63" s="319"/>
      <c r="M63" s="319"/>
      <c r="N63" s="319"/>
      <c r="O63" s="379"/>
      <c r="P63" s="106">
        <f>IF(AND(36&lt;=Diam,Diam&lt;48),1,0)</f>
        <v>0</v>
      </c>
    </row>
    <row r="64" spans="2:16" ht="15.75">
      <c r="B64" s="345"/>
      <c r="C64" s="63"/>
      <c r="D64" s="69" t="s">
        <v>380</v>
      </c>
      <c r="E64" s="331"/>
      <c r="F64" s="331"/>
      <c r="G64" s="330"/>
      <c r="H64" s="75" t="s">
        <v>381</v>
      </c>
      <c r="I64" s="274">
        <v>3.1347451764064429</v>
      </c>
      <c r="J64" s="319"/>
      <c r="K64" s="319"/>
      <c r="L64" s="319"/>
      <c r="M64" s="319"/>
      <c r="N64" s="319"/>
      <c r="O64" s="379"/>
      <c r="P64" s="106">
        <f>IF(48=Diam,1,0)</f>
        <v>0</v>
      </c>
    </row>
    <row r="65" spans="2:16" ht="31.5">
      <c r="B65" s="63" t="s">
        <v>114</v>
      </c>
      <c r="C65" s="63"/>
      <c r="D65" s="70" t="s">
        <v>349</v>
      </c>
      <c r="E65" s="67" t="s">
        <v>350</v>
      </c>
      <c r="F65" s="65">
        <v>100</v>
      </c>
      <c r="G65" s="65">
        <v>300000</v>
      </c>
      <c r="H65" s="75" t="s">
        <v>382</v>
      </c>
      <c r="I65" s="274">
        <v>1.801577687589909</v>
      </c>
      <c r="J65" s="319"/>
      <c r="K65" s="319"/>
      <c r="L65" s="319"/>
      <c r="M65" s="319"/>
      <c r="N65" s="319"/>
      <c r="O65" s="96">
        <f t="shared" ref="O65:O66" si="2">I65</f>
        <v>1.801577687589909</v>
      </c>
      <c r="P65" s="106"/>
    </row>
    <row r="66" spans="2:16" ht="31.5">
      <c r="B66" s="63" t="s">
        <v>115</v>
      </c>
      <c r="C66" s="63"/>
      <c r="D66" s="70" t="s">
        <v>383</v>
      </c>
      <c r="E66" s="67" t="s">
        <v>350</v>
      </c>
      <c r="F66" s="65">
        <v>100</v>
      </c>
      <c r="G66" s="65">
        <v>300000</v>
      </c>
      <c r="H66" s="75" t="s">
        <v>384</v>
      </c>
      <c r="I66" s="274">
        <v>1.801577687589909</v>
      </c>
      <c r="J66" s="319"/>
      <c r="K66" s="319"/>
      <c r="L66" s="319"/>
      <c r="M66" s="319"/>
      <c r="N66" s="319"/>
      <c r="O66" s="96">
        <f t="shared" si="2"/>
        <v>1.801577687589909</v>
      </c>
      <c r="P66" s="107"/>
    </row>
    <row r="67" spans="2:16" ht="15.75">
      <c r="B67" s="345" t="s">
        <v>116</v>
      </c>
      <c r="C67" s="63"/>
      <c r="D67" s="69" t="s">
        <v>385</v>
      </c>
      <c r="E67" s="331" t="s">
        <v>350</v>
      </c>
      <c r="F67" s="358">
        <v>100</v>
      </c>
      <c r="G67" s="359">
        <v>300000</v>
      </c>
      <c r="H67" s="75" t="s">
        <v>386</v>
      </c>
      <c r="I67" s="274">
        <v>1.8916565719694025</v>
      </c>
      <c r="J67" s="319"/>
      <c r="K67" s="319"/>
      <c r="L67" s="319"/>
      <c r="M67" s="319"/>
      <c r="N67" s="319"/>
      <c r="O67" s="379">
        <f>SUMPRODUCT(I67:I70,P67:P70)</f>
        <v>1.9096723488453036</v>
      </c>
      <c r="P67" s="106">
        <f>IF(Diam&lt;18,1,0)</f>
        <v>0</v>
      </c>
    </row>
    <row r="68" spans="2:16" ht="15.75">
      <c r="B68" s="345"/>
      <c r="C68" s="63"/>
      <c r="D68" s="69" t="s">
        <v>387</v>
      </c>
      <c r="E68" s="331"/>
      <c r="F68" s="358"/>
      <c r="G68" s="360"/>
      <c r="H68" s="75" t="s">
        <v>388</v>
      </c>
      <c r="I68" s="274">
        <v>1.9096723488453036</v>
      </c>
      <c r="J68" s="319"/>
      <c r="K68" s="319"/>
      <c r="L68" s="319"/>
      <c r="M68" s="319"/>
      <c r="N68" s="319"/>
      <c r="O68" s="379"/>
      <c r="P68" s="106">
        <f>IF(AND(18&lt;=Diam,Diam&lt;24),1,0)</f>
        <v>1</v>
      </c>
    </row>
    <row r="69" spans="2:16" ht="15.75">
      <c r="B69" s="345"/>
      <c r="C69" s="63"/>
      <c r="D69" s="69" t="s">
        <v>389</v>
      </c>
      <c r="E69" s="331"/>
      <c r="F69" s="358"/>
      <c r="G69" s="360"/>
      <c r="H69" s="75" t="s">
        <v>390</v>
      </c>
      <c r="I69" s="274">
        <v>1.9276881257212006</v>
      </c>
      <c r="J69" s="319"/>
      <c r="K69" s="319"/>
      <c r="L69" s="319"/>
      <c r="M69" s="319"/>
      <c r="N69" s="319"/>
      <c r="O69" s="379"/>
      <c r="P69" s="106">
        <f>IF(AND(24&lt;=Diam,Diam&lt;36),1,0)</f>
        <v>0</v>
      </c>
    </row>
    <row r="70" spans="2:16" ht="15.75">
      <c r="B70" s="345"/>
      <c r="C70" s="63"/>
      <c r="D70" s="69" t="s">
        <v>391</v>
      </c>
      <c r="E70" s="331"/>
      <c r="F70" s="358"/>
      <c r="G70" s="361"/>
      <c r="H70" s="75" t="s">
        <v>392</v>
      </c>
      <c r="I70" s="274">
        <v>1.9457039025971019</v>
      </c>
      <c r="J70" s="319"/>
      <c r="K70" s="319"/>
      <c r="L70" s="319"/>
      <c r="M70" s="319"/>
      <c r="N70" s="319"/>
      <c r="O70" s="379"/>
      <c r="P70" s="106">
        <f>IF(AND(36&lt;=Diam,Diam&lt;=48),1,0)</f>
        <v>0</v>
      </c>
    </row>
    <row r="71" spans="2:16" ht="15.95" customHeight="1">
      <c r="B71" s="345" t="s">
        <v>117</v>
      </c>
      <c r="C71" s="339"/>
      <c r="D71" s="362" t="s">
        <v>349</v>
      </c>
      <c r="E71" s="331" t="s">
        <v>350</v>
      </c>
      <c r="F71" s="331">
        <v>100</v>
      </c>
      <c r="G71" s="331">
        <v>300000</v>
      </c>
      <c r="H71" s="75" t="s">
        <v>393</v>
      </c>
      <c r="I71" s="274">
        <v>7.5263087730532638E-5</v>
      </c>
      <c r="J71" s="319"/>
      <c r="K71" s="319"/>
      <c r="L71" s="319"/>
      <c r="M71" s="319"/>
      <c r="N71" s="319"/>
      <c r="O71" s="376">
        <f>I71*Diam^2+I72*Diam+I73</f>
        <v>3.9283630914057484</v>
      </c>
      <c r="P71" s="95"/>
    </row>
    <row r="72" spans="2:16" ht="15.95" customHeight="1">
      <c r="B72" s="345"/>
      <c r="C72" s="340"/>
      <c r="D72" s="363"/>
      <c r="E72" s="331"/>
      <c r="F72" s="331"/>
      <c r="G72" s="331"/>
      <c r="H72" s="75" t="s">
        <v>394</v>
      </c>
      <c r="I72" s="274">
        <v>-5.1914099400425507E-4</v>
      </c>
      <c r="J72" s="319"/>
      <c r="K72" s="319"/>
      <c r="L72" s="319"/>
      <c r="M72" s="319"/>
      <c r="N72" s="319"/>
      <c r="O72" s="376"/>
      <c r="P72" s="95"/>
    </row>
    <row r="73" spans="2:16" ht="15.95" customHeight="1">
      <c r="B73" s="345"/>
      <c r="C73" s="341"/>
      <c r="D73" s="363"/>
      <c r="E73" s="331"/>
      <c r="F73" s="331"/>
      <c r="G73" s="331"/>
      <c r="H73" s="75" t="s">
        <v>395</v>
      </c>
      <c r="I73" s="274">
        <v>3.9086406761936203</v>
      </c>
      <c r="J73" s="319"/>
      <c r="K73" s="319"/>
      <c r="L73" s="319"/>
      <c r="M73" s="319"/>
      <c r="N73" s="319"/>
      <c r="O73" s="376"/>
      <c r="P73" s="95"/>
    </row>
    <row r="74" spans="2:16" ht="15.95" customHeight="1">
      <c r="B74" s="345" t="s">
        <v>118</v>
      </c>
      <c r="C74" s="339"/>
      <c r="D74" s="355" t="s">
        <v>349</v>
      </c>
      <c r="E74" s="331" t="s">
        <v>350</v>
      </c>
      <c r="F74" s="331">
        <v>100</v>
      </c>
      <c r="G74" s="331">
        <v>300000</v>
      </c>
      <c r="H74" s="75" t="s">
        <v>396</v>
      </c>
      <c r="I74" s="274">
        <v>4.4188681608900314E-5</v>
      </c>
      <c r="J74" s="319"/>
      <c r="K74" s="319"/>
      <c r="L74" s="319"/>
      <c r="M74" s="319"/>
      <c r="N74" s="319"/>
      <c r="O74" s="376">
        <f>I74*Diam^2+I75*Diam+I76</f>
        <v>2.565886255475502</v>
      </c>
      <c r="P74" s="95"/>
    </row>
    <row r="75" spans="2:16" ht="15.95" customHeight="1">
      <c r="B75" s="345"/>
      <c r="C75" s="340"/>
      <c r="D75" s="356"/>
      <c r="E75" s="331"/>
      <c r="F75" s="331"/>
      <c r="G75" s="331"/>
      <c r="H75" s="75" t="s">
        <v>397</v>
      </c>
      <c r="I75" s="274">
        <v>3.6688261858655336E-4</v>
      </c>
      <c r="J75" s="319"/>
      <c r="K75" s="319"/>
      <c r="L75" s="319"/>
      <c r="M75" s="319"/>
      <c r="N75" s="319"/>
      <c r="O75" s="376"/>
      <c r="P75" s="95"/>
    </row>
    <row r="76" spans="2:16" ht="15.95" customHeight="1">
      <c r="B76" s="345"/>
      <c r="C76" s="341"/>
      <c r="D76" s="357"/>
      <c r="E76" s="331"/>
      <c r="F76" s="331"/>
      <c r="G76" s="331"/>
      <c r="H76" s="75" t="s">
        <v>398</v>
      </c>
      <c r="I76" s="274">
        <v>2.5408731304602106</v>
      </c>
      <c r="J76" s="319"/>
      <c r="K76" s="319"/>
      <c r="L76" s="319"/>
      <c r="M76" s="319"/>
      <c r="N76" s="319"/>
      <c r="O76" s="376"/>
      <c r="P76" s="95"/>
    </row>
    <row r="77" spans="2:16" ht="31.5">
      <c r="B77" s="63" t="s">
        <v>120</v>
      </c>
      <c r="C77" s="63"/>
      <c r="D77" s="69" t="s">
        <v>349</v>
      </c>
      <c r="E77" s="67" t="s">
        <v>350</v>
      </c>
      <c r="F77" s="65">
        <v>100</v>
      </c>
      <c r="G77" s="65">
        <v>300000</v>
      </c>
      <c r="H77" s="75" t="s">
        <v>399</v>
      </c>
      <c r="I77" s="274">
        <v>0.55276933338134215</v>
      </c>
      <c r="J77" s="319"/>
      <c r="K77" s="319"/>
      <c r="L77" s="319"/>
      <c r="M77" s="319"/>
      <c r="N77" s="319"/>
      <c r="O77" s="96">
        <f t="shared" ref="O77" si="3">I77</f>
        <v>0.55276933338134215</v>
      </c>
      <c r="P77" s="95"/>
    </row>
    <row r="78" spans="2:16" ht="15.95" customHeight="1">
      <c r="B78" s="345" t="s">
        <v>121</v>
      </c>
      <c r="C78" s="339"/>
      <c r="D78" s="327" t="s">
        <v>349</v>
      </c>
      <c r="E78" s="331" t="s">
        <v>350</v>
      </c>
      <c r="F78" s="331">
        <v>100</v>
      </c>
      <c r="G78" s="331">
        <v>300000</v>
      </c>
      <c r="H78" s="75" t="s">
        <v>400</v>
      </c>
      <c r="I78" s="274">
        <v>2.2997268288491765E-5</v>
      </c>
      <c r="J78" s="319"/>
      <c r="K78" s="319"/>
      <c r="L78" s="319"/>
      <c r="M78" s="319"/>
      <c r="N78" s="319"/>
      <c r="O78" s="376">
        <f>I78*Diam^2+I79*Diam+I80</f>
        <v>0.57857010693964273</v>
      </c>
      <c r="P78" s="95"/>
    </row>
    <row r="79" spans="2:16" ht="15.95" customHeight="1">
      <c r="B79" s="345"/>
      <c r="C79" s="340"/>
      <c r="D79" s="327"/>
      <c r="E79" s="331"/>
      <c r="F79" s="331"/>
      <c r="G79" s="331"/>
      <c r="H79" s="75" t="s">
        <v>401</v>
      </c>
      <c r="I79" s="274">
        <v>7.8211751967665732E-4</v>
      </c>
      <c r="J79" s="319"/>
      <c r="K79" s="319"/>
      <c r="L79" s="319"/>
      <c r="M79" s="319"/>
      <c r="N79" s="319"/>
      <c r="O79" s="376"/>
      <c r="P79" s="95"/>
    </row>
    <row r="80" spans="2:16" ht="15.95" customHeight="1">
      <c r="B80" s="345"/>
      <c r="C80" s="341"/>
      <c r="D80" s="327"/>
      <c r="E80" s="331"/>
      <c r="F80" s="331"/>
      <c r="G80" s="331"/>
      <c r="H80" s="75" t="s">
        <v>402</v>
      </c>
      <c r="I80" s="274">
        <v>0.55372884923071286</v>
      </c>
      <c r="J80" s="319"/>
      <c r="K80" s="319"/>
      <c r="L80" s="319"/>
      <c r="M80" s="319"/>
      <c r="N80" s="319"/>
      <c r="O80" s="376"/>
      <c r="P80" s="95"/>
    </row>
    <row r="81" spans="2:16" ht="15.95" customHeight="1">
      <c r="B81" s="345" t="s">
        <v>122</v>
      </c>
      <c r="C81" s="339"/>
      <c r="D81" s="327" t="s">
        <v>349</v>
      </c>
      <c r="E81" s="331" t="s">
        <v>350</v>
      </c>
      <c r="F81" s="354">
        <v>100</v>
      </c>
      <c r="G81" s="331">
        <v>300000</v>
      </c>
      <c r="H81" s="75" t="s">
        <v>403</v>
      </c>
      <c r="I81" s="274">
        <v>4.9113764031752709E-5</v>
      </c>
      <c r="J81" s="319"/>
      <c r="K81" s="319"/>
      <c r="L81" s="319"/>
      <c r="M81" s="319"/>
      <c r="N81" s="319"/>
      <c r="O81" s="376">
        <f>I81*Diam^2+I82*Diam+I83</f>
        <v>0.64064866312372559</v>
      </c>
      <c r="P81" s="95"/>
    </row>
    <row r="82" spans="2:16" ht="15.95" customHeight="1">
      <c r="B82" s="345"/>
      <c r="C82" s="340"/>
      <c r="D82" s="327"/>
      <c r="E82" s="331"/>
      <c r="F82" s="354"/>
      <c r="G82" s="331"/>
      <c r="H82" s="75" t="s">
        <v>404</v>
      </c>
      <c r="I82" s="274">
        <v>6.1719777405539714E-4</v>
      </c>
      <c r="J82" s="319"/>
      <c r="K82" s="319"/>
      <c r="L82" s="319"/>
      <c r="M82" s="319"/>
      <c r="N82" s="319"/>
      <c r="O82" s="376"/>
      <c r="P82" s="95"/>
    </row>
    <row r="83" spans="2:16" ht="15.95" customHeight="1">
      <c r="B83" s="345"/>
      <c r="C83" s="341"/>
      <c r="D83" s="327"/>
      <c r="E83" s="331"/>
      <c r="F83" s="354"/>
      <c r="G83" s="331"/>
      <c r="H83" s="75" t="s">
        <v>405</v>
      </c>
      <c r="I83" s="274">
        <v>0.60865920202991652</v>
      </c>
      <c r="J83" s="319"/>
      <c r="K83" s="319"/>
      <c r="L83" s="319"/>
      <c r="M83" s="319"/>
      <c r="N83" s="319"/>
      <c r="O83" s="376"/>
      <c r="P83" s="95"/>
    </row>
    <row r="84" spans="2:16" ht="15.95" customHeight="1">
      <c r="B84" s="345" t="s">
        <v>123</v>
      </c>
      <c r="C84" s="339"/>
      <c r="D84" s="327" t="s">
        <v>349</v>
      </c>
      <c r="E84" s="331" t="s">
        <v>350</v>
      </c>
      <c r="F84" s="331">
        <v>100</v>
      </c>
      <c r="G84" s="331">
        <v>300000</v>
      </c>
      <c r="H84" s="75" t="s">
        <v>406</v>
      </c>
      <c r="I84" s="274">
        <v>4.4928130053379891E-6</v>
      </c>
      <c r="J84" s="319"/>
      <c r="K84" s="319"/>
      <c r="L84" s="319"/>
      <c r="M84" s="319"/>
      <c r="N84" s="319"/>
      <c r="O84" s="376">
        <f>I84*Diam^2+I85*Diam+I86</f>
        <v>0.68278084734829148</v>
      </c>
      <c r="P84" s="95"/>
    </row>
    <row r="85" spans="2:16" ht="15.95" customHeight="1">
      <c r="B85" s="345"/>
      <c r="C85" s="340"/>
      <c r="D85" s="327"/>
      <c r="E85" s="331"/>
      <c r="F85" s="331"/>
      <c r="G85" s="331"/>
      <c r="H85" s="75" t="s">
        <v>407</v>
      </c>
      <c r="I85" s="274">
        <v>4.2756017623688412E-3</v>
      </c>
      <c r="J85" s="319"/>
      <c r="K85" s="319"/>
      <c r="L85" s="319"/>
      <c r="M85" s="319"/>
      <c r="N85" s="319"/>
      <c r="O85" s="376"/>
      <c r="P85" s="95"/>
    </row>
    <row r="86" spans="2:16" ht="15.95" customHeight="1">
      <c r="B86" s="345"/>
      <c r="C86" s="341"/>
      <c r="D86" s="327"/>
      <c r="E86" s="331"/>
      <c r="F86" s="331"/>
      <c r="G86" s="331"/>
      <c r="H86" s="75" t="s">
        <v>408</v>
      </c>
      <c r="I86" s="274">
        <v>0.5954716868987795</v>
      </c>
      <c r="J86" s="319"/>
      <c r="K86" s="319"/>
      <c r="L86" s="319"/>
      <c r="M86" s="319"/>
      <c r="N86" s="319"/>
      <c r="O86" s="376"/>
      <c r="P86" s="95"/>
    </row>
    <row r="87" spans="2:16" ht="15.95" customHeight="1">
      <c r="B87" s="345" t="s">
        <v>409</v>
      </c>
      <c r="C87" s="339"/>
      <c r="D87" s="346" t="s">
        <v>349</v>
      </c>
      <c r="E87" s="348" t="s">
        <v>350</v>
      </c>
      <c r="F87" s="351">
        <v>100</v>
      </c>
      <c r="G87" s="351">
        <v>300000</v>
      </c>
      <c r="H87" s="75" t="s">
        <v>410</v>
      </c>
      <c r="I87" s="274">
        <v>4.6267141034035263E-5</v>
      </c>
      <c r="J87" s="319"/>
      <c r="K87" s="319"/>
      <c r="L87" s="319"/>
      <c r="M87" s="319"/>
      <c r="N87" s="319"/>
      <c r="O87" s="376">
        <f>I87*Diam^2+I88*Diam+I89</f>
        <v>0.73312531334108111</v>
      </c>
      <c r="P87" s="95"/>
    </row>
    <row r="88" spans="2:16" ht="15.95" customHeight="1">
      <c r="B88" s="345"/>
      <c r="C88" s="340"/>
      <c r="D88" s="346"/>
      <c r="E88" s="349"/>
      <c r="F88" s="352"/>
      <c r="G88" s="352"/>
      <c r="H88" s="75" t="s">
        <v>411</v>
      </c>
      <c r="I88" s="274">
        <v>-1.1527217254573983E-6</v>
      </c>
      <c r="J88" s="319"/>
      <c r="K88" s="319"/>
      <c r="L88" s="319"/>
      <c r="M88" s="319"/>
      <c r="N88" s="319"/>
      <c r="O88" s="376"/>
      <c r="P88" s="95"/>
    </row>
    <row r="89" spans="2:16" ht="15.95" customHeight="1">
      <c r="B89" s="345"/>
      <c r="C89" s="341"/>
      <c r="D89" s="346"/>
      <c r="E89" s="350"/>
      <c r="F89" s="353"/>
      <c r="G89" s="353"/>
      <c r="H89" s="75" t="s">
        <v>412</v>
      </c>
      <c r="I89" s="274">
        <v>0.71464151136197618</v>
      </c>
      <c r="J89" s="319"/>
      <c r="K89" s="319"/>
      <c r="L89" s="319"/>
      <c r="M89" s="319"/>
      <c r="N89" s="319"/>
      <c r="O89" s="376"/>
      <c r="P89" s="95"/>
    </row>
    <row r="90" spans="2:16" ht="36">
      <c r="B90" s="71" t="s">
        <v>125</v>
      </c>
      <c r="C90" s="71"/>
      <c r="D90" s="69" t="s">
        <v>383</v>
      </c>
      <c r="E90" s="67" t="s">
        <v>350</v>
      </c>
      <c r="F90" s="67">
        <v>100</v>
      </c>
      <c r="G90" s="67">
        <v>300000</v>
      </c>
      <c r="H90" s="75" t="s">
        <v>413</v>
      </c>
      <c r="I90" s="274">
        <v>1.7945135427543653</v>
      </c>
      <c r="J90" s="319"/>
      <c r="K90" s="319"/>
      <c r="L90" s="319"/>
      <c r="M90" s="319"/>
      <c r="N90" s="319"/>
      <c r="O90" s="96">
        <f t="shared" ref="O90" si="4">I90</f>
        <v>1.7945135427543653</v>
      </c>
      <c r="P90" s="95"/>
    </row>
    <row r="91" spans="2:16">
      <c r="B91" s="347" t="s">
        <v>126</v>
      </c>
      <c r="C91" s="342"/>
      <c r="D91" s="327" t="s">
        <v>349</v>
      </c>
      <c r="E91" s="331" t="s">
        <v>350</v>
      </c>
      <c r="F91" s="331">
        <v>100</v>
      </c>
      <c r="G91" s="331">
        <v>300000</v>
      </c>
      <c r="H91" s="75" t="s">
        <v>414</v>
      </c>
      <c r="I91" s="274">
        <v>5.6844247012455547E-5</v>
      </c>
      <c r="J91" s="319"/>
      <c r="K91" s="319"/>
      <c r="L91" s="319"/>
      <c r="M91" s="319"/>
      <c r="N91" s="319"/>
      <c r="O91" s="376">
        <f>I91*Diam^2+I92*Diam+I93</f>
        <v>3.4419442858384097</v>
      </c>
      <c r="P91" s="95"/>
    </row>
    <row r="92" spans="2:16">
      <c r="B92" s="347"/>
      <c r="C92" s="343"/>
      <c r="D92" s="327"/>
      <c r="E92" s="331"/>
      <c r="F92" s="331"/>
      <c r="G92" s="331"/>
      <c r="H92" s="75" t="s">
        <v>415</v>
      </c>
      <c r="I92" s="274">
        <v>1.7218924127782854E-2</v>
      </c>
      <c r="J92" s="319"/>
      <c r="K92" s="319"/>
      <c r="L92" s="319"/>
      <c r="M92" s="319"/>
      <c r="N92" s="319"/>
      <c r="O92" s="376"/>
      <c r="P92" s="95"/>
    </row>
    <row r="93" spans="2:16">
      <c r="B93" s="347"/>
      <c r="C93" s="344"/>
      <c r="D93" s="327"/>
      <c r="E93" s="331"/>
      <c r="F93" s="331"/>
      <c r="G93" s="331"/>
      <c r="H93" s="75" t="s">
        <v>416</v>
      </c>
      <c r="I93" s="274">
        <v>3.0748281044777706</v>
      </c>
      <c r="J93" s="319"/>
      <c r="K93" s="319"/>
      <c r="L93" s="319"/>
      <c r="M93" s="319"/>
      <c r="N93" s="319"/>
      <c r="O93" s="376"/>
      <c r="P93" s="95"/>
    </row>
    <row r="94" spans="2:16">
      <c r="B94" s="347" t="s">
        <v>127</v>
      </c>
      <c r="C94" s="342"/>
      <c r="D94" s="346" t="s">
        <v>349</v>
      </c>
      <c r="E94" s="331" t="s">
        <v>350</v>
      </c>
      <c r="F94" s="331">
        <v>100</v>
      </c>
      <c r="G94" s="331">
        <v>200000</v>
      </c>
      <c r="H94" s="75" t="s">
        <v>417</v>
      </c>
      <c r="I94" s="274">
        <v>-2.2309668419115934E-4</v>
      </c>
      <c r="J94" s="319"/>
      <c r="K94" s="319"/>
      <c r="L94" s="319"/>
      <c r="M94" s="319"/>
      <c r="N94" s="319"/>
      <c r="O94" s="376">
        <f>I94*Diam^2+I95*Diam+I96</f>
        <v>4.5267730130306107</v>
      </c>
      <c r="P94" s="95"/>
    </row>
    <row r="95" spans="2:16">
      <c r="B95" s="347"/>
      <c r="C95" s="343"/>
      <c r="D95" s="346"/>
      <c r="E95" s="331"/>
      <c r="F95" s="331"/>
      <c r="G95" s="331"/>
      <c r="H95" s="75" t="s">
        <v>418</v>
      </c>
      <c r="I95" s="274">
        <v>3.4554426520872629E-2</v>
      </c>
      <c r="J95" s="319"/>
      <c r="K95" s="319"/>
      <c r="L95" s="319"/>
      <c r="M95" s="319"/>
      <c r="N95" s="319"/>
      <c r="O95" s="376"/>
      <c r="P95" s="95"/>
    </row>
    <row r="96" spans="2:16">
      <c r="B96" s="347"/>
      <c r="C96" s="344"/>
      <c r="D96" s="346"/>
      <c r="E96" s="331"/>
      <c r="F96" s="331"/>
      <c r="G96" s="331"/>
      <c r="H96" s="75" t="s">
        <v>419</v>
      </c>
      <c r="I96" s="274">
        <v>3.9249231562896223</v>
      </c>
      <c r="J96" s="319"/>
      <c r="K96" s="319"/>
      <c r="L96" s="319"/>
      <c r="M96" s="319"/>
      <c r="N96" s="319"/>
      <c r="O96" s="376"/>
      <c r="P96" s="95"/>
    </row>
    <row r="97" spans="2:16">
      <c r="B97" s="347" t="s">
        <v>128</v>
      </c>
      <c r="C97" s="342"/>
      <c r="D97" s="346" t="s">
        <v>349</v>
      </c>
      <c r="E97" s="331" t="s">
        <v>350</v>
      </c>
      <c r="F97" s="331">
        <v>100</v>
      </c>
      <c r="G97" s="331">
        <v>300000</v>
      </c>
      <c r="H97" s="75" t="s">
        <v>420</v>
      </c>
      <c r="I97" s="274">
        <v>-2.2309668419115934E-4</v>
      </c>
      <c r="J97" s="319"/>
      <c r="K97" s="319"/>
      <c r="L97" s="319"/>
      <c r="M97" s="319"/>
      <c r="N97" s="319"/>
      <c r="O97" s="376">
        <f>I97*Diam^2+I98*Diam+I99</f>
        <v>5.6034811386832306</v>
      </c>
      <c r="P97" s="95"/>
    </row>
    <row r="98" spans="2:16">
      <c r="B98" s="347"/>
      <c r="C98" s="343"/>
      <c r="D98" s="346"/>
      <c r="E98" s="331"/>
      <c r="F98" s="331"/>
      <c r="G98" s="331"/>
      <c r="H98" s="75" t="s">
        <v>421</v>
      </c>
      <c r="I98" s="274">
        <v>3.4554426520872629E-2</v>
      </c>
      <c r="J98" s="319"/>
      <c r="K98" s="319"/>
      <c r="L98" s="319"/>
      <c r="M98" s="319"/>
      <c r="N98" s="319"/>
      <c r="O98" s="376"/>
      <c r="P98" s="95"/>
    </row>
    <row r="99" spans="2:16">
      <c r="B99" s="347"/>
      <c r="C99" s="344"/>
      <c r="D99" s="346"/>
      <c r="E99" s="331"/>
      <c r="F99" s="331"/>
      <c r="G99" s="331"/>
      <c r="H99" s="75" t="s">
        <v>422</v>
      </c>
      <c r="I99" s="274">
        <v>5.0016312819422417</v>
      </c>
      <c r="J99" s="319"/>
      <c r="K99" s="319"/>
      <c r="L99" s="319"/>
      <c r="M99" s="319"/>
      <c r="N99" s="319"/>
      <c r="O99" s="376"/>
      <c r="P99" s="95"/>
    </row>
    <row r="100" spans="2:16">
      <c r="B100" s="347" t="s">
        <v>129</v>
      </c>
      <c r="C100" s="342"/>
      <c r="D100" s="346" t="s">
        <v>349</v>
      </c>
      <c r="E100" s="331" t="s">
        <v>350</v>
      </c>
      <c r="F100" s="331">
        <v>100</v>
      </c>
      <c r="G100" s="331">
        <v>300000</v>
      </c>
      <c r="H100" s="75" t="s">
        <v>423</v>
      </c>
      <c r="I100" s="274">
        <v>1.9438769728703257E-5</v>
      </c>
      <c r="J100" s="319"/>
      <c r="K100" s="319"/>
      <c r="L100" s="319"/>
      <c r="M100" s="319"/>
      <c r="N100" s="319"/>
      <c r="O100" s="376">
        <f>I100*Diam^2+I101*Diam+I102</f>
        <v>7.1197733725004175</v>
      </c>
      <c r="P100" s="95"/>
    </row>
    <row r="101" spans="2:16">
      <c r="B101" s="347"/>
      <c r="C101" s="343"/>
      <c r="D101" s="346"/>
      <c r="E101" s="331"/>
      <c r="F101" s="331"/>
      <c r="G101" s="331"/>
      <c r="H101" s="75" t="s">
        <v>424</v>
      </c>
      <c r="I101" s="274">
        <v>2.4876041985125136E-2</v>
      </c>
      <c r="J101" s="319"/>
      <c r="K101" s="319"/>
      <c r="L101" s="319"/>
      <c r="M101" s="319"/>
      <c r="N101" s="319"/>
      <c r="O101" s="376"/>
      <c r="P101" s="95"/>
    </row>
    <row r="102" spans="2:16">
      <c r="B102" s="347"/>
      <c r="C102" s="344"/>
      <c r="D102" s="346"/>
      <c r="E102" s="331"/>
      <c r="F102" s="331"/>
      <c r="G102" s="331"/>
      <c r="H102" s="75" t="s">
        <v>425</v>
      </c>
      <c r="I102" s="274">
        <v>6.6144770249064333</v>
      </c>
      <c r="J102" s="319"/>
      <c r="K102" s="319"/>
      <c r="L102" s="319"/>
      <c r="M102" s="319"/>
      <c r="N102" s="319"/>
      <c r="O102" s="376"/>
      <c r="P102" s="95"/>
    </row>
    <row r="103" spans="2:16">
      <c r="B103" s="347" t="s">
        <v>130</v>
      </c>
      <c r="C103" s="342"/>
      <c r="D103" s="346" t="s">
        <v>349</v>
      </c>
      <c r="E103" s="331" t="s">
        <v>350</v>
      </c>
      <c r="F103" s="331">
        <v>100</v>
      </c>
      <c r="G103" s="331">
        <v>300000</v>
      </c>
      <c r="H103" s="75" t="s">
        <v>426</v>
      </c>
      <c r="I103" s="274">
        <v>1.9438769728692236E-5</v>
      </c>
      <c r="J103" s="319"/>
      <c r="K103" s="319"/>
      <c r="L103" s="319"/>
      <c r="M103" s="319"/>
      <c r="N103" s="319"/>
      <c r="O103" s="376">
        <f>I103*Diam^2+I104*Diam+I105</f>
        <v>7.5684017581890091</v>
      </c>
      <c r="P103" s="95"/>
    </row>
    <row r="104" spans="2:16">
      <c r="B104" s="347"/>
      <c r="C104" s="343"/>
      <c r="D104" s="346"/>
      <c r="E104" s="331"/>
      <c r="F104" s="331"/>
      <c r="G104" s="331"/>
      <c r="H104" s="75" t="s">
        <v>427</v>
      </c>
      <c r="I104" s="274">
        <v>2.487604198512566E-2</v>
      </c>
      <c r="J104" s="319"/>
      <c r="K104" s="319"/>
      <c r="L104" s="319"/>
      <c r="M104" s="319"/>
      <c r="N104" s="319"/>
      <c r="O104" s="376"/>
      <c r="P104" s="95"/>
    </row>
    <row r="105" spans="2:16">
      <c r="B105" s="347"/>
      <c r="C105" s="344"/>
      <c r="D105" s="346"/>
      <c r="E105" s="331"/>
      <c r="F105" s="331"/>
      <c r="G105" s="331"/>
      <c r="H105" s="75" t="s">
        <v>428</v>
      </c>
      <c r="I105" s="274">
        <v>7.0631054105950186</v>
      </c>
      <c r="J105" s="319"/>
      <c r="K105" s="319"/>
      <c r="L105" s="319"/>
      <c r="M105" s="319"/>
      <c r="N105" s="319"/>
      <c r="O105" s="376"/>
      <c r="P105" s="95"/>
    </row>
    <row r="106" spans="2:16" ht="15.95" customHeight="1">
      <c r="B106" s="345" t="s">
        <v>141</v>
      </c>
      <c r="C106" s="339"/>
      <c r="D106" s="327" t="s">
        <v>349</v>
      </c>
      <c r="E106" s="331" t="s">
        <v>350</v>
      </c>
      <c r="F106" s="331">
        <v>100</v>
      </c>
      <c r="G106" s="331">
        <v>300000</v>
      </c>
      <c r="H106" s="75" t="s">
        <v>429</v>
      </c>
      <c r="I106" s="274">
        <v>1.5463354644482808E-5</v>
      </c>
      <c r="J106" s="319"/>
      <c r="K106" s="319"/>
      <c r="L106" s="319"/>
      <c r="M106" s="319"/>
      <c r="N106" s="319"/>
      <c r="O106" s="376">
        <f>I106*Diam^2+I107*Diam+I108</f>
        <v>0.32585153407470979</v>
      </c>
      <c r="P106" s="95"/>
    </row>
    <row r="107" spans="2:16" ht="15.95" customHeight="1">
      <c r="B107" s="345"/>
      <c r="C107" s="340"/>
      <c r="D107" s="327"/>
      <c r="E107" s="331"/>
      <c r="F107" s="331"/>
      <c r="G107" s="331"/>
      <c r="H107" s="75" t="s">
        <v>430</v>
      </c>
      <c r="I107" s="274">
        <v>-1.7084035388884376E-3</v>
      </c>
      <c r="J107" s="319"/>
      <c r="K107" s="319"/>
      <c r="L107" s="319"/>
      <c r="M107" s="319"/>
      <c r="N107" s="319"/>
      <c r="O107" s="376"/>
      <c r="P107" s="95"/>
    </row>
    <row r="108" spans="2:16" ht="15.95" customHeight="1">
      <c r="B108" s="345"/>
      <c r="C108" s="341"/>
      <c r="D108" s="327"/>
      <c r="E108" s="331"/>
      <c r="F108" s="331"/>
      <c r="G108" s="331"/>
      <c r="H108" s="75" t="s">
        <v>431</v>
      </c>
      <c r="I108" s="274">
        <v>0.3538342629946854</v>
      </c>
      <c r="J108" s="319"/>
      <c r="K108" s="319"/>
      <c r="L108" s="319"/>
      <c r="M108" s="319"/>
      <c r="N108" s="319"/>
      <c r="O108" s="376"/>
      <c r="P108" s="95"/>
    </row>
    <row r="109" spans="2:16" ht="15.95" customHeight="1">
      <c r="B109" s="345" t="s">
        <v>147</v>
      </c>
      <c r="C109" s="339"/>
      <c r="D109" s="346" t="s">
        <v>349</v>
      </c>
      <c r="E109" s="331" t="s">
        <v>350</v>
      </c>
      <c r="F109" s="331">
        <v>100</v>
      </c>
      <c r="G109" s="331">
        <v>300000</v>
      </c>
      <c r="H109" s="75" t="s">
        <v>432</v>
      </c>
      <c r="I109" s="274">
        <v>-2.3515418349326955E-4</v>
      </c>
      <c r="J109" s="319"/>
      <c r="K109" s="319"/>
      <c r="L109" s="319"/>
      <c r="M109" s="319"/>
      <c r="N109" s="319"/>
      <c r="O109" s="376">
        <f>I109*Diam^2+I110*Diam+I111</f>
        <v>2.4488402388838955</v>
      </c>
      <c r="P109" s="95"/>
    </row>
    <row r="110" spans="2:16" ht="15.95" customHeight="1">
      <c r="B110" s="345"/>
      <c r="C110" s="340"/>
      <c r="D110" s="346"/>
      <c r="E110" s="331"/>
      <c r="F110" s="331"/>
      <c r="G110" s="331"/>
      <c r="H110" s="75" t="s">
        <v>433</v>
      </c>
      <c r="I110" s="274">
        <v>7.3697858619309192E-2</v>
      </c>
      <c r="J110" s="319"/>
      <c r="K110" s="319"/>
      <c r="L110" s="319"/>
      <c r="M110" s="319"/>
      <c r="N110" s="319"/>
      <c r="O110" s="376"/>
      <c r="P110" s="95"/>
    </row>
    <row r="111" spans="2:16" ht="15.95" customHeight="1">
      <c r="B111" s="345"/>
      <c r="C111" s="341"/>
      <c r="D111" s="346"/>
      <c r="E111" s="331"/>
      <c r="F111" s="331"/>
      <c r="G111" s="331"/>
      <c r="H111" s="75" t="s">
        <v>434</v>
      </c>
      <c r="I111" s="274">
        <v>1.0689447398950196</v>
      </c>
      <c r="J111" s="319"/>
      <c r="K111" s="319"/>
      <c r="L111" s="319"/>
      <c r="M111" s="319"/>
      <c r="N111" s="319"/>
      <c r="O111" s="376"/>
      <c r="P111" s="95"/>
    </row>
    <row r="112" spans="2:16">
      <c r="B112" s="326" t="s">
        <v>168</v>
      </c>
      <c r="C112" s="336"/>
      <c r="D112" s="327" t="s">
        <v>349</v>
      </c>
      <c r="E112" s="328" t="s">
        <v>435</v>
      </c>
      <c r="F112" s="331">
        <v>100</v>
      </c>
      <c r="G112" s="331">
        <v>300000</v>
      </c>
      <c r="H112" s="75" t="s">
        <v>436</v>
      </c>
      <c r="I112" s="180">
        <v>4302.320890608722</v>
      </c>
      <c r="J112" s="319"/>
      <c r="K112" s="319"/>
      <c r="L112" s="319"/>
      <c r="M112" s="319"/>
      <c r="N112" s="319"/>
      <c r="O112" s="377">
        <f>(I112*Diam^2+I113*Diam+I114)</f>
        <v>1596783.6912745503</v>
      </c>
      <c r="P112" s="95"/>
    </row>
    <row r="113" spans="1:16">
      <c r="A113" t="s">
        <v>290</v>
      </c>
      <c r="B113" s="326"/>
      <c r="C113" s="337"/>
      <c r="D113" s="327"/>
      <c r="E113" s="329"/>
      <c r="F113" s="331"/>
      <c r="G113" s="331"/>
      <c r="H113" s="75" t="s">
        <v>437</v>
      </c>
      <c r="I113" s="180">
        <v>-19454.889184409178</v>
      </c>
      <c r="J113" s="319"/>
      <c r="K113" s="319"/>
      <c r="L113" s="319"/>
      <c r="M113" s="319"/>
      <c r="N113" s="319"/>
      <c r="O113" s="377"/>
      <c r="P113" s="95"/>
    </row>
    <row r="114" spans="1:16">
      <c r="B114" s="326"/>
      <c r="C114" s="338"/>
      <c r="D114" s="327"/>
      <c r="E114" s="330"/>
      <c r="F114" s="331"/>
      <c r="G114" s="331"/>
      <c r="H114" s="75" t="s">
        <v>438</v>
      </c>
      <c r="I114" s="180">
        <v>264953.11871924484</v>
      </c>
      <c r="J114" s="319"/>
      <c r="K114" s="319"/>
      <c r="L114" s="319"/>
      <c r="M114" s="319"/>
      <c r="N114" s="319"/>
      <c r="O114" s="377"/>
      <c r="P114" s="95"/>
    </row>
    <row r="115" spans="1:16">
      <c r="B115" s="326" t="s">
        <v>169</v>
      </c>
      <c r="C115" s="336"/>
      <c r="D115" s="327" t="s">
        <v>349</v>
      </c>
      <c r="E115" s="328" t="s">
        <v>435</v>
      </c>
      <c r="F115" s="331">
        <v>100</v>
      </c>
      <c r="G115" s="331">
        <v>300000</v>
      </c>
      <c r="H115" s="75" t="s">
        <v>439</v>
      </c>
      <c r="I115" s="180">
        <v>3768.7315843201391</v>
      </c>
      <c r="J115" s="319"/>
      <c r="K115" s="319"/>
      <c r="L115" s="319"/>
      <c r="M115" s="319"/>
      <c r="N115" s="319"/>
      <c r="O115" s="377">
        <f>(I115*Diam^2+I116*Diam+I117)</f>
        <v>989489.88978679152</v>
      </c>
      <c r="P115" s="95"/>
    </row>
    <row r="116" spans="1:16">
      <c r="A116" t="s">
        <v>290</v>
      </c>
      <c r="B116" s="326"/>
      <c r="C116" s="337"/>
      <c r="D116" s="327"/>
      <c r="E116" s="329"/>
      <c r="F116" s="331"/>
      <c r="G116" s="331"/>
      <c r="H116" s="75" t="s">
        <v>440</v>
      </c>
      <c r="I116" s="180">
        <v>-43077.356815144478</v>
      </c>
      <c r="J116" s="319"/>
      <c r="K116" s="319"/>
      <c r="L116" s="319"/>
      <c r="M116" s="319"/>
      <c r="N116" s="319"/>
      <c r="O116" s="377"/>
      <c r="P116" s="95"/>
    </row>
    <row r="117" spans="1:16">
      <c r="B117" s="326"/>
      <c r="C117" s="338"/>
      <c r="D117" s="327"/>
      <c r="E117" s="330"/>
      <c r="F117" s="331"/>
      <c r="G117" s="331"/>
      <c r="H117" s="75" t="s">
        <v>441</v>
      </c>
      <c r="I117" s="180">
        <v>343544.39236162556</v>
      </c>
      <c r="J117" s="319"/>
      <c r="K117" s="319"/>
      <c r="L117" s="319"/>
      <c r="M117" s="319"/>
      <c r="N117" s="319"/>
      <c r="O117" s="377"/>
      <c r="P117" s="95"/>
    </row>
    <row r="118" spans="1:16">
      <c r="B118" s="326" t="s">
        <v>170</v>
      </c>
      <c r="C118" s="336"/>
      <c r="D118" s="327" t="s">
        <v>349</v>
      </c>
      <c r="E118" s="328" t="s">
        <v>435</v>
      </c>
      <c r="F118" s="331">
        <v>100</v>
      </c>
      <c r="G118" s="331">
        <v>300000</v>
      </c>
      <c r="H118" s="75" t="s">
        <v>442</v>
      </c>
      <c r="I118" s="180">
        <v>1342.8687134018626</v>
      </c>
      <c r="J118" s="319"/>
      <c r="K118" s="319"/>
      <c r="L118" s="319"/>
      <c r="M118" s="319"/>
      <c r="N118" s="319"/>
      <c r="O118" s="377">
        <f>(I118*Diam^2+I119*Diam+I120)</f>
        <v>666270.65319766931</v>
      </c>
      <c r="P118" s="95"/>
    </row>
    <row r="119" spans="1:16">
      <c r="A119" t="s">
        <v>290</v>
      </c>
      <c r="B119" s="326"/>
      <c r="C119" s="337"/>
      <c r="D119" s="327"/>
      <c r="E119" s="329"/>
      <c r="F119" s="331"/>
      <c r="G119" s="331"/>
      <c r="H119" s="75" t="s">
        <v>443</v>
      </c>
      <c r="I119" s="180">
        <v>3127.8561993361659</v>
      </c>
      <c r="J119" s="319"/>
      <c r="K119" s="319"/>
      <c r="L119" s="319"/>
      <c r="M119" s="319"/>
      <c r="N119" s="319"/>
      <c r="O119" s="377"/>
      <c r="P119" s="95"/>
    </row>
    <row r="120" spans="1:16">
      <c r="B120" s="326"/>
      <c r="C120" s="338"/>
      <c r="D120" s="327"/>
      <c r="E120" s="330"/>
      <c r="F120" s="331"/>
      <c r="G120" s="331"/>
      <c r="H120" s="75" t="s">
        <v>444</v>
      </c>
      <c r="I120" s="180">
        <v>66566.043850200949</v>
      </c>
      <c r="J120" s="319"/>
      <c r="K120" s="319"/>
      <c r="L120" s="319"/>
      <c r="M120" s="319"/>
      <c r="N120" s="319"/>
      <c r="O120" s="377"/>
      <c r="P120" s="95"/>
    </row>
    <row r="121" spans="1:16">
      <c r="B121" s="326" t="s">
        <v>171</v>
      </c>
      <c r="C121" s="336"/>
      <c r="D121" s="327" t="s">
        <v>349</v>
      </c>
      <c r="E121" s="328" t="s">
        <v>435</v>
      </c>
      <c r="F121" s="331">
        <v>100</v>
      </c>
      <c r="G121" s="331">
        <v>300000</v>
      </c>
      <c r="H121" s="75" t="s">
        <v>445</v>
      </c>
      <c r="I121" s="180">
        <v>407.66167737722219</v>
      </c>
      <c r="J121" s="334"/>
      <c r="K121" s="334"/>
      <c r="L121" s="334"/>
      <c r="M121" s="334"/>
      <c r="N121" s="334"/>
      <c r="O121" s="377">
        <f>(I121*Diam^2+I122*Diam+I123)</f>
        <v>59493.744119808776</v>
      </c>
      <c r="P121" s="95"/>
    </row>
    <row r="122" spans="1:16" ht="15.75" customHeight="1">
      <c r="A122" t="s">
        <v>290</v>
      </c>
      <c r="B122" s="326"/>
      <c r="C122" s="337"/>
      <c r="D122" s="327"/>
      <c r="E122" s="329"/>
      <c r="F122" s="331"/>
      <c r="G122" s="331"/>
      <c r="H122" s="75" t="s">
        <v>446</v>
      </c>
      <c r="I122" s="180">
        <v>-7261.6621529319882</v>
      </c>
      <c r="J122" s="334"/>
      <c r="K122" s="334"/>
      <c r="L122" s="334"/>
      <c r="M122" s="334"/>
      <c r="N122" s="334"/>
      <c r="O122" s="377"/>
      <c r="P122" s="95"/>
    </row>
    <row r="123" spans="1:16" ht="15.75" customHeight="1">
      <c r="B123" s="326"/>
      <c r="C123" s="338"/>
      <c r="D123" s="327"/>
      <c r="E123" s="330"/>
      <c r="F123" s="331"/>
      <c r="G123" s="331"/>
      <c r="H123" s="75" t="s">
        <v>447</v>
      </c>
      <c r="I123" s="180">
        <v>41662.316227559641</v>
      </c>
      <c r="J123" s="334"/>
      <c r="K123" s="334"/>
      <c r="L123" s="334"/>
      <c r="M123" s="334"/>
      <c r="N123" s="334"/>
      <c r="O123" s="377"/>
      <c r="P123" s="95"/>
    </row>
    <row r="124" spans="1:16" ht="30.95" customHeight="1">
      <c r="B124" s="326" t="s">
        <v>448</v>
      </c>
      <c r="C124" s="63"/>
      <c r="D124" s="68"/>
      <c r="E124" s="67" t="s">
        <v>449</v>
      </c>
      <c r="F124" s="331">
        <v>100</v>
      </c>
      <c r="G124" s="331">
        <v>300000</v>
      </c>
      <c r="H124" s="75" t="s">
        <v>450</v>
      </c>
      <c r="I124" s="74">
        <v>4.5</v>
      </c>
      <c r="J124" s="335" t="s">
        <v>451</v>
      </c>
      <c r="K124" s="335"/>
      <c r="L124" s="335"/>
      <c r="M124" s="335"/>
      <c r="N124" s="335"/>
      <c r="O124" s="137">
        <f>'Simulador_tramo único diam'!G110-EQ_Poliductos_ajustad!I124</f>
        <v>-1.5</v>
      </c>
      <c r="P124" s="95"/>
    </row>
    <row r="125" spans="1:16" ht="15.95" customHeight="1">
      <c r="B125" s="326"/>
      <c r="C125" s="339"/>
      <c r="D125" s="327" t="s">
        <v>349</v>
      </c>
      <c r="E125" s="331" t="s">
        <v>350</v>
      </c>
      <c r="F125" s="331"/>
      <c r="G125" s="331"/>
      <c r="H125" s="75" t="s">
        <v>452</v>
      </c>
      <c r="I125" s="284">
        <v>1.0625270072167318E-4</v>
      </c>
      <c r="J125" s="319"/>
      <c r="K125" s="319"/>
      <c r="L125" s="319"/>
      <c r="M125" s="319"/>
      <c r="N125" s="319"/>
      <c r="O125" s="378">
        <f>I125*Diam^2+I126*Diam+I127</f>
        <v>5.7083378496800515E-2</v>
      </c>
      <c r="P125" s="95"/>
    </row>
    <row r="126" spans="1:16" ht="15.95" customHeight="1">
      <c r="B126" s="326"/>
      <c r="C126" s="340"/>
      <c r="D126" s="327"/>
      <c r="E126" s="331"/>
      <c r="F126" s="331"/>
      <c r="G126" s="331"/>
      <c r="H126" s="75" t="s">
        <v>453</v>
      </c>
      <c r="I126" s="284">
        <v>-1.3867894830364379E-3</v>
      </c>
      <c r="J126" s="319"/>
      <c r="K126" s="319"/>
      <c r="L126" s="319"/>
      <c r="M126" s="319"/>
      <c r="N126" s="319"/>
      <c r="O126" s="378"/>
      <c r="P126" s="95"/>
    </row>
    <row r="127" spans="1:16" ht="15.95" customHeight="1">
      <c r="B127" s="326"/>
      <c r="C127" s="341"/>
      <c r="D127" s="327"/>
      <c r="E127" s="331"/>
      <c r="F127" s="331"/>
      <c r="G127" s="331"/>
      <c r="H127" s="75" t="s">
        <v>454</v>
      </c>
      <c r="I127" s="284">
        <v>4.2318087868860002E-2</v>
      </c>
      <c r="J127" s="319"/>
      <c r="K127" s="319"/>
      <c r="L127" s="319"/>
      <c r="M127" s="319"/>
      <c r="N127" s="319"/>
      <c r="O127" s="378"/>
      <c r="P127" s="95"/>
    </row>
    <row r="128" spans="1:16" ht="15.95" customHeight="1">
      <c r="B128" s="345" t="s">
        <v>138</v>
      </c>
      <c r="C128" s="339"/>
      <c r="D128" s="327" t="s">
        <v>349</v>
      </c>
      <c r="E128" s="331" t="s">
        <v>350</v>
      </c>
      <c r="F128" s="331">
        <v>100</v>
      </c>
      <c r="G128" s="331">
        <v>300000</v>
      </c>
      <c r="H128" s="75" t="s">
        <v>455</v>
      </c>
      <c r="I128" s="72">
        <v>8.1278260822738261E-6</v>
      </c>
      <c r="J128" s="319"/>
      <c r="K128" s="319"/>
      <c r="L128" s="319"/>
      <c r="M128" s="319"/>
      <c r="N128" s="319"/>
      <c r="O128" s="376">
        <f>I128*Diam^2+I129*Diam+I130</f>
        <v>1.235200301673135</v>
      </c>
      <c r="P128" s="95"/>
    </row>
    <row r="129" spans="1:35" ht="15.95" customHeight="1">
      <c r="A129" t="s">
        <v>456</v>
      </c>
      <c r="B129" s="345"/>
      <c r="C129" s="340"/>
      <c r="D129" s="327"/>
      <c r="E129" s="331"/>
      <c r="F129" s="331"/>
      <c r="G129" s="331"/>
      <c r="H129" s="75" t="s">
        <v>457</v>
      </c>
      <c r="I129" s="72">
        <v>7.7348751172836997E-3</v>
      </c>
      <c r="J129" s="319"/>
      <c r="K129" s="319"/>
      <c r="L129" s="319"/>
      <c r="M129" s="319"/>
      <c r="N129" s="319"/>
      <c r="O129" s="376"/>
      <c r="P129" s="95"/>
    </row>
    <row r="130" spans="1:35" ht="15.95" customHeight="1">
      <c r="B130" s="345"/>
      <c r="C130" s="341"/>
      <c r="D130" s="327"/>
      <c r="E130" s="331"/>
      <c r="F130" s="331"/>
      <c r="G130" s="331"/>
      <c r="H130" s="75" t="s">
        <v>458</v>
      </c>
      <c r="I130" s="72">
        <v>1.0772516688945515</v>
      </c>
      <c r="J130" s="319"/>
      <c r="K130" s="319"/>
      <c r="L130" s="319"/>
      <c r="M130" s="319"/>
      <c r="N130" s="319"/>
      <c r="O130" s="376"/>
      <c r="P130" s="95"/>
    </row>
    <row r="131" spans="1:35" ht="27">
      <c r="B131" s="273" t="s">
        <v>459</v>
      </c>
      <c r="C131" s="63"/>
      <c r="D131" s="69" t="s">
        <v>349</v>
      </c>
      <c r="E131" s="67" t="s">
        <v>350</v>
      </c>
      <c r="F131" s="65">
        <v>100</v>
      </c>
      <c r="G131" s="65">
        <v>300000</v>
      </c>
      <c r="H131" s="75" t="s">
        <v>460</v>
      </c>
      <c r="I131" s="274">
        <v>0.73533280000000001</v>
      </c>
      <c r="J131" s="319"/>
      <c r="K131" s="319"/>
      <c r="L131" s="319"/>
      <c r="M131" s="319"/>
      <c r="N131" s="319"/>
      <c r="O131" s="275">
        <f>+I131</f>
        <v>0.73533280000000001</v>
      </c>
      <c r="P131" s="95"/>
    </row>
    <row r="132" spans="1:35" ht="15" customHeight="1">
      <c r="B132" s="273" t="s">
        <v>461</v>
      </c>
      <c r="C132" s="63"/>
      <c r="D132" s="69" t="s">
        <v>349</v>
      </c>
      <c r="E132" s="67" t="s">
        <v>350</v>
      </c>
      <c r="F132" s="65">
        <v>100</v>
      </c>
      <c r="G132" s="65">
        <v>300000</v>
      </c>
      <c r="H132" s="75" t="s">
        <v>462</v>
      </c>
      <c r="I132" s="274">
        <v>0.62085040000000002</v>
      </c>
      <c r="J132" s="319"/>
      <c r="K132" s="319"/>
      <c r="L132" s="319"/>
      <c r="M132" s="319"/>
      <c r="N132" s="319"/>
      <c r="O132" s="275">
        <f>+I132</f>
        <v>0.62085040000000002</v>
      </c>
      <c r="P132" s="95"/>
    </row>
    <row r="133" spans="1:35" ht="40.5">
      <c r="B133" s="273" t="s">
        <v>463</v>
      </c>
      <c r="C133" s="63"/>
      <c r="D133" s="69" t="s">
        <v>349</v>
      </c>
      <c r="E133" s="67" t="s">
        <v>350</v>
      </c>
      <c r="F133" s="65">
        <v>100</v>
      </c>
      <c r="G133" s="65">
        <v>300000</v>
      </c>
      <c r="H133" s="75" t="s">
        <v>464</v>
      </c>
      <c r="I133" s="274">
        <v>0.85387840000000004</v>
      </c>
      <c r="J133" s="319"/>
      <c r="K133" s="319"/>
      <c r="L133" s="319"/>
      <c r="M133" s="319"/>
      <c r="N133" s="319"/>
      <c r="O133" s="275">
        <f t="shared" ref="O133:O134" si="5">+I133</f>
        <v>0.85387840000000004</v>
      </c>
      <c r="P133" s="95"/>
    </row>
    <row r="134" spans="1:35" ht="27">
      <c r="B134" s="273" t="s">
        <v>465</v>
      </c>
      <c r="C134" s="63"/>
      <c r="D134" s="69" t="s">
        <v>349</v>
      </c>
      <c r="E134" s="67" t="s">
        <v>350</v>
      </c>
      <c r="F134" s="65">
        <v>100</v>
      </c>
      <c r="G134" s="65">
        <v>300000</v>
      </c>
      <c r="H134" s="75" t="s">
        <v>466</v>
      </c>
      <c r="I134" s="274">
        <v>0.34489520000000001</v>
      </c>
      <c r="J134" s="319"/>
      <c r="K134" s="319"/>
      <c r="L134" s="319"/>
      <c r="M134" s="319"/>
      <c r="N134" s="319"/>
      <c r="O134" s="275">
        <f t="shared" si="5"/>
        <v>0.34489520000000001</v>
      </c>
      <c r="P134" s="95"/>
    </row>
    <row r="135" spans="1:35">
      <c r="B135" t="s">
        <v>467</v>
      </c>
    </row>
    <row r="138" spans="1:35" ht="15.75">
      <c r="B138" s="51" t="s">
        <v>468</v>
      </c>
      <c r="C138" s="51"/>
      <c r="D138" s="51"/>
      <c r="F138" t="s">
        <v>469</v>
      </c>
      <c r="G138" s="82">
        <v>42735</v>
      </c>
      <c r="I138" s="151" t="s">
        <v>152</v>
      </c>
      <c r="O138" s="76"/>
    </row>
    <row r="139" spans="1:35">
      <c r="O139" s="151" t="s">
        <v>470</v>
      </c>
    </row>
    <row r="140" spans="1:35">
      <c r="C140" s="332" t="s">
        <v>471</v>
      </c>
      <c r="D140" s="332"/>
      <c r="E140" s="332"/>
      <c r="F140" s="332" t="s">
        <v>472</v>
      </c>
      <c r="G140" s="332"/>
      <c r="H140" s="332"/>
      <c r="I140" s="332" t="s">
        <v>473</v>
      </c>
      <c r="J140" s="332"/>
      <c r="K140" s="332"/>
      <c r="L140" s="332" t="s">
        <v>474</v>
      </c>
      <c r="M140" s="332"/>
      <c r="N140" s="332"/>
      <c r="O140" s="333" t="s">
        <v>475</v>
      </c>
      <c r="P140" s="333"/>
      <c r="Q140" s="333"/>
      <c r="R140" s="332" t="s">
        <v>476</v>
      </c>
      <c r="S140" s="332"/>
      <c r="T140" s="332"/>
      <c r="U140" t="s">
        <v>477</v>
      </c>
    </row>
    <row r="141" spans="1:35" ht="15.75" customHeight="1">
      <c r="B141" s="325" t="s">
        <v>478</v>
      </c>
      <c r="C141" s="299" t="s">
        <v>479</v>
      </c>
      <c r="D141" s="300"/>
      <c r="E141" s="301"/>
      <c r="F141" s="299" t="s">
        <v>480</v>
      </c>
      <c r="G141" s="300"/>
      <c r="H141" s="301"/>
      <c r="I141" s="299" t="s">
        <v>481</v>
      </c>
      <c r="J141" s="300"/>
      <c r="K141" s="301"/>
      <c r="L141" s="299" t="s">
        <v>482</v>
      </c>
      <c r="M141" s="300"/>
      <c r="N141" s="300"/>
      <c r="O141" s="299" t="s">
        <v>483</v>
      </c>
      <c r="P141" s="300"/>
      <c r="Q141" s="301"/>
      <c r="R141" s="299" t="s">
        <v>483</v>
      </c>
      <c r="S141" s="300"/>
      <c r="T141" s="301"/>
      <c r="U141" s="299" t="s">
        <v>484</v>
      </c>
      <c r="V141" s="300"/>
      <c r="W141" s="301"/>
      <c r="X141" s="299" t="s">
        <v>485</v>
      </c>
      <c r="Y141" s="300"/>
      <c r="Z141" s="300"/>
      <c r="AA141" s="301"/>
      <c r="AB141" s="299" t="s">
        <v>486</v>
      </c>
      <c r="AC141" s="300"/>
      <c r="AD141" s="300"/>
      <c r="AE141" s="301"/>
      <c r="AF141" s="299" t="s">
        <v>487</v>
      </c>
      <c r="AG141" s="300"/>
      <c r="AH141" s="300"/>
      <c r="AI141" s="301"/>
    </row>
    <row r="142" spans="1:35" ht="15.75">
      <c r="B142" s="325"/>
      <c r="C142" s="77" t="s">
        <v>488</v>
      </c>
      <c r="D142" s="296" t="s">
        <v>489</v>
      </c>
      <c r="E142" s="324"/>
      <c r="F142" s="77" t="s">
        <v>490</v>
      </c>
      <c r="G142" s="296" t="s">
        <v>491</v>
      </c>
      <c r="H142" s="324"/>
      <c r="I142" s="77" t="s">
        <v>492</v>
      </c>
      <c r="J142" s="296" t="s">
        <v>493</v>
      </c>
      <c r="K142" s="324"/>
      <c r="L142" s="78" t="s">
        <v>494</v>
      </c>
      <c r="M142" s="296" t="s">
        <v>495</v>
      </c>
      <c r="N142" s="324"/>
      <c r="O142" s="77" t="s">
        <v>496</v>
      </c>
      <c r="P142" s="296" t="s">
        <v>497</v>
      </c>
      <c r="Q142" s="324"/>
      <c r="R142" s="77" t="s">
        <v>496</v>
      </c>
      <c r="S142" s="296" t="s">
        <v>497</v>
      </c>
      <c r="T142" s="324"/>
      <c r="U142" s="77" t="s">
        <v>498</v>
      </c>
      <c r="V142" s="296" t="s">
        <v>499</v>
      </c>
      <c r="W142" s="324"/>
      <c r="X142" s="77" t="s">
        <v>500</v>
      </c>
      <c r="Y142" s="296" t="s">
        <v>501</v>
      </c>
      <c r="Z142" s="297"/>
      <c r="AA142" s="298"/>
      <c r="AB142" s="77" t="s">
        <v>502</v>
      </c>
      <c r="AC142" s="296" t="s">
        <v>503</v>
      </c>
      <c r="AD142" s="297"/>
      <c r="AE142" s="298"/>
      <c r="AF142" s="77" t="s">
        <v>504</v>
      </c>
      <c r="AG142" s="296" t="s">
        <v>505</v>
      </c>
      <c r="AH142" s="297"/>
      <c r="AI142" s="298"/>
    </row>
    <row r="143" spans="1:35" ht="15.75">
      <c r="B143" s="325"/>
      <c r="C143" s="77" t="s">
        <v>506</v>
      </c>
      <c r="D143" s="77" t="s">
        <v>507</v>
      </c>
      <c r="E143" s="77" t="s">
        <v>508</v>
      </c>
      <c r="F143" s="77" t="s">
        <v>509</v>
      </c>
      <c r="G143" s="77" t="s">
        <v>510</v>
      </c>
      <c r="H143" s="77" t="s">
        <v>508</v>
      </c>
      <c r="I143" s="77" t="s">
        <v>511</v>
      </c>
      <c r="J143" s="77" t="s">
        <v>512</v>
      </c>
      <c r="K143" s="77" t="s">
        <v>508</v>
      </c>
      <c r="L143" s="77" t="s">
        <v>513</v>
      </c>
      <c r="M143" s="77" t="s">
        <v>514</v>
      </c>
      <c r="N143" s="77" t="s">
        <v>508</v>
      </c>
      <c r="O143" s="77" t="s">
        <v>515</v>
      </c>
      <c r="P143" s="77" t="s">
        <v>516</v>
      </c>
      <c r="Q143" s="77" t="s">
        <v>508</v>
      </c>
      <c r="R143" s="77" t="s">
        <v>515</v>
      </c>
      <c r="S143" s="77" t="s">
        <v>516</v>
      </c>
      <c r="T143" s="77" t="s">
        <v>508</v>
      </c>
      <c r="U143" s="77" t="s">
        <v>517</v>
      </c>
      <c r="V143" s="77" t="s">
        <v>518</v>
      </c>
      <c r="W143" s="77" t="s">
        <v>508</v>
      </c>
      <c r="X143" s="77" t="s">
        <v>519</v>
      </c>
      <c r="Y143" s="77" t="s">
        <v>520</v>
      </c>
      <c r="Z143" s="77" t="s">
        <v>521</v>
      </c>
      <c r="AA143" s="77" t="s">
        <v>508</v>
      </c>
      <c r="AB143" s="77" t="s">
        <v>522</v>
      </c>
      <c r="AC143" s="77" t="s">
        <v>523</v>
      </c>
      <c r="AD143" s="77" t="s">
        <v>524</v>
      </c>
      <c r="AE143" s="77" t="s">
        <v>508</v>
      </c>
      <c r="AF143" s="77" t="s">
        <v>525</v>
      </c>
      <c r="AG143" s="77" t="s">
        <v>526</v>
      </c>
      <c r="AH143" s="77" t="s">
        <v>527</v>
      </c>
      <c r="AI143" s="77" t="s">
        <v>508</v>
      </c>
    </row>
    <row r="144" spans="1:35" ht="25.5" customHeight="1">
      <c r="B144" s="57" t="s">
        <v>297</v>
      </c>
      <c r="C144" s="79">
        <v>29.741631928662404</v>
      </c>
      <c r="D144" s="80">
        <v>156.42282487392973</v>
      </c>
      <c r="E144" s="80" t="s">
        <v>528</v>
      </c>
      <c r="F144" s="80">
        <v>26.356320806865458</v>
      </c>
      <c r="G144" s="80">
        <v>208.17700004592234</v>
      </c>
      <c r="H144" s="80" t="s">
        <v>528</v>
      </c>
      <c r="I144" s="80">
        <v>26.498957509793822</v>
      </c>
      <c r="J144" s="80">
        <v>210.55417816728863</v>
      </c>
      <c r="K144" s="80" t="s">
        <v>528</v>
      </c>
      <c r="L144" s="80">
        <v>25.184097229707039</v>
      </c>
      <c r="M144" s="80">
        <v>499.20060279160651</v>
      </c>
      <c r="N144" s="80" t="s">
        <v>528</v>
      </c>
      <c r="O144" s="80">
        <v>177.69342716325809</v>
      </c>
      <c r="P144" s="80">
        <v>1474.925476315168</v>
      </c>
      <c r="Q144" s="80" t="s">
        <v>528</v>
      </c>
      <c r="R144" s="80">
        <v>246.09822424344111</v>
      </c>
      <c r="S144" s="80">
        <v>3939.2565764400756</v>
      </c>
      <c r="T144" s="80" t="s">
        <v>528</v>
      </c>
      <c r="U144" s="80">
        <v>35.28092648382281</v>
      </c>
      <c r="V144" s="80">
        <v>377.65514383672934</v>
      </c>
      <c r="W144" s="80" t="s">
        <v>528</v>
      </c>
      <c r="X144" s="80">
        <v>5.5278903914805944E-2</v>
      </c>
      <c r="Y144" s="80">
        <v>-1.4483992865644306</v>
      </c>
      <c r="Z144" s="81">
        <v>17.703452111293693</v>
      </c>
      <c r="AA144" s="80" t="s">
        <v>528</v>
      </c>
      <c r="AB144" s="178">
        <v>6.8988849546787551E-2</v>
      </c>
      <c r="AC144" s="178">
        <v>-1.8100426183555676</v>
      </c>
      <c r="AD144" s="81">
        <v>20.226453713992736</v>
      </c>
      <c r="AE144" s="80" t="s">
        <v>528</v>
      </c>
      <c r="AF144" s="81">
        <v>8.3233407480259772E-2</v>
      </c>
      <c r="AG144" s="81">
        <v>-2.208686727132128</v>
      </c>
      <c r="AH144" s="81">
        <v>23.470169631311897</v>
      </c>
      <c r="AI144" s="80" t="s">
        <v>528</v>
      </c>
    </row>
    <row r="145" spans="1:35" ht="25.5" customHeight="1">
      <c r="B145" s="57" t="s">
        <v>298</v>
      </c>
      <c r="C145" s="79">
        <v>65.162716681297255</v>
      </c>
      <c r="D145" s="80">
        <v>-294.44710294487015</v>
      </c>
      <c r="E145" s="80" t="s">
        <v>529</v>
      </c>
      <c r="F145" s="80">
        <v>57.209317155443998</v>
      </c>
      <c r="G145" s="179">
        <v>-182.42765396451904</v>
      </c>
      <c r="H145" s="80" t="s">
        <v>529</v>
      </c>
      <c r="I145" s="80">
        <v>57.181719809709705</v>
      </c>
      <c r="J145" s="283">
        <v>-180.25386126931434</v>
      </c>
      <c r="K145" s="80" t="s">
        <v>529</v>
      </c>
      <c r="L145" s="80">
        <v>75.143039555590008</v>
      </c>
      <c r="M145" s="283">
        <v>-181.34693733232552</v>
      </c>
      <c r="N145" s="80" t="s">
        <v>529</v>
      </c>
      <c r="O145" s="80">
        <v>149.18735261354763</v>
      </c>
      <c r="P145" s="80">
        <v>1818.2932847805041</v>
      </c>
      <c r="Q145" s="80" t="s">
        <v>529</v>
      </c>
      <c r="R145" s="80">
        <v>4.4326608940615539</v>
      </c>
      <c r="S145" s="80">
        <v>8343.2410126736231</v>
      </c>
      <c r="T145" s="80" t="s">
        <v>530</v>
      </c>
      <c r="U145" s="80">
        <v>63.451530944710306</v>
      </c>
      <c r="V145" s="80">
        <v>-4.4748714303421764</v>
      </c>
      <c r="W145" s="80" t="s">
        <v>529</v>
      </c>
      <c r="X145" s="80">
        <v>-3.541103160732913E-3</v>
      </c>
      <c r="Y145" s="80">
        <v>0.28332937578691103</v>
      </c>
      <c r="Z145" s="81">
        <v>4.4683463038029529</v>
      </c>
      <c r="AA145" s="80" t="s">
        <v>529</v>
      </c>
      <c r="AB145" s="80">
        <v>-3.3487004487006557E-3</v>
      </c>
      <c r="AC145" s="80">
        <v>0.26703015527907686</v>
      </c>
      <c r="AD145" s="81">
        <v>4.9311238062704552</v>
      </c>
      <c r="AE145" s="80" t="s">
        <v>529</v>
      </c>
      <c r="AF145" s="80">
        <v>-3.2054676382667589E-3</v>
      </c>
      <c r="AG145" s="80">
        <v>0.24916271070906676</v>
      </c>
      <c r="AH145" s="81">
        <v>5.65309318651392</v>
      </c>
      <c r="AI145" s="80" t="s">
        <v>529</v>
      </c>
    </row>
    <row r="146" spans="1:35" ht="25.5" customHeight="1">
      <c r="B146" s="86" t="s">
        <v>299</v>
      </c>
      <c r="C146" s="87"/>
      <c r="D146" s="88"/>
      <c r="E146" s="89"/>
      <c r="F146" s="88"/>
      <c r="G146" s="90"/>
      <c r="H146" s="89"/>
      <c r="I146" s="88"/>
      <c r="J146" s="90"/>
      <c r="K146" s="89"/>
      <c r="L146" s="88"/>
      <c r="M146" s="90"/>
      <c r="N146" s="91"/>
      <c r="O146" s="88"/>
      <c r="P146" s="88"/>
      <c r="Q146" s="91"/>
      <c r="R146" s="88">
        <v>7.8769096561542966</v>
      </c>
      <c r="S146" s="88">
        <v>12559.920370860855</v>
      </c>
      <c r="T146" s="80" t="s">
        <v>531</v>
      </c>
      <c r="U146" s="88"/>
      <c r="V146" s="90"/>
      <c r="W146" s="91"/>
      <c r="X146" s="90"/>
      <c r="Y146" s="90"/>
      <c r="Z146" s="92"/>
      <c r="AA146" s="91"/>
      <c r="AB146" s="90"/>
      <c r="AC146" s="90"/>
      <c r="AD146" s="92"/>
      <c r="AE146" s="91"/>
      <c r="AF146" s="90"/>
      <c r="AG146" s="90"/>
      <c r="AH146" s="92"/>
      <c r="AI146" s="91"/>
    </row>
    <row r="147" spans="1:35">
      <c r="B147" s="303" t="s">
        <v>532</v>
      </c>
      <c r="C147" s="302">
        <f>SUMPRODUCT(E147:E149,C144:C146)</f>
        <v>65.162716681297255</v>
      </c>
      <c r="D147" s="302">
        <f>SUMPRODUCT(E147:E149,D144:D146)</f>
        <v>-294.44710294487015</v>
      </c>
      <c r="E147" s="108">
        <f>IF(Diam&lt;12,1,0)</f>
        <v>0</v>
      </c>
      <c r="F147" s="302">
        <f>SUMPRODUCT(H147:H149,F144:F146)</f>
        <v>57.209317155443998</v>
      </c>
      <c r="G147" s="302">
        <f>SUMPRODUCT(H147:H149,G144:G146)</f>
        <v>-182.42765396451904</v>
      </c>
      <c r="H147" s="108">
        <f>IF(Diam&lt;12,1,0)</f>
        <v>0</v>
      </c>
      <c r="I147" s="302">
        <f>SUMPRODUCT(K147:K149,I144:I146)</f>
        <v>57.181719809709705</v>
      </c>
      <c r="J147" s="302">
        <f>SUMPRODUCT(K147:K149,J144:J146)</f>
        <v>-180.25386126931434</v>
      </c>
      <c r="K147" s="108">
        <f>IF(Diam&lt;12,1,0)</f>
        <v>0</v>
      </c>
      <c r="L147" s="302">
        <f>SUMPRODUCT(N147:N149,L144:L146)</f>
        <v>75.143039555590008</v>
      </c>
      <c r="M147" s="302">
        <f>SUMPRODUCT(N147:N149,M144:M146)</f>
        <v>-181.34693733232552</v>
      </c>
      <c r="N147" s="108">
        <f>IF(Diam&lt;12,1,0)</f>
        <v>0</v>
      </c>
      <c r="O147" s="302">
        <f>SUMPRODUCT(Q147:Q149,O144:O146)</f>
        <v>149.18735261354763</v>
      </c>
      <c r="P147" s="302">
        <f>SUMPRODUCT(Q147:Q149,P144:P146)</f>
        <v>1818.2932847805041</v>
      </c>
      <c r="Q147" s="108">
        <f>IF(Diam&lt;12,1,0)</f>
        <v>0</v>
      </c>
      <c r="R147" s="302">
        <f>SUMPRODUCT(T147:T149,R144:R146)</f>
        <v>4.4326608940615539</v>
      </c>
      <c r="S147" s="302">
        <f>SUMPRODUCT(T147:T149,S144:S146)</f>
        <v>8343.2410126736231</v>
      </c>
      <c r="T147" s="108">
        <f>IF(Diam&lt;12,1,0)</f>
        <v>0</v>
      </c>
      <c r="U147" s="302">
        <f>SUMPRODUCT(W147:W149,U144:U146)</f>
        <v>63.451530944710306</v>
      </c>
      <c r="V147" s="302">
        <f>SUMPRODUCT(W147:W149,V144:V146)</f>
        <v>-4.4748714303421764</v>
      </c>
      <c r="W147" s="108">
        <f>IF(Diam&lt;12,1,0)</f>
        <v>0</v>
      </c>
      <c r="X147" s="302">
        <f>SUMPRODUCT(AA147:AA149,X144:X146)</f>
        <v>-3.541103160732913E-3</v>
      </c>
      <c r="Y147" s="302">
        <f>SUMPRODUCT(AA147:AA149,Y144:Y146)</f>
        <v>0.28332937578691103</v>
      </c>
      <c r="Z147" s="314">
        <f>SUMPRODUCT(AA147:AA149,Z144:Z146)</f>
        <v>4.4683463038029529</v>
      </c>
      <c r="AA147" s="108">
        <f>IF(Diam&lt;12,1,0)</f>
        <v>0</v>
      </c>
      <c r="AB147" s="302">
        <f>SUMPRODUCT(AE147:AE149,AB144:AB146)</f>
        <v>-3.3487004487006557E-3</v>
      </c>
      <c r="AC147" s="302">
        <f>SUMPRODUCT(AE147:AE149,AC144:AC146)</f>
        <v>0.26703015527907686</v>
      </c>
      <c r="AD147" s="302">
        <f>SUMPRODUCT(AE147:AE149,AD144:AD146)</f>
        <v>4.9311238062704552</v>
      </c>
      <c r="AE147" s="108">
        <f>IF(Diam&lt;12,1,0)</f>
        <v>0</v>
      </c>
      <c r="AF147" s="302">
        <f>SUMPRODUCT(AI147:AI149,AF144:AF146)</f>
        <v>-3.2054676382667589E-3</v>
      </c>
      <c r="AG147" s="302">
        <f>SUMPRODUCT(AI147:AI149,AG144:AG146)</f>
        <v>0.24916271070906676</v>
      </c>
      <c r="AH147" s="302">
        <f>SUMPRODUCT(AI147:AI149,AH144:AH146)</f>
        <v>5.65309318651392</v>
      </c>
      <c r="AI147" s="108">
        <f>IF(Diam&lt;12,1,0)</f>
        <v>0</v>
      </c>
    </row>
    <row r="148" spans="1:35">
      <c r="B148" s="304"/>
      <c r="C148" s="302"/>
      <c r="D148" s="302"/>
      <c r="E148" s="108">
        <f>IF(AND(12&lt;=Diam,Diam&lt;=48),1,0)</f>
        <v>1</v>
      </c>
      <c r="F148" s="302"/>
      <c r="G148" s="302"/>
      <c r="H148" s="108">
        <f>IF(AND(12&lt;=Diam,Diam&lt;=48),1,0)</f>
        <v>1</v>
      </c>
      <c r="I148" s="302"/>
      <c r="J148" s="302"/>
      <c r="K148" s="108">
        <f>IF(AND(12&lt;=Diam,Diam&lt;=48),1,0)</f>
        <v>1</v>
      </c>
      <c r="L148" s="302"/>
      <c r="M148" s="302"/>
      <c r="N148" s="108">
        <f>IF(AND(12&lt;=Diam,Diam&lt;=48),1,0)</f>
        <v>1</v>
      </c>
      <c r="O148" s="302"/>
      <c r="P148" s="302"/>
      <c r="Q148" s="108">
        <f>IF(AND(12&lt;=Diam,Diam&lt;=48),1,0)</f>
        <v>1</v>
      </c>
      <c r="R148" s="302"/>
      <c r="S148" s="302"/>
      <c r="T148" s="108">
        <f>IF(AND(12&lt;=Diam,Diam&lt;24),1,0)</f>
        <v>1</v>
      </c>
      <c r="U148" s="302"/>
      <c r="V148" s="302"/>
      <c r="W148" s="108">
        <f>IF(AND(12&lt;=Diam,Diam&lt;=48),1,0)</f>
        <v>1</v>
      </c>
      <c r="X148" s="302"/>
      <c r="Y148" s="302"/>
      <c r="Z148" s="315"/>
      <c r="AA148" s="108">
        <f>IF(AND(12&lt;=Diam,Diam&lt;=48),1,0)</f>
        <v>1</v>
      </c>
      <c r="AB148" s="302"/>
      <c r="AC148" s="302"/>
      <c r="AD148" s="302"/>
      <c r="AE148" s="108">
        <f>IF(AND(12&lt;=Diam,Diam&lt;=48),1,0)</f>
        <v>1</v>
      </c>
      <c r="AF148" s="302"/>
      <c r="AG148" s="302"/>
      <c r="AH148" s="302"/>
      <c r="AI148" s="108">
        <f>IF(AND(12&lt;=Diam,Diam&lt;=48),1,0)</f>
        <v>1</v>
      </c>
    </row>
    <row r="149" spans="1:35">
      <c r="B149" s="305"/>
      <c r="C149" s="302"/>
      <c r="D149" s="302"/>
      <c r="E149" s="109"/>
      <c r="F149" s="302"/>
      <c r="G149" s="302"/>
      <c r="H149" s="109"/>
      <c r="I149" s="302"/>
      <c r="J149" s="302"/>
      <c r="K149" s="109"/>
      <c r="L149" s="302"/>
      <c r="M149" s="302"/>
      <c r="N149" s="109"/>
      <c r="O149" s="302"/>
      <c r="P149" s="302"/>
      <c r="Q149" s="109"/>
      <c r="R149" s="302"/>
      <c r="S149" s="302"/>
      <c r="T149" s="108">
        <f>IF(AND(24&lt;=Diam,Diam&lt;=48),1,0)</f>
        <v>0</v>
      </c>
      <c r="U149" s="302"/>
      <c r="V149" s="302"/>
      <c r="W149" s="108"/>
      <c r="X149" s="302"/>
      <c r="Y149" s="302"/>
      <c r="Z149" s="316"/>
      <c r="AA149" s="108"/>
      <c r="AB149" s="302"/>
      <c r="AC149" s="302"/>
      <c r="AD149" s="302"/>
      <c r="AE149" s="108"/>
      <c r="AF149" s="302"/>
      <c r="AG149" s="302"/>
      <c r="AH149" s="302"/>
      <c r="AI149" s="108"/>
    </row>
    <row r="150" spans="1:35">
      <c r="B150" s="83"/>
      <c r="S150" s="176"/>
    </row>
    <row r="151" spans="1:35" ht="30">
      <c r="A151" s="117" t="s">
        <v>533</v>
      </c>
      <c r="B151" s="94" t="s">
        <v>534</v>
      </c>
      <c r="C151" s="306">
        <f>(C147*Diam+D147)</f>
        <v>1008.8072306810749</v>
      </c>
      <c r="D151" s="306"/>
      <c r="E151" s="306"/>
      <c r="F151" s="306">
        <f>(F147*Diam+G147)</f>
        <v>961.75868914436091</v>
      </c>
      <c r="G151" s="306"/>
      <c r="H151" s="306"/>
      <c r="I151" s="306">
        <f>(I147*Diam+J147)</f>
        <v>963.38053492487973</v>
      </c>
      <c r="J151" s="306"/>
      <c r="K151" s="306"/>
      <c r="L151" s="306">
        <f>(L147*Diam+M147)</f>
        <v>1321.5138537794746</v>
      </c>
      <c r="M151" s="306"/>
      <c r="N151" s="306"/>
      <c r="O151" s="306">
        <f>(O147*Diam+P147)</f>
        <v>4802.0403370514568</v>
      </c>
      <c r="P151" s="306"/>
      <c r="Q151" s="306"/>
      <c r="R151" s="306">
        <f>(R147*Diam+S147)</f>
        <v>8431.8942305548535</v>
      </c>
      <c r="S151" s="306"/>
      <c r="T151" s="306"/>
      <c r="U151" s="308">
        <f>((U147*Diam+V147))</f>
        <v>1264.555747463864</v>
      </c>
      <c r="V151" s="309"/>
      <c r="W151" s="310"/>
      <c r="X151" s="311">
        <f>(X147*Diam^2+Y147*Diam+Z147)</f>
        <v>8.7184925552480088</v>
      </c>
      <c r="Y151" s="312"/>
      <c r="Z151" s="313"/>
      <c r="AA151" s="307">
        <f>(AB147*Diam^2+AC147*Diam+AD147)</f>
        <v>8.9322467323717305</v>
      </c>
      <c r="AB151" s="307"/>
      <c r="AC151" s="307"/>
      <c r="AD151" s="307">
        <f>(AF147*Diam^2+AG147*Diam+AH147)</f>
        <v>9.3541603453885518</v>
      </c>
      <c r="AE151" s="307"/>
      <c r="AF151" s="307"/>
    </row>
    <row r="155" spans="1:35">
      <c r="C155" t="s">
        <v>535</v>
      </c>
      <c r="I155" s="151" t="s">
        <v>152</v>
      </c>
      <c r="N155" s="120" t="s">
        <v>536</v>
      </c>
      <c r="O155" s="211">
        <f>IF(L_Cruce_aéreo&lt;300,L_Cruce_aéreo,300)</f>
        <v>300</v>
      </c>
      <c r="P155" t="s">
        <v>73</v>
      </c>
    </row>
    <row r="156" spans="1:35" ht="15.75">
      <c r="B156" s="83" t="s">
        <v>537</v>
      </c>
      <c r="C156" s="299" t="s">
        <v>538</v>
      </c>
      <c r="D156" s="300"/>
      <c r="E156" s="301"/>
      <c r="L156" s="320" t="s">
        <v>329</v>
      </c>
      <c r="M156" s="321"/>
      <c r="N156" s="321"/>
      <c r="O156" s="322" t="s">
        <v>539</v>
      </c>
    </row>
    <row r="157" spans="1:35" ht="15.75">
      <c r="B157" s="54" t="s">
        <v>306</v>
      </c>
      <c r="C157" s="77" t="s">
        <v>540</v>
      </c>
      <c r="D157" s="77" t="s">
        <v>541</v>
      </c>
      <c r="E157" s="77" t="s">
        <v>542</v>
      </c>
      <c r="F157" s="317" t="s">
        <v>347</v>
      </c>
      <c r="G157" s="318"/>
      <c r="H157" s="318"/>
      <c r="I157" s="318"/>
      <c r="J157" s="318"/>
      <c r="K157" s="85" t="s">
        <v>532</v>
      </c>
      <c r="L157" s="130" t="s">
        <v>540</v>
      </c>
      <c r="M157" s="130" t="s">
        <v>541</v>
      </c>
      <c r="N157" s="130" t="s">
        <v>542</v>
      </c>
      <c r="O157" s="323"/>
    </row>
    <row r="158" spans="1:35">
      <c r="B158" s="56">
        <v>2</v>
      </c>
      <c r="C158" s="84">
        <v>0.10336542151554172</v>
      </c>
      <c r="D158" s="84">
        <v>-40.556815694900791</v>
      </c>
      <c r="E158" s="210">
        <v>5545.6756965528057</v>
      </c>
      <c r="F158" s="319"/>
      <c r="G158" s="319"/>
      <c r="H158" s="319"/>
      <c r="I158" s="319"/>
      <c r="J158" s="319"/>
      <c r="K158" s="108">
        <f t="shared" ref="K158:K172" si="6">IF(B158=Diam,1,0)</f>
        <v>0</v>
      </c>
      <c r="L158" s="302">
        <f>SUMPRODUCT(C158:C172,$K$158:$K$172)</f>
        <v>0.13336475556233229</v>
      </c>
      <c r="M158" s="302">
        <f t="shared" ref="M158:N158" si="7">SUMPRODUCT(D158:D172,$K$158:$K$172)</f>
        <v>-54.796129628259628</v>
      </c>
      <c r="N158" s="302">
        <f t="shared" si="7"/>
        <v>11325.476485677729</v>
      </c>
      <c r="O158" s="306">
        <f>(cx_p*O155^2+cy_p*O155+cy_cons_p)</f>
        <v>6889.4655978097489</v>
      </c>
    </row>
    <row r="159" spans="1:35">
      <c r="B159" s="56">
        <v>4</v>
      </c>
      <c r="C159" s="84">
        <v>7.4001970912878773E-2</v>
      </c>
      <c r="D159" s="84">
        <v>-31.352450787960056</v>
      </c>
      <c r="E159" s="210">
        <v>5333.3466987595293</v>
      </c>
      <c r="F159" s="319"/>
      <c r="G159" s="319"/>
      <c r="H159" s="319"/>
      <c r="I159" s="319"/>
      <c r="J159" s="319"/>
      <c r="K159" s="108">
        <f t="shared" si="6"/>
        <v>0</v>
      </c>
      <c r="L159" s="302"/>
      <c r="M159" s="302"/>
      <c r="N159" s="302"/>
      <c r="O159" s="306"/>
    </row>
    <row r="160" spans="1:35">
      <c r="B160" s="56">
        <v>6</v>
      </c>
      <c r="C160" s="84">
        <v>7.6548430345793131E-2</v>
      </c>
      <c r="D160" s="84">
        <v>-29.933261042615232</v>
      </c>
      <c r="E160" s="210">
        <v>5453.9445596596624</v>
      </c>
      <c r="F160" s="319"/>
      <c r="G160" s="319"/>
      <c r="H160" s="319"/>
      <c r="I160" s="319"/>
      <c r="J160" s="319"/>
      <c r="K160" s="108">
        <f t="shared" si="6"/>
        <v>0</v>
      </c>
      <c r="L160" s="302"/>
      <c r="M160" s="302"/>
      <c r="N160" s="302"/>
      <c r="O160" s="306"/>
    </row>
    <row r="161" spans="2:15">
      <c r="B161" s="56">
        <v>8</v>
      </c>
      <c r="C161" s="84">
        <v>5.4703577417549283E-2</v>
      </c>
      <c r="D161" s="84">
        <v>-23.695562072497975</v>
      </c>
      <c r="E161" s="210">
        <v>5416.8825847626222</v>
      </c>
      <c r="F161" s="319"/>
      <c r="G161" s="319"/>
      <c r="H161" s="319"/>
      <c r="I161" s="319"/>
      <c r="J161" s="319"/>
      <c r="K161" s="108">
        <f t="shared" si="6"/>
        <v>0</v>
      </c>
      <c r="L161" s="302"/>
      <c r="M161" s="302"/>
      <c r="N161" s="302"/>
      <c r="O161" s="306"/>
    </row>
    <row r="162" spans="2:15">
      <c r="B162" s="56">
        <v>10</v>
      </c>
      <c r="C162" s="84">
        <v>6.6143025518445309E-2</v>
      </c>
      <c r="D162" s="84">
        <v>-27.402075758367108</v>
      </c>
      <c r="E162" s="210">
        <v>5761.0276521866035</v>
      </c>
      <c r="F162" s="319"/>
      <c r="G162" s="319"/>
      <c r="H162" s="319"/>
      <c r="I162" s="319"/>
      <c r="J162" s="319"/>
      <c r="K162" s="108">
        <f t="shared" si="6"/>
        <v>0</v>
      </c>
      <c r="L162" s="302"/>
      <c r="M162" s="302"/>
      <c r="N162" s="302"/>
      <c r="O162" s="306"/>
    </row>
    <row r="163" spans="2:15">
      <c r="B163" s="56">
        <v>12</v>
      </c>
      <c r="C163" s="84">
        <v>0.14029299575281365</v>
      </c>
      <c r="D163" s="84">
        <v>-57.931940756284803</v>
      </c>
      <c r="E163" s="210">
        <v>9779.8497370551249</v>
      </c>
      <c r="F163" s="319"/>
      <c r="G163" s="319"/>
      <c r="H163" s="319"/>
      <c r="I163" s="319"/>
      <c r="J163" s="319"/>
      <c r="K163" s="108">
        <f t="shared" si="6"/>
        <v>0</v>
      </c>
      <c r="L163" s="302"/>
      <c r="M163" s="302"/>
      <c r="N163" s="302"/>
      <c r="O163" s="306"/>
    </row>
    <row r="164" spans="2:15">
      <c r="B164" s="56">
        <v>14</v>
      </c>
      <c r="C164" s="84">
        <v>0.13187202211978921</v>
      </c>
      <c r="D164" s="84">
        <v>-54.288086188956228</v>
      </c>
      <c r="E164" s="210">
        <v>9939.2385643468406</v>
      </c>
      <c r="F164" s="319"/>
      <c r="G164" s="319"/>
      <c r="H164" s="319"/>
      <c r="I164" s="319"/>
      <c r="J164" s="319"/>
      <c r="K164" s="108">
        <f t="shared" si="6"/>
        <v>0</v>
      </c>
      <c r="L164" s="302"/>
      <c r="M164" s="302"/>
      <c r="N164" s="302"/>
      <c r="O164" s="306"/>
    </row>
    <row r="165" spans="2:15">
      <c r="B165" s="56">
        <v>16</v>
      </c>
      <c r="C165" s="84">
        <v>0.1400915469085367</v>
      </c>
      <c r="D165" s="84">
        <v>-57.408207367787348</v>
      </c>
      <c r="E165" s="210">
        <v>10538.78425940508</v>
      </c>
      <c r="F165" s="319"/>
      <c r="G165" s="319"/>
      <c r="H165" s="319"/>
      <c r="I165" s="319"/>
      <c r="J165" s="319"/>
      <c r="K165" s="108">
        <f t="shared" si="6"/>
        <v>0</v>
      </c>
      <c r="L165" s="302"/>
      <c r="M165" s="302"/>
      <c r="N165" s="302"/>
      <c r="O165" s="306"/>
    </row>
    <row r="166" spans="2:15">
      <c r="B166" s="56">
        <v>18</v>
      </c>
      <c r="C166" s="84">
        <v>0.13975504252928322</v>
      </c>
      <c r="D166" s="84">
        <v>-57.381495404045197</v>
      </c>
      <c r="E166" s="210">
        <v>10833.043542619967</v>
      </c>
      <c r="F166" s="319"/>
      <c r="G166" s="319"/>
      <c r="H166" s="319"/>
      <c r="I166" s="319"/>
      <c r="J166" s="319"/>
      <c r="K166" s="108">
        <f t="shared" si="6"/>
        <v>0</v>
      </c>
      <c r="L166" s="302"/>
      <c r="M166" s="302"/>
      <c r="N166" s="302"/>
      <c r="O166" s="306"/>
    </row>
    <row r="167" spans="2:15">
      <c r="B167" s="56">
        <v>20</v>
      </c>
      <c r="C167" s="84">
        <v>0.13336475556233229</v>
      </c>
      <c r="D167" s="84">
        <v>-54.796129628259628</v>
      </c>
      <c r="E167" s="210">
        <v>11325.476485677729</v>
      </c>
      <c r="F167" s="319"/>
      <c r="G167" s="319"/>
      <c r="H167" s="319"/>
      <c r="I167" s="319"/>
      <c r="J167" s="319"/>
      <c r="K167" s="108">
        <f t="shared" si="6"/>
        <v>1</v>
      </c>
      <c r="L167" s="302"/>
      <c r="M167" s="302"/>
      <c r="N167" s="302"/>
      <c r="O167" s="306"/>
    </row>
    <row r="168" spans="2:15">
      <c r="B168" s="56">
        <v>24</v>
      </c>
      <c r="C168" s="84">
        <v>0.26888000374645016</v>
      </c>
      <c r="D168" s="84">
        <v>-111.65190781549011</v>
      </c>
      <c r="E168" s="210">
        <v>18945.541304066308</v>
      </c>
      <c r="F168" s="319"/>
      <c r="G168" s="319"/>
      <c r="H168" s="319"/>
      <c r="I168" s="319"/>
      <c r="J168" s="319"/>
      <c r="K168" s="108">
        <f t="shared" si="6"/>
        <v>0</v>
      </c>
      <c r="L168" s="302"/>
      <c r="M168" s="302"/>
      <c r="N168" s="302"/>
      <c r="O168" s="306"/>
    </row>
    <row r="169" spans="2:15">
      <c r="B169" s="56">
        <v>30</v>
      </c>
      <c r="C169" s="84">
        <v>0.27027308943500705</v>
      </c>
      <c r="D169" s="84">
        <v>-111.61962810629809</v>
      </c>
      <c r="E169" s="210">
        <v>20334.909642303508</v>
      </c>
      <c r="F169" s="319"/>
      <c r="G169" s="319"/>
      <c r="H169" s="319"/>
      <c r="I169" s="319"/>
      <c r="J169" s="319"/>
      <c r="K169" s="108">
        <f t="shared" si="6"/>
        <v>0</v>
      </c>
      <c r="L169" s="302"/>
      <c r="M169" s="302"/>
      <c r="N169" s="302"/>
      <c r="O169" s="306"/>
    </row>
    <row r="170" spans="2:15">
      <c r="B170" s="56">
        <v>36</v>
      </c>
      <c r="C170" s="84">
        <v>0.26580057567869342</v>
      </c>
      <c r="D170" s="84">
        <v>-104.08000973385329</v>
      </c>
      <c r="E170" s="210">
        <v>21177.988328999381</v>
      </c>
      <c r="F170" s="319"/>
      <c r="G170" s="319"/>
      <c r="H170" s="319"/>
      <c r="I170" s="319"/>
      <c r="J170" s="319"/>
      <c r="K170" s="108">
        <f t="shared" si="6"/>
        <v>0</v>
      </c>
      <c r="L170" s="302"/>
      <c r="M170" s="302"/>
      <c r="N170" s="302"/>
      <c r="O170" s="306"/>
    </row>
    <row r="171" spans="2:15">
      <c r="B171" s="56">
        <v>42</v>
      </c>
      <c r="C171" s="84">
        <v>0.26363289922396577</v>
      </c>
      <c r="D171" s="84">
        <v>-103.40000568899733</v>
      </c>
      <c r="E171" s="210">
        <v>22584.704778032265</v>
      </c>
      <c r="F171" s="319"/>
      <c r="G171" s="319"/>
      <c r="H171" s="319"/>
      <c r="I171" s="319"/>
      <c r="J171" s="319"/>
      <c r="K171" s="108">
        <f t="shared" si="6"/>
        <v>0</v>
      </c>
      <c r="L171" s="302"/>
      <c r="M171" s="302"/>
      <c r="N171" s="302"/>
      <c r="O171" s="306"/>
    </row>
    <row r="172" spans="2:15">
      <c r="B172" s="56">
        <v>48</v>
      </c>
      <c r="C172" s="84">
        <v>0.2636695120978827</v>
      </c>
      <c r="D172" s="84">
        <v>-103.17075394202465</v>
      </c>
      <c r="E172" s="210">
        <v>23929.974284090153</v>
      </c>
      <c r="F172" s="319"/>
      <c r="G172" s="319"/>
      <c r="H172" s="319"/>
      <c r="I172" s="319"/>
      <c r="J172" s="319"/>
      <c r="K172" s="108">
        <f t="shared" si="6"/>
        <v>0</v>
      </c>
      <c r="L172" s="302"/>
      <c r="M172" s="302"/>
      <c r="N172" s="302"/>
      <c r="O172" s="306"/>
    </row>
    <row r="174" spans="2:15" ht="48" customHeight="1">
      <c r="C174" t="s">
        <v>543</v>
      </c>
    </row>
    <row r="175" spans="2:15">
      <c r="B175" s="169" t="s">
        <v>297</v>
      </c>
      <c r="C175" s="169" cm="1">
        <f t="array" ref="C175:C179">_xlfn.VSTACK(C144,F144,I144,L144,U144)</f>
        <v>29.741631928662404</v>
      </c>
      <c r="D175" s="169" cm="1">
        <f t="array" ref="D175:D179">_xlfn.VSTACK(D144,G144,J144,M144,V144)</f>
        <v>156.42282487392973</v>
      </c>
    </row>
    <row r="176" spans="2:15">
      <c r="B176" s="169"/>
      <c r="C176" s="169">
        <v>26.356320806865458</v>
      </c>
      <c r="D176" s="169">
        <v>208.17700004592234</v>
      </c>
    </row>
    <row r="177" spans="2:7">
      <c r="B177" s="169"/>
      <c r="C177" s="169">
        <v>26.498957509793822</v>
      </c>
      <c r="D177" s="169">
        <v>210.55417816728863</v>
      </c>
    </row>
    <row r="178" spans="2:7">
      <c r="B178" s="169"/>
      <c r="C178" s="169">
        <v>25.184097229707039</v>
      </c>
      <c r="D178" s="169">
        <v>499.20060279160651</v>
      </c>
    </row>
    <row r="179" spans="2:7">
      <c r="B179" s="169"/>
      <c r="C179" s="169">
        <v>35.28092648382281</v>
      </c>
      <c r="D179" s="169">
        <v>377.65514383672934</v>
      </c>
    </row>
    <row r="180" spans="2:7">
      <c r="B180" s="169"/>
      <c r="C180" s="169"/>
      <c r="D180" s="169"/>
      <c r="G180" s="170"/>
    </row>
    <row r="181" spans="2:7">
      <c r="B181" s="169"/>
      <c r="C181" s="169"/>
      <c r="D181" s="169"/>
    </row>
    <row r="182" spans="2:7">
      <c r="B182" s="276" t="s">
        <v>544</v>
      </c>
      <c r="C182" s="169" cm="1">
        <f t="array" ref="C182:C186">_xlfn.VSTACK(C145,F145,I145,L145,U145)</f>
        <v>65.162716681297255</v>
      </c>
      <c r="D182" s="169" cm="1">
        <f t="array" ref="D182:D186">_xlfn.VSTACK(D145,G145,J145,M145,V145)</f>
        <v>-294.44710294487015</v>
      </c>
    </row>
    <row r="183" spans="2:7">
      <c r="B183" s="276"/>
      <c r="C183" s="169">
        <v>57.209317155443998</v>
      </c>
      <c r="D183" s="169">
        <v>-182.42765396451904</v>
      </c>
    </row>
    <row r="184" spans="2:7" ht="15.75" customHeight="1">
      <c r="B184" s="169"/>
      <c r="C184" s="169">
        <v>57.181719809709705</v>
      </c>
      <c r="D184" s="169">
        <v>-180.25386126931434</v>
      </c>
    </row>
    <row r="185" spans="2:7">
      <c r="B185" s="169"/>
      <c r="C185" s="169">
        <v>75.143039555590008</v>
      </c>
      <c r="D185" s="169">
        <v>-181.34693733232552</v>
      </c>
    </row>
    <row r="186" spans="2:7">
      <c r="B186" s="169"/>
      <c r="C186" s="169">
        <v>63.451530944710306</v>
      </c>
      <c r="D186" s="169">
        <v>-4.4748714303421764</v>
      </c>
    </row>
  </sheetData>
  <sheetProtection algorithmName="SHA-512" hashValue="nT0zzKkfqWi+oLw9afsFZ7Wu07i3iqJAHAsgFy2c2payYEp2dJdffEre7lYGFia5wxBHvo2yMwYqTF3lnTCIwA==" saltValue="0X7UISn5jWSgdnuNMJ9fFg==" spinCount="100000" sheet="1" insertColumns="0" insertRows="0" insertHyperlinks="0"/>
  <mergeCells count="288">
    <mergeCell ref="J131:N131"/>
    <mergeCell ref="O47:O49"/>
    <mergeCell ref="O71:O73"/>
    <mergeCell ref="O74:O76"/>
    <mergeCell ref="O78:O80"/>
    <mergeCell ref="O81:O83"/>
    <mergeCell ref="J84:N86"/>
    <mergeCell ref="J87:N89"/>
    <mergeCell ref="J90:N90"/>
    <mergeCell ref="O84:O86"/>
    <mergeCell ref="O87:O89"/>
    <mergeCell ref="O91:O93"/>
    <mergeCell ref="O94:O96"/>
    <mergeCell ref="O97:O99"/>
    <mergeCell ref="O100:O102"/>
    <mergeCell ref="J66:N66"/>
    <mergeCell ref="J77:N77"/>
    <mergeCell ref="J78:N80"/>
    <mergeCell ref="J81:N83"/>
    <mergeCell ref="O50:O52"/>
    <mergeCell ref="O53:O55"/>
    <mergeCell ref="O56:O60"/>
    <mergeCell ref="O61:O64"/>
    <mergeCell ref="O67:O70"/>
    <mergeCell ref="U141:W141"/>
    <mergeCell ref="O147:O149"/>
    <mergeCell ref="V147:V149"/>
    <mergeCell ref="X147:X149"/>
    <mergeCell ref="S147:S149"/>
    <mergeCell ref="U147:U149"/>
    <mergeCell ref="J132:N132"/>
    <mergeCell ref="J133:N133"/>
    <mergeCell ref="J134:N134"/>
    <mergeCell ref="B128:B130"/>
    <mergeCell ref="D128:D130"/>
    <mergeCell ref="E128:E130"/>
    <mergeCell ref="F128:F130"/>
    <mergeCell ref="G128:G130"/>
    <mergeCell ref="J128:N130"/>
    <mergeCell ref="O128:O130"/>
    <mergeCell ref="C128:C130"/>
    <mergeCell ref="O103:O105"/>
    <mergeCell ref="O106:O108"/>
    <mergeCell ref="O109:O111"/>
    <mergeCell ref="O112:O114"/>
    <mergeCell ref="O115:O117"/>
    <mergeCell ref="O118:O120"/>
    <mergeCell ref="O121:O123"/>
    <mergeCell ref="O125:O127"/>
    <mergeCell ref="B106:B108"/>
    <mergeCell ref="D106:D108"/>
    <mergeCell ref="E106:E108"/>
    <mergeCell ref="F106:F108"/>
    <mergeCell ref="G106:G108"/>
    <mergeCell ref="J106:N108"/>
    <mergeCell ref="B103:B105"/>
    <mergeCell ref="D103:D105"/>
    <mergeCell ref="C6:D6"/>
    <mergeCell ref="L5:M5"/>
    <mergeCell ref="L6:M6"/>
    <mergeCell ref="E6:F6"/>
    <mergeCell ref="G6:H6"/>
    <mergeCell ref="I6:J6"/>
    <mergeCell ref="J53:N55"/>
    <mergeCell ref="C53:C55"/>
    <mergeCell ref="J45:N45"/>
    <mergeCell ref="J46:N46"/>
    <mergeCell ref="E5:F5"/>
    <mergeCell ref="G5:H5"/>
    <mergeCell ref="I5:J5"/>
    <mergeCell ref="J56:N60"/>
    <mergeCell ref="J61:N64"/>
    <mergeCell ref="J65:N65"/>
    <mergeCell ref="G37:H37"/>
    <mergeCell ref="G38:H38"/>
    <mergeCell ref="G34:H34"/>
    <mergeCell ref="G31:H31"/>
    <mergeCell ref="B50:B52"/>
    <mergeCell ref="D50:D52"/>
    <mergeCell ref="E50:E52"/>
    <mergeCell ref="F50:F52"/>
    <mergeCell ref="G50:G52"/>
    <mergeCell ref="J50:N52"/>
    <mergeCell ref="B47:B49"/>
    <mergeCell ref="D47:D49"/>
    <mergeCell ref="E47:E49"/>
    <mergeCell ref="F47:F49"/>
    <mergeCell ref="G47:G49"/>
    <mergeCell ref="C47:C49"/>
    <mergeCell ref="C50:C52"/>
    <mergeCell ref="J47:N49"/>
    <mergeCell ref="B56:B60"/>
    <mergeCell ref="E56:E60"/>
    <mergeCell ref="F56:F60"/>
    <mergeCell ref="G56:G60"/>
    <mergeCell ref="B61:B64"/>
    <mergeCell ref="E61:E64"/>
    <mergeCell ref="F61:F64"/>
    <mergeCell ref="G61:G64"/>
    <mergeCell ref="B53:B55"/>
    <mergeCell ref="D53:D55"/>
    <mergeCell ref="E53:E55"/>
    <mergeCell ref="F53:F55"/>
    <mergeCell ref="G53:G55"/>
    <mergeCell ref="B74:B76"/>
    <mergeCell ref="D74:D76"/>
    <mergeCell ref="E74:E76"/>
    <mergeCell ref="F74:F76"/>
    <mergeCell ref="G74:G76"/>
    <mergeCell ref="J74:N76"/>
    <mergeCell ref="B67:B70"/>
    <mergeCell ref="E67:E70"/>
    <mergeCell ref="F67:F70"/>
    <mergeCell ref="G67:G70"/>
    <mergeCell ref="B71:B73"/>
    <mergeCell ref="D71:D73"/>
    <mergeCell ref="E71:E73"/>
    <mergeCell ref="F71:F73"/>
    <mergeCell ref="G71:G73"/>
    <mergeCell ref="J67:N70"/>
    <mergeCell ref="J71:N73"/>
    <mergeCell ref="C71:C73"/>
    <mergeCell ref="C74:C76"/>
    <mergeCell ref="B81:B83"/>
    <mergeCell ref="D81:D83"/>
    <mergeCell ref="E81:E83"/>
    <mergeCell ref="F81:F83"/>
    <mergeCell ref="G81:G83"/>
    <mergeCell ref="B78:B80"/>
    <mergeCell ref="D78:D80"/>
    <mergeCell ref="E78:E80"/>
    <mergeCell ref="F78:F80"/>
    <mergeCell ref="G78:G80"/>
    <mergeCell ref="C78:C80"/>
    <mergeCell ref="C81:C83"/>
    <mergeCell ref="B87:B89"/>
    <mergeCell ref="D87:D89"/>
    <mergeCell ref="E87:E89"/>
    <mergeCell ref="F87:F89"/>
    <mergeCell ref="G87:G89"/>
    <mergeCell ref="B84:B86"/>
    <mergeCell ref="D84:D86"/>
    <mergeCell ref="E84:E86"/>
    <mergeCell ref="F84:F86"/>
    <mergeCell ref="G84:G86"/>
    <mergeCell ref="C84:C86"/>
    <mergeCell ref="C87:C89"/>
    <mergeCell ref="B94:B96"/>
    <mergeCell ref="D94:D96"/>
    <mergeCell ref="E94:E96"/>
    <mergeCell ref="F94:F96"/>
    <mergeCell ref="G94:G96"/>
    <mergeCell ref="J94:N96"/>
    <mergeCell ref="B91:B93"/>
    <mergeCell ref="D91:D93"/>
    <mergeCell ref="E91:E93"/>
    <mergeCell ref="F91:F93"/>
    <mergeCell ref="G91:G93"/>
    <mergeCell ref="J91:N93"/>
    <mergeCell ref="C91:C93"/>
    <mergeCell ref="C94:C96"/>
    <mergeCell ref="B100:B102"/>
    <mergeCell ref="D100:D102"/>
    <mergeCell ref="E100:E102"/>
    <mergeCell ref="F100:F102"/>
    <mergeCell ref="G100:G102"/>
    <mergeCell ref="J100:N102"/>
    <mergeCell ref="B97:B99"/>
    <mergeCell ref="D97:D99"/>
    <mergeCell ref="E97:E99"/>
    <mergeCell ref="F97:F99"/>
    <mergeCell ref="G97:G99"/>
    <mergeCell ref="J97:N99"/>
    <mergeCell ref="C97:C99"/>
    <mergeCell ref="C100:C102"/>
    <mergeCell ref="E103:E105"/>
    <mergeCell ref="F103:F105"/>
    <mergeCell ref="G103:G105"/>
    <mergeCell ref="J103:N105"/>
    <mergeCell ref="C103:C105"/>
    <mergeCell ref="C106:C108"/>
    <mergeCell ref="B112:B114"/>
    <mergeCell ref="D112:D114"/>
    <mergeCell ref="E112:E114"/>
    <mergeCell ref="F112:F114"/>
    <mergeCell ref="G112:G114"/>
    <mergeCell ref="J112:N114"/>
    <mergeCell ref="B109:B111"/>
    <mergeCell ref="D109:D111"/>
    <mergeCell ref="E109:E111"/>
    <mergeCell ref="F109:F111"/>
    <mergeCell ref="G109:G111"/>
    <mergeCell ref="J109:N111"/>
    <mergeCell ref="C109:C111"/>
    <mergeCell ref="C112:C114"/>
    <mergeCell ref="J125:N127"/>
    <mergeCell ref="J124:N124"/>
    <mergeCell ref="B118:B120"/>
    <mergeCell ref="D118:D120"/>
    <mergeCell ref="E118:E120"/>
    <mergeCell ref="F118:F120"/>
    <mergeCell ref="G118:G120"/>
    <mergeCell ref="J118:N120"/>
    <mergeCell ref="B115:B117"/>
    <mergeCell ref="D115:D117"/>
    <mergeCell ref="E115:E117"/>
    <mergeCell ref="F115:F117"/>
    <mergeCell ref="G115:G117"/>
    <mergeCell ref="J115:N117"/>
    <mergeCell ref="C115:C117"/>
    <mergeCell ref="C118:C120"/>
    <mergeCell ref="C121:C123"/>
    <mergeCell ref="C125:C127"/>
    <mergeCell ref="B141:B143"/>
    <mergeCell ref="C141:E141"/>
    <mergeCell ref="F141:H141"/>
    <mergeCell ref="I141:K141"/>
    <mergeCell ref="L141:N141"/>
    <mergeCell ref="O141:Q141"/>
    <mergeCell ref="R141:T141"/>
    <mergeCell ref="B121:B123"/>
    <mergeCell ref="D121:D123"/>
    <mergeCell ref="E121:E123"/>
    <mergeCell ref="F121:F123"/>
    <mergeCell ref="G121:G123"/>
    <mergeCell ref="R140:T140"/>
    <mergeCell ref="C140:E140"/>
    <mergeCell ref="F140:H140"/>
    <mergeCell ref="I140:K140"/>
    <mergeCell ref="L140:N140"/>
    <mergeCell ref="O140:Q140"/>
    <mergeCell ref="J121:N123"/>
    <mergeCell ref="B124:B127"/>
    <mergeCell ref="F124:F127"/>
    <mergeCell ref="G124:G127"/>
    <mergeCell ref="D125:D127"/>
    <mergeCell ref="E125:E127"/>
    <mergeCell ref="D142:E142"/>
    <mergeCell ref="G142:H142"/>
    <mergeCell ref="J142:K142"/>
    <mergeCell ref="M142:N142"/>
    <mergeCell ref="P142:Q142"/>
    <mergeCell ref="S142:T142"/>
    <mergeCell ref="V142:W142"/>
    <mergeCell ref="Y142:AA142"/>
    <mergeCell ref="AC142:AE142"/>
    <mergeCell ref="C156:E156"/>
    <mergeCell ref="F157:J157"/>
    <mergeCell ref="F158:J172"/>
    <mergeCell ref="L158:L172"/>
    <mergeCell ref="M158:M172"/>
    <mergeCell ref="L156:N156"/>
    <mergeCell ref="N158:N172"/>
    <mergeCell ref="P147:P149"/>
    <mergeCell ref="R147:R149"/>
    <mergeCell ref="O158:O172"/>
    <mergeCell ref="O156:O157"/>
    <mergeCell ref="B147:B149"/>
    <mergeCell ref="C151:E151"/>
    <mergeCell ref="F151:H151"/>
    <mergeCell ref="I151:K151"/>
    <mergeCell ref="L151:N151"/>
    <mergeCell ref="O151:Q151"/>
    <mergeCell ref="R151:T151"/>
    <mergeCell ref="AA151:AC151"/>
    <mergeCell ref="AD151:AF151"/>
    <mergeCell ref="U151:W151"/>
    <mergeCell ref="X151:Z151"/>
    <mergeCell ref="C147:C149"/>
    <mergeCell ref="D147:D149"/>
    <mergeCell ref="F147:F149"/>
    <mergeCell ref="G147:G149"/>
    <mergeCell ref="I147:I149"/>
    <mergeCell ref="J147:J149"/>
    <mergeCell ref="L147:L149"/>
    <mergeCell ref="M147:M149"/>
    <mergeCell ref="Z147:Z149"/>
    <mergeCell ref="AB147:AB149"/>
    <mergeCell ref="AD147:AD149"/>
    <mergeCell ref="AG142:AI142"/>
    <mergeCell ref="X141:AA141"/>
    <mergeCell ref="AB141:AE141"/>
    <mergeCell ref="AF141:AI141"/>
    <mergeCell ref="Y147:Y149"/>
    <mergeCell ref="AC147:AC149"/>
    <mergeCell ref="AG147:AG149"/>
    <mergeCell ref="AF147:AF149"/>
    <mergeCell ref="AH147:AH149"/>
  </mergeCells>
  <conditionalFormatting sqref="G32:G34">
    <cfRule type="colorScale" priority="3">
      <colorScale>
        <cfvo type="min"/>
        <cfvo type="percentile" val="50"/>
        <cfvo type="max"/>
        <color theme="0"/>
        <color theme="0" tint="-4.9989318521683403E-2"/>
        <color rgb="FFFFC000"/>
      </colorScale>
    </cfRule>
  </conditionalFormatting>
  <conditionalFormatting sqref="H32:H33 G31">
    <cfRule type="colorScale" priority="2">
      <colorScale>
        <cfvo type="min"/>
        <cfvo type="percentile" val="50"/>
        <cfvo type="max"/>
        <color theme="0"/>
        <color theme="0" tint="-4.9989318521683403E-2"/>
        <color rgb="FFFFC000"/>
      </colorScale>
    </cfRule>
  </conditionalFormatting>
  <conditionalFormatting sqref="I32:I34">
    <cfRule type="colorScale" priority="5">
      <colorScale>
        <cfvo type="min"/>
        <cfvo type="percentile" val="50"/>
        <cfvo type="max"/>
        <color theme="0"/>
        <color theme="0" tint="-4.9989318521683403E-2"/>
        <color rgb="FFFFC000"/>
      </colorScale>
    </cfRule>
  </conditionalFormatting>
  <pageMargins left="0.7" right="0.7" top="0.75" bottom="0.75" header="0.3" footer="0.3"/>
  <pageSetup orientation="portrait" horizontalDpi="0" verticalDpi="0"/>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480C7-E55D-2843-94D1-8B0791C4E9AC}">
  <dimension ref="B1:Y4047"/>
  <sheetViews>
    <sheetView showGridLines="0" workbookViewId="0">
      <selection activeCell="H1" sqref="H1"/>
    </sheetView>
  </sheetViews>
  <sheetFormatPr defaultColWidth="11.42578125" defaultRowHeight="15"/>
  <cols>
    <col min="9" max="9" width="12.85546875" customWidth="1"/>
    <col min="11" max="11" width="11" customWidth="1"/>
    <col min="12" max="12" width="16.85546875" customWidth="1"/>
    <col min="13" max="13" width="17.7109375" customWidth="1"/>
    <col min="14" max="14" width="26.28515625" customWidth="1"/>
    <col min="25" max="25" width="11.7109375" customWidth="1"/>
  </cols>
  <sheetData>
    <row r="1" spans="2:25" ht="111.95" customHeight="1">
      <c r="B1" s="138" t="s">
        <v>545</v>
      </c>
      <c r="H1" s="138" t="s">
        <v>546</v>
      </c>
      <c r="Y1" s="117"/>
    </row>
    <row r="2" spans="2:25" ht="30">
      <c r="B2" t="s">
        <v>547</v>
      </c>
      <c r="C2" t="s">
        <v>548</v>
      </c>
      <c r="D2" t="s">
        <v>549</v>
      </c>
      <c r="E2" t="s">
        <v>550</v>
      </c>
      <c r="H2" s="103" t="s">
        <v>547</v>
      </c>
      <c r="I2" s="188" t="s">
        <v>551</v>
      </c>
      <c r="J2" s="188" t="s">
        <v>552</v>
      </c>
      <c r="K2" s="188" t="s">
        <v>553</v>
      </c>
      <c r="L2" s="188" t="s">
        <v>554</v>
      </c>
      <c r="M2" s="188" t="s">
        <v>555</v>
      </c>
      <c r="N2" s="188" t="s">
        <v>556</v>
      </c>
    </row>
    <row r="3" spans="2:25">
      <c r="B3" s="82" t="s">
        <v>557</v>
      </c>
      <c r="C3" s="165">
        <f>YEAR(TRM_día[[#This Row],[Fecha]])</f>
        <v>2014</v>
      </c>
      <c r="D3" s="82">
        <f>DATE(YEAR(TRM_día[[#This Row],[Fecha]]),MONTH(TRM_día[[#This Row],[Fecha]]),1)</f>
        <v>41640</v>
      </c>
      <c r="E3">
        <v>1926.83</v>
      </c>
      <c r="H3" s="101">
        <v>41640</v>
      </c>
      <c r="I3" s="99">
        <v>166.2</v>
      </c>
      <c r="J3" s="162">
        <f>AVERAGEIF(TRM_día[AÑO],YEAR(Tabla_series[[#This Row],[Fecha]]),TRM_día[TRM])</f>
        <v>2000.326821917809</v>
      </c>
      <c r="K3" s="154">
        <f>AVERAGEIF(TRM_día[MES],Tabla_series[[#This Row],[Fecha]],TRM_día[TRM])</f>
        <v>1957.2870967741942</v>
      </c>
      <c r="L3" s="154">
        <v>616000</v>
      </c>
      <c r="M3" s="99">
        <v>297</v>
      </c>
      <c r="N3" s="157">
        <f>Tabla_series[[#This Row],[SMLV]]/Tabla_series[[#This Row],[TRM mes]]</f>
        <v>314.7213308743668</v>
      </c>
    </row>
    <row r="4" spans="2:25">
      <c r="B4" s="82" t="s">
        <v>558</v>
      </c>
      <c r="C4" s="165">
        <f>YEAR(TRM_día[[#This Row],[Fecha]])</f>
        <v>2014</v>
      </c>
      <c r="D4" s="82">
        <f>DATE(YEAR(TRM_día[[#This Row],[Fecha]]),MONTH(TRM_día[[#This Row],[Fecha]]),1)</f>
        <v>41640</v>
      </c>
      <c r="E4">
        <v>1926.83</v>
      </c>
      <c r="H4" s="102">
        <v>41671</v>
      </c>
      <c r="I4" s="100">
        <v>166.3</v>
      </c>
      <c r="J4" s="163">
        <f>AVERAGEIF(TRM_día[AÑO],YEAR(Tabla_series[[#This Row],[Fecha]]),TRM_día[TRM])</f>
        <v>2000.326821917809</v>
      </c>
      <c r="K4" s="155">
        <f>AVERAGEIF(TRM_día[MES],Tabla_series[[#This Row],[Fecha]],TRM_día[TRM])</f>
        <v>2038.4925000000001</v>
      </c>
      <c r="L4" s="155">
        <v>616000</v>
      </c>
      <c r="M4" s="100">
        <v>296.8</v>
      </c>
      <c r="N4" s="158">
        <f>Tabla_series[[#This Row],[SMLV]]/Tabla_series[[#This Row],[TRM mes]]</f>
        <v>302.18408946807506</v>
      </c>
    </row>
    <row r="5" spans="2:25">
      <c r="B5" s="82" t="s">
        <v>559</v>
      </c>
      <c r="C5" s="165">
        <f>YEAR(TRM_día[[#This Row],[Fecha]])</f>
        <v>2014</v>
      </c>
      <c r="D5" s="82">
        <f>DATE(YEAR(TRM_día[[#This Row],[Fecha]]),MONTH(TRM_día[[#This Row],[Fecha]]),1)</f>
        <v>41640</v>
      </c>
      <c r="E5">
        <v>1938.89</v>
      </c>
      <c r="H5" s="101">
        <v>41699</v>
      </c>
      <c r="I5" s="99">
        <v>166.1</v>
      </c>
      <c r="J5" s="162">
        <f>AVERAGEIF(TRM_día[AÑO],YEAR(Tabla_series[[#This Row],[Fecha]]),TRM_día[TRM])</f>
        <v>2000.326821917809</v>
      </c>
      <c r="K5" s="154">
        <f>AVERAGEIF(TRM_día[MES],Tabla_series[[#This Row],[Fecha]],TRM_día[TRM])</f>
        <v>2019.7132258064514</v>
      </c>
      <c r="L5" s="154">
        <v>616000</v>
      </c>
      <c r="M5" s="99">
        <v>293.8</v>
      </c>
      <c r="N5" s="157">
        <f>Tabla_series[[#This Row],[SMLV]]/Tabla_series[[#This Row],[TRM mes]]</f>
        <v>304.99379423236547</v>
      </c>
    </row>
    <row r="6" spans="2:25">
      <c r="B6" s="82" t="s">
        <v>560</v>
      </c>
      <c r="C6" s="165">
        <f>YEAR(TRM_día[[#This Row],[Fecha]])</f>
        <v>2014</v>
      </c>
      <c r="D6" s="82">
        <f>DATE(YEAR(TRM_día[[#This Row],[Fecha]]),MONTH(TRM_día[[#This Row],[Fecha]]),1)</f>
        <v>41640</v>
      </c>
      <c r="E6">
        <v>1936.92</v>
      </c>
      <c r="H6" s="102">
        <v>41730</v>
      </c>
      <c r="I6" s="100">
        <v>166.1</v>
      </c>
      <c r="J6" s="163">
        <f>AVERAGEIF(TRM_día[AÑO],YEAR(Tabla_series[[#This Row],[Fecha]]),TRM_día[TRM])</f>
        <v>2000.326821917809</v>
      </c>
      <c r="K6" s="155">
        <f>AVERAGEIF(TRM_día[MES],Tabla_series[[#This Row],[Fecha]],TRM_día[TRM])</f>
        <v>1938.360333333334</v>
      </c>
      <c r="L6" s="155">
        <v>616000</v>
      </c>
      <c r="M6" s="100">
        <v>294.2</v>
      </c>
      <c r="N6" s="158">
        <f>Tabla_series[[#This Row],[SMLV]]/Tabla_series[[#This Row],[TRM mes]]</f>
        <v>317.79436950233355</v>
      </c>
    </row>
    <row r="7" spans="2:25">
      <c r="B7" s="82" t="s">
        <v>561</v>
      </c>
      <c r="C7" s="165">
        <f>YEAR(TRM_día[[#This Row],[Fecha]])</f>
        <v>2014</v>
      </c>
      <c r="D7" s="82">
        <f>DATE(YEAR(TRM_día[[#This Row],[Fecha]]),MONTH(TRM_día[[#This Row],[Fecha]]),1)</f>
        <v>41640</v>
      </c>
      <c r="E7">
        <v>1936.92</v>
      </c>
      <c r="H7" s="101">
        <v>41760</v>
      </c>
      <c r="I7" s="99">
        <v>166.1</v>
      </c>
      <c r="J7" s="162">
        <f>AVERAGEIF(TRM_día[AÑO],YEAR(Tabla_series[[#This Row],[Fecha]]),TRM_día[TRM])</f>
        <v>2000.326821917809</v>
      </c>
      <c r="K7" s="154">
        <f>AVERAGEIF(TRM_día[MES],Tabla_series[[#This Row],[Fecha]],TRM_día[TRM])</f>
        <v>1915.3609677419356</v>
      </c>
      <c r="L7" s="154">
        <v>616000</v>
      </c>
      <c r="M7" s="99">
        <v>294.7</v>
      </c>
      <c r="N7" s="157">
        <f>Tabla_series[[#This Row],[SMLV]]/Tabla_series[[#This Row],[TRM mes]]</f>
        <v>321.61039635584564</v>
      </c>
    </row>
    <row r="8" spans="2:25">
      <c r="B8" s="82" t="s">
        <v>562</v>
      </c>
      <c r="C8" s="165">
        <f>YEAR(TRM_día[[#This Row],[Fecha]])</f>
        <v>2014</v>
      </c>
      <c r="D8" s="82">
        <f>DATE(YEAR(TRM_día[[#This Row],[Fecha]]),MONTH(TRM_día[[#This Row],[Fecha]]),1)</f>
        <v>41640</v>
      </c>
      <c r="E8">
        <v>1936.92</v>
      </c>
      <c r="H8" s="102">
        <v>41791</v>
      </c>
      <c r="I8" s="100">
        <v>166.1</v>
      </c>
      <c r="J8" s="163">
        <f>AVERAGEIF(TRM_día[AÑO],YEAR(Tabla_series[[#This Row],[Fecha]]),TRM_día[TRM])</f>
        <v>2000.326821917809</v>
      </c>
      <c r="K8" s="155">
        <f>AVERAGEIF(TRM_día[MES],Tabla_series[[#This Row],[Fecha]],TRM_día[TRM])</f>
        <v>1887.0393333333332</v>
      </c>
      <c r="L8" s="155">
        <v>616000</v>
      </c>
      <c r="M8" s="100">
        <v>297.8</v>
      </c>
      <c r="N8" s="158">
        <f>Tabla_series[[#This Row],[SMLV]]/Tabla_series[[#This Row],[TRM mes]]</f>
        <v>326.4372867691506</v>
      </c>
    </row>
    <row r="9" spans="2:25">
      <c r="B9" s="82" t="s">
        <v>563</v>
      </c>
      <c r="C9" s="165">
        <f>YEAR(TRM_día[[#This Row],[Fecha]])</f>
        <v>2014</v>
      </c>
      <c r="D9" s="82">
        <f>DATE(YEAR(TRM_día[[#This Row],[Fecha]]),MONTH(TRM_día[[#This Row],[Fecha]]),1)</f>
        <v>41640</v>
      </c>
      <c r="E9">
        <v>1936.92</v>
      </c>
      <c r="H9" s="101">
        <v>41821</v>
      </c>
      <c r="I9" s="99">
        <v>166.2</v>
      </c>
      <c r="J9" s="162">
        <f>AVERAGEIF(TRM_día[AÑO],YEAR(Tabla_series[[#This Row],[Fecha]]),TRM_día[TRM])</f>
        <v>2000.326821917809</v>
      </c>
      <c r="K9" s="154">
        <f>AVERAGEIF(TRM_día[MES],Tabla_series[[#This Row],[Fecha]],TRM_día[TRM])</f>
        <v>1857.6441935483874</v>
      </c>
      <c r="L9" s="154">
        <v>616000</v>
      </c>
      <c r="M9" s="99">
        <v>293.5</v>
      </c>
      <c r="N9" s="157">
        <f>Tabla_series[[#This Row],[SMLV]]/Tabla_series[[#This Row],[TRM mes]]</f>
        <v>331.60279139534509</v>
      </c>
    </row>
    <row r="10" spans="2:25">
      <c r="B10" s="82" t="s">
        <v>564</v>
      </c>
      <c r="C10" s="165">
        <f>YEAR(TRM_día[[#This Row],[Fecha]])</f>
        <v>2014</v>
      </c>
      <c r="D10" s="82">
        <f>DATE(YEAR(TRM_día[[#This Row],[Fecha]]),MONTH(TRM_día[[#This Row],[Fecha]]),1)</f>
        <v>41640</v>
      </c>
      <c r="E10">
        <v>1930.45</v>
      </c>
      <c r="H10" s="102">
        <v>41852</v>
      </c>
      <c r="I10" s="100">
        <v>166.1</v>
      </c>
      <c r="J10" s="163">
        <f>AVERAGEIF(TRM_día[AÑO],YEAR(Tabla_series[[#This Row],[Fecha]]),TRM_día[TRM])</f>
        <v>2000.326821917809</v>
      </c>
      <c r="K10" s="155">
        <f>AVERAGEIF(TRM_día[MES],Tabla_series[[#This Row],[Fecha]],TRM_día[TRM])</f>
        <v>1898.1251612903227</v>
      </c>
      <c r="L10" s="155">
        <v>616000</v>
      </c>
      <c r="M10" s="100">
        <v>294.5</v>
      </c>
      <c r="N10" s="158">
        <f>Tabla_series[[#This Row],[SMLV]]/Tabla_series[[#This Row],[TRM mes]]</f>
        <v>324.53075938430243</v>
      </c>
    </row>
    <row r="11" spans="2:25">
      <c r="B11" s="82" t="s">
        <v>565</v>
      </c>
      <c r="C11" s="165">
        <f>YEAR(TRM_día[[#This Row],[Fecha]])</f>
        <v>2014</v>
      </c>
      <c r="D11" s="82">
        <f>DATE(YEAR(TRM_día[[#This Row],[Fecha]]),MONTH(TRM_día[[#This Row],[Fecha]]),1)</f>
        <v>41640</v>
      </c>
      <c r="E11">
        <v>1933.24</v>
      </c>
      <c r="H11" s="101">
        <v>41883</v>
      </c>
      <c r="I11" s="99">
        <v>166.1</v>
      </c>
      <c r="J11" s="162">
        <f>AVERAGEIF(TRM_día[AÑO],YEAR(Tabla_series[[#This Row],[Fecha]]),TRM_día[TRM])</f>
        <v>2000.326821917809</v>
      </c>
      <c r="K11" s="154">
        <f>AVERAGEIF(TRM_día[MES],Tabla_series[[#This Row],[Fecha]],TRM_día[TRM])</f>
        <v>1973.7166666666672</v>
      </c>
      <c r="L11" s="154">
        <v>616000</v>
      </c>
      <c r="M11" s="99">
        <v>294.10000000000002</v>
      </c>
      <c r="N11" s="157">
        <f>Tabla_series[[#This Row],[SMLV]]/Tabla_series[[#This Row],[TRM mes]]</f>
        <v>312.10153433032428</v>
      </c>
    </row>
    <row r="12" spans="2:25">
      <c r="B12" s="82" t="s">
        <v>566</v>
      </c>
      <c r="C12" s="165">
        <f>YEAR(TRM_día[[#This Row],[Fecha]])</f>
        <v>2014</v>
      </c>
      <c r="D12" s="82">
        <f>DATE(YEAR(TRM_día[[#This Row],[Fecha]]),MONTH(TRM_día[[#This Row],[Fecha]]),1)</f>
        <v>41640</v>
      </c>
      <c r="E12">
        <v>1934.88</v>
      </c>
      <c r="H12" s="102">
        <v>41913</v>
      </c>
      <c r="I12" s="100">
        <v>167.5</v>
      </c>
      <c r="J12" s="163">
        <f>AVERAGEIF(TRM_día[AÑO],YEAR(Tabla_series[[#This Row],[Fecha]]),TRM_día[TRM])</f>
        <v>2000.326821917809</v>
      </c>
      <c r="K12" s="155">
        <f>AVERAGEIF(TRM_día[MES],Tabla_series[[#This Row],[Fecha]],TRM_día[TRM])</f>
        <v>2048.5674193548384</v>
      </c>
      <c r="L12" s="155">
        <v>616000</v>
      </c>
      <c r="M12" s="100">
        <v>293.89999999999998</v>
      </c>
      <c r="N12" s="158">
        <f>Tabla_series[[#This Row],[SMLV]]/Tabla_series[[#This Row],[TRM mes]]</f>
        <v>300.69793855942447</v>
      </c>
    </row>
    <row r="13" spans="2:25">
      <c r="B13" s="82" t="s">
        <v>567</v>
      </c>
      <c r="C13" s="165">
        <f>YEAR(TRM_día[[#This Row],[Fecha]])</f>
        <v>2014</v>
      </c>
      <c r="D13" s="82">
        <f>DATE(YEAR(TRM_día[[#This Row],[Fecha]]),MONTH(TRM_día[[#This Row],[Fecha]]),1)</f>
        <v>41640</v>
      </c>
      <c r="E13">
        <v>1926.55</v>
      </c>
      <c r="H13" s="101">
        <v>41944</v>
      </c>
      <c r="I13" s="99">
        <v>167.4</v>
      </c>
      <c r="J13" s="162">
        <f>AVERAGEIF(TRM_día[AÑO],YEAR(Tabla_series[[#This Row],[Fecha]]),TRM_día[TRM])</f>
        <v>2000.326821917809</v>
      </c>
      <c r="K13" s="154">
        <f>AVERAGEIF(TRM_día[MES],Tabla_series[[#This Row],[Fecha]],TRM_día[TRM])</f>
        <v>2128.6836666666668</v>
      </c>
      <c r="L13" s="154">
        <v>616000</v>
      </c>
      <c r="M13" s="99">
        <v>291.60000000000002</v>
      </c>
      <c r="N13" s="157">
        <f>Tabla_series[[#This Row],[SMLV]]/Tabla_series[[#This Row],[TRM mes]]</f>
        <v>289.38071430998593</v>
      </c>
    </row>
    <row r="14" spans="2:25">
      <c r="B14" s="82" t="s">
        <v>568</v>
      </c>
      <c r="C14" s="165">
        <f>YEAR(TRM_día[[#This Row],[Fecha]])</f>
        <v>2014</v>
      </c>
      <c r="D14" s="82">
        <f>DATE(YEAR(TRM_día[[#This Row],[Fecha]]),MONTH(TRM_día[[#This Row],[Fecha]]),1)</f>
        <v>41640</v>
      </c>
      <c r="E14">
        <v>1926.55</v>
      </c>
      <c r="H14" s="102">
        <v>41974</v>
      </c>
      <c r="I14" s="100">
        <v>167.2</v>
      </c>
      <c r="J14" s="163">
        <f>AVERAGEIF(TRM_día[AÑO],YEAR(Tabla_series[[#This Row],[Fecha]]),TRM_día[TRM])</f>
        <v>2000.326821917809</v>
      </c>
      <c r="K14" s="155">
        <f>AVERAGEIF(TRM_día[MES],Tabla_series[[#This Row],[Fecha]],TRM_día[TRM])</f>
        <v>2342.2535483870975</v>
      </c>
      <c r="L14" s="155">
        <v>616000</v>
      </c>
      <c r="M14" s="100">
        <v>291.5</v>
      </c>
      <c r="N14" s="158">
        <f>Tabla_series[[#This Row],[SMLV]]/Tabla_series[[#This Row],[TRM mes]]</f>
        <v>262.99458503294176</v>
      </c>
    </row>
    <row r="15" spans="2:25">
      <c r="B15" s="82" t="s">
        <v>569</v>
      </c>
      <c r="C15" s="165">
        <f>YEAR(TRM_día[[#This Row],[Fecha]])</f>
        <v>2014</v>
      </c>
      <c r="D15" s="82">
        <f>DATE(YEAR(TRM_día[[#This Row],[Fecha]]),MONTH(TRM_día[[#This Row],[Fecha]]),1)</f>
        <v>41640</v>
      </c>
      <c r="E15">
        <v>1926.55</v>
      </c>
      <c r="H15" s="101">
        <v>42005</v>
      </c>
      <c r="I15" s="99">
        <v>168</v>
      </c>
      <c r="J15" s="162">
        <f>AVERAGEIF(TRM_día[AÑO],YEAR(Tabla_series[[#This Row],[Fecha]]),TRM_día[TRM])</f>
        <v>2743.3867397260219</v>
      </c>
      <c r="K15" s="154">
        <f>AVERAGEIF(TRM_día[MES],Tabla_series[[#This Row],[Fecha]],TRM_día[TRM])</f>
        <v>2397.2580645161297</v>
      </c>
      <c r="L15" s="154">
        <v>644350</v>
      </c>
      <c r="M15" s="99">
        <v>290</v>
      </c>
      <c r="N15" s="157">
        <f>Tabla_series[[#This Row],[SMLV]]/Tabla_series[[#This Row],[TRM mes]]</f>
        <v>268.78624772926048</v>
      </c>
    </row>
    <row r="16" spans="2:25">
      <c r="B16" s="82" t="s">
        <v>570</v>
      </c>
      <c r="C16" s="165">
        <f>YEAR(TRM_día[[#This Row],[Fecha]])</f>
        <v>2014</v>
      </c>
      <c r="D16" s="82">
        <f>DATE(YEAR(TRM_día[[#This Row],[Fecha]]),MONTH(TRM_día[[#This Row],[Fecha]]),1)</f>
        <v>41640</v>
      </c>
      <c r="E16">
        <v>1924.79</v>
      </c>
      <c r="H16" s="102">
        <v>42036</v>
      </c>
      <c r="I16" s="100">
        <v>168.5</v>
      </c>
      <c r="J16" s="163">
        <f>AVERAGEIF(TRM_día[AÑO],YEAR(Tabla_series[[#This Row],[Fecha]]),TRM_día[TRM])</f>
        <v>2743.3867397260219</v>
      </c>
      <c r="K16" s="155">
        <f>AVERAGEIF(TRM_día[MES],Tabla_series[[#This Row],[Fecha]],TRM_día[TRM])</f>
        <v>2420.672500000001</v>
      </c>
      <c r="L16" s="155">
        <v>644350</v>
      </c>
      <c r="M16" s="100">
        <v>281.7</v>
      </c>
      <c r="N16" s="158">
        <f>Tabla_series[[#This Row],[SMLV]]/Tabla_series[[#This Row],[TRM mes]]</f>
        <v>266.18635936914217</v>
      </c>
    </row>
    <row r="17" spans="2:14">
      <c r="B17" s="82" t="s">
        <v>571</v>
      </c>
      <c r="C17" s="165">
        <f>YEAR(TRM_día[[#This Row],[Fecha]])</f>
        <v>2014</v>
      </c>
      <c r="D17" s="82">
        <f>DATE(YEAR(TRM_día[[#This Row],[Fecha]]),MONTH(TRM_día[[#This Row],[Fecha]]),1)</f>
        <v>41640</v>
      </c>
      <c r="E17">
        <v>1932.59</v>
      </c>
      <c r="H17" s="101">
        <v>42064</v>
      </c>
      <c r="I17" s="99">
        <v>168.5</v>
      </c>
      <c r="J17" s="162">
        <f>AVERAGEIF(TRM_día[AÑO],YEAR(Tabla_series[[#This Row],[Fecha]]),TRM_día[TRM])</f>
        <v>2743.3867397260219</v>
      </c>
      <c r="K17" s="154">
        <f>AVERAGEIF(TRM_día[MES],Tabla_series[[#This Row],[Fecha]],TRM_día[TRM])</f>
        <v>2585.3622580645165</v>
      </c>
      <c r="L17" s="154">
        <v>644350</v>
      </c>
      <c r="M17" s="99">
        <v>274.89999999999998</v>
      </c>
      <c r="N17" s="157">
        <f>Tabla_series[[#This Row],[SMLV]]/Tabla_series[[#This Row],[TRM mes]]</f>
        <v>249.23006359750167</v>
      </c>
    </row>
    <row r="18" spans="2:14">
      <c r="B18" s="82" t="s">
        <v>572</v>
      </c>
      <c r="C18" s="165">
        <f>YEAR(TRM_día[[#This Row],[Fecha]])</f>
        <v>2014</v>
      </c>
      <c r="D18" s="82">
        <f>DATE(YEAR(TRM_día[[#This Row],[Fecha]]),MONTH(TRM_día[[#This Row],[Fecha]]),1)</f>
        <v>41640</v>
      </c>
      <c r="E18">
        <v>1941.45</v>
      </c>
      <c r="H18" s="102">
        <v>42095</v>
      </c>
      <c r="I18" s="100">
        <v>168.4</v>
      </c>
      <c r="J18" s="163">
        <f>AVERAGEIF(TRM_día[AÑO],YEAR(Tabla_series[[#This Row],[Fecha]]),TRM_día[TRM])</f>
        <v>2743.3867397260219</v>
      </c>
      <c r="K18" s="155">
        <f>AVERAGEIF(TRM_día[MES],Tabla_series[[#This Row],[Fecha]],TRM_día[TRM])</f>
        <v>2505.248</v>
      </c>
      <c r="L18" s="155">
        <v>644350</v>
      </c>
      <c r="M18" s="100">
        <v>265.8</v>
      </c>
      <c r="N18" s="158">
        <f>Tabla_series[[#This Row],[SMLV]]/Tabla_series[[#This Row],[TRM mes]]</f>
        <v>257.20008558034971</v>
      </c>
    </row>
    <row r="19" spans="2:14">
      <c r="B19" s="82" t="s">
        <v>573</v>
      </c>
      <c r="C19" s="165">
        <f>YEAR(TRM_día[[#This Row],[Fecha]])</f>
        <v>2014</v>
      </c>
      <c r="D19" s="82">
        <f>DATE(YEAR(TRM_día[[#This Row],[Fecha]]),MONTH(TRM_día[[#This Row],[Fecha]]),1)</f>
        <v>41640</v>
      </c>
      <c r="E19">
        <v>1947.15</v>
      </c>
      <c r="H19" s="101">
        <v>42125</v>
      </c>
      <c r="I19" s="99">
        <v>168.4</v>
      </c>
      <c r="J19" s="162">
        <f>AVERAGEIF(TRM_día[AÑO],YEAR(Tabla_series[[#This Row],[Fecha]]),TRM_día[TRM])</f>
        <v>2743.3867397260219</v>
      </c>
      <c r="K19" s="154">
        <f>AVERAGEIF(TRM_día[MES],Tabla_series[[#This Row],[Fecha]],TRM_día[TRM])</f>
        <v>2437.5351612903223</v>
      </c>
      <c r="L19" s="154">
        <v>644350</v>
      </c>
      <c r="M19" s="99">
        <v>259.5</v>
      </c>
      <c r="N19" s="157">
        <f>Tabla_series[[#This Row],[SMLV]]/Tabla_series[[#This Row],[TRM mes]]</f>
        <v>264.34490473520384</v>
      </c>
    </row>
    <row r="20" spans="2:14">
      <c r="B20" s="82" t="s">
        <v>574</v>
      </c>
      <c r="C20" s="165">
        <f>YEAR(TRM_día[[#This Row],[Fecha]])</f>
        <v>2014</v>
      </c>
      <c r="D20" s="82">
        <f>DATE(YEAR(TRM_día[[#This Row],[Fecha]]),MONTH(TRM_día[[#This Row],[Fecha]]),1)</f>
        <v>41640</v>
      </c>
      <c r="E20">
        <v>1957.86</v>
      </c>
      <c r="H20" s="102">
        <v>42156</v>
      </c>
      <c r="I20" s="100">
        <v>168.3</v>
      </c>
      <c r="J20" s="163">
        <f>AVERAGEIF(TRM_día[AÑO],YEAR(Tabla_series[[#This Row],[Fecha]]),TRM_día[TRM])</f>
        <v>2743.3867397260219</v>
      </c>
      <c r="K20" s="155">
        <f>AVERAGEIF(TRM_día[MES],Tabla_series[[#This Row],[Fecha]],TRM_día[TRM])</f>
        <v>2562.4776666666667</v>
      </c>
      <c r="L20" s="155">
        <v>644350</v>
      </c>
      <c r="M20" s="100">
        <v>258.39999999999998</v>
      </c>
      <c r="N20" s="158">
        <f>Tabla_series[[#This Row],[SMLV]]/Tabla_series[[#This Row],[TRM mes]]</f>
        <v>251.45585008675849</v>
      </c>
    </row>
    <row r="21" spans="2:14">
      <c r="B21" s="82" t="s">
        <v>575</v>
      </c>
      <c r="C21" s="165">
        <f>YEAR(TRM_día[[#This Row],[Fecha]])</f>
        <v>2014</v>
      </c>
      <c r="D21" s="82">
        <f>DATE(YEAR(TRM_día[[#This Row],[Fecha]]),MONTH(TRM_día[[#This Row],[Fecha]]),1)</f>
        <v>41640</v>
      </c>
      <c r="E21">
        <v>1957.86</v>
      </c>
      <c r="H21" s="101">
        <v>42186</v>
      </c>
      <c r="I21" s="99">
        <v>168.5</v>
      </c>
      <c r="J21" s="162">
        <f>AVERAGEIF(TRM_día[AÑO],YEAR(Tabla_series[[#This Row],[Fecha]]),TRM_día[TRM])</f>
        <v>2743.3867397260219</v>
      </c>
      <c r="K21" s="154">
        <f>AVERAGEIF(TRM_día[MES],Tabla_series[[#This Row],[Fecha]],TRM_día[TRM])</f>
        <v>2732.0358064516136</v>
      </c>
      <c r="L21" s="154">
        <v>644350</v>
      </c>
      <c r="M21" s="99">
        <v>258.39999999999998</v>
      </c>
      <c r="N21" s="157">
        <f>Tabla_series[[#This Row],[SMLV]]/Tabla_series[[#This Row],[TRM mes]]</f>
        <v>235.84976393002921</v>
      </c>
    </row>
    <row r="22" spans="2:14">
      <c r="B22" s="82" t="s">
        <v>576</v>
      </c>
      <c r="C22" s="165">
        <f>YEAR(TRM_día[[#This Row],[Fecha]])</f>
        <v>2014</v>
      </c>
      <c r="D22" s="82">
        <f>DATE(YEAR(TRM_día[[#This Row],[Fecha]]),MONTH(TRM_día[[#This Row],[Fecha]]),1)</f>
        <v>41640</v>
      </c>
      <c r="E22">
        <v>1957.86</v>
      </c>
      <c r="H22" s="102">
        <v>42217</v>
      </c>
      <c r="I22" s="100">
        <v>168.3</v>
      </c>
      <c r="J22" s="163">
        <f>AVERAGEIF(TRM_día[AÑO],YEAR(Tabla_series[[#This Row],[Fecha]]),TRM_día[TRM])</f>
        <v>2743.3867397260219</v>
      </c>
      <c r="K22" s="155">
        <f>AVERAGEIF(TRM_día[MES],Tabla_series[[#This Row],[Fecha]],TRM_día[TRM])</f>
        <v>3012.5874193548398</v>
      </c>
      <c r="L22" s="155">
        <v>644350</v>
      </c>
      <c r="M22" s="100">
        <v>253.6</v>
      </c>
      <c r="N22" s="158">
        <f>Tabla_series[[#This Row],[SMLV]]/Tabla_series[[#This Row],[TRM mes]]</f>
        <v>213.88590945453484</v>
      </c>
    </row>
    <row r="23" spans="2:14">
      <c r="B23" s="82" t="s">
        <v>577</v>
      </c>
      <c r="C23" s="165">
        <f>YEAR(TRM_día[[#This Row],[Fecha]])</f>
        <v>2014</v>
      </c>
      <c r="D23" s="82">
        <f>DATE(YEAR(TRM_día[[#This Row],[Fecha]]),MONTH(TRM_día[[#This Row],[Fecha]]),1)</f>
        <v>41640</v>
      </c>
      <c r="E23">
        <v>1957.86</v>
      </c>
      <c r="H23" s="101">
        <v>42248</v>
      </c>
      <c r="I23" s="99">
        <v>168.2</v>
      </c>
      <c r="J23" s="162">
        <f>AVERAGEIF(TRM_día[AÑO],YEAR(Tabla_series[[#This Row],[Fecha]]),TRM_día[TRM])</f>
        <v>2743.3867397260219</v>
      </c>
      <c r="K23" s="154">
        <f>AVERAGEIF(TRM_día[MES],Tabla_series[[#This Row],[Fecha]],TRM_día[TRM])</f>
        <v>3066.4080000000004</v>
      </c>
      <c r="L23" s="154">
        <v>644350</v>
      </c>
      <c r="M23" s="99">
        <v>250.4</v>
      </c>
      <c r="N23" s="157">
        <f>Tabla_series[[#This Row],[SMLV]]/Tabla_series[[#This Row],[TRM mes]]</f>
        <v>210.1318545999097</v>
      </c>
    </row>
    <row r="24" spans="2:14">
      <c r="B24" s="82" t="s">
        <v>578</v>
      </c>
      <c r="C24" s="165">
        <f>YEAR(TRM_día[[#This Row],[Fecha]])</f>
        <v>2014</v>
      </c>
      <c r="D24" s="82">
        <f>DATE(YEAR(TRM_día[[#This Row],[Fecha]]),MONTH(TRM_día[[#This Row],[Fecha]]),1)</f>
        <v>41640</v>
      </c>
      <c r="E24">
        <v>1981.98</v>
      </c>
      <c r="H24" s="102">
        <v>42278</v>
      </c>
      <c r="I24" s="100">
        <v>169</v>
      </c>
      <c r="J24" s="163">
        <f>AVERAGEIF(TRM_día[AÑO],YEAR(Tabla_series[[#This Row],[Fecha]]),TRM_día[TRM])</f>
        <v>2743.3867397260219</v>
      </c>
      <c r="K24" s="155">
        <f>AVERAGEIF(TRM_día[MES],Tabla_series[[#This Row],[Fecha]],TRM_día[TRM])</f>
        <v>2929.4722580645166</v>
      </c>
      <c r="L24" s="155">
        <v>644350</v>
      </c>
      <c r="M24" s="100">
        <v>243.4</v>
      </c>
      <c r="N24" s="158">
        <f>Tabla_series[[#This Row],[SMLV]]/Tabla_series[[#This Row],[TRM mes]]</f>
        <v>219.95429320969842</v>
      </c>
    </row>
    <row r="25" spans="2:14">
      <c r="B25" s="82" t="s">
        <v>579</v>
      </c>
      <c r="C25" s="165">
        <f>YEAR(TRM_día[[#This Row],[Fecha]])</f>
        <v>2014</v>
      </c>
      <c r="D25" s="82">
        <f>DATE(YEAR(TRM_día[[#This Row],[Fecha]]),MONTH(TRM_día[[#This Row],[Fecha]]),1)</f>
        <v>41640</v>
      </c>
      <c r="E25">
        <v>1983.48</v>
      </c>
      <c r="H25" s="101">
        <v>42309</v>
      </c>
      <c r="I25" s="99">
        <v>169</v>
      </c>
      <c r="J25" s="162">
        <f>AVERAGEIF(TRM_día[AÑO],YEAR(Tabla_series[[#This Row],[Fecha]]),TRM_día[TRM])</f>
        <v>2743.3867397260219</v>
      </c>
      <c r="K25" s="154">
        <f>AVERAGEIF(TRM_día[MES],Tabla_series[[#This Row],[Fecha]],TRM_día[TRM])</f>
        <v>3001.3763333333345</v>
      </c>
      <c r="L25" s="154">
        <v>644350</v>
      </c>
      <c r="M25" s="99">
        <v>239.8</v>
      </c>
      <c r="N25" s="157">
        <f>Tabla_series[[#This Row],[SMLV]]/Tabla_series[[#This Row],[TRM mes]]</f>
        <v>214.68484069919469</v>
      </c>
    </row>
    <row r="26" spans="2:14">
      <c r="B26" s="82" t="s">
        <v>580</v>
      </c>
      <c r="C26" s="165">
        <f>YEAR(TRM_día[[#This Row],[Fecha]])</f>
        <v>2014</v>
      </c>
      <c r="D26" s="82">
        <f>DATE(YEAR(TRM_día[[#This Row],[Fecha]]),MONTH(TRM_día[[#This Row],[Fecha]]),1)</f>
        <v>41640</v>
      </c>
      <c r="E26">
        <v>1993.23</v>
      </c>
      <c r="H26" s="102">
        <v>42339</v>
      </c>
      <c r="I26" s="100">
        <v>169</v>
      </c>
      <c r="J26" s="163">
        <f>AVERAGEIF(TRM_día[AÑO],YEAR(Tabla_series[[#This Row],[Fecha]]),TRM_día[TRM])</f>
        <v>2743.3867397260219</v>
      </c>
      <c r="K26" s="155">
        <f>AVERAGEIF(TRM_día[MES],Tabla_series[[#This Row],[Fecha]],TRM_día[TRM])</f>
        <v>3244.2016129032259</v>
      </c>
      <c r="L26" s="155">
        <v>644350</v>
      </c>
      <c r="M26" s="100">
        <v>237.5</v>
      </c>
      <c r="N26" s="158">
        <f>Tabla_series[[#This Row],[SMLV]]/Tabla_series[[#This Row],[TRM mes]]</f>
        <v>198.61589287090368</v>
      </c>
    </row>
    <row r="27" spans="2:14">
      <c r="B27" s="82" t="s">
        <v>581</v>
      </c>
      <c r="C27" s="165">
        <f>YEAR(TRM_día[[#This Row],[Fecha]])</f>
        <v>2014</v>
      </c>
      <c r="D27" s="82">
        <f>DATE(YEAR(TRM_día[[#This Row],[Fecha]]),MONTH(TRM_día[[#This Row],[Fecha]]),1)</f>
        <v>41640</v>
      </c>
      <c r="E27">
        <v>2000.48</v>
      </c>
      <c r="H27" s="101">
        <v>42370</v>
      </c>
      <c r="I27" s="99">
        <v>169.1</v>
      </c>
      <c r="J27" s="162">
        <f>AVERAGEIF(TRM_día[AÑO],YEAR(Tabla_series[[#This Row],[Fecha]]),TRM_día[TRM])</f>
        <v>3050.9778688524639</v>
      </c>
      <c r="K27" s="154">
        <f>AVERAGEIF(TRM_día[MES],Tabla_series[[#This Row],[Fecha]],TRM_día[TRM])</f>
        <v>3270.1951612903235</v>
      </c>
      <c r="L27" s="154">
        <v>689455</v>
      </c>
      <c r="M27" s="99">
        <v>239.5</v>
      </c>
      <c r="N27" s="157">
        <f>Tabla_series[[#This Row],[SMLV]]/Tabla_series[[#This Row],[TRM mes]]</f>
        <v>210.82992481952093</v>
      </c>
    </row>
    <row r="28" spans="2:14">
      <c r="B28" s="82" t="s">
        <v>582</v>
      </c>
      <c r="C28" s="165">
        <f>YEAR(TRM_día[[#This Row],[Fecha]])</f>
        <v>2014</v>
      </c>
      <c r="D28" s="82">
        <f>DATE(YEAR(TRM_día[[#This Row],[Fecha]]),MONTH(TRM_día[[#This Row],[Fecha]]),1)</f>
        <v>41640</v>
      </c>
      <c r="E28">
        <v>2000.48</v>
      </c>
      <c r="H28" s="102">
        <v>42401</v>
      </c>
      <c r="I28" s="100">
        <v>169.2</v>
      </c>
      <c r="J28" s="163">
        <f>AVERAGEIF(TRM_día[AÑO],YEAR(Tabla_series[[#This Row],[Fecha]]),TRM_día[TRM])</f>
        <v>3050.9778688524639</v>
      </c>
      <c r="K28" s="155">
        <f>AVERAGEIF(TRM_día[MES],Tabla_series[[#This Row],[Fecha]],TRM_día[TRM])</f>
        <v>3354.9568965517242</v>
      </c>
      <c r="L28" s="155">
        <v>689455</v>
      </c>
      <c r="M28" s="100">
        <v>239.6</v>
      </c>
      <c r="N28" s="158">
        <f>Tabla_series[[#This Row],[SMLV]]/Tabla_series[[#This Row],[TRM mes]]</f>
        <v>205.50338536648036</v>
      </c>
    </row>
    <row r="29" spans="2:14">
      <c r="B29" s="82" t="s">
        <v>583</v>
      </c>
      <c r="C29" s="165">
        <f>YEAR(TRM_día[[#This Row],[Fecha]])</f>
        <v>2014</v>
      </c>
      <c r="D29" s="82">
        <f>DATE(YEAR(TRM_día[[#This Row],[Fecha]]),MONTH(TRM_día[[#This Row],[Fecha]]),1)</f>
        <v>41640</v>
      </c>
      <c r="E29">
        <v>2000.48</v>
      </c>
      <c r="H29" s="101">
        <v>42430</v>
      </c>
      <c r="I29" s="99">
        <v>169.1</v>
      </c>
      <c r="J29" s="162">
        <f>AVERAGEIF(TRM_día[AÑO],YEAR(Tabla_series[[#This Row],[Fecha]]),TRM_día[TRM])</f>
        <v>3050.9778688524639</v>
      </c>
      <c r="K29" s="154">
        <f>AVERAGEIF(TRM_día[MES],Tabla_series[[#This Row],[Fecha]],TRM_día[TRM])</f>
        <v>3128.7890322580652</v>
      </c>
      <c r="L29" s="154">
        <v>689455</v>
      </c>
      <c r="M29" s="99">
        <v>239.7</v>
      </c>
      <c r="N29" s="157">
        <f>Tabla_series[[#This Row],[SMLV]]/Tabla_series[[#This Row],[TRM mes]]</f>
        <v>220.35841755121993</v>
      </c>
    </row>
    <row r="30" spans="2:14">
      <c r="B30" s="82" t="s">
        <v>584</v>
      </c>
      <c r="C30" s="165">
        <f>YEAR(TRM_día[[#This Row],[Fecha]])</f>
        <v>2014</v>
      </c>
      <c r="D30" s="82">
        <f>DATE(YEAR(TRM_día[[#This Row],[Fecha]]),MONTH(TRM_día[[#This Row],[Fecha]]),1)</f>
        <v>41640</v>
      </c>
      <c r="E30">
        <v>1997.91</v>
      </c>
      <c r="H30" s="102">
        <v>42461</v>
      </c>
      <c r="I30" s="100">
        <v>169.1</v>
      </c>
      <c r="J30" s="163">
        <f>AVERAGEIF(TRM_día[AÑO],YEAR(Tabla_series[[#This Row],[Fecha]]),TRM_día[TRM])</f>
        <v>3050.9778688524639</v>
      </c>
      <c r="K30" s="155">
        <f>AVERAGEIF(TRM_día[MES],Tabla_series[[#This Row],[Fecha]],TRM_día[TRM])</f>
        <v>2997.726999999999</v>
      </c>
      <c r="L30" s="155">
        <v>689455</v>
      </c>
      <c r="M30" s="100">
        <v>244.5</v>
      </c>
      <c r="N30" s="158">
        <f>Tabla_series[[#This Row],[SMLV]]/Tabla_series[[#This Row],[TRM mes]]</f>
        <v>229.99259105315468</v>
      </c>
    </row>
    <row r="31" spans="2:14">
      <c r="B31" s="82" t="s">
        <v>585</v>
      </c>
      <c r="C31" s="165">
        <f>YEAR(TRM_día[[#This Row],[Fecha]])</f>
        <v>2014</v>
      </c>
      <c r="D31" s="82">
        <f>DATE(YEAR(TRM_día[[#This Row],[Fecha]]),MONTH(TRM_día[[#This Row],[Fecha]]),1)</f>
        <v>41640</v>
      </c>
      <c r="E31">
        <v>2000.56</v>
      </c>
      <c r="H31" s="101">
        <v>42491</v>
      </c>
      <c r="I31" s="99">
        <v>169.2</v>
      </c>
      <c r="J31" s="162">
        <f>AVERAGEIF(TRM_día[AÑO],YEAR(Tabla_series[[#This Row],[Fecha]]),TRM_día[TRM])</f>
        <v>3050.9778688524639</v>
      </c>
      <c r="K31" s="154">
        <f>AVERAGEIF(TRM_día[MES],Tabla_series[[#This Row],[Fecha]],TRM_día[TRM])</f>
        <v>2993.5083870967737</v>
      </c>
      <c r="L31" s="154">
        <v>689455</v>
      </c>
      <c r="M31" s="99">
        <v>259.60000000000002</v>
      </c>
      <c r="N31" s="157">
        <f>Tabla_series[[#This Row],[SMLV]]/Tabla_series[[#This Row],[TRM mes]]</f>
        <v>230.31670897326649</v>
      </c>
    </row>
    <row r="32" spans="2:14">
      <c r="B32" s="82" t="s">
        <v>586</v>
      </c>
      <c r="C32" s="165">
        <f>YEAR(TRM_día[[#This Row],[Fecha]])</f>
        <v>2014</v>
      </c>
      <c r="D32" s="82">
        <f>DATE(YEAR(TRM_día[[#This Row],[Fecha]]),MONTH(TRM_día[[#This Row],[Fecha]]),1)</f>
        <v>41640</v>
      </c>
      <c r="E32">
        <v>2013.17</v>
      </c>
      <c r="H32" s="102">
        <v>42522</v>
      </c>
      <c r="I32" s="100">
        <v>169.3</v>
      </c>
      <c r="J32" s="163">
        <f>AVERAGEIF(TRM_día[AÑO],YEAR(Tabla_series[[#This Row],[Fecha]]),TRM_día[TRM])</f>
        <v>3050.9778688524639</v>
      </c>
      <c r="K32" s="155">
        <f>AVERAGEIF(TRM_día[MES],Tabla_series[[#This Row],[Fecha]],TRM_día[TRM])</f>
        <v>2992.8586666666661</v>
      </c>
      <c r="L32" s="155">
        <v>689455</v>
      </c>
      <c r="M32" s="100">
        <v>258.89999999999998</v>
      </c>
      <c r="N32" s="158">
        <f>Tabla_series[[#This Row],[SMLV]]/Tabla_series[[#This Row],[TRM mes]]</f>
        <v>230.36670848473082</v>
      </c>
    </row>
    <row r="33" spans="2:14">
      <c r="B33" s="82" t="s">
        <v>587</v>
      </c>
      <c r="C33" s="165">
        <f>YEAR(TRM_día[[#This Row],[Fecha]])</f>
        <v>2014</v>
      </c>
      <c r="D33" s="82">
        <f>DATE(YEAR(TRM_día[[#This Row],[Fecha]]),MONTH(TRM_día[[#This Row],[Fecha]]),1)</f>
        <v>41640</v>
      </c>
      <c r="E33">
        <v>2008.26</v>
      </c>
      <c r="H33" s="101">
        <v>42552</v>
      </c>
      <c r="I33" s="99">
        <v>169</v>
      </c>
      <c r="J33" s="162">
        <f>AVERAGEIF(TRM_día[AÑO],YEAR(Tabla_series[[#This Row],[Fecha]]),TRM_día[TRM])</f>
        <v>3050.9778688524639</v>
      </c>
      <c r="K33" s="154">
        <f>AVERAGEIF(TRM_día[MES],Tabla_series[[#This Row],[Fecha]],TRM_día[TRM])</f>
        <v>2960.9996774193542</v>
      </c>
      <c r="L33" s="154">
        <v>689455</v>
      </c>
      <c r="M33" s="99">
        <v>261.89999999999998</v>
      </c>
      <c r="N33" s="157">
        <f>Tabla_series[[#This Row],[SMLV]]/Tabla_series[[#This Row],[TRM mes]]</f>
        <v>232.84534789307759</v>
      </c>
    </row>
    <row r="34" spans="2:14">
      <c r="B34" s="82" t="s">
        <v>588</v>
      </c>
      <c r="C34" s="165">
        <f>YEAR(TRM_día[[#This Row],[Fecha]])</f>
        <v>2014</v>
      </c>
      <c r="D34" s="82">
        <f>DATE(YEAR(TRM_día[[#This Row],[Fecha]]),MONTH(TRM_día[[#This Row],[Fecha]]),1)</f>
        <v>41671</v>
      </c>
      <c r="E34">
        <v>2021.1</v>
      </c>
      <c r="H34" s="102">
        <v>42583</v>
      </c>
      <c r="I34" s="100">
        <v>168.8</v>
      </c>
      <c r="J34" s="163">
        <f>AVERAGEIF(TRM_día[AÑO],YEAR(Tabla_series[[#This Row],[Fecha]]),TRM_día[TRM])</f>
        <v>3050.9778688524639</v>
      </c>
      <c r="K34" s="155">
        <f>AVERAGEIF(TRM_día[MES],Tabla_series[[#This Row],[Fecha]],TRM_día[TRM])</f>
        <v>2952.7667741935488</v>
      </c>
      <c r="L34" s="155">
        <v>689455</v>
      </c>
      <c r="M34" s="100">
        <v>256.8</v>
      </c>
      <c r="N34" s="158">
        <f>Tabla_series[[#This Row],[SMLV]]/Tabla_series[[#This Row],[TRM mes]]</f>
        <v>233.49456720580378</v>
      </c>
    </row>
    <row r="35" spans="2:14">
      <c r="B35" s="82" t="s">
        <v>589</v>
      </c>
      <c r="C35" s="165">
        <f>YEAR(TRM_día[[#This Row],[Fecha]])</f>
        <v>2014</v>
      </c>
      <c r="D35" s="82">
        <f>DATE(YEAR(TRM_día[[#This Row],[Fecha]]),MONTH(TRM_día[[#This Row],[Fecha]]),1)</f>
        <v>41671</v>
      </c>
      <c r="E35">
        <v>2021.1</v>
      </c>
      <c r="H35" s="101">
        <v>42614</v>
      </c>
      <c r="I35" s="99">
        <v>168.7</v>
      </c>
      <c r="J35" s="162">
        <f>AVERAGEIF(TRM_día[AÑO],YEAR(Tabla_series[[#This Row],[Fecha]]),TRM_día[TRM])</f>
        <v>3050.9778688524639</v>
      </c>
      <c r="K35" s="154">
        <f>AVERAGEIF(TRM_día[MES],Tabla_series[[#This Row],[Fecha]],TRM_día[TRM])</f>
        <v>2924.2653333333337</v>
      </c>
      <c r="L35" s="154">
        <v>689455</v>
      </c>
      <c r="M35" s="99">
        <v>252.5</v>
      </c>
      <c r="N35" s="157">
        <f>Tabla_series[[#This Row],[SMLV]]/Tabla_series[[#This Row],[TRM mes]]</f>
        <v>235.77032909462386</v>
      </c>
    </row>
    <row r="36" spans="2:14">
      <c r="B36" s="82" t="s">
        <v>590</v>
      </c>
      <c r="C36" s="165">
        <f>YEAR(TRM_día[[#This Row],[Fecha]])</f>
        <v>2014</v>
      </c>
      <c r="D36" s="82">
        <f>DATE(YEAR(TRM_día[[#This Row],[Fecha]]),MONTH(TRM_día[[#This Row],[Fecha]]),1)</f>
        <v>41671</v>
      </c>
      <c r="E36">
        <v>2021.1</v>
      </c>
      <c r="H36" s="102">
        <v>42644</v>
      </c>
      <c r="I36" s="100">
        <v>169.7</v>
      </c>
      <c r="J36" s="163">
        <f>AVERAGEIF(TRM_día[AÑO],YEAR(Tabla_series[[#This Row],[Fecha]]),TRM_día[TRM])</f>
        <v>3050.9778688524639</v>
      </c>
      <c r="K36" s="155">
        <f>AVERAGEIF(TRM_día[MES],Tabla_series[[#This Row],[Fecha]],TRM_día[TRM])</f>
        <v>2929.3887096774188</v>
      </c>
      <c r="L36" s="155">
        <v>689455</v>
      </c>
      <c r="M36" s="100">
        <v>245.5</v>
      </c>
      <c r="N36" s="158">
        <f>Tabla_series[[#This Row],[SMLV]]/Tabla_series[[#This Row],[TRM mes]]</f>
        <v>235.35797681009089</v>
      </c>
    </row>
    <row r="37" spans="2:14">
      <c r="B37" s="82" t="s">
        <v>591</v>
      </c>
      <c r="C37" s="165">
        <f>YEAR(TRM_día[[#This Row],[Fecha]])</f>
        <v>2014</v>
      </c>
      <c r="D37" s="82">
        <f>DATE(YEAR(TRM_día[[#This Row],[Fecha]]),MONTH(TRM_día[[#This Row],[Fecha]]),1)</f>
        <v>41671</v>
      </c>
      <c r="E37">
        <v>2039.85</v>
      </c>
      <c r="H37" s="101">
        <v>42675</v>
      </c>
      <c r="I37" s="99">
        <v>169.7</v>
      </c>
      <c r="J37" s="162">
        <f>AVERAGEIF(TRM_día[AÑO],YEAR(Tabla_series[[#This Row],[Fecha]]),TRM_día[TRM])</f>
        <v>3050.9778688524639</v>
      </c>
      <c r="K37" s="154">
        <f>AVERAGEIF(TRM_día[MES],Tabla_series[[#This Row],[Fecha]],TRM_día[TRM])</f>
        <v>3110.2586666666666</v>
      </c>
      <c r="L37" s="154">
        <v>689455</v>
      </c>
      <c r="M37" s="99">
        <v>247.2</v>
      </c>
      <c r="N37" s="157">
        <f>Tabla_series[[#This Row],[SMLV]]/Tabla_series[[#This Row],[TRM mes]]</f>
        <v>221.67127364326396</v>
      </c>
    </row>
    <row r="38" spans="2:14">
      <c r="B38" s="82" t="s">
        <v>592</v>
      </c>
      <c r="C38" s="165">
        <f>YEAR(TRM_día[[#This Row],[Fecha]])</f>
        <v>2014</v>
      </c>
      <c r="D38" s="82">
        <f>DATE(YEAR(TRM_día[[#This Row],[Fecha]]),MONTH(TRM_día[[#This Row],[Fecha]]),1)</f>
        <v>41671</v>
      </c>
      <c r="E38">
        <v>2041.34</v>
      </c>
      <c r="H38" s="102">
        <v>42705</v>
      </c>
      <c r="I38" s="100">
        <v>170.1</v>
      </c>
      <c r="J38" s="163">
        <f>AVERAGEIF(TRM_día[AÑO],YEAR(Tabla_series[[#This Row],[Fecha]]),TRM_día[TRM])</f>
        <v>3050.9778688524639</v>
      </c>
      <c r="K38" s="155">
        <f>AVERAGEIF(TRM_día[MES],Tabla_series[[#This Row],[Fecha]],TRM_día[TRM])</f>
        <v>3009.863870967743</v>
      </c>
      <c r="L38" s="155">
        <v>689455</v>
      </c>
      <c r="M38" s="100">
        <v>257.89999999999998</v>
      </c>
      <c r="N38" s="158">
        <f>Tabla_series[[#This Row],[SMLV]]/Tabla_series[[#This Row],[TRM mes]]</f>
        <v>229.06517688400433</v>
      </c>
    </row>
    <row r="39" spans="2:14">
      <c r="B39" s="82" t="s">
        <v>593</v>
      </c>
      <c r="C39" s="165">
        <f>YEAR(TRM_día[[#This Row],[Fecha]])</f>
        <v>2014</v>
      </c>
      <c r="D39" s="82">
        <f>DATE(YEAR(TRM_día[[#This Row],[Fecha]]),MONTH(TRM_día[[#This Row],[Fecha]]),1)</f>
        <v>41671</v>
      </c>
      <c r="E39">
        <v>2048.75</v>
      </c>
      <c r="H39" s="101">
        <v>42736</v>
      </c>
      <c r="I39" s="99">
        <v>170.4</v>
      </c>
      <c r="J39" s="162">
        <f>AVERAGEIF(TRM_día[AÑO],YEAR(Tabla_series[[#This Row],[Fecha]]),TRM_día[TRM])</f>
        <v>2951.3226575342428</v>
      </c>
      <c r="K39" s="154">
        <f>AVERAGEIF(TRM_día[MES],Tabla_series[[#This Row],[Fecha]],TRM_día[TRM])</f>
        <v>2941.3993548387098</v>
      </c>
      <c r="L39" s="154">
        <v>737717</v>
      </c>
      <c r="M39" s="99">
        <v>266.89999999999998</v>
      </c>
      <c r="N39" s="159">
        <f>Tabla_series[[#This Row],[SMLV]]/Tabla_series[[#This Row],[TRM mes]]</f>
        <v>250.80477385242793</v>
      </c>
    </row>
    <row r="40" spans="2:14">
      <c r="B40" s="82" t="s">
        <v>594</v>
      </c>
      <c r="C40" s="165">
        <f>YEAR(TRM_día[[#This Row],[Fecha]])</f>
        <v>2014</v>
      </c>
      <c r="D40" s="82">
        <f>DATE(YEAR(TRM_día[[#This Row],[Fecha]]),MONTH(TRM_día[[#This Row],[Fecha]]),1)</f>
        <v>41671</v>
      </c>
      <c r="E40">
        <v>2049.52</v>
      </c>
      <c r="H40" s="102">
        <v>42767</v>
      </c>
      <c r="I40" s="100">
        <v>170.6</v>
      </c>
      <c r="J40" s="163">
        <f>AVERAGEIF(TRM_día[AÑO],YEAR(Tabla_series[[#This Row],[Fecha]]),TRM_día[TRM])</f>
        <v>2951.3226575342428</v>
      </c>
      <c r="K40" s="155">
        <f>AVERAGEIF(TRM_día[MES],Tabla_series[[#This Row],[Fecha]],TRM_día[TRM])</f>
        <v>2879.5667857142862</v>
      </c>
      <c r="L40" s="155">
        <v>737717</v>
      </c>
      <c r="M40" s="100">
        <v>274.8</v>
      </c>
      <c r="N40" s="160">
        <f>Tabla_series[[#This Row],[SMLV]]/Tabla_series[[#This Row],[TRM mes]]</f>
        <v>256.19027266874343</v>
      </c>
    </row>
    <row r="41" spans="2:14">
      <c r="B41" s="82" t="s">
        <v>595</v>
      </c>
      <c r="C41" s="165">
        <f>YEAR(TRM_día[[#This Row],[Fecha]])</f>
        <v>2014</v>
      </c>
      <c r="D41" s="82">
        <f>DATE(YEAR(TRM_día[[#This Row],[Fecha]]),MONTH(TRM_día[[#This Row],[Fecha]]),1)</f>
        <v>41671</v>
      </c>
      <c r="E41">
        <v>2046.06</v>
      </c>
      <c r="H41" s="101">
        <v>42795</v>
      </c>
      <c r="I41" s="99">
        <v>170.8</v>
      </c>
      <c r="J41" s="162">
        <f>AVERAGEIF(TRM_día[AÑO],YEAR(Tabla_series[[#This Row],[Fecha]]),TRM_día[TRM])</f>
        <v>2951.3226575342428</v>
      </c>
      <c r="K41" s="154">
        <f>AVERAGEIF(TRM_día[MES],Tabla_series[[#This Row],[Fecha]],TRM_día[TRM])</f>
        <v>2942.2861290322589</v>
      </c>
      <c r="L41" s="154">
        <v>737717</v>
      </c>
      <c r="M41" s="99">
        <v>283</v>
      </c>
      <c r="N41" s="159">
        <f>Tabla_series[[#This Row],[SMLV]]/Tabla_series[[#This Row],[TRM mes]]</f>
        <v>250.7291839229249</v>
      </c>
    </row>
    <row r="42" spans="2:14">
      <c r="B42" s="82" t="s">
        <v>596</v>
      </c>
      <c r="C42" s="165">
        <f>YEAR(TRM_día[[#This Row],[Fecha]])</f>
        <v>2014</v>
      </c>
      <c r="D42" s="82">
        <f>DATE(YEAR(TRM_día[[#This Row],[Fecha]]),MONTH(TRM_día[[#This Row],[Fecha]]),1)</f>
        <v>41671</v>
      </c>
      <c r="E42">
        <v>2046.06</v>
      </c>
      <c r="H42" s="102">
        <v>42826</v>
      </c>
      <c r="I42" s="100">
        <v>170.9</v>
      </c>
      <c r="J42" s="163">
        <f>AVERAGEIF(TRM_día[AÑO],YEAR(Tabla_series[[#This Row],[Fecha]]),TRM_día[TRM])</f>
        <v>2951.3226575342428</v>
      </c>
      <c r="K42" s="155">
        <f>AVERAGEIF(TRM_día[MES],Tabla_series[[#This Row],[Fecha]],TRM_día[TRM])</f>
        <v>2877.8216666666681</v>
      </c>
      <c r="L42" s="155">
        <v>737717</v>
      </c>
      <c r="M42" s="100">
        <v>286.5</v>
      </c>
      <c r="N42" s="160">
        <f>Tabla_series[[#This Row],[SMLV]]/Tabla_series[[#This Row],[TRM mes]]</f>
        <v>256.34562716128448</v>
      </c>
    </row>
    <row r="43" spans="2:14">
      <c r="B43" s="82" t="s">
        <v>597</v>
      </c>
      <c r="C43" s="165">
        <f>YEAR(TRM_día[[#This Row],[Fecha]])</f>
        <v>2014</v>
      </c>
      <c r="D43" s="82">
        <f>DATE(YEAR(TRM_día[[#This Row],[Fecha]]),MONTH(TRM_día[[#This Row],[Fecha]]),1)</f>
        <v>41671</v>
      </c>
      <c r="E43">
        <v>2046.06</v>
      </c>
      <c r="H43" s="101">
        <v>42856</v>
      </c>
      <c r="I43" s="99">
        <v>170.6</v>
      </c>
      <c r="J43" s="162">
        <f>AVERAGEIF(TRM_día[AÑO],YEAR(Tabla_series[[#This Row],[Fecha]]),TRM_día[TRM])</f>
        <v>2951.3226575342428</v>
      </c>
      <c r="K43" s="154">
        <f>AVERAGEIF(TRM_día[MES],Tabla_series[[#This Row],[Fecha]],TRM_día[TRM])</f>
        <v>2923.6129032258059</v>
      </c>
      <c r="L43" s="154">
        <v>737717</v>
      </c>
      <c r="M43" s="99">
        <v>287</v>
      </c>
      <c r="N43" s="159">
        <f>Tabla_series[[#This Row],[SMLV]]/Tabla_series[[#This Row],[TRM mes]]</f>
        <v>252.33060067084477</v>
      </c>
    </row>
    <row r="44" spans="2:14">
      <c r="B44" s="82" t="s">
        <v>598</v>
      </c>
      <c r="C44" s="165">
        <f>YEAR(TRM_día[[#This Row],[Fecha]])</f>
        <v>2014</v>
      </c>
      <c r="D44" s="82">
        <f>DATE(YEAR(TRM_día[[#This Row],[Fecha]]),MONTH(TRM_día[[#This Row],[Fecha]]),1)</f>
        <v>41671</v>
      </c>
      <c r="E44">
        <v>2048.5500000000002</v>
      </c>
      <c r="H44" s="102">
        <v>42887</v>
      </c>
      <c r="I44" s="100">
        <v>170.7</v>
      </c>
      <c r="J44" s="163">
        <f>AVERAGEIF(TRM_día[AÑO],YEAR(Tabla_series[[#This Row],[Fecha]]),TRM_día[TRM])</f>
        <v>2951.3226575342428</v>
      </c>
      <c r="K44" s="155">
        <f>AVERAGEIF(TRM_día[MES],Tabla_series[[#This Row],[Fecha]],TRM_día[TRM])</f>
        <v>2957.0983333333324</v>
      </c>
      <c r="L44" s="155">
        <v>737717</v>
      </c>
      <c r="M44" s="100">
        <v>283.10000000000002</v>
      </c>
      <c r="N44" s="160">
        <f>Tabla_series[[#This Row],[SMLV]]/Tabla_series[[#This Row],[TRM mes]]</f>
        <v>249.47327306779908</v>
      </c>
    </row>
    <row r="45" spans="2:14">
      <c r="B45" s="82" t="s">
        <v>599</v>
      </c>
      <c r="C45" s="165">
        <f>YEAR(TRM_día[[#This Row],[Fecha]])</f>
        <v>2014</v>
      </c>
      <c r="D45" s="82">
        <f>DATE(YEAR(TRM_día[[#This Row],[Fecha]]),MONTH(TRM_día[[#This Row],[Fecha]]),1)</f>
        <v>41671</v>
      </c>
      <c r="E45">
        <v>2041.61</v>
      </c>
      <c r="H45" s="101">
        <v>42917</v>
      </c>
      <c r="I45" s="99">
        <v>170.5</v>
      </c>
      <c r="J45" s="162">
        <f>AVERAGEIF(TRM_día[AÑO],YEAR(Tabla_series[[#This Row],[Fecha]]),TRM_día[TRM])</f>
        <v>2951.3226575342428</v>
      </c>
      <c r="K45" s="154">
        <f>AVERAGEIF(TRM_día[MES],Tabla_series[[#This Row],[Fecha]],TRM_día[TRM])</f>
        <v>3036.5838709677423</v>
      </c>
      <c r="L45" s="154">
        <v>737717</v>
      </c>
      <c r="M45" s="99">
        <v>283.89999999999998</v>
      </c>
      <c r="N45" s="159">
        <f>Tabla_series[[#This Row],[SMLV]]/Tabla_series[[#This Row],[TRM mes]]</f>
        <v>242.94306739003184</v>
      </c>
    </row>
    <row r="46" spans="2:14">
      <c r="B46" s="82" t="s">
        <v>600</v>
      </c>
      <c r="C46" s="165">
        <f>YEAR(TRM_día[[#This Row],[Fecha]])</f>
        <v>2014</v>
      </c>
      <c r="D46" s="82">
        <f>DATE(YEAR(TRM_día[[#This Row],[Fecha]]),MONTH(TRM_día[[#This Row],[Fecha]]),1)</f>
        <v>41671</v>
      </c>
      <c r="E46">
        <v>2031.75</v>
      </c>
      <c r="H46" s="102">
        <v>42948</v>
      </c>
      <c r="I46" s="100">
        <v>170.5</v>
      </c>
      <c r="J46" s="163">
        <f>AVERAGEIF(TRM_día[AÑO],YEAR(Tabla_series[[#This Row],[Fecha]]),TRM_día[TRM])</f>
        <v>2951.3226575342428</v>
      </c>
      <c r="K46" s="155">
        <f>AVERAGEIF(TRM_día[MES],Tabla_series[[#This Row],[Fecha]],TRM_día[TRM])</f>
        <v>2973.2048387096775</v>
      </c>
      <c r="L46" s="155">
        <v>737717</v>
      </c>
      <c r="M46" s="100">
        <v>286.5</v>
      </c>
      <c r="N46" s="160">
        <f>Tabla_series[[#This Row],[SMLV]]/Tabla_series[[#This Row],[TRM mes]]</f>
        <v>248.12182140809281</v>
      </c>
    </row>
    <row r="47" spans="2:14">
      <c r="B47" s="82" t="s">
        <v>601</v>
      </c>
      <c r="C47" s="165">
        <f>YEAR(TRM_día[[#This Row],[Fecha]])</f>
        <v>2014</v>
      </c>
      <c r="D47" s="82">
        <f>DATE(YEAR(TRM_día[[#This Row],[Fecha]]),MONTH(TRM_día[[#This Row],[Fecha]]),1)</f>
        <v>41671</v>
      </c>
      <c r="E47">
        <v>2032.99</v>
      </c>
      <c r="H47" s="101">
        <v>42979</v>
      </c>
      <c r="I47" s="99">
        <v>170.5</v>
      </c>
      <c r="J47" s="162">
        <f>AVERAGEIF(TRM_día[AÑO],YEAR(Tabla_series[[#This Row],[Fecha]]),TRM_día[TRM])</f>
        <v>2951.3226575342428</v>
      </c>
      <c r="K47" s="154">
        <f>AVERAGEIF(TRM_día[MES],Tabla_series[[#This Row],[Fecha]],TRM_día[TRM])</f>
        <v>2917.085</v>
      </c>
      <c r="L47" s="154">
        <v>737717</v>
      </c>
      <c r="M47" s="99">
        <v>285</v>
      </c>
      <c r="N47" s="159">
        <f>Tabla_series[[#This Row],[SMLV]]/Tabla_series[[#This Row],[TRM mes]]</f>
        <v>252.89527044978121</v>
      </c>
    </row>
    <row r="48" spans="2:14">
      <c r="B48" s="82" t="s">
        <v>602</v>
      </c>
      <c r="C48" s="165">
        <f>YEAR(TRM_día[[#This Row],[Fecha]])</f>
        <v>2014</v>
      </c>
      <c r="D48" s="82">
        <f>DATE(YEAR(TRM_día[[#This Row],[Fecha]]),MONTH(TRM_día[[#This Row],[Fecha]]),1)</f>
        <v>41671</v>
      </c>
      <c r="E48">
        <v>2022.68</v>
      </c>
      <c r="H48" s="102">
        <v>43009</v>
      </c>
      <c r="I48" s="100">
        <v>171.4</v>
      </c>
      <c r="J48" s="163">
        <f>AVERAGEIF(TRM_día[AÑO],YEAR(Tabla_series[[#This Row],[Fecha]]),TRM_día[TRM])</f>
        <v>2951.3226575342428</v>
      </c>
      <c r="K48" s="155">
        <f>AVERAGEIF(TRM_día[MES],Tabla_series[[#This Row],[Fecha]],TRM_día[TRM])</f>
        <v>2953.7558064516143</v>
      </c>
      <c r="L48" s="155">
        <v>737717</v>
      </c>
      <c r="M48" s="100">
        <v>282.5</v>
      </c>
      <c r="N48" s="160">
        <f>Tabla_series[[#This Row],[SMLV]]/Tabla_series[[#This Row],[TRM mes]]</f>
        <v>249.75558182185316</v>
      </c>
    </row>
    <row r="49" spans="2:14">
      <c r="B49" s="82" t="s">
        <v>603</v>
      </c>
      <c r="C49" s="165">
        <f>YEAR(TRM_día[[#This Row],[Fecha]])</f>
        <v>2014</v>
      </c>
      <c r="D49" s="82">
        <f>DATE(YEAR(TRM_día[[#This Row],[Fecha]]),MONTH(TRM_día[[#This Row],[Fecha]]),1)</f>
        <v>41671</v>
      </c>
      <c r="E49">
        <v>2022.68</v>
      </c>
      <c r="H49" s="101">
        <v>43040</v>
      </c>
      <c r="I49" s="99">
        <v>171.7</v>
      </c>
      <c r="J49" s="162">
        <f>AVERAGEIF(TRM_día[AÑO],YEAR(Tabla_series[[#This Row],[Fecha]]),TRM_día[TRM])</f>
        <v>2951.3226575342428</v>
      </c>
      <c r="K49" s="154">
        <f>AVERAGEIF(TRM_día[MES],Tabla_series[[#This Row],[Fecha]],TRM_día[TRM])</f>
        <v>3013.4666666666662</v>
      </c>
      <c r="L49" s="154">
        <v>737717</v>
      </c>
      <c r="M49" s="99">
        <v>281.8</v>
      </c>
      <c r="N49" s="159">
        <f>Tabla_series[[#This Row],[SMLV]]/Tabla_series[[#This Row],[TRM mes]]</f>
        <v>244.80675633821517</v>
      </c>
    </row>
    <row r="50" spans="2:14">
      <c r="B50" s="82" t="s">
        <v>604</v>
      </c>
      <c r="C50" s="165">
        <f>YEAR(TRM_día[[#This Row],[Fecha]])</f>
        <v>2014</v>
      </c>
      <c r="D50" s="82">
        <f>DATE(YEAR(TRM_día[[#This Row],[Fecha]]),MONTH(TRM_día[[#This Row],[Fecha]]),1)</f>
        <v>41671</v>
      </c>
      <c r="E50">
        <v>2022.68</v>
      </c>
      <c r="H50" s="102">
        <v>43070</v>
      </c>
      <c r="I50" s="100">
        <v>171.8</v>
      </c>
      <c r="J50" s="163">
        <f>AVERAGEIF(TRM_día[AÑO],YEAR(Tabla_series[[#This Row],[Fecha]]),TRM_día[TRM])</f>
        <v>2951.3226575342428</v>
      </c>
      <c r="K50" s="155">
        <f>AVERAGEIF(TRM_día[MES],Tabla_series[[#This Row],[Fecha]],TRM_día[TRM])</f>
        <v>2991.7619354838707</v>
      </c>
      <c r="L50" s="155">
        <v>737717</v>
      </c>
      <c r="M50" s="100">
        <v>283.3</v>
      </c>
      <c r="N50" s="160">
        <f>Tabla_series[[#This Row],[SMLV]]/Tabla_series[[#This Row],[TRM mes]]</f>
        <v>246.5827883062112</v>
      </c>
    </row>
    <row r="51" spans="2:14">
      <c r="B51" s="82" t="s">
        <v>605</v>
      </c>
      <c r="C51" s="165">
        <f>YEAR(TRM_día[[#This Row],[Fecha]])</f>
        <v>2014</v>
      </c>
      <c r="D51" s="82">
        <f>DATE(YEAR(TRM_día[[#This Row],[Fecha]]),MONTH(TRM_día[[#This Row],[Fecha]]),1)</f>
        <v>41671</v>
      </c>
      <c r="E51">
        <v>2022.68</v>
      </c>
      <c r="H51" s="101">
        <v>43101</v>
      </c>
      <c r="I51" s="99">
        <v>171.9</v>
      </c>
      <c r="J51" s="162">
        <f>AVERAGEIF(TRM_día[AÑO],YEAR(Tabla_series[[#This Row],[Fecha]]),TRM_día[TRM])</f>
        <v>2956.4302739726036</v>
      </c>
      <c r="K51" s="154">
        <f>AVERAGEIF(TRM_día[MES],Tabla_series[[#This Row],[Fecha]],TRM_día[TRM])</f>
        <v>2868.5722580645152</v>
      </c>
      <c r="L51" s="154">
        <v>781242</v>
      </c>
      <c r="M51" s="99">
        <v>291.2</v>
      </c>
      <c r="N51" s="159">
        <f>Tabla_series[[#This Row],[SMLV]]/Tabla_series[[#This Row],[TRM mes]]</f>
        <v>272.34523997213864</v>
      </c>
    </row>
    <row r="52" spans="2:14">
      <c r="B52" s="82" t="s">
        <v>606</v>
      </c>
      <c r="C52" s="165">
        <f>YEAR(TRM_día[[#This Row],[Fecha]])</f>
        <v>2014</v>
      </c>
      <c r="D52" s="82">
        <f>DATE(YEAR(TRM_día[[#This Row],[Fecha]]),MONTH(TRM_día[[#This Row],[Fecha]]),1)</f>
        <v>41671</v>
      </c>
      <c r="E52">
        <v>2028.54</v>
      </c>
      <c r="H52" s="102">
        <v>43132</v>
      </c>
      <c r="I52" s="100">
        <v>172.2</v>
      </c>
      <c r="J52" s="163">
        <f>AVERAGEIF(TRM_día[AÑO],YEAR(Tabla_series[[#This Row],[Fecha]]),TRM_día[TRM])</f>
        <v>2956.4302739726036</v>
      </c>
      <c r="K52" s="155">
        <f>AVERAGEIF(TRM_día[MES],Tabla_series[[#This Row],[Fecha]],TRM_día[TRM])</f>
        <v>2860.252857142857</v>
      </c>
      <c r="L52" s="155">
        <v>781242</v>
      </c>
      <c r="M52" s="100">
        <v>283.5</v>
      </c>
      <c r="N52" s="160">
        <f>Tabla_series[[#This Row],[SMLV]]/Tabla_series[[#This Row],[TRM mes]]</f>
        <v>273.1373899510383</v>
      </c>
    </row>
    <row r="53" spans="2:14">
      <c r="B53" s="82" t="s">
        <v>607</v>
      </c>
      <c r="C53" s="165">
        <f>YEAR(TRM_día[[#This Row],[Fecha]])</f>
        <v>2014</v>
      </c>
      <c r="D53" s="82">
        <f>DATE(YEAR(TRM_día[[#This Row],[Fecha]]),MONTH(TRM_día[[#This Row],[Fecha]]),1)</f>
        <v>41671</v>
      </c>
      <c r="E53">
        <v>2042.22</v>
      </c>
      <c r="H53" s="101">
        <v>43160</v>
      </c>
      <c r="I53" s="99">
        <v>172.5</v>
      </c>
      <c r="J53" s="162">
        <f>AVERAGEIF(TRM_día[AÑO],YEAR(Tabla_series[[#This Row],[Fecha]]),TRM_día[TRM])</f>
        <v>2956.4302739726036</v>
      </c>
      <c r="K53" s="154">
        <f>AVERAGEIF(TRM_día[MES],Tabla_series[[#This Row],[Fecha]],TRM_día[TRM])</f>
        <v>2847.9306451612902</v>
      </c>
      <c r="L53" s="154">
        <v>781242</v>
      </c>
      <c r="M53" s="99">
        <v>299.10000000000002</v>
      </c>
      <c r="N53" s="159">
        <f>Tabla_series[[#This Row],[SMLV]]/Tabla_series[[#This Row],[TRM mes]]</f>
        <v>274.31918025368731</v>
      </c>
    </row>
    <row r="54" spans="2:14">
      <c r="B54" s="82" t="s">
        <v>608</v>
      </c>
      <c r="C54" s="165">
        <f>YEAR(TRM_día[[#This Row],[Fecha]])</f>
        <v>2014</v>
      </c>
      <c r="D54" s="82">
        <f>DATE(YEAR(TRM_día[[#This Row],[Fecha]]),MONTH(TRM_día[[#This Row],[Fecha]]),1)</f>
        <v>41671</v>
      </c>
      <c r="E54">
        <v>2052.46</v>
      </c>
      <c r="H54" s="102">
        <v>43191</v>
      </c>
      <c r="I54" s="100">
        <v>172.6</v>
      </c>
      <c r="J54" s="163">
        <f>AVERAGEIF(TRM_día[AÑO],YEAR(Tabla_series[[#This Row],[Fecha]]),TRM_día[TRM])</f>
        <v>2956.4302739726036</v>
      </c>
      <c r="K54" s="155">
        <f>AVERAGEIF(TRM_día[MES],Tabla_series[[#This Row],[Fecha]],TRM_día[TRM])</f>
        <v>2766.2849999999994</v>
      </c>
      <c r="L54" s="155">
        <v>781242</v>
      </c>
      <c r="M54" s="100">
        <v>313.89999999999998</v>
      </c>
      <c r="N54" s="160">
        <f>Tabla_series[[#This Row],[SMLV]]/Tabla_series[[#This Row],[TRM mes]]</f>
        <v>282.41558624653646</v>
      </c>
    </row>
    <row r="55" spans="2:14">
      <c r="B55" s="82" t="s">
        <v>609</v>
      </c>
      <c r="C55" s="165">
        <f>YEAR(TRM_día[[#This Row],[Fecha]])</f>
        <v>2014</v>
      </c>
      <c r="D55" s="82">
        <f>DATE(YEAR(TRM_día[[#This Row],[Fecha]]),MONTH(TRM_día[[#This Row],[Fecha]]),1)</f>
        <v>41671</v>
      </c>
      <c r="E55">
        <v>2043.96</v>
      </c>
      <c r="H55" s="101">
        <v>43221</v>
      </c>
      <c r="I55" s="99">
        <v>172.9</v>
      </c>
      <c r="J55" s="162">
        <f>AVERAGEIF(TRM_día[AÑO],YEAR(Tabla_series[[#This Row],[Fecha]]),TRM_día[TRM])</f>
        <v>2956.4302739726036</v>
      </c>
      <c r="K55" s="154">
        <f>AVERAGEIF(TRM_día[MES],Tabla_series[[#This Row],[Fecha]],TRM_día[TRM])</f>
        <v>2861.8258064516144</v>
      </c>
      <c r="L55" s="154">
        <v>781242</v>
      </c>
      <c r="M55" s="99">
        <v>323.3</v>
      </c>
      <c r="N55" s="159">
        <f>Tabla_series[[#This Row],[SMLV]]/Tabla_series[[#This Row],[TRM mes]]</f>
        <v>272.98726506651502</v>
      </c>
    </row>
    <row r="56" spans="2:14">
      <c r="B56" s="82" t="s">
        <v>610</v>
      </c>
      <c r="C56" s="165">
        <f>YEAR(TRM_día[[#This Row],[Fecha]])</f>
        <v>2014</v>
      </c>
      <c r="D56" s="82">
        <f>DATE(YEAR(TRM_día[[#This Row],[Fecha]]),MONTH(TRM_día[[#This Row],[Fecha]]),1)</f>
        <v>41671</v>
      </c>
      <c r="E56">
        <v>2043.96</v>
      </c>
      <c r="H56" s="102">
        <v>43252</v>
      </c>
      <c r="I56" s="100">
        <v>173.2</v>
      </c>
      <c r="J56" s="163">
        <f>AVERAGEIF(TRM_día[AÑO],YEAR(Tabla_series[[#This Row],[Fecha]]),TRM_día[TRM])</f>
        <v>2956.4302739726036</v>
      </c>
      <c r="K56" s="155">
        <f>AVERAGEIF(TRM_día[MES],Tabla_series[[#This Row],[Fecha]],TRM_día[TRM])</f>
        <v>2889.6889999999994</v>
      </c>
      <c r="L56" s="155">
        <v>781242</v>
      </c>
      <c r="M56" s="100">
        <v>333</v>
      </c>
      <c r="N56" s="160">
        <f>Tabla_series[[#This Row],[SMLV]]/Tabla_series[[#This Row],[TRM mes]]</f>
        <v>270.35504512769376</v>
      </c>
    </row>
    <row r="57" spans="2:14">
      <c r="B57" s="82" t="s">
        <v>611</v>
      </c>
      <c r="C57" s="165">
        <f>YEAR(TRM_día[[#This Row],[Fecha]])</f>
        <v>2014</v>
      </c>
      <c r="D57" s="82">
        <f>DATE(YEAR(TRM_día[[#This Row],[Fecha]]),MONTH(TRM_día[[#This Row],[Fecha]]),1)</f>
        <v>41671</v>
      </c>
      <c r="E57">
        <v>2043.96</v>
      </c>
      <c r="H57" s="101">
        <v>43282</v>
      </c>
      <c r="I57" s="99">
        <v>173.5</v>
      </c>
      <c r="J57" s="162">
        <f>AVERAGEIF(TRM_día[AÑO],YEAR(Tabla_series[[#This Row],[Fecha]]),TRM_día[TRM])</f>
        <v>2956.4302739726036</v>
      </c>
      <c r="K57" s="154">
        <f>AVERAGEIF(TRM_día[MES],Tabla_series[[#This Row],[Fecha]],TRM_día[TRM])</f>
        <v>2885.3219354838693</v>
      </c>
      <c r="L57" s="154">
        <v>781242</v>
      </c>
      <c r="M57" s="99">
        <v>342.8</v>
      </c>
      <c r="N57" s="159">
        <f>Tabla_series[[#This Row],[SMLV]]/Tabla_series[[#This Row],[TRM mes]]</f>
        <v>270.76423964765843</v>
      </c>
    </row>
    <row r="58" spans="2:14">
      <c r="B58" s="82" t="s">
        <v>612</v>
      </c>
      <c r="C58" s="165">
        <f>YEAR(TRM_día[[#This Row],[Fecha]])</f>
        <v>2014</v>
      </c>
      <c r="D58" s="82">
        <f>DATE(YEAR(TRM_día[[#This Row],[Fecha]]),MONTH(TRM_día[[#This Row],[Fecha]]),1)</f>
        <v>41671</v>
      </c>
      <c r="E58">
        <v>2042.67</v>
      </c>
      <c r="H58" s="102">
        <v>43313</v>
      </c>
      <c r="I58" s="100">
        <v>174</v>
      </c>
      <c r="J58" s="163">
        <f>AVERAGEIF(TRM_día[AÑO],YEAR(Tabla_series[[#This Row],[Fecha]]),TRM_día[TRM])</f>
        <v>2956.4302739726036</v>
      </c>
      <c r="K58" s="155">
        <f>AVERAGEIF(TRM_día[MES],Tabla_series[[#This Row],[Fecha]],TRM_día[TRM])</f>
        <v>2958.666774193548</v>
      </c>
      <c r="L58" s="155">
        <v>781242</v>
      </c>
      <c r="M58" s="100">
        <v>352</v>
      </c>
      <c r="N58" s="160">
        <f>Tabla_series[[#This Row],[SMLV]]/Tabla_series[[#This Row],[TRM mes]]</f>
        <v>264.05204087673758</v>
      </c>
    </row>
    <row r="59" spans="2:14">
      <c r="B59" s="82" t="s">
        <v>613</v>
      </c>
      <c r="C59" s="165">
        <f>YEAR(TRM_día[[#This Row],[Fecha]])</f>
        <v>2014</v>
      </c>
      <c r="D59" s="82">
        <f>DATE(YEAR(TRM_día[[#This Row],[Fecha]]),MONTH(TRM_día[[#This Row],[Fecha]]),1)</f>
        <v>41671</v>
      </c>
      <c r="E59">
        <v>2045.45</v>
      </c>
      <c r="H59" s="101">
        <v>43344</v>
      </c>
      <c r="I59" s="99">
        <v>174.3</v>
      </c>
      <c r="J59" s="162">
        <f>AVERAGEIF(TRM_día[AÑO],YEAR(Tabla_series[[#This Row],[Fecha]]),TRM_día[TRM])</f>
        <v>2956.4302739726036</v>
      </c>
      <c r="K59" s="154">
        <f>AVERAGEIF(TRM_día[MES],Tabla_series[[#This Row],[Fecha]],TRM_día[TRM])</f>
        <v>3033.7680000000005</v>
      </c>
      <c r="L59" s="154">
        <v>781242</v>
      </c>
      <c r="M59" s="99">
        <v>356.8</v>
      </c>
      <c r="N59" s="159">
        <f>Tabla_series[[#This Row],[SMLV]]/Tabla_series[[#This Row],[TRM mes]]</f>
        <v>257.51540658349614</v>
      </c>
    </row>
    <row r="60" spans="2:14">
      <c r="B60" s="82" t="s">
        <v>614</v>
      </c>
      <c r="C60" s="165">
        <f>YEAR(TRM_día[[#This Row],[Fecha]])</f>
        <v>2014</v>
      </c>
      <c r="D60" s="82">
        <f>DATE(YEAR(TRM_día[[#This Row],[Fecha]]),MONTH(TRM_día[[#This Row],[Fecha]]),1)</f>
        <v>41671</v>
      </c>
      <c r="E60">
        <v>2053.11</v>
      </c>
      <c r="H60" s="102">
        <v>43374</v>
      </c>
      <c r="I60" s="100">
        <v>175.3</v>
      </c>
      <c r="J60" s="163">
        <f>AVERAGEIF(TRM_día[AÑO],YEAR(Tabla_series[[#This Row],[Fecha]]),TRM_día[TRM])</f>
        <v>2956.4302739726036</v>
      </c>
      <c r="K60" s="155">
        <f>AVERAGEIF(TRM_día[MES],Tabla_series[[#This Row],[Fecha]],TRM_día[TRM])</f>
        <v>3084.8309677419347</v>
      </c>
      <c r="L60" s="155">
        <v>781242</v>
      </c>
      <c r="M60" s="100">
        <v>353</v>
      </c>
      <c r="N60" s="160">
        <f>Tabla_series[[#This Row],[SMLV]]/Tabla_series[[#This Row],[TRM mes]]</f>
        <v>253.25277403184955</v>
      </c>
    </row>
    <row r="61" spans="2:14">
      <c r="B61" s="82" t="s">
        <v>615</v>
      </c>
      <c r="C61" s="165">
        <f>YEAR(TRM_día[[#This Row],[Fecha]])</f>
        <v>2014</v>
      </c>
      <c r="D61" s="82">
        <f>DATE(YEAR(TRM_día[[#This Row],[Fecha]]),MONTH(TRM_día[[#This Row],[Fecha]]),1)</f>
        <v>41671</v>
      </c>
      <c r="E61">
        <v>2054.9</v>
      </c>
      <c r="H61" s="101">
        <v>43405</v>
      </c>
      <c r="I61" s="99">
        <v>175.6</v>
      </c>
      <c r="J61" s="162">
        <f>AVERAGEIF(TRM_día[AÑO],YEAR(Tabla_series[[#This Row],[Fecha]]),TRM_día[TRM])</f>
        <v>2956.4302739726036</v>
      </c>
      <c r="K61" s="154">
        <f>AVERAGEIF(TRM_día[MES],Tabla_series[[#This Row],[Fecha]],TRM_día[TRM])</f>
        <v>3194.0343333333317</v>
      </c>
      <c r="L61" s="154">
        <v>781242</v>
      </c>
      <c r="M61" s="99">
        <v>349.2</v>
      </c>
      <c r="N61" s="159">
        <f>Tabla_series[[#This Row],[SMLV]]/Tabla_series[[#This Row],[TRM mes]]</f>
        <v>244.59411467399184</v>
      </c>
    </row>
    <row r="62" spans="2:14">
      <c r="B62" s="82" t="s">
        <v>616</v>
      </c>
      <c r="C62" s="165">
        <f>YEAR(TRM_día[[#This Row],[Fecha]])</f>
        <v>2014</v>
      </c>
      <c r="D62" s="82">
        <f>DATE(YEAR(TRM_día[[#This Row],[Fecha]]),MONTH(TRM_día[[#This Row],[Fecha]]),1)</f>
        <v>41699</v>
      </c>
      <c r="E62">
        <v>2046.75</v>
      </c>
      <c r="H62" s="102">
        <v>43435</v>
      </c>
      <c r="I62" s="100">
        <v>175.7</v>
      </c>
      <c r="J62" s="163">
        <f>AVERAGEIF(TRM_día[AÑO],YEAR(Tabla_series[[#This Row],[Fecha]]),TRM_día[TRM])</f>
        <v>2956.4302739726036</v>
      </c>
      <c r="K62" s="155">
        <f>AVERAGEIF(TRM_día[MES],Tabla_series[[#This Row],[Fecha]],TRM_día[TRM])</f>
        <v>3218.550967741935</v>
      </c>
      <c r="L62" s="155">
        <v>781242</v>
      </c>
      <c r="M62" s="100">
        <v>351.2</v>
      </c>
      <c r="N62" s="160">
        <f>Tabla_series[[#This Row],[SMLV]]/Tabla_series[[#This Row],[TRM mes]]</f>
        <v>242.73097049884603</v>
      </c>
    </row>
    <row r="63" spans="2:14">
      <c r="B63" s="82" t="s">
        <v>617</v>
      </c>
      <c r="C63" s="165">
        <f>YEAR(TRM_día[[#This Row],[Fecha]])</f>
        <v>2014</v>
      </c>
      <c r="D63" s="82">
        <f>DATE(YEAR(TRM_día[[#This Row],[Fecha]]),MONTH(TRM_día[[#This Row],[Fecha]]),1)</f>
        <v>41699</v>
      </c>
      <c r="E63">
        <v>2046.75</v>
      </c>
      <c r="H63" s="101">
        <v>43466</v>
      </c>
      <c r="I63" s="99">
        <v>176.8</v>
      </c>
      <c r="J63" s="162">
        <f>AVERAGEIF(TRM_día[AÑO],YEAR(Tabla_series[[#This Row],[Fecha]]),TRM_día[TRM])</f>
        <v>3281.0921917808209</v>
      </c>
      <c r="K63" s="154">
        <f>AVERAGEIF(TRM_día[MES],Tabla_series[[#This Row],[Fecha]],TRM_día[TRM])</f>
        <v>3165.1880645161295</v>
      </c>
      <c r="L63" s="154">
        <v>828116</v>
      </c>
      <c r="M63" s="99">
        <v>347.7</v>
      </c>
      <c r="N63" s="159">
        <f>Tabla_series[[#This Row],[SMLV]]/Tabla_series[[#This Row],[TRM mes]]</f>
        <v>261.63247905668953</v>
      </c>
    </row>
    <row r="64" spans="2:14">
      <c r="B64" s="82" t="s">
        <v>618</v>
      </c>
      <c r="C64" s="165">
        <f>YEAR(TRM_día[[#This Row],[Fecha]])</f>
        <v>2014</v>
      </c>
      <c r="D64" s="82">
        <f>DATE(YEAR(TRM_día[[#This Row],[Fecha]]),MONTH(TRM_día[[#This Row],[Fecha]]),1)</f>
        <v>41699</v>
      </c>
      <c r="E64">
        <v>2046.75</v>
      </c>
      <c r="H64" s="102">
        <v>43497</v>
      </c>
      <c r="I64" s="100">
        <v>177</v>
      </c>
      <c r="J64" s="163">
        <f>AVERAGEIF(TRM_día[AÑO],YEAR(Tabla_series[[#This Row],[Fecha]]),TRM_día[TRM])</f>
        <v>3281.0921917808209</v>
      </c>
      <c r="K64" s="155">
        <f>AVERAGEIF(TRM_día[MES],Tabla_series[[#This Row],[Fecha]],TRM_día[TRM])</f>
        <v>3115.83857142857</v>
      </c>
      <c r="L64" s="155">
        <v>828116</v>
      </c>
      <c r="M64" s="100">
        <v>343.8</v>
      </c>
      <c r="N64" s="160">
        <f>Tabla_series[[#This Row],[SMLV]]/Tabla_series[[#This Row],[TRM mes]]</f>
        <v>265.7762849441587</v>
      </c>
    </row>
    <row r="65" spans="2:14">
      <c r="B65" s="82" t="s">
        <v>619</v>
      </c>
      <c r="C65" s="165">
        <f>YEAR(TRM_día[[#This Row],[Fecha]])</f>
        <v>2014</v>
      </c>
      <c r="D65" s="82">
        <f>DATE(YEAR(TRM_día[[#This Row],[Fecha]]),MONTH(TRM_día[[#This Row],[Fecha]]),1)</f>
        <v>41699</v>
      </c>
      <c r="E65">
        <v>2052.5100000000002</v>
      </c>
      <c r="H65" s="101">
        <v>43525</v>
      </c>
      <c r="I65" s="99">
        <v>176.9</v>
      </c>
      <c r="J65" s="162">
        <f>AVERAGEIF(TRM_día[AÑO],YEAR(Tabla_series[[#This Row],[Fecha]]),TRM_día[TRM])</f>
        <v>3281.0921917808209</v>
      </c>
      <c r="K65" s="154">
        <f>AVERAGEIF(TRM_día[MES],Tabla_series[[#This Row],[Fecha]],TRM_día[TRM])</f>
        <v>3128.6841935483867</v>
      </c>
      <c r="L65" s="154">
        <v>828116</v>
      </c>
      <c r="M65" s="99">
        <v>342.4</v>
      </c>
      <c r="N65" s="159">
        <f>Tabla_series[[#This Row],[SMLV]]/Tabla_series[[#This Row],[TRM mes]]</f>
        <v>264.68507166931255</v>
      </c>
    </row>
    <row r="66" spans="2:14">
      <c r="B66" s="82" t="s">
        <v>620</v>
      </c>
      <c r="C66" s="165">
        <f>YEAR(TRM_día[[#This Row],[Fecha]])</f>
        <v>2014</v>
      </c>
      <c r="D66" s="82">
        <f>DATE(YEAR(TRM_día[[#This Row],[Fecha]]),MONTH(TRM_día[[#This Row],[Fecha]]),1)</f>
        <v>41699</v>
      </c>
      <c r="E66">
        <v>2047.75</v>
      </c>
      <c r="H66" s="102">
        <v>43556</v>
      </c>
      <c r="I66" s="100">
        <v>177</v>
      </c>
      <c r="J66" s="163">
        <f>AVERAGEIF(TRM_día[AÑO],YEAR(Tabla_series[[#This Row],[Fecha]]),TRM_día[TRM])</f>
        <v>3281.0921917808209</v>
      </c>
      <c r="K66" s="155">
        <f>AVERAGEIF(TRM_día[MES],Tabla_series[[#This Row],[Fecha]],TRM_día[TRM])</f>
        <v>3155.7649999999999</v>
      </c>
      <c r="L66" s="155">
        <v>828116</v>
      </c>
      <c r="M66" s="100">
        <v>339.5</v>
      </c>
      <c r="N66" s="160">
        <f>Tabla_series[[#This Row],[SMLV]]/Tabla_series[[#This Row],[TRM mes]]</f>
        <v>262.41370951259046</v>
      </c>
    </row>
    <row r="67" spans="2:14">
      <c r="B67" s="82" t="s">
        <v>621</v>
      </c>
      <c r="C67" s="165">
        <f>YEAR(TRM_día[[#This Row],[Fecha]])</f>
        <v>2014</v>
      </c>
      <c r="D67" s="82">
        <f>DATE(YEAR(TRM_día[[#This Row],[Fecha]]),MONTH(TRM_día[[#This Row],[Fecha]]),1)</f>
        <v>41699</v>
      </c>
      <c r="E67">
        <v>2045.14</v>
      </c>
      <c r="H67" s="101">
        <v>43586</v>
      </c>
      <c r="I67" s="99">
        <v>177.2</v>
      </c>
      <c r="J67" s="162">
        <f>AVERAGEIF(TRM_día[AÑO],YEAR(Tabla_series[[#This Row],[Fecha]]),TRM_día[TRM])</f>
        <v>3281.0921917808209</v>
      </c>
      <c r="K67" s="154">
        <f>AVERAGEIF(TRM_día[MES],Tabla_series[[#This Row],[Fecha]],TRM_día[TRM])</f>
        <v>3304.494516129032</v>
      </c>
      <c r="L67" s="154">
        <v>828116</v>
      </c>
      <c r="M67" s="99">
        <v>333.6</v>
      </c>
      <c r="N67" s="159">
        <f>Tabla_series[[#This Row],[SMLV]]/Tabla_series[[#This Row],[TRM mes]]</f>
        <v>250.60292760602789</v>
      </c>
    </row>
    <row r="68" spans="2:14">
      <c r="B68" s="82" t="s">
        <v>622</v>
      </c>
      <c r="C68" s="165">
        <f>YEAR(TRM_día[[#This Row],[Fecha]])</f>
        <v>2014</v>
      </c>
      <c r="D68" s="82">
        <f>DATE(YEAR(TRM_día[[#This Row],[Fecha]]),MONTH(TRM_día[[#This Row],[Fecha]]),1)</f>
        <v>41699</v>
      </c>
      <c r="E68">
        <v>2030.02</v>
      </c>
      <c r="H68" s="102">
        <v>43617</v>
      </c>
      <c r="I68" s="100">
        <v>177.2</v>
      </c>
      <c r="J68" s="163">
        <f>AVERAGEIF(TRM_día[AÑO],YEAR(Tabla_series[[#This Row],[Fecha]]),TRM_día[TRM])</f>
        <v>3281.0921917808209</v>
      </c>
      <c r="K68" s="155">
        <f>AVERAGEIF(TRM_día[MES],Tabla_series[[#This Row],[Fecha]],TRM_día[TRM])</f>
        <v>3260.5169999999989</v>
      </c>
      <c r="L68" s="155">
        <v>828116</v>
      </c>
      <c r="M68" s="100">
        <v>329.8</v>
      </c>
      <c r="N68" s="160">
        <f>Tabla_series[[#This Row],[SMLV]]/Tabla_series[[#This Row],[TRM mes]]</f>
        <v>253.98303397896723</v>
      </c>
    </row>
    <row r="69" spans="2:14">
      <c r="B69" s="82" t="s">
        <v>623</v>
      </c>
      <c r="C69" s="165">
        <f>YEAR(TRM_día[[#This Row],[Fecha]])</f>
        <v>2014</v>
      </c>
      <c r="D69" s="82">
        <f>DATE(YEAR(TRM_día[[#This Row],[Fecha]]),MONTH(TRM_día[[#This Row],[Fecha]]),1)</f>
        <v>41699</v>
      </c>
      <c r="E69">
        <v>2036.2</v>
      </c>
      <c r="H69" s="101">
        <v>43647</v>
      </c>
      <c r="I69" s="99">
        <v>177.3</v>
      </c>
      <c r="J69" s="162">
        <f>AVERAGEIF(TRM_día[AÑO],YEAR(Tabla_series[[#This Row],[Fecha]]),TRM_día[TRM])</f>
        <v>3281.0921917808209</v>
      </c>
      <c r="K69" s="154">
        <f>AVERAGEIF(TRM_día[MES],Tabla_series[[#This Row],[Fecha]],TRM_día[TRM])</f>
        <v>3206.6003225806448</v>
      </c>
      <c r="L69" s="154">
        <v>828116</v>
      </c>
      <c r="M69" s="99">
        <v>328.2</v>
      </c>
      <c r="N69" s="159">
        <f>Tabla_series[[#This Row],[SMLV]]/Tabla_series[[#This Row],[TRM mes]]</f>
        <v>258.25357596594364</v>
      </c>
    </row>
    <row r="70" spans="2:14">
      <c r="B70" s="82" t="s">
        <v>624</v>
      </c>
      <c r="C70" s="165">
        <f>YEAR(TRM_día[[#This Row],[Fecha]])</f>
        <v>2014</v>
      </c>
      <c r="D70" s="82">
        <f>DATE(YEAR(TRM_día[[#This Row],[Fecha]]),MONTH(TRM_día[[#This Row],[Fecha]]),1)</f>
        <v>41699</v>
      </c>
      <c r="E70">
        <v>2036.2</v>
      </c>
      <c r="H70" s="102">
        <v>43678</v>
      </c>
      <c r="I70" s="100">
        <v>177.2</v>
      </c>
      <c r="J70" s="163">
        <f>AVERAGEIF(TRM_día[AÑO],YEAR(Tabla_series[[#This Row],[Fecha]]),TRM_día[TRM])</f>
        <v>3281.0921917808209</v>
      </c>
      <c r="K70" s="155">
        <f>AVERAGEIF(TRM_día[MES],Tabla_series[[#This Row],[Fecha]],TRM_día[TRM])</f>
        <v>3410.7290322580643</v>
      </c>
      <c r="L70" s="155">
        <v>828116</v>
      </c>
      <c r="M70" s="100">
        <v>329.4</v>
      </c>
      <c r="N70" s="160">
        <f>Tabla_series[[#This Row],[SMLV]]/Tabla_series[[#This Row],[TRM mes]]</f>
        <v>242.79735861976346</v>
      </c>
    </row>
    <row r="71" spans="2:14">
      <c r="B71" s="82" t="s">
        <v>625</v>
      </c>
      <c r="C71" s="165">
        <f>YEAR(TRM_día[[#This Row],[Fecha]])</f>
        <v>2014</v>
      </c>
      <c r="D71" s="82">
        <f>DATE(YEAR(TRM_día[[#This Row],[Fecha]]),MONTH(TRM_día[[#This Row],[Fecha]]),1)</f>
        <v>41699</v>
      </c>
      <c r="E71">
        <v>2036.2</v>
      </c>
      <c r="H71" s="101">
        <v>43709</v>
      </c>
      <c r="I71" s="99">
        <v>177.3</v>
      </c>
      <c r="J71" s="162">
        <f>AVERAGEIF(TRM_día[AÑO],YEAR(Tabla_series[[#This Row],[Fecha]]),TRM_día[TRM])</f>
        <v>3281.0921917808209</v>
      </c>
      <c r="K71" s="154">
        <f>AVERAGEIF(TRM_día[MES],Tabla_series[[#This Row],[Fecha]],TRM_día[TRM])</f>
        <v>3399.4570000000008</v>
      </c>
      <c r="L71" s="154">
        <v>828116</v>
      </c>
      <c r="M71" s="99">
        <v>332.5</v>
      </c>
      <c r="N71" s="159">
        <f>Tabla_series[[#This Row],[SMLV]]/Tabla_series[[#This Row],[TRM mes]]</f>
        <v>243.60243415345445</v>
      </c>
    </row>
    <row r="72" spans="2:14">
      <c r="B72" s="82" t="s">
        <v>626</v>
      </c>
      <c r="C72" s="165">
        <f>YEAR(TRM_día[[#This Row],[Fecha]])</f>
        <v>2014</v>
      </c>
      <c r="D72" s="82">
        <f>DATE(YEAR(TRM_día[[#This Row],[Fecha]]),MONTH(TRM_día[[#This Row],[Fecha]]),1)</f>
        <v>41699</v>
      </c>
      <c r="E72">
        <v>2042.78</v>
      </c>
      <c r="H72" s="102">
        <v>43739</v>
      </c>
      <c r="I72" s="100">
        <v>178</v>
      </c>
      <c r="J72" s="163">
        <f>AVERAGEIF(TRM_día[AÑO],YEAR(Tabla_series[[#This Row],[Fecha]]),TRM_día[TRM])</f>
        <v>3281.0921917808209</v>
      </c>
      <c r="K72" s="155">
        <f>AVERAGEIF(TRM_día[MES],Tabla_series[[#This Row],[Fecha]],TRM_día[TRM])</f>
        <v>3433.311612903226</v>
      </c>
      <c r="L72" s="155">
        <v>828116</v>
      </c>
      <c r="M72" s="100">
        <v>331.5</v>
      </c>
      <c r="N72" s="160">
        <f>Tabla_series[[#This Row],[SMLV]]/Tabla_series[[#This Row],[TRM mes]]</f>
        <v>241.2003608666738</v>
      </c>
    </row>
    <row r="73" spans="2:14">
      <c r="B73" s="82" t="s">
        <v>627</v>
      </c>
      <c r="C73" s="165">
        <f>YEAR(TRM_día[[#This Row],[Fecha]])</f>
        <v>2014</v>
      </c>
      <c r="D73" s="82">
        <f>DATE(YEAR(TRM_día[[#This Row],[Fecha]]),MONTH(TRM_día[[#This Row],[Fecha]]),1)</f>
        <v>41699</v>
      </c>
      <c r="E73">
        <v>2043.59</v>
      </c>
      <c r="H73" s="101">
        <v>43770</v>
      </c>
      <c r="I73" s="99">
        <v>178.2</v>
      </c>
      <c r="J73" s="162">
        <f>AVERAGEIF(TRM_día[AÑO],YEAR(Tabla_series[[#This Row],[Fecha]]),TRM_día[TRM])</f>
        <v>3281.0921917808209</v>
      </c>
      <c r="K73" s="154">
        <f>AVERAGEIF(TRM_día[MES],Tabla_series[[#This Row],[Fecha]],TRM_día[TRM])</f>
        <v>3401.4730000000004</v>
      </c>
      <c r="L73" s="154">
        <v>828116</v>
      </c>
      <c r="M73" s="99">
        <v>324.10000000000002</v>
      </c>
      <c r="N73" s="159">
        <f>Tabla_series[[#This Row],[SMLV]]/Tabla_series[[#This Row],[TRM mes]]</f>
        <v>243.4580547897925</v>
      </c>
    </row>
    <row r="74" spans="2:14">
      <c r="B74" s="82" t="s">
        <v>628</v>
      </c>
      <c r="C74" s="165">
        <f>YEAR(TRM_día[[#This Row],[Fecha]])</f>
        <v>2014</v>
      </c>
      <c r="D74" s="82">
        <f>DATE(YEAR(TRM_día[[#This Row],[Fecha]]),MONTH(TRM_día[[#This Row],[Fecha]]),1)</f>
        <v>41699</v>
      </c>
      <c r="E74">
        <v>2047.59</v>
      </c>
      <c r="H74" s="102">
        <v>43800</v>
      </c>
      <c r="I74" s="100">
        <v>178.2</v>
      </c>
      <c r="J74" s="163">
        <f>AVERAGEIF(TRM_día[AÑO],YEAR(Tabla_series[[#This Row],[Fecha]]),TRM_día[TRM])</f>
        <v>3281.0921917808209</v>
      </c>
      <c r="K74" s="155">
        <f>AVERAGEIF(TRM_día[MES],Tabla_series[[#This Row],[Fecha]],TRM_día[TRM])</f>
        <v>3378.050645161291</v>
      </c>
      <c r="L74" s="155">
        <v>828116</v>
      </c>
      <c r="M74" s="100">
        <v>320.89999999999998</v>
      </c>
      <c r="N74" s="160">
        <f>Tabla_series[[#This Row],[SMLV]]/Tabla_series[[#This Row],[TRM mes]]</f>
        <v>245.14611738760954</v>
      </c>
    </row>
    <row r="75" spans="2:14">
      <c r="B75" s="82" t="s">
        <v>629</v>
      </c>
      <c r="C75" s="165">
        <f>YEAR(TRM_día[[#This Row],[Fecha]])</f>
        <v>2014</v>
      </c>
      <c r="D75" s="82">
        <f>DATE(YEAR(TRM_día[[#This Row],[Fecha]]),MONTH(TRM_día[[#This Row],[Fecha]]),1)</f>
        <v>41699</v>
      </c>
      <c r="E75">
        <v>2044.48</v>
      </c>
      <c r="H75" s="101">
        <v>43831</v>
      </c>
      <c r="I75" s="99">
        <v>178.6</v>
      </c>
      <c r="J75" s="162">
        <f>AVERAGEIF(TRM_día[AÑO],YEAR(Tabla_series[[#This Row],[Fecha]]),TRM_día[TRM])</f>
        <v>3693.3608743169393</v>
      </c>
      <c r="K75" s="154">
        <f>AVERAGEIF(TRM_día[MES],Tabla_series[[#This Row],[Fecha]],TRM_día[TRM])</f>
        <v>3311.1893548387097</v>
      </c>
      <c r="L75" s="154">
        <v>877803</v>
      </c>
      <c r="M75" s="99">
        <v>322</v>
      </c>
      <c r="N75" s="159">
        <f>Tabla_series[[#This Row],[SMLV]]/Tabla_series[[#This Row],[TRM mes]]</f>
        <v>265.10202405587233</v>
      </c>
    </row>
    <row r="76" spans="2:14">
      <c r="B76" s="82" t="s">
        <v>630</v>
      </c>
      <c r="C76" s="165">
        <f>YEAR(TRM_día[[#This Row],[Fecha]])</f>
        <v>2014</v>
      </c>
      <c r="D76" s="82">
        <f>DATE(YEAR(TRM_día[[#This Row],[Fecha]]),MONTH(TRM_día[[#This Row],[Fecha]]),1)</f>
        <v>41699</v>
      </c>
      <c r="E76">
        <v>2044.58</v>
      </c>
      <c r="H76" s="102">
        <v>43862</v>
      </c>
      <c r="I76" s="100">
        <v>179</v>
      </c>
      <c r="J76" s="163">
        <f>AVERAGEIF(TRM_día[AÑO],YEAR(Tabla_series[[#This Row],[Fecha]]),TRM_día[TRM])</f>
        <v>3693.3608743169393</v>
      </c>
      <c r="K76" s="155">
        <f>AVERAGEIF(TRM_día[MES],Tabla_series[[#This Row],[Fecha]],TRM_día[TRM])</f>
        <v>3411.0527586206899</v>
      </c>
      <c r="L76" s="155">
        <v>877803</v>
      </c>
      <c r="M76" s="100">
        <v>324.3</v>
      </c>
      <c r="N76" s="160">
        <f>Tabla_series[[#This Row],[SMLV]]/Tabla_series[[#This Row],[TRM mes]]</f>
        <v>257.34078658899216</v>
      </c>
    </row>
    <row r="77" spans="2:14">
      <c r="B77" s="82" t="s">
        <v>631</v>
      </c>
      <c r="C77" s="165">
        <f>YEAR(TRM_día[[#This Row],[Fecha]])</f>
        <v>2014</v>
      </c>
      <c r="D77" s="82">
        <f>DATE(YEAR(TRM_día[[#This Row],[Fecha]]),MONTH(TRM_día[[#This Row],[Fecha]]),1)</f>
        <v>41699</v>
      </c>
      <c r="E77">
        <v>2044.58</v>
      </c>
      <c r="H77" s="101">
        <v>43891</v>
      </c>
      <c r="I77" s="99">
        <v>178.9</v>
      </c>
      <c r="J77" s="162">
        <f>AVERAGEIF(TRM_día[AÑO],YEAR(Tabla_series[[#This Row],[Fecha]]),TRM_día[TRM])</f>
        <v>3693.3608743169393</v>
      </c>
      <c r="K77" s="154">
        <f>AVERAGEIF(TRM_día[MES],Tabla_series[[#This Row],[Fecha]],TRM_día[TRM])</f>
        <v>3877.0483870967751</v>
      </c>
      <c r="L77" s="154">
        <v>877803</v>
      </c>
      <c r="M77" s="99">
        <v>326.3</v>
      </c>
      <c r="N77" s="159">
        <f>Tabla_series[[#This Row],[SMLV]]/Tabla_series[[#This Row],[TRM mes]]</f>
        <v>226.41012243267861</v>
      </c>
    </row>
    <row r="78" spans="2:14">
      <c r="B78" s="82" t="s">
        <v>632</v>
      </c>
      <c r="C78" s="165">
        <f>YEAR(TRM_día[[#This Row],[Fecha]])</f>
        <v>2014</v>
      </c>
      <c r="D78" s="82">
        <f>DATE(YEAR(TRM_día[[#This Row],[Fecha]]),MONTH(TRM_día[[#This Row],[Fecha]]),1)</f>
        <v>41699</v>
      </c>
      <c r="E78">
        <v>2044.58</v>
      </c>
      <c r="H78" s="102">
        <v>43922</v>
      </c>
      <c r="I78" s="100">
        <v>179.1</v>
      </c>
      <c r="J78" s="163">
        <f>AVERAGEIF(TRM_día[AÑO],YEAR(Tabla_series[[#This Row],[Fecha]]),TRM_día[TRM])</f>
        <v>3693.3608743169393</v>
      </c>
      <c r="K78" s="155">
        <f>AVERAGEIF(TRM_día[MES],Tabla_series[[#This Row],[Fecha]],TRM_día[TRM])</f>
        <v>3977.3933333333321</v>
      </c>
      <c r="L78" s="155">
        <v>877803</v>
      </c>
      <c r="M78" s="100">
        <v>322.3</v>
      </c>
      <c r="N78" s="160">
        <f>Tabla_series[[#This Row],[SMLV]]/Tabla_series[[#This Row],[TRM mes]]</f>
        <v>220.69806187972364</v>
      </c>
    </row>
    <row r="79" spans="2:14">
      <c r="B79" s="82" t="s">
        <v>633</v>
      </c>
      <c r="C79" s="165">
        <f>YEAR(TRM_día[[#This Row],[Fecha]])</f>
        <v>2014</v>
      </c>
      <c r="D79" s="82">
        <f>DATE(YEAR(TRM_día[[#This Row],[Fecha]]),MONTH(TRM_día[[#This Row],[Fecha]]),1)</f>
        <v>41699</v>
      </c>
      <c r="E79">
        <v>2035.16</v>
      </c>
      <c r="H79" s="101">
        <v>43952</v>
      </c>
      <c r="I79" s="99">
        <v>179</v>
      </c>
      <c r="J79" s="162">
        <f>AVERAGEIF(TRM_día[AÑO],YEAR(Tabla_series[[#This Row],[Fecha]]),TRM_día[TRM])</f>
        <v>3693.3608743169393</v>
      </c>
      <c r="K79" s="154">
        <f>AVERAGEIF(TRM_día[MES],Tabla_series[[#This Row],[Fecha]],TRM_día[TRM])</f>
        <v>3858.1916129032265</v>
      </c>
      <c r="L79" s="154">
        <v>877803</v>
      </c>
      <c r="M79" s="99">
        <v>318.5</v>
      </c>
      <c r="N79" s="159">
        <f>Tabla_series[[#This Row],[SMLV]]/Tabla_series[[#This Row],[TRM mes]]</f>
        <v>227.51669384804543</v>
      </c>
    </row>
    <row r="80" spans="2:14">
      <c r="B80" s="82" t="s">
        <v>634</v>
      </c>
      <c r="C80" s="165">
        <f>YEAR(TRM_día[[#This Row],[Fecha]])</f>
        <v>2014</v>
      </c>
      <c r="D80" s="82">
        <f>DATE(YEAR(TRM_día[[#This Row],[Fecha]]),MONTH(TRM_día[[#This Row],[Fecha]]),1)</f>
        <v>41699</v>
      </c>
      <c r="E80">
        <v>2034.86</v>
      </c>
      <c r="H80" s="102">
        <v>43983</v>
      </c>
      <c r="I80" s="100">
        <v>178.8</v>
      </c>
      <c r="J80" s="163">
        <f>AVERAGEIF(TRM_día[AÑO],YEAR(Tabla_series[[#This Row],[Fecha]]),TRM_día[TRM])</f>
        <v>3693.3608743169393</v>
      </c>
      <c r="K80" s="155">
        <f>AVERAGEIF(TRM_día[MES],Tabla_series[[#This Row],[Fecha]],TRM_día[TRM])</f>
        <v>3701.6043333333346</v>
      </c>
      <c r="L80" s="155">
        <v>877803</v>
      </c>
      <c r="M80" s="100">
        <v>312.10000000000002</v>
      </c>
      <c r="N80" s="160">
        <f>Tabla_series[[#This Row],[SMLV]]/Tabla_series[[#This Row],[TRM mes]]</f>
        <v>237.14122876269948</v>
      </c>
    </row>
    <row r="81" spans="2:14">
      <c r="B81" s="82" t="s">
        <v>635</v>
      </c>
      <c r="C81" s="165">
        <f>YEAR(TRM_día[[#This Row],[Fecha]])</f>
        <v>2014</v>
      </c>
      <c r="D81" s="82">
        <f>DATE(YEAR(TRM_día[[#This Row],[Fecha]]),MONTH(TRM_día[[#This Row],[Fecha]]),1)</f>
        <v>41699</v>
      </c>
      <c r="E81">
        <v>2017.38</v>
      </c>
      <c r="H81" s="101">
        <v>44013</v>
      </c>
      <c r="I81" s="99">
        <v>179.1</v>
      </c>
      <c r="J81" s="162">
        <f>AVERAGEIF(TRM_día[AÑO],YEAR(Tabla_series[[#This Row],[Fecha]]),TRM_día[TRM])</f>
        <v>3693.3608743169393</v>
      </c>
      <c r="K81" s="154">
        <f>AVERAGEIF(TRM_día[MES],Tabla_series[[#This Row],[Fecha]],TRM_día[TRM])</f>
        <v>3657.8667741935478</v>
      </c>
      <c r="L81" s="154">
        <v>877803</v>
      </c>
      <c r="M81" s="99">
        <v>313</v>
      </c>
      <c r="N81" s="159">
        <f>Tabla_series[[#This Row],[SMLV]]/Tabla_series[[#This Row],[TRM mes]]</f>
        <v>239.97675535723408</v>
      </c>
    </row>
    <row r="82" spans="2:14">
      <c r="B82" s="82" t="s">
        <v>636</v>
      </c>
      <c r="C82" s="165">
        <f>YEAR(TRM_día[[#This Row],[Fecha]])</f>
        <v>2014</v>
      </c>
      <c r="D82" s="82">
        <f>DATE(YEAR(TRM_día[[#This Row],[Fecha]]),MONTH(TRM_día[[#This Row],[Fecha]]),1)</f>
        <v>41699</v>
      </c>
      <c r="E82">
        <v>1998.6</v>
      </c>
      <c r="H82" s="102">
        <v>44044</v>
      </c>
      <c r="I82" s="100">
        <v>179.2</v>
      </c>
      <c r="J82" s="163">
        <f>AVERAGEIF(TRM_día[AÑO],YEAR(Tabla_series[[#This Row],[Fecha]]),TRM_día[TRM])</f>
        <v>3693.3608743169393</v>
      </c>
      <c r="K82" s="155">
        <f>AVERAGEIF(TRM_día[MES],Tabla_series[[#This Row],[Fecha]],TRM_día[TRM])</f>
        <v>3783.0258064516138</v>
      </c>
      <c r="L82" s="155">
        <v>877803</v>
      </c>
      <c r="M82" s="100">
        <v>311.2</v>
      </c>
      <c r="N82" s="160">
        <f>Tabla_series[[#This Row],[SMLV]]/Tabla_series[[#This Row],[TRM mes]]</f>
        <v>232.03727516290931</v>
      </c>
    </row>
    <row r="83" spans="2:14">
      <c r="B83" s="82" t="s">
        <v>637</v>
      </c>
      <c r="C83" s="165">
        <f>YEAR(TRM_día[[#This Row],[Fecha]])</f>
        <v>2014</v>
      </c>
      <c r="D83" s="82">
        <f>DATE(YEAR(TRM_día[[#This Row],[Fecha]]),MONTH(TRM_día[[#This Row],[Fecha]]),1)</f>
        <v>41699</v>
      </c>
      <c r="E83">
        <v>1993.85</v>
      </c>
      <c r="H83" s="101">
        <v>44075</v>
      </c>
      <c r="I83" s="99">
        <v>179.4</v>
      </c>
      <c r="J83" s="162">
        <f>AVERAGEIF(TRM_día[AÑO],YEAR(Tabla_series[[#This Row],[Fecha]]),TRM_día[TRM])</f>
        <v>3693.3608743169393</v>
      </c>
      <c r="K83" s="154">
        <f>AVERAGEIF(TRM_día[MES],Tabla_series[[#This Row],[Fecha]],TRM_día[TRM])</f>
        <v>3750.2153333333326</v>
      </c>
      <c r="L83" s="154">
        <v>877803</v>
      </c>
      <c r="M83" s="99">
        <v>311.2</v>
      </c>
      <c r="N83" s="159">
        <f>Tabla_series[[#This Row],[SMLV]]/Tabla_series[[#This Row],[TRM mes]]</f>
        <v>234.0673593320775</v>
      </c>
    </row>
    <row r="84" spans="2:14">
      <c r="B84" s="82" t="s">
        <v>638</v>
      </c>
      <c r="C84" s="165">
        <f>YEAR(TRM_día[[#This Row],[Fecha]])</f>
        <v>2014</v>
      </c>
      <c r="D84" s="82">
        <f>DATE(YEAR(TRM_día[[#This Row],[Fecha]]),MONTH(TRM_día[[#This Row],[Fecha]]),1)</f>
        <v>41699</v>
      </c>
      <c r="E84">
        <v>1993.85</v>
      </c>
      <c r="H84" s="102">
        <v>44105</v>
      </c>
      <c r="I84" s="100">
        <v>179.9</v>
      </c>
      <c r="J84" s="163">
        <f>AVERAGEIF(TRM_día[AÑO],YEAR(Tabla_series[[#This Row],[Fecha]]),TRM_día[TRM])</f>
        <v>3693.3608743169393</v>
      </c>
      <c r="K84" s="155">
        <f>AVERAGEIF(TRM_día[MES],Tabla_series[[#This Row],[Fecha]],TRM_día[TRM])</f>
        <v>3833.7883870967744</v>
      </c>
      <c r="L84" s="155">
        <v>877803</v>
      </c>
      <c r="M84" s="100">
        <v>315.89999999999998</v>
      </c>
      <c r="N84" s="160">
        <f>Tabla_series[[#This Row],[SMLV]]/Tabla_series[[#This Row],[TRM mes]]</f>
        <v>228.96490660631815</v>
      </c>
    </row>
    <row r="85" spans="2:14">
      <c r="B85" s="82" t="s">
        <v>639</v>
      </c>
      <c r="C85" s="165">
        <f>YEAR(TRM_día[[#This Row],[Fecha]])</f>
        <v>2014</v>
      </c>
      <c r="D85" s="82">
        <f>DATE(YEAR(TRM_día[[#This Row],[Fecha]]),MONTH(TRM_día[[#This Row],[Fecha]]),1)</f>
        <v>41699</v>
      </c>
      <c r="E85">
        <v>1993.85</v>
      </c>
      <c r="H85" s="101">
        <v>44136</v>
      </c>
      <c r="I85" s="99">
        <v>180.2</v>
      </c>
      <c r="J85" s="162">
        <f>AVERAGEIF(TRM_día[AÑO],YEAR(Tabla_series[[#This Row],[Fecha]]),TRM_día[TRM])</f>
        <v>3693.3608743169393</v>
      </c>
      <c r="K85" s="154">
        <f>AVERAGEIF(TRM_día[MES],Tabla_series[[#This Row],[Fecha]],TRM_día[TRM])</f>
        <v>3685.6266666666661</v>
      </c>
      <c r="L85" s="154">
        <v>877803</v>
      </c>
      <c r="M85" s="99">
        <v>324</v>
      </c>
      <c r="N85" s="159">
        <f>Tabla_series[[#This Row],[SMLV]]/Tabla_series[[#This Row],[TRM mes]]</f>
        <v>238.16926655620756</v>
      </c>
    </row>
    <row r="86" spans="2:14">
      <c r="B86" s="82" t="s">
        <v>640</v>
      </c>
      <c r="C86" s="165">
        <f>YEAR(TRM_día[[#This Row],[Fecha]])</f>
        <v>2014</v>
      </c>
      <c r="D86" s="82">
        <f>DATE(YEAR(TRM_día[[#This Row],[Fecha]]),MONTH(TRM_día[[#This Row],[Fecha]]),1)</f>
        <v>41699</v>
      </c>
      <c r="E86">
        <v>1993.85</v>
      </c>
      <c r="H86" s="102">
        <v>44166</v>
      </c>
      <c r="I86" s="100">
        <v>180.5</v>
      </c>
      <c r="J86" s="163">
        <f>AVERAGEIF(TRM_día[AÑO],YEAR(Tabla_series[[#This Row],[Fecha]]),TRM_día[TRM])</f>
        <v>3693.3608743169393</v>
      </c>
      <c r="K86" s="155">
        <f>AVERAGEIF(TRM_día[MES],Tabla_series[[#This Row],[Fecha]],TRM_día[TRM])</f>
        <v>3466.1270967741934</v>
      </c>
      <c r="L86" s="155">
        <v>877803</v>
      </c>
      <c r="M86" s="100">
        <v>326.89999999999998</v>
      </c>
      <c r="N86" s="160">
        <f>Tabla_series[[#This Row],[SMLV]]/Tabla_series[[#This Row],[TRM mes]]</f>
        <v>253.25182126672198</v>
      </c>
    </row>
    <row r="87" spans="2:14">
      <c r="B87" s="82" t="s">
        <v>641</v>
      </c>
      <c r="C87" s="165">
        <f>YEAR(TRM_día[[#This Row],[Fecha]])</f>
        <v>2014</v>
      </c>
      <c r="D87" s="82">
        <f>DATE(YEAR(TRM_día[[#This Row],[Fecha]]),MONTH(TRM_día[[#This Row],[Fecha]]),1)</f>
        <v>41699</v>
      </c>
      <c r="E87">
        <v>1978.63</v>
      </c>
      <c r="H87" s="101">
        <v>44197</v>
      </c>
      <c r="I87" s="99">
        <v>181.2</v>
      </c>
      <c r="J87" s="162">
        <f>AVERAGEIF(TRM_día[AÑO],YEAR(Tabla_series[[#This Row],[Fecha]]),TRM_día[TRM])</f>
        <v>3743.0876164383553</v>
      </c>
      <c r="K87" s="154">
        <f>AVERAGEIF(TRM_día[MES],Tabla_series[[#This Row],[Fecha]],TRM_día[TRM])</f>
        <v>3491.3216129032267</v>
      </c>
      <c r="L87" s="154">
        <v>908526</v>
      </c>
      <c r="M87" s="99">
        <v>340.9</v>
      </c>
      <c r="N87" s="159">
        <f>Tabla_series[[#This Row],[SMLV]]/Tabla_series[[#This Row],[TRM mes]]</f>
        <v>260.22409297449695</v>
      </c>
    </row>
    <row r="88" spans="2:14">
      <c r="B88" s="82" t="s">
        <v>642</v>
      </c>
      <c r="C88" s="165">
        <f>YEAR(TRM_día[[#This Row],[Fecha]])</f>
        <v>2014</v>
      </c>
      <c r="D88" s="82">
        <f>DATE(YEAR(TRM_día[[#This Row],[Fecha]]),MONTH(TRM_día[[#This Row],[Fecha]]),1)</f>
        <v>41699</v>
      </c>
      <c r="E88">
        <v>1973.03</v>
      </c>
      <c r="H88" s="102">
        <v>44228</v>
      </c>
      <c r="I88" s="100">
        <v>181.6</v>
      </c>
      <c r="J88" s="163">
        <f>AVERAGEIF(TRM_día[AÑO],YEAR(Tabla_series[[#This Row],[Fecha]]),TRM_día[TRM])</f>
        <v>3743.0876164383553</v>
      </c>
      <c r="K88" s="155">
        <f>AVERAGEIF(TRM_día[MES],Tabla_series[[#This Row],[Fecha]],TRM_día[TRM])</f>
        <v>3554.5042857142844</v>
      </c>
      <c r="L88" s="155">
        <v>908526</v>
      </c>
      <c r="M88" s="100">
        <v>356.6</v>
      </c>
      <c r="N88" s="160">
        <f>Tabla_series[[#This Row],[SMLV]]/Tabla_series[[#This Row],[TRM mes]]</f>
        <v>255.59851022023173</v>
      </c>
    </row>
    <row r="89" spans="2:14">
      <c r="B89" s="82" t="s">
        <v>643</v>
      </c>
      <c r="C89" s="165">
        <f>YEAR(TRM_día[[#This Row],[Fecha]])</f>
        <v>2014</v>
      </c>
      <c r="D89" s="82">
        <f>DATE(YEAR(TRM_día[[#This Row],[Fecha]]),MONTH(TRM_día[[#This Row],[Fecha]]),1)</f>
        <v>41699</v>
      </c>
      <c r="E89">
        <v>1965.64</v>
      </c>
      <c r="H89" s="101">
        <v>44256</v>
      </c>
      <c r="I89" s="99">
        <v>181.9</v>
      </c>
      <c r="J89" s="162">
        <f>AVERAGEIF(TRM_día[AÑO],YEAR(Tabla_series[[#This Row],[Fecha]]),TRM_día[TRM])</f>
        <v>3743.0876164383553</v>
      </c>
      <c r="K89" s="154">
        <f>AVERAGEIF(TRM_día[MES],Tabla_series[[#This Row],[Fecha]],TRM_día[TRM])</f>
        <v>3612.7683870967749</v>
      </c>
      <c r="L89" s="154">
        <v>908526</v>
      </c>
      <c r="M89" s="99">
        <v>373.6</v>
      </c>
      <c r="N89" s="159">
        <f>Tabla_series[[#This Row],[SMLV]]/Tabla_series[[#This Row],[TRM mes]]</f>
        <v>251.47640331576656</v>
      </c>
    </row>
    <row r="90" spans="2:14">
      <c r="B90" s="82" t="s">
        <v>644</v>
      </c>
      <c r="C90" s="165">
        <f>YEAR(TRM_día[[#This Row],[Fecha]])</f>
        <v>2014</v>
      </c>
      <c r="D90" s="82">
        <f>DATE(YEAR(TRM_día[[#This Row],[Fecha]]),MONTH(TRM_día[[#This Row],[Fecha]]),1)</f>
        <v>41699</v>
      </c>
      <c r="E90">
        <v>1965.32</v>
      </c>
      <c r="H90" s="102">
        <v>44287</v>
      </c>
      <c r="I90" s="100">
        <v>183</v>
      </c>
      <c r="J90" s="163">
        <f>AVERAGEIF(TRM_día[AÑO],YEAR(Tabla_series[[#This Row],[Fecha]]),TRM_día[TRM])</f>
        <v>3743.0876164383553</v>
      </c>
      <c r="K90" s="155">
        <f>AVERAGEIF(TRM_día[MES],Tabla_series[[#This Row],[Fecha]],TRM_día[TRM])</f>
        <v>3650.7760000000007</v>
      </c>
      <c r="L90" s="155">
        <v>908526</v>
      </c>
      <c r="M90" s="100">
        <v>394.1</v>
      </c>
      <c r="N90" s="160">
        <f>Tabla_series[[#This Row],[SMLV]]/Tabla_series[[#This Row],[TRM mes]]</f>
        <v>248.85832491503172</v>
      </c>
    </row>
    <row r="91" spans="2:14">
      <c r="B91" s="82" t="s">
        <v>645</v>
      </c>
      <c r="C91" s="165">
        <f>YEAR(TRM_día[[#This Row],[Fecha]])</f>
        <v>2014</v>
      </c>
      <c r="D91" s="82">
        <f>DATE(YEAR(TRM_día[[#This Row],[Fecha]]),MONTH(TRM_día[[#This Row],[Fecha]]),1)</f>
        <v>41699</v>
      </c>
      <c r="E91">
        <v>1965.32</v>
      </c>
      <c r="H91" s="101">
        <v>44317</v>
      </c>
      <c r="I91" s="99">
        <v>184.1</v>
      </c>
      <c r="J91" s="162">
        <f>AVERAGEIF(TRM_día[AÑO],YEAR(Tabla_series[[#This Row],[Fecha]]),TRM_día[TRM])</f>
        <v>3743.0876164383553</v>
      </c>
      <c r="K91" s="154">
        <f>AVERAGEIF(TRM_día[MES],Tabla_series[[#This Row],[Fecha]],TRM_día[TRM])</f>
        <v>3735.6661290322581</v>
      </c>
      <c r="L91" s="154">
        <v>908526</v>
      </c>
      <c r="M91" s="99">
        <v>418.1</v>
      </c>
      <c r="N91" s="159">
        <f>Tabla_series[[#This Row],[SMLV]]/Tabla_series[[#This Row],[TRM mes]]</f>
        <v>243.20321158769022</v>
      </c>
    </row>
    <row r="92" spans="2:14">
      <c r="B92" s="82" t="s">
        <v>646</v>
      </c>
      <c r="C92" s="165">
        <f>YEAR(TRM_día[[#This Row],[Fecha]])</f>
        <v>2014</v>
      </c>
      <c r="D92" s="82">
        <f>DATE(YEAR(TRM_día[[#This Row],[Fecha]]),MONTH(TRM_día[[#This Row],[Fecha]]),1)</f>
        <v>41699</v>
      </c>
      <c r="E92">
        <v>1965.32</v>
      </c>
      <c r="H92" s="102">
        <v>44348</v>
      </c>
      <c r="I92" s="100">
        <v>185.6</v>
      </c>
      <c r="J92" s="163">
        <f>AVERAGEIF(TRM_día[AÑO],YEAR(Tabla_series[[#This Row],[Fecha]]),TRM_día[TRM])</f>
        <v>3743.0876164383553</v>
      </c>
      <c r="K92" s="155">
        <f>AVERAGEIF(TRM_día[MES],Tabla_series[[#This Row],[Fecha]],TRM_día[TRM])</f>
        <v>3685.0426666666663</v>
      </c>
      <c r="L92" s="155">
        <v>908526</v>
      </c>
      <c r="M92" s="100">
        <v>454.2</v>
      </c>
      <c r="N92" s="160">
        <f>Tabla_series[[#This Row],[SMLV]]/Tabla_series[[#This Row],[TRM mes]]</f>
        <v>246.5442281627133</v>
      </c>
    </row>
    <row r="93" spans="2:14">
      <c r="B93" s="82" t="s">
        <v>647</v>
      </c>
      <c r="C93" s="165">
        <f>YEAR(TRM_día[[#This Row],[Fecha]])</f>
        <v>2014</v>
      </c>
      <c r="D93" s="82">
        <f>DATE(YEAR(TRM_día[[#This Row],[Fecha]]),MONTH(TRM_día[[#This Row],[Fecha]]),1)</f>
        <v>41730</v>
      </c>
      <c r="E93">
        <v>1969.45</v>
      </c>
      <c r="H93" s="101">
        <v>44378</v>
      </c>
      <c r="I93" s="99">
        <v>186.75200000000001</v>
      </c>
      <c r="J93" s="162">
        <f>AVERAGEIF(TRM_día[AÑO],YEAR(Tabla_series[[#This Row],[Fecha]]),TRM_día[TRM])</f>
        <v>3743.0876164383553</v>
      </c>
      <c r="K93" s="154">
        <f>AVERAGEIF(TRM_día[MES],Tabla_series[[#This Row],[Fecha]],TRM_día[TRM])</f>
        <v>3829.4180645161291</v>
      </c>
      <c r="L93" s="154">
        <v>908526</v>
      </c>
      <c r="M93" s="99">
        <v>494.60899999999998</v>
      </c>
      <c r="N93" s="159">
        <f>Tabla_series[[#This Row],[SMLV]]/Tabla_series[[#This Row],[TRM mes]]</f>
        <v>237.2491027862736</v>
      </c>
    </row>
    <row r="94" spans="2:14">
      <c r="B94" s="82" t="s">
        <v>648</v>
      </c>
      <c r="C94" s="165">
        <f>YEAR(TRM_día[[#This Row],[Fecha]])</f>
        <v>2014</v>
      </c>
      <c r="D94" s="82">
        <f>DATE(YEAR(TRM_día[[#This Row],[Fecha]]),MONTH(TRM_día[[#This Row],[Fecha]]),1)</f>
        <v>41730</v>
      </c>
      <c r="E94">
        <v>1966.02</v>
      </c>
      <c r="H94" s="102">
        <v>44409</v>
      </c>
      <c r="I94" s="100">
        <v>187.35900000000001</v>
      </c>
      <c r="J94" s="163">
        <f>AVERAGEIF(TRM_día[AÑO],YEAR(Tabla_series[[#This Row],[Fecha]]),TRM_día[TRM])</f>
        <v>3743.0876164383553</v>
      </c>
      <c r="K94" s="155">
        <f>AVERAGEIF(TRM_día[MES],Tabla_series[[#This Row],[Fecha]],TRM_día[TRM])</f>
        <v>3881.1835483870973</v>
      </c>
      <c r="L94" s="155">
        <v>908526</v>
      </c>
      <c r="M94" s="100">
        <v>502.7</v>
      </c>
      <c r="N94" s="160">
        <f>Tabla_series[[#This Row],[SMLV]]/Tabla_series[[#This Row],[TRM mes]]</f>
        <v>234.08478075651846</v>
      </c>
    </row>
    <row r="95" spans="2:14">
      <c r="B95" s="82" t="s">
        <v>649</v>
      </c>
      <c r="C95" s="165">
        <f>YEAR(TRM_día[[#This Row],[Fecha]])</f>
        <v>2014</v>
      </c>
      <c r="D95" s="82">
        <f>DATE(YEAR(TRM_día[[#This Row],[Fecha]]),MONTH(TRM_día[[#This Row],[Fecha]]),1)</f>
        <v>41730</v>
      </c>
      <c r="E95">
        <v>1963.51</v>
      </c>
      <c r="H95" s="101">
        <v>44440</v>
      </c>
      <c r="I95" s="99">
        <v>188.464</v>
      </c>
      <c r="J95" s="162">
        <f>AVERAGEIF(TRM_día[AÑO],YEAR(Tabla_series[[#This Row],[Fecha]]),TRM_día[TRM])</f>
        <v>3743.0876164383553</v>
      </c>
      <c r="K95" s="154">
        <f>AVERAGEIF(TRM_día[MES],Tabla_series[[#This Row],[Fecha]],TRM_día[TRM])</f>
        <v>3821.5376666666662</v>
      </c>
      <c r="L95" s="154">
        <v>908526</v>
      </c>
      <c r="M95" s="99">
        <v>532.37400000000002</v>
      </c>
      <c r="N95" s="159">
        <f>Tabla_series[[#This Row],[SMLV]]/Tabla_series[[#This Row],[TRM mes]]</f>
        <v>237.73833447321775</v>
      </c>
    </row>
    <row r="96" spans="2:14">
      <c r="B96" s="82" t="s">
        <v>650</v>
      </c>
      <c r="C96" s="165">
        <f>YEAR(TRM_día[[#This Row],[Fecha]])</f>
        <v>2014</v>
      </c>
      <c r="D96" s="82">
        <f>DATE(YEAR(TRM_día[[#This Row],[Fecha]]),MONTH(TRM_día[[#This Row],[Fecha]]),1)</f>
        <v>41730</v>
      </c>
      <c r="E96">
        <v>1966.4</v>
      </c>
      <c r="H96" s="102">
        <v>44470</v>
      </c>
      <c r="I96" s="100">
        <v>190.22300000000001</v>
      </c>
      <c r="J96" s="163">
        <f>AVERAGEIF(TRM_día[AÑO],YEAR(Tabla_series[[#This Row],[Fecha]]),TRM_día[TRM])</f>
        <v>3743.0876164383553</v>
      </c>
      <c r="K96" s="155">
        <f>AVERAGEIF(TRM_día[MES],Tabla_series[[#This Row],[Fecha]],TRM_día[TRM])</f>
        <v>3773.3841935483888</v>
      </c>
      <c r="L96" s="155">
        <v>908526</v>
      </c>
      <c r="M96" s="100">
        <v>548.05999999999995</v>
      </c>
      <c r="N96" s="160">
        <f>Tabla_series[[#This Row],[SMLV]]/Tabla_series[[#This Row],[TRM mes]]</f>
        <v>240.77219636245061</v>
      </c>
    </row>
    <row r="97" spans="2:14">
      <c r="B97" s="82" t="s">
        <v>651</v>
      </c>
      <c r="C97" s="165">
        <f>YEAR(TRM_día[[#This Row],[Fecha]])</f>
        <v>2014</v>
      </c>
      <c r="D97" s="82">
        <f>DATE(YEAR(TRM_día[[#This Row],[Fecha]]),MONTH(TRM_día[[#This Row],[Fecha]]),1)</f>
        <v>41730</v>
      </c>
      <c r="E97">
        <v>1951.85</v>
      </c>
      <c r="H97" s="101">
        <v>44501</v>
      </c>
      <c r="I97" s="99">
        <v>191.23500000000001</v>
      </c>
      <c r="J97" s="162">
        <f>AVERAGEIF(TRM_día[AÑO],YEAR(Tabla_series[[#This Row],[Fecha]]),TRM_día[TRM])</f>
        <v>3743.0876164383553</v>
      </c>
      <c r="K97" s="154">
        <f>AVERAGEIF(TRM_día[MES],Tabla_series[[#This Row],[Fecha]],TRM_día[TRM])</f>
        <v>3902.9009999999994</v>
      </c>
      <c r="L97" s="154">
        <v>908526</v>
      </c>
      <c r="M97" s="99">
        <v>582.27499999999998</v>
      </c>
      <c r="N97" s="159">
        <f>Tabla_series[[#This Row],[SMLV]]/Tabla_series[[#This Row],[TRM mes]]</f>
        <v>232.78223044858174</v>
      </c>
    </row>
    <row r="98" spans="2:14">
      <c r="B98" s="82" t="s">
        <v>652</v>
      </c>
      <c r="C98" s="165">
        <f>YEAR(TRM_día[[#This Row],[Fecha]])</f>
        <v>2014</v>
      </c>
      <c r="D98" s="82">
        <f>DATE(YEAR(TRM_día[[#This Row],[Fecha]]),MONTH(TRM_día[[#This Row],[Fecha]]),1)</f>
        <v>41730</v>
      </c>
      <c r="E98">
        <v>1951.85</v>
      </c>
      <c r="H98" s="102">
        <v>44531</v>
      </c>
      <c r="I98" s="100">
        <v>192.25800000000001</v>
      </c>
      <c r="J98" s="163">
        <f>AVERAGEIF(TRM_día[AÑO],YEAR(Tabla_series[[#This Row],[Fecha]]),TRM_día[TRM])</f>
        <v>3743.0876164383553</v>
      </c>
      <c r="K98" s="155">
        <f>AVERAGEIF(TRM_día[MES],Tabla_series[[#This Row],[Fecha]],TRM_día[TRM])</f>
        <v>3963.1335483870962</v>
      </c>
      <c r="L98" s="155">
        <v>908526</v>
      </c>
      <c r="M98" s="100">
        <v>596.76199999999994</v>
      </c>
      <c r="N98" s="160">
        <f>Tabla_series[[#This Row],[SMLV]]/Tabla_series[[#This Row],[TRM mes]]</f>
        <v>229.24435649405484</v>
      </c>
    </row>
    <row r="99" spans="2:14">
      <c r="B99" s="82" t="s">
        <v>653</v>
      </c>
      <c r="C99" s="165">
        <f>YEAR(TRM_día[[#This Row],[Fecha]])</f>
        <v>2014</v>
      </c>
      <c r="D99" s="82">
        <f>DATE(YEAR(TRM_día[[#This Row],[Fecha]]),MONTH(TRM_día[[#This Row],[Fecha]]),1)</f>
        <v>41730</v>
      </c>
      <c r="E99">
        <v>1951.85</v>
      </c>
      <c r="H99" s="101">
        <v>44562</v>
      </c>
      <c r="I99" s="99">
        <v>194.38900000000001</v>
      </c>
      <c r="J99" s="162">
        <f>AVERAGEIF(TRM_día[AÑO],YEAR(Tabla_series[[#This Row],[Fecha]]),TRM_día[TRM])</f>
        <v>4255.4398630137002</v>
      </c>
      <c r="K99" s="154">
        <f>AVERAGEIF(TRM_día[MES],Tabla_series[[#This Row],[Fecha]],TRM_día[TRM])</f>
        <v>3999.6161290322589</v>
      </c>
      <c r="L99" s="154">
        <v>1000000</v>
      </c>
      <c r="M99" s="99">
        <v>603.96</v>
      </c>
      <c r="N99" s="159">
        <f>Tabla_series[[#This Row],[SMLV]]/Tabla_series[[#This Row],[TRM mes]]</f>
        <v>250.02399423815669</v>
      </c>
    </row>
    <row r="100" spans="2:14">
      <c r="B100" s="82" t="s">
        <v>654</v>
      </c>
      <c r="C100" s="165">
        <f>YEAR(TRM_día[[#This Row],[Fecha]])</f>
        <v>2014</v>
      </c>
      <c r="D100" s="82">
        <f>DATE(YEAR(TRM_día[[#This Row],[Fecha]]),MONTH(TRM_día[[#This Row],[Fecha]]),1)</f>
        <v>41730</v>
      </c>
      <c r="E100">
        <v>1937.59</v>
      </c>
      <c r="H100" s="102">
        <v>44593</v>
      </c>
      <c r="I100" s="100">
        <v>196.351</v>
      </c>
      <c r="J100" s="163">
        <f>AVERAGEIF(TRM_día[AÑO],YEAR(Tabla_series[[#This Row],[Fecha]]),TRM_día[TRM])</f>
        <v>4255.4398630137002</v>
      </c>
      <c r="K100" s="155">
        <f>AVERAGEIF(TRM_día[MES],Tabla_series[[#This Row],[Fecha]],TRM_día[TRM])</f>
        <v>3935.835714285713</v>
      </c>
      <c r="L100" s="155">
        <v>1000000</v>
      </c>
      <c r="M100" s="100">
        <v>613.52800000000002</v>
      </c>
      <c r="N100" s="160">
        <f>Tabla_series[[#This Row],[SMLV]]/Tabla_series[[#This Row],[TRM mes]]</f>
        <v>254.07564557899312</v>
      </c>
    </row>
    <row r="101" spans="2:14">
      <c r="B101" s="82" t="s">
        <v>655</v>
      </c>
      <c r="C101" s="165">
        <f>YEAR(TRM_día[[#This Row],[Fecha]])</f>
        <v>2014</v>
      </c>
      <c r="D101" s="82">
        <f>DATE(YEAR(TRM_día[[#This Row],[Fecha]]),MONTH(TRM_día[[#This Row],[Fecha]]),1)</f>
        <v>41730</v>
      </c>
      <c r="E101">
        <v>1923.95</v>
      </c>
      <c r="H101" s="101">
        <v>44621</v>
      </c>
      <c r="I101" s="99">
        <v>197.53</v>
      </c>
      <c r="J101" s="162">
        <f>AVERAGEIF(TRM_día[AÑO],YEAR(Tabla_series[[#This Row],[Fecha]]),TRM_día[TRM])</f>
        <v>4255.4398630137002</v>
      </c>
      <c r="K101" s="154">
        <f>AVERAGEIF(TRM_día[MES],Tabla_series[[#This Row],[Fecha]],TRM_día[TRM])</f>
        <v>3807.1709677419353</v>
      </c>
      <c r="L101" s="154">
        <v>1000000</v>
      </c>
      <c r="M101" s="99">
        <v>592.83799999999997</v>
      </c>
      <c r="N101" s="159">
        <f>Tabla_series[[#This Row],[SMLV]]/Tabla_series[[#This Row],[TRM mes]]</f>
        <v>262.66222569802488</v>
      </c>
    </row>
    <row r="102" spans="2:14">
      <c r="B102" s="82" t="s">
        <v>656</v>
      </c>
      <c r="C102" s="165">
        <f>YEAR(TRM_día[[#This Row],[Fecha]])</f>
        <v>2014</v>
      </c>
      <c r="D102" s="82">
        <f>DATE(YEAR(TRM_día[[#This Row],[Fecha]]),MONTH(TRM_día[[#This Row],[Fecha]]),1)</f>
        <v>41730</v>
      </c>
      <c r="E102">
        <v>1931.09</v>
      </c>
      <c r="H102" s="102">
        <v>44652</v>
      </c>
      <c r="I102" s="100">
        <v>200.089</v>
      </c>
      <c r="J102" s="163">
        <f>AVERAGEIF(TRM_día[AÑO],YEAR(Tabla_series[[#This Row],[Fecha]]),TRM_día[TRM])</f>
        <v>4255.4398630137002</v>
      </c>
      <c r="K102" s="155">
        <f>AVERAGEIF(TRM_día[MES],Tabla_series[[#This Row],[Fecha]],TRM_día[TRM])</f>
        <v>3792.9820000000018</v>
      </c>
      <c r="L102" s="155">
        <v>1000000</v>
      </c>
      <c r="M102" s="100">
        <v>597.23400000000004</v>
      </c>
      <c r="N102" s="160">
        <f>Tabla_series[[#This Row],[SMLV]]/Tabla_series[[#This Row],[TRM mes]]</f>
        <v>263.64480506366743</v>
      </c>
    </row>
    <row r="103" spans="2:14">
      <c r="B103" s="82" t="s">
        <v>657</v>
      </c>
      <c r="C103" s="165">
        <f>YEAR(TRM_día[[#This Row],[Fecha]])</f>
        <v>2014</v>
      </c>
      <c r="D103" s="82">
        <f>DATE(YEAR(TRM_día[[#This Row],[Fecha]]),MONTH(TRM_día[[#This Row],[Fecha]]),1)</f>
        <v>41730</v>
      </c>
      <c r="E103">
        <v>1920.93</v>
      </c>
      <c r="H103" s="101">
        <v>44682</v>
      </c>
      <c r="I103" s="99">
        <v>201.51300000000001</v>
      </c>
      <c r="J103" s="162">
        <f>AVERAGEIF(TRM_día[AÑO],YEAR(Tabla_series[[#This Row],[Fecha]]),TRM_día[TRM])</f>
        <v>4255.4398630137002</v>
      </c>
      <c r="K103" s="154">
        <f>AVERAGEIF(TRM_día[MES],Tabla_series[[#This Row],[Fecha]],TRM_día[TRM])</f>
        <v>4019.0793548387101</v>
      </c>
      <c r="L103" s="154">
        <v>1000000</v>
      </c>
      <c r="M103" s="99">
        <v>615.50400000000002</v>
      </c>
      <c r="N103" s="159">
        <f>Tabla_series[[#This Row],[SMLV]]/Tabla_series[[#This Row],[TRM mes]]</f>
        <v>248.81320116162053</v>
      </c>
    </row>
    <row r="104" spans="2:14">
      <c r="B104" s="82" t="s">
        <v>658</v>
      </c>
      <c r="C104" s="165">
        <f>YEAR(TRM_día[[#This Row],[Fecha]])</f>
        <v>2014</v>
      </c>
      <c r="D104" s="82">
        <f>DATE(YEAR(TRM_día[[#This Row],[Fecha]]),MONTH(TRM_día[[#This Row],[Fecha]]),1)</f>
        <v>41730</v>
      </c>
      <c r="E104">
        <v>1927.28</v>
      </c>
      <c r="H104" s="102">
        <v>44713</v>
      </c>
      <c r="I104" s="100">
        <v>202.90600000000001</v>
      </c>
      <c r="J104" s="163">
        <f>AVERAGEIF(TRM_día[AÑO],YEAR(Tabla_series[[#This Row],[Fecha]]),TRM_día[TRM])</f>
        <v>4255.4398630137002</v>
      </c>
      <c r="K104" s="155">
        <f>AVERAGEIF(TRM_día[MES],Tabla_series[[#This Row],[Fecha]],TRM_día[TRM])</f>
        <v>3930.7666666666669</v>
      </c>
      <c r="L104" s="155">
        <v>1000000</v>
      </c>
      <c r="M104" s="100">
        <v>616.08699999999999</v>
      </c>
      <c r="N104" s="160">
        <f>Tabla_series[[#This Row],[SMLV]]/Tabla_series[[#This Row],[TRM mes]]</f>
        <v>254.40329706672998</v>
      </c>
    </row>
    <row r="105" spans="2:14">
      <c r="B105" s="82" t="s">
        <v>659</v>
      </c>
      <c r="C105" s="165">
        <f>YEAR(TRM_día[[#This Row],[Fecha]])</f>
        <v>2014</v>
      </c>
      <c r="D105" s="82">
        <f>DATE(YEAR(TRM_día[[#This Row],[Fecha]]),MONTH(TRM_día[[#This Row],[Fecha]]),1)</f>
        <v>41730</v>
      </c>
      <c r="E105">
        <v>1927.28</v>
      </c>
      <c r="H105" s="101">
        <v>44743</v>
      </c>
      <c r="I105" s="99">
        <v>203.946</v>
      </c>
      <c r="J105" s="162">
        <f>AVERAGEIF(TRM_día[AÑO],YEAR(Tabla_series[[#This Row],[Fecha]]),TRM_día[TRM])</f>
        <v>4255.4398630137002</v>
      </c>
      <c r="K105" s="154">
        <f>AVERAGEIF(TRM_día[MES],Tabla_series[[#This Row],[Fecha]],TRM_día[TRM])</f>
        <v>4367.8058064516135</v>
      </c>
      <c r="L105" s="154">
        <v>1000000</v>
      </c>
      <c r="M105" s="99">
        <v>614.49599999999998</v>
      </c>
      <c r="N105" s="159">
        <f>Tabla_series[[#This Row],[SMLV]]/Tabla_series[[#This Row],[TRM mes]]</f>
        <v>228.9479075564478</v>
      </c>
    </row>
    <row r="106" spans="2:14">
      <c r="B106" s="82" t="s">
        <v>660</v>
      </c>
      <c r="C106" s="165">
        <f>YEAR(TRM_día[[#This Row],[Fecha]])</f>
        <v>2014</v>
      </c>
      <c r="D106" s="82">
        <f>DATE(YEAR(TRM_día[[#This Row],[Fecha]]),MONTH(TRM_día[[#This Row],[Fecha]]),1)</f>
        <v>41730</v>
      </c>
      <c r="E106">
        <v>1927.28</v>
      </c>
      <c r="H106" s="102">
        <v>44774</v>
      </c>
      <c r="I106" s="100">
        <v>204.85499999999999</v>
      </c>
      <c r="J106" s="163">
        <f>AVERAGEIF(TRM_día[AÑO],YEAR(Tabla_series[[#This Row],[Fecha]]),TRM_día[TRM])</f>
        <v>4255.4398630137002</v>
      </c>
      <c r="K106" s="155">
        <f>AVERAGEIF(TRM_día[MES],Tabla_series[[#This Row],[Fecha]],TRM_día[TRM])</f>
        <v>4322.4693548387104</v>
      </c>
      <c r="L106" s="155">
        <v>1000000</v>
      </c>
      <c r="M106" s="100">
        <v>608.84900000000005</v>
      </c>
      <c r="N106" s="160">
        <f>Tabla_series[[#This Row],[SMLV]]/Tabla_series[[#This Row],[TRM mes]]</f>
        <v>231.34923996177508</v>
      </c>
    </row>
    <row r="107" spans="2:14">
      <c r="B107" s="82" t="s">
        <v>661</v>
      </c>
      <c r="C107" s="165">
        <f>YEAR(TRM_día[[#This Row],[Fecha]])</f>
        <v>2014</v>
      </c>
      <c r="D107" s="82">
        <f>DATE(YEAR(TRM_día[[#This Row],[Fecha]]),MONTH(TRM_día[[#This Row],[Fecha]]),1)</f>
        <v>41730</v>
      </c>
      <c r="E107">
        <v>1926.47</v>
      </c>
      <c r="H107" s="101">
        <v>44805</v>
      </c>
      <c r="I107" s="99">
        <v>205.41499999999999</v>
      </c>
      <c r="J107" s="162">
        <f>AVERAGEIF(TRM_día[AÑO],YEAR(Tabla_series[[#This Row],[Fecha]]),TRM_día[TRM])</f>
        <v>4255.4398630137002</v>
      </c>
      <c r="K107" s="154">
        <f>AVERAGEIF(TRM_día[MES],Tabla_series[[#This Row],[Fecha]],TRM_día[TRM])</f>
        <v>4433.6509999999998</v>
      </c>
      <c r="L107" s="154">
        <v>1000000</v>
      </c>
      <c r="M107" s="99">
        <v>585.90099999999995</v>
      </c>
      <c r="N107" s="159">
        <f>Tabla_series[[#This Row],[SMLV]]/Tabla_series[[#This Row],[TRM mes]]</f>
        <v>225.5477483455509</v>
      </c>
    </row>
    <row r="108" spans="2:14">
      <c r="B108" s="82" t="s">
        <v>662</v>
      </c>
      <c r="C108" s="165">
        <f>YEAR(TRM_día[[#This Row],[Fecha]])</f>
        <v>2014</v>
      </c>
      <c r="D108" s="82">
        <f>DATE(YEAR(TRM_día[[#This Row],[Fecha]]),MONTH(TRM_día[[#This Row],[Fecha]]),1)</f>
        <v>41730</v>
      </c>
      <c r="E108">
        <v>1932.42</v>
      </c>
      <c r="H108" s="102">
        <v>44835</v>
      </c>
      <c r="I108" s="100">
        <v>206.79300000000001</v>
      </c>
      <c r="J108" s="163">
        <f>AVERAGEIF(TRM_día[AÑO],YEAR(Tabla_series[[#This Row],[Fecha]]),TRM_día[TRM])</f>
        <v>4255.4398630137002</v>
      </c>
      <c r="K108" s="155">
        <f>AVERAGEIF(TRM_día[MES],Tabla_series[[#This Row],[Fecha]],TRM_día[TRM])</f>
        <v>4711.8303225806467</v>
      </c>
      <c r="L108" s="155">
        <v>1000000</v>
      </c>
      <c r="M108" s="100">
        <v>573.23</v>
      </c>
      <c r="N108" s="160">
        <f>Tabla_series[[#This Row],[SMLV]]/Tabla_series[[#This Row],[TRM mes]]</f>
        <v>212.23175104750055</v>
      </c>
    </row>
    <row r="109" spans="2:14">
      <c r="B109" s="82" t="s">
        <v>663</v>
      </c>
      <c r="C109" s="165">
        <f>YEAR(TRM_día[[#This Row],[Fecha]])</f>
        <v>2014</v>
      </c>
      <c r="D109" s="82">
        <f>DATE(YEAR(TRM_día[[#This Row],[Fecha]]),MONTH(TRM_día[[#This Row],[Fecha]]),1)</f>
        <v>41730</v>
      </c>
      <c r="E109">
        <v>1930.62</v>
      </c>
      <c r="H109" s="101">
        <v>44866</v>
      </c>
      <c r="I109" s="99">
        <v>207.422</v>
      </c>
      <c r="J109" s="162">
        <f>AVERAGEIF(TRM_día[AÑO],YEAR(Tabla_series[[#This Row],[Fecha]]),TRM_día[TRM])</f>
        <v>4255.4398630137002</v>
      </c>
      <c r="K109" s="154">
        <f>AVERAGEIF(TRM_día[MES],Tabla_series[[#This Row],[Fecha]],TRM_día[TRM])</f>
        <v>4926.6606666666667</v>
      </c>
      <c r="L109" s="154">
        <v>1000000</v>
      </c>
      <c r="M109" s="99">
        <v>567.29</v>
      </c>
      <c r="N109" s="159">
        <f>Tabla_series[[#This Row],[SMLV]]/Tabla_series[[#This Row],[TRM mes]]</f>
        <v>202.97724313872641</v>
      </c>
    </row>
    <row r="110" spans="2:14">
      <c r="B110" s="82" t="s">
        <v>664</v>
      </c>
      <c r="C110" s="165">
        <f>YEAR(TRM_día[[#This Row],[Fecha]])</f>
        <v>2014</v>
      </c>
      <c r="D110" s="82">
        <f>DATE(YEAR(TRM_día[[#This Row],[Fecha]]),MONTH(TRM_día[[#This Row],[Fecha]]),1)</f>
        <v>41730</v>
      </c>
      <c r="E110">
        <v>1930.62</v>
      </c>
      <c r="H110" s="102">
        <v>44896</v>
      </c>
      <c r="I110" s="100">
        <v>208.107</v>
      </c>
      <c r="J110" s="163">
        <f>AVERAGEIF(TRM_día[AÑO],YEAR(Tabla_series[[#This Row],[Fecha]]),TRM_día[TRM])</f>
        <v>4255.4398630137002</v>
      </c>
      <c r="K110" s="155">
        <f>AVERAGEIF(TRM_día[MES],Tabla_series[[#This Row],[Fecha]],TRM_día[TRM])</f>
        <v>4788.4906451612896</v>
      </c>
      <c r="L110" s="155">
        <v>1000000</v>
      </c>
      <c r="M110" s="100">
        <v>549.73299999999995</v>
      </c>
      <c r="N110" s="160">
        <f>Tabla_series[[#This Row],[SMLV]]/Tabla_series[[#This Row],[TRM mes]]</f>
        <v>208.83407196597275</v>
      </c>
    </row>
    <row r="111" spans="2:14">
      <c r="B111" s="82" t="s">
        <v>665</v>
      </c>
      <c r="C111" s="165">
        <f>YEAR(TRM_día[[#This Row],[Fecha]])</f>
        <v>2014</v>
      </c>
      <c r="D111" s="82">
        <f>DATE(YEAR(TRM_día[[#This Row],[Fecha]]),MONTH(TRM_día[[#This Row],[Fecha]]),1)</f>
        <v>41730</v>
      </c>
      <c r="E111">
        <v>1930.62</v>
      </c>
      <c r="H111" s="101">
        <v>44927</v>
      </c>
      <c r="I111" s="99">
        <v>209.81800000000001</v>
      </c>
      <c r="J111" s="162">
        <f>AVERAGEIF(TRM_día[AÑO],YEAR(Tabla_series[[#This Row],[Fecha]]),TRM_día[TRM])</f>
        <v>4325.050136986305</v>
      </c>
      <c r="K111" s="154">
        <f>AVERAGEIF(TRM_día[MES],Tabla_series[[#This Row],[Fecha]],TRM_día[TRM])</f>
        <v>4715.2038709677445</v>
      </c>
      <c r="L111" s="154">
        <v>1160000</v>
      </c>
      <c r="M111" s="99">
        <v>544.19899999999996</v>
      </c>
      <c r="N111" s="159">
        <f>Tabla_series[[#This Row],[SMLV]]/Tabla_series[[#This Row],[TRM mes]]</f>
        <v>246.0126925035635</v>
      </c>
    </row>
    <row r="112" spans="2:14">
      <c r="B112" s="82" t="s">
        <v>666</v>
      </c>
      <c r="C112" s="165">
        <f>YEAR(TRM_día[[#This Row],[Fecha]])</f>
        <v>2014</v>
      </c>
      <c r="D112" s="82">
        <f>DATE(YEAR(TRM_día[[#This Row],[Fecha]]),MONTH(TRM_día[[#This Row],[Fecha]]),1)</f>
        <v>41730</v>
      </c>
      <c r="E112">
        <v>1930.62</v>
      </c>
      <c r="H112" s="102">
        <v>44958</v>
      </c>
      <c r="I112" s="100">
        <v>210.245</v>
      </c>
      <c r="J112" s="163">
        <f>AVERAGEIF(TRM_día[AÑO],YEAR(Tabla_series[[#This Row],[Fecha]]),TRM_día[TRM])</f>
        <v>4325.050136986305</v>
      </c>
      <c r="K112" s="155">
        <f>AVERAGEIF(TRM_día[MES],Tabla_series[[#This Row],[Fecha]],TRM_día[TRM])</f>
        <v>4803.1125000000002</v>
      </c>
      <c r="L112" s="155">
        <v>1160000</v>
      </c>
      <c r="M112" s="100">
        <v>519.42999999999995</v>
      </c>
      <c r="N112" s="160">
        <f>Tabla_series[[#This Row],[SMLV]]/Tabla_series[[#This Row],[TRM mes]]</f>
        <v>241.51006248552369</v>
      </c>
    </row>
    <row r="113" spans="2:14">
      <c r="B113" s="82" t="s">
        <v>667</v>
      </c>
      <c r="C113" s="165">
        <f>YEAR(TRM_día[[#This Row],[Fecha]])</f>
        <v>2014</v>
      </c>
      <c r="D113" s="82">
        <f>DATE(YEAR(TRM_día[[#This Row],[Fecha]]),MONTH(TRM_día[[#This Row],[Fecha]]),1)</f>
        <v>41730</v>
      </c>
      <c r="E113">
        <v>1930.62</v>
      </c>
      <c r="H113" s="101">
        <v>44986</v>
      </c>
      <c r="I113" s="99">
        <v>210.84899999999999</v>
      </c>
      <c r="J113" s="162">
        <f>AVERAGEIF(TRM_día[AÑO],YEAR(Tabla_series[[#This Row],[Fecha]]),TRM_día[TRM])</f>
        <v>4325.050136986305</v>
      </c>
      <c r="K113" s="154">
        <f>AVERAGEIF(TRM_día[MES],Tabla_series[[#This Row],[Fecha]],TRM_día[TRM])</f>
        <v>4766.3058064516117</v>
      </c>
      <c r="L113" s="154">
        <v>1160000</v>
      </c>
      <c r="M113" s="99">
        <v>518.92399999999998</v>
      </c>
      <c r="N113" s="159">
        <f>Tabla_series[[#This Row],[SMLV]]/Tabla_series[[#This Row],[TRM mes]]</f>
        <v>243.37506805162155</v>
      </c>
    </row>
    <row r="114" spans="2:14">
      <c r="B114" s="82" t="s">
        <v>668</v>
      </c>
      <c r="C114" s="165">
        <f>YEAR(TRM_día[[#This Row],[Fecha]])</f>
        <v>2014</v>
      </c>
      <c r="D114" s="82">
        <f>DATE(YEAR(TRM_día[[#This Row],[Fecha]]),MONTH(TRM_día[[#This Row],[Fecha]]),1)</f>
        <v>41730</v>
      </c>
      <c r="E114">
        <v>1921.75</v>
      </c>
      <c r="H114" s="102">
        <v>45017</v>
      </c>
      <c r="I114" s="100">
        <v>211.179</v>
      </c>
      <c r="J114" s="163">
        <f>AVERAGEIF(TRM_día[AÑO],YEAR(Tabla_series[[#This Row],[Fecha]]),TRM_día[TRM])</f>
        <v>4325.050136986305</v>
      </c>
      <c r="K114" s="155">
        <f>AVERAGEIF(TRM_día[MES],Tabla_series[[#This Row],[Fecha]],TRM_día[TRM])</f>
        <v>4542.6743333333325</v>
      </c>
      <c r="L114" s="155">
        <v>1160000</v>
      </c>
      <c r="M114" s="100">
        <v>516.76900000000001</v>
      </c>
      <c r="N114" s="160">
        <f>Tabla_series[[#This Row],[SMLV]]/Tabla_series[[#This Row],[TRM mes]]</f>
        <v>255.35618776105682</v>
      </c>
    </row>
    <row r="115" spans="2:14">
      <c r="B115" s="82" t="s">
        <v>669</v>
      </c>
      <c r="C115" s="165">
        <f>YEAR(TRM_día[[#This Row],[Fecha]])</f>
        <v>2014</v>
      </c>
      <c r="D115" s="82">
        <f>DATE(YEAR(TRM_día[[#This Row],[Fecha]]),MONTH(TRM_día[[#This Row],[Fecha]]),1)</f>
        <v>41730</v>
      </c>
      <c r="E115">
        <v>1929.66</v>
      </c>
      <c r="H115" s="101">
        <v>45047</v>
      </c>
      <c r="I115" s="99">
        <v>211.91499999999999</v>
      </c>
      <c r="J115" s="162">
        <f>AVERAGEIF(TRM_día[AÑO],YEAR(Tabla_series[[#This Row],[Fecha]]),TRM_día[TRM])</f>
        <v>4325.050136986305</v>
      </c>
      <c r="K115" s="154">
        <f>AVERAGEIF(TRM_día[MES],Tabla_series[[#This Row],[Fecha]],TRM_día[TRM])</f>
        <v>4540.0890322580644</v>
      </c>
      <c r="L115" s="154">
        <v>1160000</v>
      </c>
      <c r="M115" s="99">
        <v>520.71699999999998</v>
      </c>
      <c r="N115" s="159">
        <f>Tabla_series[[#This Row],[SMLV]]/Tabla_series[[#This Row],[TRM mes]]</f>
        <v>255.50159738234493</v>
      </c>
    </row>
    <row r="116" spans="2:14">
      <c r="B116" s="82" t="s">
        <v>670</v>
      </c>
      <c r="C116" s="165">
        <f>YEAR(TRM_día[[#This Row],[Fecha]])</f>
        <v>2014</v>
      </c>
      <c r="D116" s="82">
        <f>DATE(YEAR(TRM_día[[#This Row],[Fecha]]),MONTH(TRM_día[[#This Row],[Fecha]]),1)</f>
        <v>41730</v>
      </c>
      <c r="E116">
        <v>1936.63</v>
      </c>
      <c r="H116" s="102">
        <v>45078</v>
      </c>
      <c r="I116" s="100">
        <v>212.054</v>
      </c>
      <c r="J116" s="163">
        <f>AVERAGEIF(TRM_día[AÑO],YEAR(Tabla_series[[#This Row],[Fecha]]),TRM_día[TRM])</f>
        <v>4325.050136986305</v>
      </c>
      <c r="K116" s="155">
        <f>AVERAGEIF(TRM_día[MES],Tabla_series[[#This Row],[Fecha]],TRM_día[TRM])</f>
        <v>4209.2680000000009</v>
      </c>
      <c r="L116" s="155">
        <v>1160000</v>
      </c>
      <c r="M116" s="100">
        <v>495.43700000000001</v>
      </c>
      <c r="N116" s="160">
        <f>Tabla_series[[#This Row],[SMLV]]/Tabla_series[[#This Row],[TRM mes]]</f>
        <v>275.58235778762474</v>
      </c>
    </row>
    <row r="117" spans="2:14">
      <c r="B117" s="82" t="s">
        <v>671</v>
      </c>
      <c r="C117" s="165">
        <f>YEAR(TRM_día[[#This Row],[Fecha]])</f>
        <v>2014</v>
      </c>
      <c r="D117" s="82">
        <f>DATE(YEAR(TRM_día[[#This Row],[Fecha]]),MONTH(TRM_día[[#This Row],[Fecha]]),1)</f>
        <v>41730</v>
      </c>
      <c r="E117">
        <v>1936.07</v>
      </c>
      <c r="H117" s="101">
        <v>45108</v>
      </c>
      <c r="I117" s="99">
        <v>212.624</v>
      </c>
      <c r="J117" s="162">
        <f>AVERAGEIF(TRM_día[AÑO],YEAR(Tabla_series[[#This Row],[Fecha]]),TRM_día[TRM])</f>
        <v>4325.050136986305</v>
      </c>
      <c r="K117" s="154">
        <f>AVERAGEIF(TRM_día[MES],Tabla_series[[#This Row],[Fecha]],TRM_día[TRM])</f>
        <v>4069.2335483870975</v>
      </c>
      <c r="L117" s="154">
        <v>1160000</v>
      </c>
      <c r="M117" s="99">
        <v>481.38600000000002</v>
      </c>
      <c r="N117" s="159">
        <f>Tabla_series[[#This Row],[SMLV]]/Tabla_series[[#This Row],[TRM mes]]</f>
        <v>285.06596787981942</v>
      </c>
    </row>
    <row r="118" spans="2:14">
      <c r="B118" s="82" t="s">
        <v>672</v>
      </c>
      <c r="C118" s="165">
        <f>YEAR(TRM_día[[#This Row],[Fecha]])</f>
        <v>2014</v>
      </c>
      <c r="D118" s="82">
        <f>DATE(YEAR(TRM_día[[#This Row],[Fecha]]),MONTH(TRM_día[[#This Row],[Fecha]]),1)</f>
        <v>41730</v>
      </c>
      <c r="E118">
        <v>1942.37</v>
      </c>
      <c r="H118" s="102">
        <v>45139</v>
      </c>
      <c r="I118" s="100">
        <v>212.815</v>
      </c>
      <c r="J118" s="163">
        <f>AVERAGEIF(TRM_día[AÑO],YEAR(Tabla_series[[#This Row],[Fecha]]),TRM_día[TRM])</f>
        <v>4325.050136986305</v>
      </c>
      <c r="K118" s="155">
        <f>AVERAGEIF(TRM_día[MES],Tabla_series[[#This Row],[Fecha]],TRM_día[TRM])</f>
        <v>4070.7251612903228</v>
      </c>
      <c r="L118" s="155">
        <v>1160000</v>
      </c>
      <c r="M118" s="100">
        <v>474.96199999999999</v>
      </c>
      <c r="N118" s="160">
        <f>Tabla_series[[#This Row],[SMLV]]/Tabla_series[[#This Row],[TRM mes]]</f>
        <v>284.96151276209167</v>
      </c>
    </row>
    <row r="119" spans="2:14">
      <c r="B119" s="82" t="s">
        <v>673</v>
      </c>
      <c r="C119" s="165">
        <f>YEAR(TRM_día[[#This Row],[Fecha]])</f>
        <v>2014</v>
      </c>
      <c r="D119" s="82">
        <f>DATE(YEAR(TRM_día[[#This Row],[Fecha]]),MONTH(TRM_día[[#This Row],[Fecha]]),1)</f>
        <v>41730</v>
      </c>
      <c r="E119">
        <v>1942.37</v>
      </c>
      <c r="H119" s="101">
        <v>45170</v>
      </c>
      <c r="I119" s="99">
        <v>212.965</v>
      </c>
      <c r="J119" s="162">
        <f>AVERAGEIF(TRM_día[AÑO],YEAR(Tabla_series[[#This Row],[Fecha]]),TRM_día[TRM])</f>
        <v>4325.050136986305</v>
      </c>
      <c r="K119" s="154">
        <f>AVERAGEIF(TRM_día[MES],Tabla_series[[#This Row],[Fecha]],TRM_día[TRM])</f>
        <v>4004.5206666666659</v>
      </c>
      <c r="L119" s="154">
        <v>1160000</v>
      </c>
      <c r="M119" s="99">
        <v>466.57400000000001</v>
      </c>
      <c r="N119" s="159">
        <f>Tabla_series[[#This Row],[SMLV]]/Tabla_series[[#This Row],[TRM mes]]</f>
        <v>289.67262165875536</v>
      </c>
    </row>
    <row r="120" spans="2:14">
      <c r="B120" s="82" t="s">
        <v>674</v>
      </c>
      <c r="C120" s="165">
        <f>YEAR(TRM_día[[#This Row],[Fecha]])</f>
        <v>2014</v>
      </c>
      <c r="D120" s="82">
        <f>DATE(YEAR(TRM_día[[#This Row],[Fecha]]),MONTH(TRM_día[[#This Row],[Fecha]]),1)</f>
        <v>41730</v>
      </c>
      <c r="E120">
        <v>1942.37</v>
      </c>
      <c r="H120" s="102">
        <v>45200</v>
      </c>
      <c r="I120" s="100">
        <v>213.626</v>
      </c>
      <c r="J120" s="163">
        <f>AVERAGEIF(TRM_día[AÑO],YEAR(Tabla_series[[#This Row],[Fecha]]),TRM_día[TRM])</f>
        <v>4325.050136986305</v>
      </c>
      <c r="K120" s="155">
        <f>AVERAGEIF(TRM_día[MES],Tabla_series[[#This Row],[Fecha]],TRM_día[TRM])</f>
        <v>4222.4332258064514</v>
      </c>
      <c r="L120" s="155">
        <v>1160000</v>
      </c>
      <c r="M120" s="100">
        <v>465.86</v>
      </c>
      <c r="N120" s="160">
        <f>Tabla_series[[#This Row],[SMLV]]/Tabla_series[[#This Row],[TRM mes]]</f>
        <v>274.72311294596</v>
      </c>
    </row>
    <row r="121" spans="2:14">
      <c r="B121" s="82" t="s">
        <v>675</v>
      </c>
      <c r="C121" s="165">
        <f>YEAR(TRM_día[[#This Row],[Fecha]])</f>
        <v>2014</v>
      </c>
      <c r="D121" s="82">
        <f>DATE(YEAR(TRM_día[[#This Row],[Fecha]]),MONTH(TRM_día[[#This Row],[Fecha]]),1)</f>
        <v>41730</v>
      </c>
      <c r="E121">
        <v>1936.13</v>
      </c>
      <c r="H121" s="101">
        <v>45231</v>
      </c>
      <c r="I121" s="99">
        <v>213.92599999999999</v>
      </c>
      <c r="J121" s="162">
        <f>AVERAGEIF(TRM_día[AÑO],YEAR(Tabla_series[[#This Row],[Fecha]]),TRM_día[TRM])</f>
        <v>4325.050136986305</v>
      </c>
      <c r="K121" s="154">
        <f>AVERAGEIF(TRM_día[MES],Tabla_series[[#This Row],[Fecha]],TRM_día[TRM])</f>
        <v>4038.804666666666</v>
      </c>
      <c r="L121" s="154">
        <v>1160000</v>
      </c>
      <c r="M121" s="99">
        <v>467.13099999999997</v>
      </c>
      <c r="N121" s="159">
        <f>Tabla_series[[#This Row],[SMLV]]/Tabla_series[[#This Row],[TRM mes]]</f>
        <v>287.21369210395096</v>
      </c>
    </row>
    <row r="122" spans="2:14">
      <c r="B122" s="82" t="s">
        <v>676</v>
      </c>
      <c r="C122" s="165">
        <f>YEAR(TRM_día[[#This Row],[Fecha]])</f>
        <v>2014</v>
      </c>
      <c r="D122" s="82">
        <f>DATE(YEAR(TRM_día[[#This Row],[Fecha]]),MONTH(TRM_día[[#This Row],[Fecha]]),1)</f>
        <v>41730</v>
      </c>
      <c r="E122">
        <v>1935.14</v>
      </c>
      <c r="H122" s="102">
        <v>45261</v>
      </c>
      <c r="I122" s="100">
        <v>213.98500000000001</v>
      </c>
      <c r="J122" s="163">
        <f>AVERAGEIF(TRM_día[AÑO],YEAR(Tabla_series[[#This Row],[Fecha]]),TRM_día[TRM])</f>
        <v>4325.050136986305</v>
      </c>
      <c r="K122" s="155">
        <f>AVERAGEIF(TRM_día[MES],Tabla_series[[#This Row],[Fecha]],TRM_día[TRM])</f>
        <v>3948.2067741935471</v>
      </c>
      <c r="L122" s="155">
        <v>1160000</v>
      </c>
      <c r="M122" s="100">
        <v>465.04899999999998</v>
      </c>
      <c r="N122" s="160">
        <f>Tabla_series[[#This Row],[SMLV]]/Tabla_series[[#This Row],[TRM mes]]</f>
        <v>293.80426769490543</v>
      </c>
    </row>
    <row r="123" spans="2:14">
      <c r="B123" s="82" t="s">
        <v>677</v>
      </c>
      <c r="C123" s="165">
        <f>YEAR(TRM_día[[#This Row],[Fecha]])</f>
        <v>2014</v>
      </c>
      <c r="D123" s="82">
        <f>DATE(YEAR(TRM_día[[#This Row],[Fecha]]),MONTH(TRM_día[[#This Row],[Fecha]]),1)</f>
        <v>41760</v>
      </c>
      <c r="E123">
        <v>1933.46</v>
      </c>
      <c r="H123" s="101">
        <v>45292</v>
      </c>
      <c r="I123" s="99">
        <v>215.47</v>
      </c>
      <c r="J123" s="162">
        <f>AVERAGEIF(TRM_día[AÑO],YEAR(Tabla_series[[#This Row],[Fecha]]),TRM_día[TRM])</f>
        <v>4071.3453278688521</v>
      </c>
      <c r="K123" s="154">
        <f>AVERAGEIF(TRM_día[MES],Tabla_series[[#This Row],[Fecha]],TRM_día[TRM])</f>
        <v>3915.1987096774187</v>
      </c>
      <c r="L123" s="154">
        <v>1300000</v>
      </c>
      <c r="M123" s="99">
        <v>475.67599999999999</v>
      </c>
      <c r="N123" s="159">
        <f>Tabla_series[[#This Row],[SMLV]]/Tabla_series[[#This Row],[TRM mes]]</f>
        <v>332.03934114166833</v>
      </c>
    </row>
    <row r="124" spans="2:14">
      <c r="B124" s="82" t="s">
        <v>678</v>
      </c>
      <c r="C124" s="165">
        <f>YEAR(TRM_día[[#This Row],[Fecha]])</f>
        <v>2014</v>
      </c>
      <c r="D124" s="82">
        <f>DATE(YEAR(TRM_día[[#This Row],[Fecha]]),MONTH(TRM_día[[#This Row],[Fecha]]),1)</f>
        <v>41760</v>
      </c>
      <c r="E124">
        <v>1933.46</v>
      </c>
      <c r="H124" s="102">
        <v>45323</v>
      </c>
      <c r="I124" s="100">
        <v>216.2</v>
      </c>
      <c r="J124" s="163">
        <f>AVERAGEIF(TRM_día[AÑO],YEAR(Tabla_series[[#This Row],[Fecha]]),TRM_día[TRM])</f>
        <v>4071.3453278688521</v>
      </c>
      <c r="K124" s="155">
        <f>AVERAGEIF(TRM_día[MES],Tabla_series[[#This Row],[Fecha]],TRM_día[TRM])</f>
        <v>3931.4386206896547</v>
      </c>
      <c r="L124" s="155">
        <v>1300000</v>
      </c>
      <c r="M124" s="100">
        <v>481.46300000000002</v>
      </c>
      <c r="N124" s="160">
        <f>Tabla_series[[#This Row],[SMLV]]/Tabla_series[[#This Row],[TRM mes]]</f>
        <v>330.6677594198211</v>
      </c>
    </row>
    <row r="125" spans="2:14">
      <c r="B125" s="82" t="s">
        <v>679</v>
      </c>
      <c r="C125" s="165">
        <f>YEAR(TRM_día[[#This Row],[Fecha]])</f>
        <v>2014</v>
      </c>
      <c r="D125" s="82">
        <f>DATE(YEAR(TRM_día[[#This Row],[Fecha]]),MONTH(TRM_día[[#This Row],[Fecha]]),1)</f>
        <v>41760</v>
      </c>
      <c r="E125">
        <v>1926.3</v>
      </c>
      <c r="H125" s="101">
        <v>45352</v>
      </c>
      <c r="I125" s="99">
        <v>216.744</v>
      </c>
      <c r="J125" s="162">
        <f>AVERAGEIF(TRM_día[AÑO],YEAR(Tabla_series[[#This Row],[Fecha]]),TRM_día[TRM])</f>
        <v>4071.3453278688521</v>
      </c>
      <c r="K125" s="154">
        <f>AVERAGEIF(TRM_día[MES],Tabla_series[[#This Row],[Fecha]],TRM_día[TRM])</f>
        <v>3899.3412903225803</v>
      </c>
      <c r="L125" s="154">
        <v>1300000</v>
      </c>
      <c r="M125" s="99">
        <v>467.98099999999999</v>
      </c>
      <c r="N125" s="159">
        <f>Tabla_series[[#This Row],[SMLV]]/Tabla_series[[#This Row],[TRM mes]]</f>
        <v>333.38964281642939</v>
      </c>
    </row>
    <row r="126" spans="2:14">
      <c r="B126" s="82" t="s">
        <v>680</v>
      </c>
      <c r="C126" s="165">
        <f>YEAR(TRM_día[[#This Row],[Fecha]])</f>
        <v>2014</v>
      </c>
      <c r="D126" s="82">
        <f>DATE(YEAR(TRM_día[[#This Row],[Fecha]]),MONTH(TRM_día[[#This Row],[Fecha]]),1)</f>
        <v>41760</v>
      </c>
      <c r="E126">
        <v>1926.3</v>
      </c>
      <c r="H126" s="104">
        <v>45383</v>
      </c>
      <c r="I126" s="105">
        <v>217.05099999999999</v>
      </c>
      <c r="J126" s="166">
        <f>AVERAGEIF(TRM_día[AÑO],YEAR(Tabla_series[[#This Row],[Fecha]]),TRM_día[TRM])</f>
        <v>4071.3453278688521</v>
      </c>
      <c r="K126" s="156">
        <f>AVERAGEIF(TRM_día[MES],Tabla_series[[#This Row],[Fecha]],TRM_día[TRM])</f>
        <v>3867.9753333333342</v>
      </c>
      <c r="L126" s="156">
        <v>1300000</v>
      </c>
      <c r="M126" s="105">
        <v>459.25</v>
      </c>
      <c r="N126" s="161">
        <f>Tabla_series[[#This Row],[SMLV]]/Tabla_series[[#This Row],[TRM mes]]</f>
        <v>336.09314640579396</v>
      </c>
    </row>
    <row r="127" spans="2:14">
      <c r="B127" s="82" t="s">
        <v>681</v>
      </c>
      <c r="C127" s="165">
        <f>YEAR(TRM_día[[#This Row],[Fecha]])</f>
        <v>2014</v>
      </c>
      <c r="D127" s="82">
        <f>DATE(YEAR(TRM_día[[#This Row],[Fecha]]),MONTH(TRM_día[[#This Row],[Fecha]]),1)</f>
        <v>41760</v>
      </c>
      <c r="E127">
        <v>1926.3</v>
      </c>
      <c r="H127" s="101">
        <v>45413</v>
      </c>
      <c r="I127" s="100">
        <v>217.38900000000001</v>
      </c>
      <c r="J127" s="163">
        <f>AVERAGEIF(TRM_día[AÑO],YEAR(Tabla_series[[#This Row],[Fecha]]),TRM_día[TRM])</f>
        <v>4071.3453278688521</v>
      </c>
      <c r="K127" s="155">
        <f>AVERAGEIF(TRM_día[MES],Tabla_series[[#This Row],[Fecha]],TRM_día[TRM])</f>
        <v>3869.1006451612907</v>
      </c>
      <c r="L127" s="155">
        <v>1300000</v>
      </c>
      <c r="M127" s="100">
        <v>458.71300000000002</v>
      </c>
      <c r="N127" s="160">
        <f>Tabla_series[[#This Row],[SMLV]]/Tabla_series[[#This Row],[TRM mes]]</f>
        <v>335.99539511224242</v>
      </c>
    </row>
    <row r="128" spans="2:14">
      <c r="B128" s="82" t="s">
        <v>682</v>
      </c>
      <c r="C128" s="165">
        <f>YEAR(TRM_día[[#This Row],[Fecha]])</f>
        <v>2014</v>
      </c>
      <c r="D128" s="82">
        <f>DATE(YEAR(TRM_día[[#This Row],[Fecha]]),MONTH(TRM_día[[#This Row],[Fecha]]),1)</f>
        <v>41760</v>
      </c>
      <c r="E128">
        <v>1923.07</v>
      </c>
      <c r="H128" s="102">
        <v>45444</v>
      </c>
      <c r="I128" s="100">
        <v>217.684</v>
      </c>
      <c r="J128" s="163">
        <f>AVERAGEIF(TRM_día[AÑO],YEAR(Tabla_series[[#This Row],[Fecha]]),TRM_día[TRM])</f>
        <v>4071.3453278688521</v>
      </c>
      <c r="K128" s="155">
        <f>AVERAGEIF(TRM_día[MES],Tabla_series[[#This Row],[Fecha]],TRM_día[TRM])</f>
        <v>4042.7970000000005</v>
      </c>
      <c r="L128" s="155">
        <v>1300000</v>
      </c>
      <c r="M128" s="100">
        <v>450.19099999999997</v>
      </c>
      <c r="N128" s="160">
        <f>Tabla_series[[#This Row],[SMLV]]/Tabla_series[[#This Row],[TRM mes]]</f>
        <v>321.55955394248087</v>
      </c>
    </row>
    <row r="129" spans="2:17">
      <c r="B129" s="82" t="s">
        <v>683</v>
      </c>
      <c r="C129" s="165">
        <f>YEAR(TRM_día[[#This Row],[Fecha]])</f>
        <v>2014</v>
      </c>
      <c r="D129" s="82">
        <f>DATE(YEAR(TRM_día[[#This Row],[Fecha]]),MONTH(TRM_día[[#This Row],[Fecha]]),1)</f>
        <v>41760</v>
      </c>
      <c r="E129">
        <v>1918.2</v>
      </c>
      <c r="H129" s="101">
        <v>45474</v>
      </c>
      <c r="I129" s="100">
        <v>217.964</v>
      </c>
      <c r="J129" s="163">
        <f>AVERAGEIF(TRM_día[AÑO],YEAR(Tabla_series[[#This Row],[Fecha]]),TRM_día[TRM])</f>
        <v>4071.3453278688521</v>
      </c>
      <c r="K129" s="155">
        <f>AVERAGEIF(TRM_día[MES],Tabla_series[[#This Row],[Fecha]],TRM_día[TRM])</f>
        <v>4036.921935483871</v>
      </c>
      <c r="L129" s="155">
        <v>1300000</v>
      </c>
      <c r="M129" s="100">
        <v>449.05</v>
      </c>
      <c r="N129" s="160">
        <f>Tabla_series[[#This Row],[SMLV]]/Tabla_series[[#This Row],[TRM mes]]</f>
        <v>322.027530077611</v>
      </c>
    </row>
    <row r="130" spans="2:17">
      <c r="B130" s="82" t="s">
        <v>684</v>
      </c>
      <c r="C130" s="165">
        <f>YEAR(TRM_día[[#This Row],[Fecha]])</f>
        <v>2014</v>
      </c>
      <c r="D130" s="82">
        <f>DATE(YEAR(TRM_día[[#This Row],[Fecha]]),MONTH(TRM_día[[#This Row],[Fecha]]),1)</f>
        <v>41760</v>
      </c>
      <c r="E130">
        <v>1912.97</v>
      </c>
      <c r="H130" s="104">
        <v>45505</v>
      </c>
      <c r="I130" s="100">
        <v>218.286</v>
      </c>
      <c r="J130" s="163">
        <f>AVERAGEIF(TRM_día[AÑO],YEAR(Tabla_series[[#This Row],[Fecha]]),TRM_día[TRM])</f>
        <v>4071.3453278688521</v>
      </c>
      <c r="K130" s="155">
        <f>AVERAGEIF(TRM_día[MES],Tabla_series[[#This Row],[Fecha]],TRM_día[TRM])</f>
        <v>4065.5464516129036</v>
      </c>
      <c r="L130" s="155">
        <v>1300000</v>
      </c>
      <c r="M130" s="100">
        <v>442.91399999999999</v>
      </c>
      <c r="N130" s="160">
        <f>Tabla_series[[#This Row],[SMLV]]/Tabla_series[[#This Row],[TRM mes]]</f>
        <v>319.76021316501198</v>
      </c>
    </row>
    <row r="131" spans="2:17">
      <c r="B131" s="82" t="s">
        <v>685</v>
      </c>
      <c r="C131" s="165">
        <f>YEAR(TRM_día[[#This Row],[Fecha]])</f>
        <v>2014</v>
      </c>
      <c r="D131" s="82">
        <f>DATE(YEAR(TRM_día[[#This Row],[Fecha]]),MONTH(TRM_día[[#This Row],[Fecha]]),1)</f>
        <v>41760</v>
      </c>
      <c r="E131">
        <v>1902.15</v>
      </c>
      <c r="H131" s="101">
        <v>45536</v>
      </c>
      <c r="I131" s="100">
        <v>218.60400000000001</v>
      </c>
      <c r="J131" s="163">
        <f>AVERAGEIF(TRM_día[AÑO],YEAR(Tabla_series[[#This Row],[Fecha]]),TRM_día[TRM])</f>
        <v>4071.3453278688521</v>
      </c>
      <c r="K131" s="155">
        <f>AVERAGEIF(TRM_día[MES],Tabla_series[[#This Row],[Fecha]],TRM_día[TRM])</f>
        <v>4182.5123333333349</v>
      </c>
      <c r="L131" s="155">
        <v>1300000</v>
      </c>
      <c r="M131" s="100">
        <v>437.274</v>
      </c>
      <c r="N131" s="160">
        <f>Tabla_series[[#This Row],[SMLV]]/Tabla_series[[#This Row],[TRM mes]]</f>
        <v>310.81797168639537</v>
      </c>
    </row>
    <row r="132" spans="2:17">
      <c r="B132" s="82" t="s">
        <v>686</v>
      </c>
      <c r="C132" s="165">
        <f>YEAR(TRM_día[[#This Row],[Fecha]])</f>
        <v>2014</v>
      </c>
      <c r="D132" s="82">
        <f>DATE(YEAR(TRM_día[[#This Row],[Fecha]]),MONTH(TRM_día[[#This Row],[Fecha]]),1)</f>
        <v>41760</v>
      </c>
      <c r="E132">
        <v>1901.51</v>
      </c>
      <c r="H132" s="102">
        <v>45566</v>
      </c>
      <c r="I132" s="100">
        <v>219.297</v>
      </c>
      <c r="J132" s="163">
        <f>AVERAGEIF(TRM_día[AÑO],YEAR(Tabla_series[[#This Row],[Fecha]]),TRM_día[TRM])</f>
        <v>4071.3453278688521</v>
      </c>
      <c r="K132" s="155">
        <f>AVERAGEIF(TRM_día[MES],Tabla_series[[#This Row],[Fecha]],TRM_día[TRM])</f>
        <v>4249.4699999999984</v>
      </c>
      <c r="L132" s="155">
        <v>1300000</v>
      </c>
      <c r="M132" s="100">
        <v>438.46800000000002</v>
      </c>
      <c r="N132" s="160">
        <f>Tabla_series[[#This Row],[SMLV]]/Tabla_series[[#This Row],[TRM mes]]</f>
        <v>305.9205030274365</v>
      </c>
    </row>
    <row r="133" spans="2:17">
      <c r="B133" s="82" t="s">
        <v>687</v>
      </c>
      <c r="C133" s="165">
        <f>YEAR(TRM_día[[#This Row],[Fecha]])</f>
        <v>2014</v>
      </c>
      <c r="D133" s="82">
        <f>DATE(YEAR(TRM_día[[#This Row],[Fecha]]),MONTH(TRM_día[[#This Row],[Fecha]]),1)</f>
        <v>41760</v>
      </c>
      <c r="E133">
        <v>1901.51</v>
      </c>
      <c r="H133" s="101">
        <v>45597</v>
      </c>
      <c r="I133" s="100">
        <v>219.625</v>
      </c>
      <c r="J133" s="163">
        <f>AVERAGEIF(TRM_día[AÑO],YEAR(Tabla_series[[#This Row],[Fecha]]),TRM_día[TRM])</f>
        <v>4071.3453278688521</v>
      </c>
      <c r="K133" s="155">
        <f>AVERAGEIF(TRM_día[MES],Tabla_series[[#This Row],[Fecha]],TRM_día[TRM])</f>
        <v>4408.6523333333334</v>
      </c>
      <c r="L133" s="155">
        <v>1300000</v>
      </c>
      <c r="M133" s="100">
        <v>438.37</v>
      </c>
      <c r="N133" s="160">
        <f>Tabla_series[[#This Row],[SMLV]]/Tabla_series[[#This Row],[TRM mes]]</f>
        <v>294.87469224344221</v>
      </c>
    </row>
    <row r="134" spans="2:17">
      <c r="B134" s="82" t="s">
        <v>688</v>
      </c>
      <c r="C134" s="165">
        <f>YEAR(TRM_día[[#This Row],[Fecha]])</f>
        <v>2014</v>
      </c>
      <c r="D134" s="82">
        <f>DATE(YEAR(TRM_día[[#This Row],[Fecha]]),MONTH(TRM_día[[#This Row],[Fecha]]),1)</f>
        <v>41760</v>
      </c>
      <c r="E134">
        <v>1901.51</v>
      </c>
      <c r="H134" s="104">
        <v>45627</v>
      </c>
      <c r="I134" s="100">
        <v>220.10599999999999</v>
      </c>
      <c r="J134" s="163">
        <f>AVERAGEIF(TRM_día[AÑO],YEAR(Tabla_series[[#This Row],[Fecha]]),TRM_día[TRM])</f>
        <v>4071.3453278688521</v>
      </c>
      <c r="K134" s="155">
        <f>AVERAGEIF(TRM_día[MES],Tabla_series[[#This Row],[Fecha]],TRM_día[TRM])</f>
        <v>4385.1487096774199</v>
      </c>
      <c r="L134" s="155">
        <v>1300000</v>
      </c>
      <c r="M134" s="100">
        <v>434.726</v>
      </c>
      <c r="N134" s="160">
        <f>Tabla_series[[#This Row],[SMLV]]/Tabla_series[[#This Row],[TRM mes]]</f>
        <v>296.45516858552116</v>
      </c>
    </row>
    <row r="135" spans="2:17">
      <c r="B135" s="82" t="s">
        <v>689</v>
      </c>
      <c r="C135" s="165">
        <f>YEAR(TRM_día[[#This Row],[Fecha]])</f>
        <v>2014</v>
      </c>
      <c r="D135" s="82">
        <f>DATE(YEAR(TRM_día[[#This Row],[Fecha]]),MONTH(TRM_día[[#This Row],[Fecha]]),1)</f>
        <v>41760</v>
      </c>
      <c r="E135">
        <v>1904.85</v>
      </c>
      <c r="Q135" s="225"/>
    </row>
    <row r="136" spans="2:17">
      <c r="B136" s="82" t="s">
        <v>690</v>
      </c>
      <c r="C136" s="165">
        <f>YEAR(TRM_día[[#This Row],[Fecha]])</f>
        <v>2014</v>
      </c>
      <c r="D136" s="82">
        <f>DATE(YEAR(TRM_día[[#This Row],[Fecha]]),MONTH(TRM_día[[#This Row],[Fecha]]),1)</f>
        <v>41760</v>
      </c>
      <c r="E136">
        <v>1919.7</v>
      </c>
    </row>
    <row r="137" spans="2:17">
      <c r="B137" s="82" t="s">
        <v>691</v>
      </c>
      <c r="C137" s="165">
        <f>YEAR(TRM_día[[#This Row],[Fecha]])</f>
        <v>2014</v>
      </c>
      <c r="D137" s="82">
        <f>DATE(YEAR(TRM_día[[#This Row],[Fecha]]),MONTH(TRM_día[[#This Row],[Fecha]]),1)</f>
        <v>41760</v>
      </c>
      <c r="E137">
        <v>1925.31</v>
      </c>
    </row>
    <row r="138" spans="2:17">
      <c r="B138" s="82" t="s">
        <v>692</v>
      </c>
      <c r="C138" s="165">
        <f>YEAR(TRM_día[[#This Row],[Fecha]])</f>
        <v>2014</v>
      </c>
      <c r="D138" s="82">
        <f>DATE(YEAR(TRM_día[[#This Row],[Fecha]]),MONTH(TRM_día[[#This Row],[Fecha]]),1)</f>
        <v>41760</v>
      </c>
      <c r="E138">
        <v>1927.8</v>
      </c>
    </row>
    <row r="139" spans="2:17">
      <c r="B139" s="82" t="s">
        <v>693</v>
      </c>
      <c r="C139" s="165">
        <f>YEAR(TRM_día[[#This Row],[Fecha]])</f>
        <v>2014</v>
      </c>
      <c r="D139" s="82">
        <f>DATE(YEAR(TRM_día[[#This Row],[Fecha]]),MONTH(TRM_día[[#This Row],[Fecha]]),1)</f>
        <v>41760</v>
      </c>
      <c r="E139">
        <v>1925.41</v>
      </c>
    </row>
    <row r="140" spans="2:17">
      <c r="B140" s="82" t="s">
        <v>694</v>
      </c>
      <c r="C140" s="165">
        <f>YEAR(TRM_día[[#This Row],[Fecha]])</f>
        <v>2014</v>
      </c>
      <c r="D140" s="82">
        <f>DATE(YEAR(TRM_día[[#This Row],[Fecha]]),MONTH(TRM_día[[#This Row],[Fecha]]),1)</f>
        <v>41760</v>
      </c>
      <c r="E140">
        <v>1925.41</v>
      </c>
    </row>
    <row r="141" spans="2:17">
      <c r="B141" s="82" t="s">
        <v>695</v>
      </c>
      <c r="C141" s="165">
        <f>YEAR(TRM_día[[#This Row],[Fecha]])</f>
        <v>2014</v>
      </c>
      <c r="D141" s="82">
        <f>DATE(YEAR(TRM_día[[#This Row],[Fecha]]),MONTH(TRM_día[[#This Row],[Fecha]]),1)</f>
        <v>41760</v>
      </c>
      <c r="E141">
        <v>1925.41</v>
      </c>
    </row>
    <row r="142" spans="2:17">
      <c r="B142" s="82" t="s">
        <v>696</v>
      </c>
      <c r="C142" s="165">
        <f>YEAR(TRM_día[[#This Row],[Fecha]])</f>
        <v>2014</v>
      </c>
      <c r="D142" s="82">
        <f>DATE(YEAR(TRM_día[[#This Row],[Fecha]]),MONTH(TRM_día[[#This Row],[Fecha]]),1)</f>
        <v>41760</v>
      </c>
      <c r="E142">
        <v>1921.16</v>
      </c>
    </row>
    <row r="143" spans="2:17">
      <c r="B143" s="82" t="s">
        <v>697</v>
      </c>
      <c r="C143" s="165">
        <f>YEAR(TRM_día[[#This Row],[Fecha]])</f>
        <v>2014</v>
      </c>
      <c r="D143" s="82">
        <f>DATE(YEAR(TRM_día[[#This Row],[Fecha]]),MONTH(TRM_día[[#This Row],[Fecha]]),1)</f>
        <v>41760</v>
      </c>
      <c r="E143">
        <v>1920.41</v>
      </c>
    </row>
    <row r="144" spans="2:17">
      <c r="B144" s="82" t="s">
        <v>698</v>
      </c>
      <c r="C144" s="165">
        <f>YEAR(TRM_día[[#This Row],[Fecha]])</f>
        <v>2014</v>
      </c>
      <c r="D144" s="82">
        <f>DATE(YEAR(TRM_día[[#This Row],[Fecha]]),MONTH(TRM_día[[#This Row],[Fecha]]),1)</f>
        <v>41760</v>
      </c>
      <c r="E144">
        <v>1911.33</v>
      </c>
    </row>
    <row r="145" spans="2:5">
      <c r="B145" s="82" t="s">
        <v>699</v>
      </c>
      <c r="C145" s="165">
        <f>YEAR(TRM_día[[#This Row],[Fecha]])</f>
        <v>2014</v>
      </c>
      <c r="D145" s="82">
        <f>DATE(YEAR(TRM_día[[#This Row],[Fecha]]),MONTH(TRM_día[[#This Row],[Fecha]]),1)</f>
        <v>41760</v>
      </c>
      <c r="E145">
        <v>1905.8</v>
      </c>
    </row>
    <row r="146" spans="2:5">
      <c r="B146" s="82" t="s">
        <v>700</v>
      </c>
      <c r="C146" s="165">
        <f>YEAR(TRM_día[[#This Row],[Fecha]])</f>
        <v>2014</v>
      </c>
      <c r="D146" s="82">
        <f>DATE(YEAR(TRM_día[[#This Row],[Fecha]]),MONTH(TRM_día[[#This Row],[Fecha]]),1)</f>
        <v>41760</v>
      </c>
      <c r="E146">
        <v>1905.53</v>
      </c>
    </row>
    <row r="147" spans="2:5">
      <c r="B147" s="82" t="s">
        <v>701</v>
      </c>
      <c r="C147" s="165">
        <f>YEAR(TRM_día[[#This Row],[Fecha]])</f>
        <v>2014</v>
      </c>
      <c r="D147" s="82">
        <f>DATE(YEAR(TRM_día[[#This Row],[Fecha]]),MONTH(TRM_día[[#This Row],[Fecha]]),1)</f>
        <v>41760</v>
      </c>
      <c r="E147">
        <v>1905.53</v>
      </c>
    </row>
    <row r="148" spans="2:5">
      <c r="B148" s="82" t="s">
        <v>702</v>
      </c>
      <c r="C148" s="165">
        <f>YEAR(TRM_día[[#This Row],[Fecha]])</f>
        <v>2014</v>
      </c>
      <c r="D148" s="82">
        <f>DATE(YEAR(TRM_día[[#This Row],[Fecha]]),MONTH(TRM_día[[#This Row],[Fecha]]),1)</f>
        <v>41760</v>
      </c>
      <c r="E148">
        <v>1905.53</v>
      </c>
    </row>
    <row r="149" spans="2:5">
      <c r="B149" s="82" t="s">
        <v>703</v>
      </c>
      <c r="C149" s="165">
        <f>YEAR(TRM_día[[#This Row],[Fecha]])</f>
        <v>2014</v>
      </c>
      <c r="D149" s="82">
        <f>DATE(YEAR(TRM_día[[#This Row],[Fecha]]),MONTH(TRM_día[[#This Row],[Fecha]]),1)</f>
        <v>41760</v>
      </c>
      <c r="E149">
        <v>1905.53</v>
      </c>
    </row>
    <row r="150" spans="2:5">
      <c r="B150" s="82" t="s">
        <v>704</v>
      </c>
      <c r="C150" s="165">
        <f>YEAR(TRM_día[[#This Row],[Fecha]])</f>
        <v>2014</v>
      </c>
      <c r="D150" s="82">
        <f>DATE(YEAR(TRM_día[[#This Row],[Fecha]]),MONTH(TRM_día[[#This Row],[Fecha]]),1)</f>
        <v>41760</v>
      </c>
      <c r="E150">
        <v>1917.34</v>
      </c>
    </row>
    <row r="151" spans="2:5">
      <c r="B151" s="82" t="s">
        <v>705</v>
      </c>
      <c r="C151" s="165">
        <f>YEAR(TRM_día[[#This Row],[Fecha]])</f>
        <v>2014</v>
      </c>
      <c r="D151" s="82">
        <f>DATE(YEAR(TRM_día[[#This Row],[Fecha]]),MONTH(TRM_día[[#This Row],[Fecha]]),1)</f>
        <v>41760</v>
      </c>
      <c r="E151">
        <v>1910.8</v>
      </c>
    </row>
    <row r="152" spans="2:5">
      <c r="B152" s="82" t="s">
        <v>706</v>
      </c>
      <c r="C152" s="165">
        <f>YEAR(TRM_día[[#This Row],[Fecha]])</f>
        <v>2014</v>
      </c>
      <c r="D152" s="82">
        <f>DATE(YEAR(TRM_día[[#This Row],[Fecha]]),MONTH(TRM_día[[#This Row],[Fecha]]),1)</f>
        <v>41760</v>
      </c>
      <c r="E152">
        <v>1905.96</v>
      </c>
    </row>
    <row r="153" spans="2:5">
      <c r="B153" s="82" t="s">
        <v>707</v>
      </c>
      <c r="C153" s="165">
        <f>YEAR(TRM_día[[#This Row],[Fecha]])</f>
        <v>2014</v>
      </c>
      <c r="D153" s="82">
        <f>DATE(YEAR(TRM_día[[#This Row],[Fecha]]),MONTH(TRM_día[[#This Row],[Fecha]]),1)</f>
        <v>41760</v>
      </c>
      <c r="E153">
        <v>1900.64</v>
      </c>
    </row>
    <row r="154" spans="2:5">
      <c r="B154" s="82" t="s">
        <v>708</v>
      </c>
      <c r="C154" s="165">
        <f>YEAR(TRM_día[[#This Row],[Fecha]])</f>
        <v>2014</v>
      </c>
      <c r="D154" s="82">
        <f>DATE(YEAR(TRM_día[[#This Row],[Fecha]]),MONTH(TRM_día[[#This Row],[Fecha]]),1)</f>
        <v>41791</v>
      </c>
      <c r="E154">
        <v>1900.64</v>
      </c>
    </row>
    <row r="155" spans="2:5">
      <c r="B155" s="82" t="s">
        <v>709</v>
      </c>
      <c r="C155" s="165">
        <f>YEAR(TRM_día[[#This Row],[Fecha]])</f>
        <v>2014</v>
      </c>
      <c r="D155" s="82">
        <f>DATE(YEAR(TRM_día[[#This Row],[Fecha]]),MONTH(TRM_día[[#This Row],[Fecha]]),1)</f>
        <v>41791</v>
      </c>
      <c r="E155">
        <v>1900.64</v>
      </c>
    </row>
    <row r="156" spans="2:5">
      <c r="B156" s="82" t="s">
        <v>710</v>
      </c>
      <c r="C156" s="165">
        <f>YEAR(TRM_día[[#This Row],[Fecha]])</f>
        <v>2014</v>
      </c>
      <c r="D156" s="82">
        <f>DATE(YEAR(TRM_día[[#This Row],[Fecha]]),MONTH(TRM_día[[#This Row],[Fecha]]),1)</f>
        <v>41791</v>
      </c>
      <c r="E156">
        <v>1900.64</v>
      </c>
    </row>
    <row r="157" spans="2:5">
      <c r="B157" s="82" t="s">
        <v>711</v>
      </c>
      <c r="C157" s="165">
        <f>YEAR(TRM_día[[#This Row],[Fecha]])</f>
        <v>2014</v>
      </c>
      <c r="D157" s="82">
        <f>DATE(YEAR(TRM_día[[#This Row],[Fecha]]),MONTH(TRM_día[[#This Row],[Fecha]]),1)</f>
        <v>41791</v>
      </c>
      <c r="E157">
        <v>1899.74</v>
      </c>
    </row>
    <row r="158" spans="2:5">
      <c r="B158" s="82" t="s">
        <v>712</v>
      </c>
      <c r="C158" s="165">
        <f>YEAR(TRM_día[[#This Row],[Fecha]])</f>
        <v>2014</v>
      </c>
      <c r="D158" s="82">
        <f>DATE(YEAR(TRM_día[[#This Row],[Fecha]]),MONTH(TRM_día[[#This Row],[Fecha]]),1)</f>
        <v>41791</v>
      </c>
      <c r="E158">
        <v>1897.7</v>
      </c>
    </row>
    <row r="159" spans="2:5">
      <c r="B159" s="82" t="s">
        <v>713</v>
      </c>
      <c r="C159" s="165">
        <f>YEAR(TRM_día[[#This Row],[Fecha]])</f>
        <v>2014</v>
      </c>
      <c r="D159" s="82">
        <f>DATE(YEAR(TRM_día[[#This Row],[Fecha]]),MONTH(TRM_día[[#This Row],[Fecha]]),1)</f>
        <v>41791</v>
      </c>
      <c r="E159">
        <v>1892.08</v>
      </c>
    </row>
    <row r="160" spans="2:5">
      <c r="B160" s="82" t="s">
        <v>714</v>
      </c>
      <c r="C160" s="165">
        <f>YEAR(TRM_día[[#This Row],[Fecha]])</f>
        <v>2014</v>
      </c>
      <c r="D160" s="82">
        <f>DATE(YEAR(TRM_día[[#This Row],[Fecha]]),MONTH(TRM_día[[#This Row],[Fecha]]),1)</f>
        <v>41791</v>
      </c>
      <c r="E160">
        <v>1886.09</v>
      </c>
    </row>
    <row r="161" spans="2:5">
      <c r="B161" s="82" t="s">
        <v>715</v>
      </c>
      <c r="C161" s="165">
        <f>YEAR(TRM_día[[#This Row],[Fecha]])</f>
        <v>2014</v>
      </c>
      <c r="D161" s="82">
        <f>DATE(YEAR(TRM_día[[#This Row],[Fecha]]),MONTH(TRM_día[[#This Row],[Fecha]]),1)</f>
        <v>41791</v>
      </c>
      <c r="E161">
        <v>1886.09</v>
      </c>
    </row>
    <row r="162" spans="2:5">
      <c r="B162" s="82" t="s">
        <v>716</v>
      </c>
      <c r="C162" s="165">
        <f>YEAR(TRM_día[[#This Row],[Fecha]])</f>
        <v>2014</v>
      </c>
      <c r="D162" s="82">
        <f>DATE(YEAR(TRM_día[[#This Row],[Fecha]]),MONTH(TRM_día[[#This Row],[Fecha]]),1)</f>
        <v>41791</v>
      </c>
      <c r="E162">
        <v>1886.09</v>
      </c>
    </row>
    <row r="163" spans="2:5">
      <c r="B163" s="82" t="s">
        <v>717</v>
      </c>
      <c r="C163" s="165">
        <f>YEAR(TRM_día[[#This Row],[Fecha]])</f>
        <v>2014</v>
      </c>
      <c r="D163" s="82">
        <f>DATE(YEAR(TRM_día[[#This Row],[Fecha]]),MONTH(TRM_día[[#This Row],[Fecha]]),1)</f>
        <v>41791</v>
      </c>
      <c r="E163">
        <v>1883.76</v>
      </c>
    </row>
    <row r="164" spans="2:5">
      <c r="B164" s="82" t="s">
        <v>718</v>
      </c>
      <c r="C164" s="165">
        <f>YEAR(TRM_día[[#This Row],[Fecha]])</f>
        <v>2014</v>
      </c>
      <c r="D164" s="82">
        <f>DATE(YEAR(TRM_día[[#This Row],[Fecha]]),MONTH(TRM_día[[#This Row],[Fecha]]),1)</f>
        <v>41791</v>
      </c>
      <c r="E164">
        <v>1884.97</v>
      </c>
    </row>
    <row r="165" spans="2:5">
      <c r="B165" s="82" t="s">
        <v>719</v>
      </c>
      <c r="C165" s="165">
        <f>YEAR(TRM_día[[#This Row],[Fecha]])</f>
        <v>2014</v>
      </c>
      <c r="D165" s="82">
        <f>DATE(YEAR(TRM_día[[#This Row],[Fecha]]),MONTH(TRM_día[[#This Row],[Fecha]]),1)</f>
        <v>41791</v>
      </c>
      <c r="E165">
        <v>1884.63</v>
      </c>
    </row>
    <row r="166" spans="2:5">
      <c r="B166" s="82" t="s">
        <v>720</v>
      </c>
      <c r="C166" s="165">
        <f>YEAR(TRM_día[[#This Row],[Fecha]])</f>
        <v>2014</v>
      </c>
      <c r="D166" s="82">
        <f>DATE(YEAR(TRM_día[[#This Row],[Fecha]]),MONTH(TRM_día[[#This Row],[Fecha]]),1)</f>
        <v>41791</v>
      </c>
      <c r="E166">
        <v>1877.18</v>
      </c>
    </row>
    <row r="167" spans="2:5">
      <c r="B167" s="82" t="s">
        <v>721</v>
      </c>
      <c r="C167" s="165">
        <f>YEAR(TRM_día[[#This Row],[Fecha]])</f>
        <v>2014</v>
      </c>
      <c r="D167" s="82">
        <f>DATE(YEAR(TRM_día[[#This Row],[Fecha]]),MONTH(TRM_día[[#This Row],[Fecha]]),1)</f>
        <v>41791</v>
      </c>
      <c r="E167">
        <v>1877.37</v>
      </c>
    </row>
    <row r="168" spans="2:5">
      <c r="B168" s="82" t="s">
        <v>722</v>
      </c>
      <c r="C168" s="165">
        <f>YEAR(TRM_día[[#This Row],[Fecha]])</f>
        <v>2014</v>
      </c>
      <c r="D168" s="82">
        <f>DATE(YEAR(TRM_día[[#This Row],[Fecha]]),MONTH(TRM_día[[#This Row],[Fecha]]),1)</f>
        <v>41791</v>
      </c>
      <c r="E168">
        <v>1877.37</v>
      </c>
    </row>
    <row r="169" spans="2:5">
      <c r="B169" s="82" t="s">
        <v>723</v>
      </c>
      <c r="C169" s="165">
        <f>YEAR(TRM_día[[#This Row],[Fecha]])</f>
        <v>2014</v>
      </c>
      <c r="D169" s="82">
        <f>DATE(YEAR(TRM_día[[#This Row],[Fecha]]),MONTH(TRM_día[[#This Row],[Fecha]]),1)</f>
        <v>41791</v>
      </c>
      <c r="E169">
        <v>1877.37</v>
      </c>
    </row>
    <row r="170" spans="2:5">
      <c r="B170" s="82" t="s">
        <v>724</v>
      </c>
      <c r="C170" s="165">
        <f>YEAR(TRM_día[[#This Row],[Fecha]])</f>
        <v>2014</v>
      </c>
      <c r="D170" s="82">
        <f>DATE(YEAR(TRM_día[[#This Row],[Fecha]]),MONTH(TRM_día[[#This Row],[Fecha]]),1)</f>
        <v>41791</v>
      </c>
      <c r="E170">
        <v>1886.62</v>
      </c>
    </row>
    <row r="171" spans="2:5">
      <c r="B171" s="82" t="s">
        <v>725</v>
      </c>
      <c r="C171" s="165">
        <f>YEAR(TRM_día[[#This Row],[Fecha]])</f>
        <v>2014</v>
      </c>
      <c r="D171" s="82">
        <f>DATE(YEAR(TRM_día[[#This Row],[Fecha]]),MONTH(TRM_día[[#This Row],[Fecha]]),1)</f>
        <v>41791</v>
      </c>
      <c r="E171">
        <v>1899.9</v>
      </c>
    </row>
    <row r="172" spans="2:5">
      <c r="B172" s="82" t="s">
        <v>726</v>
      </c>
      <c r="C172" s="165">
        <f>YEAR(TRM_día[[#This Row],[Fecha]])</f>
        <v>2014</v>
      </c>
      <c r="D172" s="82">
        <f>DATE(YEAR(TRM_día[[#This Row],[Fecha]]),MONTH(TRM_día[[#This Row],[Fecha]]),1)</f>
        <v>41791</v>
      </c>
      <c r="E172">
        <v>1895.92</v>
      </c>
    </row>
    <row r="173" spans="2:5">
      <c r="B173" s="82" t="s">
        <v>727</v>
      </c>
      <c r="C173" s="165">
        <f>YEAR(TRM_día[[#This Row],[Fecha]])</f>
        <v>2014</v>
      </c>
      <c r="D173" s="82">
        <f>DATE(YEAR(TRM_día[[#This Row],[Fecha]]),MONTH(TRM_día[[#This Row],[Fecha]]),1)</f>
        <v>41791</v>
      </c>
      <c r="E173">
        <v>1881.34</v>
      </c>
    </row>
    <row r="174" spans="2:5">
      <c r="B174" s="82" t="s">
        <v>728</v>
      </c>
      <c r="C174" s="165">
        <f>YEAR(TRM_día[[#This Row],[Fecha]])</f>
        <v>2014</v>
      </c>
      <c r="D174" s="82">
        <f>DATE(YEAR(TRM_día[[#This Row],[Fecha]]),MONTH(TRM_día[[#This Row],[Fecha]]),1)</f>
        <v>41791</v>
      </c>
      <c r="E174">
        <v>1884.56</v>
      </c>
    </row>
    <row r="175" spans="2:5">
      <c r="B175" s="82" t="s">
        <v>729</v>
      </c>
      <c r="C175" s="165">
        <f>YEAR(TRM_día[[#This Row],[Fecha]])</f>
        <v>2014</v>
      </c>
      <c r="D175" s="82">
        <f>DATE(YEAR(TRM_día[[#This Row],[Fecha]]),MONTH(TRM_día[[#This Row],[Fecha]]),1)</f>
        <v>41791</v>
      </c>
      <c r="E175">
        <v>1884.56</v>
      </c>
    </row>
    <row r="176" spans="2:5">
      <c r="B176" s="82" t="s">
        <v>730</v>
      </c>
      <c r="C176" s="165">
        <f>YEAR(TRM_día[[#This Row],[Fecha]])</f>
        <v>2014</v>
      </c>
      <c r="D176" s="82">
        <f>DATE(YEAR(TRM_día[[#This Row],[Fecha]]),MONTH(TRM_día[[#This Row],[Fecha]]),1)</f>
        <v>41791</v>
      </c>
      <c r="E176">
        <v>1884.56</v>
      </c>
    </row>
    <row r="177" spans="2:5">
      <c r="B177" s="82" t="s">
        <v>731</v>
      </c>
      <c r="C177" s="165">
        <f>YEAR(TRM_día[[#This Row],[Fecha]])</f>
        <v>2014</v>
      </c>
      <c r="D177" s="82">
        <f>DATE(YEAR(TRM_día[[#This Row],[Fecha]]),MONTH(TRM_día[[#This Row],[Fecha]]),1)</f>
        <v>41791</v>
      </c>
      <c r="E177">
        <v>1884.56</v>
      </c>
    </row>
    <row r="178" spans="2:5">
      <c r="B178" s="82" t="s">
        <v>732</v>
      </c>
      <c r="C178" s="165">
        <f>YEAR(TRM_día[[#This Row],[Fecha]])</f>
        <v>2014</v>
      </c>
      <c r="D178" s="82">
        <f>DATE(YEAR(TRM_día[[#This Row],[Fecha]]),MONTH(TRM_día[[#This Row],[Fecha]]),1)</f>
        <v>41791</v>
      </c>
      <c r="E178">
        <v>1886.85</v>
      </c>
    </row>
    <row r="179" spans="2:5">
      <c r="B179" s="82" t="s">
        <v>733</v>
      </c>
      <c r="C179" s="165">
        <f>YEAR(TRM_día[[#This Row],[Fecha]])</f>
        <v>2014</v>
      </c>
      <c r="D179" s="82">
        <f>DATE(YEAR(TRM_día[[#This Row],[Fecha]]),MONTH(TRM_día[[#This Row],[Fecha]]),1)</f>
        <v>41791</v>
      </c>
      <c r="E179">
        <v>1880.37</v>
      </c>
    </row>
    <row r="180" spans="2:5">
      <c r="B180" s="82" t="s">
        <v>734</v>
      </c>
      <c r="C180" s="165">
        <f>YEAR(TRM_día[[#This Row],[Fecha]])</f>
        <v>2014</v>
      </c>
      <c r="D180" s="82">
        <f>DATE(YEAR(TRM_día[[#This Row],[Fecha]]),MONTH(TRM_día[[#This Row],[Fecha]]),1)</f>
        <v>41791</v>
      </c>
      <c r="E180">
        <v>1886.01</v>
      </c>
    </row>
    <row r="181" spans="2:5">
      <c r="B181" s="82" t="s">
        <v>735</v>
      </c>
      <c r="C181" s="165">
        <f>YEAR(TRM_día[[#This Row],[Fecha]])</f>
        <v>2014</v>
      </c>
      <c r="D181" s="82">
        <f>DATE(YEAR(TRM_día[[#This Row],[Fecha]]),MONTH(TRM_día[[#This Row],[Fecha]]),1)</f>
        <v>41791</v>
      </c>
      <c r="E181">
        <v>1881.19</v>
      </c>
    </row>
    <row r="182" spans="2:5">
      <c r="B182" s="82" t="s">
        <v>736</v>
      </c>
      <c r="C182" s="165">
        <f>YEAR(TRM_día[[#This Row],[Fecha]])</f>
        <v>2014</v>
      </c>
      <c r="D182" s="82">
        <f>DATE(YEAR(TRM_día[[#This Row],[Fecha]]),MONTH(TRM_día[[#This Row],[Fecha]]),1)</f>
        <v>41791</v>
      </c>
      <c r="E182">
        <v>1881.19</v>
      </c>
    </row>
    <row r="183" spans="2:5">
      <c r="B183" s="82" t="s">
        <v>737</v>
      </c>
      <c r="C183" s="165">
        <f>YEAR(TRM_día[[#This Row],[Fecha]])</f>
        <v>2014</v>
      </c>
      <c r="D183" s="82">
        <f>DATE(YEAR(TRM_día[[#This Row],[Fecha]]),MONTH(TRM_día[[#This Row],[Fecha]]),1)</f>
        <v>41791</v>
      </c>
      <c r="E183">
        <v>1881.19</v>
      </c>
    </row>
    <row r="184" spans="2:5">
      <c r="B184" s="82" t="s">
        <v>738</v>
      </c>
      <c r="C184" s="165">
        <f>YEAR(TRM_día[[#This Row],[Fecha]])</f>
        <v>2014</v>
      </c>
      <c r="D184" s="82">
        <f>DATE(YEAR(TRM_día[[#This Row],[Fecha]]),MONTH(TRM_día[[#This Row],[Fecha]]),1)</f>
        <v>41821</v>
      </c>
      <c r="E184">
        <v>1881.19</v>
      </c>
    </row>
    <row r="185" spans="2:5">
      <c r="B185" s="82" t="s">
        <v>739</v>
      </c>
      <c r="C185" s="165">
        <f>YEAR(TRM_día[[#This Row],[Fecha]])</f>
        <v>2014</v>
      </c>
      <c r="D185" s="82">
        <f>DATE(YEAR(TRM_día[[#This Row],[Fecha]]),MONTH(TRM_día[[#This Row],[Fecha]]),1)</f>
        <v>41821</v>
      </c>
      <c r="E185">
        <v>1865.42</v>
      </c>
    </row>
    <row r="186" spans="2:5">
      <c r="B186" s="82" t="s">
        <v>740</v>
      </c>
      <c r="C186" s="165">
        <f>YEAR(TRM_día[[#This Row],[Fecha]])</f>
        <v>2014</v>
      </c>
      <c r="D186" s="82">
        <f>DATE(YEAR(TRM_día[[#This Row],[Fecha]]),MONTH(TRM_día[[#This Row],[Fecha]]),1)</f>
        <v>41821</v>
      </c>
      <c r="E186">
        <v>1856.73</v>
      </c>
    </row>
    <row r="187" spans="2:5">
      <c r="B187" s="82" t="s">
        <v>741</v>
      </c>
      <c r="C187" s="165">
        <f>YEAR(TRM_día[[#This Row],[Fecha]])</f>
        <v>2014</v>
      </c>
      <c r="D187" s="82">
        <f>DATE(YEAR(TRM_día[[#This Row],[Fecha]]),MONTH(TRM_día[[#This Row],[Fecha]]),1)</f>
        <v>41821</v>
      </c>
      <c r="E187">
        <v>1848.91</v>
      </c>
    </row>
    <row r="188" spans="2:5">
      <c r="B188" s="82" t="s">
        <v>742</v>
      </c>
      <c r="C188" s="165">
        <f>YEAR(TRM_día[[#This Row],[Fecha]])</f>
        <v>2014</v>
      </c>
      <c r="D188" s="82">
        <f>DATE(YEAR(TRM_día[[#This Row],[Fecha]]),MONTH(TRM_día[[#This Row],[Fecha]]),1)</f>
        <v>41821</v>
      </c>
      <c r="E188">
        <v>1848.91</v>
      </c>
    </row>
    <row r="189" spans="2:5">
      <c r="B189" s="82" t="s">
        <v>743</v>
      </c>
      <c r="C189" s="165">
        <f>YEAR(TRM_día[[#This Row],[Fecha]])</f>
        <v>2014</v>
      </c>
      <c r="D189" s="82">
        <f>DATE(YEAR(TRM_día[[#This Row],[Fecha]]),MONTH(TRM_día[[#This Row],[Fecha]]),1)</f>
        <v>41821</v>
      </c>
      <c r="E189">
        <v>1848.91</v>
      </c>
    </row>
    <row r="190" spans="2:5">
      <c r="B190" s="82" t="s">
        <v>744</v>
      </c>
      <c r="C190" s="165">
        <f>YEAR(TRM_día[[#This Row],[Fecha]])</f>
        <v>2014</v>
      </c>
      <c r="D190" s="82">
        <f>DATE(YEAR(TRM_día[[#This Row],[Fecha]]),MONTH(TRM_día[[#This Row],[Fecha]]),1)</f>
        <v>41821</v>
      </c>
      <c r="E190">
        <v>1848.91</v>
      </c>
    </row>
    <row r="191" spans="2:5">
      <c r="B191" s="82" t="s">
        <v>745</v>
      </c>
      <c r="C191" s="165">
        <f>YEAR(TRM_día[[#This Row],[Fecha]])</f>
        <v>2014</v>
      </c>
      <c r="D191" s="82">
        <f>DATE(YEAR(TRM_día[[#This Row],[Fecha]]),MONTH(TRM_día[[#This Row],[Fecha]]),1)</f>
        <v>41821</v>
      </c>
      <c r="E191">
        <v>1849.28</v>
      </c>
    </row>
    <row r="192" spans="2:5">
      <c r="B192" s="82" t="s">
        <v>746</v>
      </c>
      <c r="C192" s="165">
        <f>YEAR(TRM_día[[#This Row],[Fecha]])</f>
        <v>2014</v>
      </c>
      <c r="D192" s="82">
        <f>DATE(YEAR(TRM_día[[#This Row],[Fecha]]),MONTH(TRM_día[[#This Row],[Fecha]]),1)</f>
        <v>41821</v>
      </c>
      <c r="E192">
        <v>1854.24</v>
      </c>
    </row>
    <row r="193" spans="2:5">
      <c r="B193" s="82" t="s">
        <v>747</v>
      </c>
      <c r="C193" s="165">
        <f>YEAR(TRM_día[[#This Row],[Fecha]])</f>
        <v>2014</v>
      </c>
      <c r="D193" s="82">
        <f>DATE(YEAR(TRM_día[[#This Row],[Fecha]]),MONTH(TRM_día[[#This Row],[Fecha]]),1)</f>
        <v>41821</v>
      </c>
      <c r="E193">
        <v>1859.94</v>
      </c>
    </row>
    <row r="194" spans="2:5">
      <c r="B194" s="82" t="s">
        <v>748</v>
      </c>
      <c r="C194" s="165">
        <f>YEAR(TRM_día[[#This Row],[Fecha]])</f>
        <v>2014</v>
      </c>
      <c r="D194" s="82">
        <f>DATE(YEAR(TRM_día[[#This Row],[Fecha]]),MONTH(TRM_día[[#This Row],[Fecha]]),1)</f>
        <v>41821</v>
      </c>
      <c r="E194">
        <v>1858.47</v>
      </c>
    </row>
    <row r="195" spans="2:5">
      <c r="B195" s="82" t="s">
        <v>749</v>
      </c>
      <c r="C195" s="165">
        <f>YEAR(TRM_día[[#This Row],[Fecha]])</f>
        <v>2014</v>
      </c>
      <c r="D195" s="82">
        <f>DATE(YEAR(TRM_día[[#This Row],[Fecha]]),MONTH(TRM_día[[#This Row],[Fecha]]),1)</f>
        <v>41821</v>
      </c>
      <c r="E195">
        <v>1852.57</v>
      </c>
    </row>
    <row r="196" spans="2:5">
      <c r="B196" s="82" t="s">
        <v>750</v>
      </c>
      <c r="C196" s="165">
        <f>YEAR(TRM_día[[#This Row],[Fecha]])</f>
        <v>2014</v>
      </c>
      <c r="D196" s="82">
        <f>DATE(YEAR(TRM_día[[#This Row],[Fecha]]),MONTH(TRM_día[[#This Row],[Fecha]]),1)</f>
        <v>41821</v>
      </c>
      <c r="E196">
        <v>1852.57</v>
      </c>
    </row>
    <row r="197" spans="2:5">
      <c r="B197" s="82" t="s">
        <v>751</v>
      </c>
      <c r="C197" s="165">
        <f>YEAR(TRM_día[[#This Row],[Fecha]])</f>
        <v>2014</v>
      </c>
      <c r="D197" s="82">
        <f>DATE(YEAR(TRM_día[[#This Row],[Fecha]]),MONTH(TRM_día[[#This Row],[Fecha]]),1)</f>
        <v>41821</v>
      </c>
      <c r="E197">
        <v>1852.57</v>
      </c>
    </row>
    <row r="198" spans="2:5">
      <c r="B198" s="82" t="s">
        <v>752</v>
      </c>
      <c r="C198" s="165">
        <f>YEAR(TRM_día[[#This Row],[Fecha]])</f>
        <v>2014</v>
      </c>
      <c r="D198" s="82">
        <f>DATE(YEAR(TRM_día[[#This Row],[Fecha]]),MONTH(TRM_día[[#This Row],[Fecha]]),1)</f>
        <v>41821</v>
      </c>
      <c r="E198">
        <v>1857.93</v>
      </c>
    </row>
    <row r="199" spans="2:5">
      <c r="B199" s="82" t="s">
        <v>753</v>
      </c>
      <c r="C199" s="165">
        <f>YEAR(TRM_día[[#This Row],[Fecha]])</f>
        <v>2014</v>
      </c>
      <c r="D199" s="82">
        <f>DATE(YEAR(TRM_día[[#This Row],[Fecha]]),MONTH(TRM_día[[#This Row],[Fecha]]),1)</f>
        <v>41821</v>
      </c>
      <c r="E199">
        <v>1867.88</v>
      </c>
    </row>
    <row r="200" spans="2:5">
      <c r="B200" s="82" t="s">
        <v>754</v>
      </c>
      <c r="C200" s="165">
        <f>YEAR(TRM_día[[#This Row],[Fecha]])</f>
        <v>2014</v>
      </c>
      <c r="D200" s="82">
        <f>DATE(YEAR(TRM_día[[#This Row],[Fecha]]),MONTH(TRM_día[[#This Row],[Fecha]]),1)</f>
        <v>41821</v>
      </c>
      <c r="E200">
        <v>1868.41</v>
      </c>
    </row>
    <row r="201" spans="2:5">
      <c r="B201" s="82" t="s">
        <v>755</v>
      </c>
      <c r="C201" s="165">
        <f>YEAR(TRM_día[[#This Row],[Fecha]])</f>
        <v>2014</v>
      </c>
      <c r="D201" s="82">
        <f>DATE(YEAR(TRM_día[[#This Row],[Fecha]]),MONTH(TRM_día[[#This Row],[Fecha]]),1)</f>
        <v>41821</v>
      </c>
      <c r="E201">
        <v>1872.27</v>
      </c>
    </row>
    <row r="202" spans="2:5">
      <c r="B202" s="82" t="s">
        <v>756</v>
      </c>
      <c r="C202" s="165">
        <f>YEAR(TRM_día[[#This Row],[Fecha]])</f>
        <v>2014</v>
      </c>
      <c r="D202" s="82">
        <f>DATE(YEAR(TRM_día[[#This Row],[Fecha]]),MONTH(TRM_día[[#This Row],[Fecha]]),1)</f>
        <v>41821</v>
      </c>
      <c r="E202">
        <v>1871.87</v>
      </c>
    </row>
    <row r="203" spans="2:5">
      <c r="B203" s="82" t="s">
        <v>757</v>
      </c>
      <c r="C203" s="165">
        <f>YEAR(TRM_día[[#This Row],[Fecha]])</f>
        <v>2014</v>
      </c>
      <c r="D203" s="82">
        <f>DATE(YEAR(TRM_día[[#This Row],[Fecha]]),MONTH(TRM_día[[#This Row],[Fecha]]),1)</f>
        <v>41821</v>
      </c>
      <c r="E203">
        <v>1871.87</v>
      </c>
    </row>
    <row r="204" spans="2:5">
      <c r="B204" s="82" t="s">
        <v>758</v>
      </c>
      <c r="C204" s="165">
        <f>YEAR(TRM_día[[#This Row],[Fecha]])</f>
        <v>2014</v>
      </c>
      <c r="D204" s="82">
        <f>DATE(YEAR(TRM_día[[#This Row],[Fecha]]),MONTH(TRM_día[[#This Row],[Fecha]]),1)</f>
        <v>41821</v>
      </c>
      <c r="E204">
        <v>1871.87</v>
      </c>
    </row>
    <row r="205" spans="2:5">
      <c r="B205" s="82" t="s">
        <v>759</v>
      </c>
      <c r="C205" s="165">
        <f>YEAR(TRM_día[[#This Row],[Fecha]])</f>
        <v>2014</v>
      </c>
      <c r="D205" s="82">
        <f>DATE(YEAR(TRM_día[[#This Row],[Fecha]]),MONTH(TRM_día[[#This Row],[Fecha]]),1)</f>
        <v>41821</v>
      </c>
      <c r="E205">
        <v>1861.28</v>
      </c>
    </row>
    <row r="206" spans="2:5">
      <c r="B206" s="82" t="s">
        <v>760</v>
      </c>
      <c r="C206" s="165">
        <f>YEAR(TRM_día[[#This Row],[Fecha]])</f>
        <v>2014</v>
      </c>
      <c r="D206" s="82">
        <f>DATE(YEAR(TRM_día[[#This Row],[Fecha]]),MONTH(TRM_día[[#This Row],[Fecha]]),1)</f>
        <v>41821</v>
      </c>
      <c r="E206">
        <v>1848.98</v>
      </c>
    </row>
    <row r="207" spans="2:5">
      <c r="B207" s="82" t="s">
        <v>761</v>
      </c>
      <c r="C207" s="165">
        <f>YEAR(TRM_día[[#This Row],[Fecha]])</f>
        <v>2014</v>
      </c>
      <c r="D207" s="82">
        <f>DATE(YEAR(TRM_día[[#This Row],[Fecha]]),MONTH(TRM_día[[#This Row],[Fecha]]),1)</f>
        <v>41821</v>
      </c>
      <c r="E207">
        <v>1847.85</v>
      </c>
    </row>
    <row r="208" spans="2:5">
      <c r="B208" s="82" t="s">
        <v>762</v>
      </c>
      <c r="C208" s="165">
        <f>YEAR(TRM_día[[#This Row],[Fecha]])</f>
        <v>2014</v>
      </c>
      <c r="D208" s="82">
        <f>DATE(YEAR(TRM_día[[#This Row],[Fecha]]),MONTH(TRM_día[[#This Row],[Fecha]]),1)</f>
        <v>41821</v>
      </c>
      <c r="E208">
        <v>1846.12</v>
      </c>
    </row>
    <row r="209" spans="2:5">
      <c r="B209" s="82" t="s">
        <v>763</v>
      </c>
      <c r="C209" s="165">
        <f>YEAR(TRM_día[[#This Row],[Fecha]])</f>
        <v>2014</v>
      </c>
      <c r="D209" s="82">
        <f>DATE(YEAR(TRM_día[[#This Row],[Fecha]]),MONTH(TRM_día[[#This Row],[Fecha]]),1)</f>
        <v>41821</v>
      </c>
      <c r="E209">
        <v>1848.56</v>
      </c>
    </row>
    <row r="210" spans="2:5">
      <c r="B210" s="82" t="s">
        <v>764</v>
      </c>
      <c r="C210" s="165">
        <f>YEAR(TRM_día[[#This Row],[Fecha]])</f>
        <v>2014</v>
      </c>
      <c r="D210" s="82">
        <f>DATE(YEAR(TRM_día[[#This Row],[Fecha]]),MONTH(TRM_día[[#This Row],[Fecha]]),1)</f>
        <v>41821</v>
      </c>
      <c r="E210">
        <v>1848.56</v>
      </c>
    </row>
    <row r="211" spans="2:5">
      <c r="B211" s="82" t="s">
        <v>765</v>
      </c>
      <c r="C211" s="165">
        <f>YEAR(TRM_día[[#This Row],[Fecha]])</f>
        <v>2014</v>
      </c>
      <c r="D211" s="82">
        <f>DATE(YEAR(TRM_día[[#This Row],[Fecha]]),MONTH(TRM_día[[#This Row],[Fecha]]),1)</f>
        <v>41821</v>
      </c>
      <c r="E211">
        <v>1848.56</v>
      </c>
    </row>
    <row r="212" spans="2:5">
      <c r="B212" s="82" t="s">
        <v>766</v>
      </c>
      <c r="C212" s="165">
        <f>YEAR(TRM_día[[#This Row],[Fecha]])</f>
        <v>2014</v>
      </c>
      <c r="D212" s="82">
        <f>DATE(YEAR(TRM_día[[#This Row],[Fecha]]),MONTH(TRM_día[[#This Row],[Fecha]]),1)</f>
        <v>41821</v>
      </c>
      <c r="E212">
        <v>1850.61</v>
      </c>
    </row>
    <row r="213" spans="2:5">
      <c r="B213" s="82" t="s">
        <v>767</v>
      </c>
      <c r="C213" s="165">
        <f>YEAR(TRM_día[[#This Row],[Fecha]])</f>
        <v>2014</v>
      </c>
      <c r="D213" s="82">
        <f>DATE(YEAR(TRM_día[[#This Row],[Fecha]]),MONTH(TRM_día[[#This Row],[Fecha]]),1)</f>
        <v>41821</v>
      </c>
      <c r="E213">
        <v>1853.3</v>
      </c>
    </row>
    <row r="214" spans="2:5">
      <c r="B214" s="82" t="s">
        <v>768</v>
      </c>
      <c r="C214" s="165">
        <f>YEAR(TRM_día[[#This Row],[Fecha]])</f>
        <v>2014</v>
      </c>
      <c r="D214" s="82">
        <f>DATE(YEAR(TRM_día[[#This Row],[Fecha]]),MONTH(TRM_día[[#This Row],[Fecha]]),1)</f>
        <v>41821</v>
      </c>
      <c r="E214">
        <v>1872.43</v>
      </c>
    </row>
    <row r="215" spans="2:5">
      <c r="B215" s="82" t="s">
        <v>769</v>
      </c>
      <c r="C215" s="165">
        <f>YEAR(TRM_día[[#This Row],[Fecha]])</f>
        <v>2014</v>
      </c>
      <c r="D215" s="82">
        <f>DATE(YEAR(TRM_día[[#This Row],[Fecha]]),MONTH(TRM_día[[#This Row],[Fecha]]),1)</f>
        <v>41852</v>
      </c>
      <c r="E215">
        <v>1878.75</v>
      </c>
    </row>
    <row r="216" spans="2:5">
      <c r="B216" s="82" t="s">
        <v>770</v>
      </c>
      <c r="C216" s="165">
        <f>YEAR(TRM_día[[#This Row],[Fecha]])</f>
        <v>2014</v>
      </c>
      <c r="D216" s="82">
        <f>DATE(YEAR(TRM_día[[#This Row],[Fecha]]),MONTH(TRM_día[[#This Row],[Fecha]]),1)</f>
        <v>41852</v>
      </c>
      <c r="E216">
        <v>1873.65</v>
      </c>
    </row>
    <row r="217" spans="2:5">
      <c r="B217" s="82" t="s">
        <v>771</v>
      </c>
      <c r="C217" s="165">
        <f>YEAR(TRM_día[[#This Row],[Fecha]])</f>
        <v>2014</v>
      </c>
      <c r="D217" s="82">
        <f>DATE(YEAR(TRM_día[[#This Row],[Fecha]]),MONTH(TRM_día[[#This Row],[Fecha]]),1)</f>
        <v>41852</v>
      </c>
      <c r="E217">
        <v>1873.65</v>
      </c>
    </row>
    <row r="218" spans="2:5">
      <c r="B218" s="82" t="s">
        <v>772</v>
      </c>
      <c r="C218" s="165">
        <f>YEAR(TRM_día[[#This Row],[Fecha]])</f>
        <v>2014</v>
      </c>
      <c r="D218" s="82">
        <f>DATE(YEAR(TRM_día[[#This Row],[Fecha]]),MONTH(TRM_día[[#This Row],[Fecha]]),1)</f>
        <v>41852</v>
      </c>
      <c r="E218">
        <v>1873.65</v>
      </c>
    </row>
    <row r="219" spans="2:5">
      <c r="B219" s="82" t="s">
        <v>773</v>
      </c>
      <c r="C219" s="165">
        <f>YEAR(TRM_día[[#This Row],[Fecha]])</f>
        <v>2014</v>
      </c>
      <c r="D219" s="82">
        <f>DATE(YEAR(TRM_día[[#This Row],[Fecha]]),MONTH(TRM_día[[#This Row],[Fecha]]),1)</f>
        <v>41852</v>
      </c>
      <c r="E219">
        <v>1878.68</v>
      </c>
    </row>
    <row r="220" spans="2:5">
      <c r="B220" s="82" t="s">
        <v>774</v>
      </c>
      <c r="C220" s="165">
        <f>YEAR(TRM_día[[#This Row],[Fecha]])</f>
        <v>2014</v>
      </c>
      <c r="D220" s="82">
        <f>DATE(YEAR(TRM_día[[#This Row],[Fecha]]),MONTH(TRM_día[[#This Row],[Fecha]]),1)</f>
        <v>41852</v>
      </c>
      <c r="E220">
        <v>1892.35</v>
      </c>
    </row>
    <row r="221" spans="2:5">
      <c r="B221" s="82" t="s">
        <v>775</v>
      </c>
      <c r="C221" s="165">
        <f>YEAR(TRM_día[[#This Row],[Fecha]])</f>
        <v>2014</v>
      </c>
      <c r="D221" s="82">
        <f>DATE(YEAR(TRM_día[[#This Row],[Fecha]]),MONTH(TRM_día[[#This Row],[Fecha]]),1)</f>
        <v>41852</v>
      </c>
      <c r="E221">
        <v>1888.51</v>
      </c>
    </row>
    <row r="222" spans="2:5">
      <c r="B222" s="82" t="s">
        <v>776</v>
      </c>
      <c r="C222" s="165">
        <f>YEAR(TRM_día[[#This Row],[Fecha]])</f>
        <v>2014</v>
      </c>
      <c r="D222" s="82">
        <f>DATE(YEAR(TRM_día[[#This Row],[Fecha]]),MONTH(TRM_día[[#This Row],[Fecha]]),1)</f>
        <v>41852</v>
      </c>
      <c r="E222">
        <v>1888.51</v>
      </c>
    </row>
    <row r="223" spans="2:5">
      <c r="B223" s="82" t="s">
        <v>777</v>
      </c>
      <c r="C223" s="165">
        <f>YEAR(TRM_día[[#This Row],[Fecha]])</f>
        <v>2014</v>
      </c>
      <c r="D223" s="82">
        <f>DATE(YEAR(TRM_día[[#This Row],[Fecha]]),MONTH(TRM_día[[#This Row],[Fecha]]),1)</f>
        <v>41852</v>
      </c>
      <c r="E223">
        <v>1891.59</v>
      </c>
    </row>
    <row r="224" spans="2:5">
      <c r="B224" s="82" t="s">
        <v>778</v>
      </c>
      <c r="C224" s="165">
        <f>YEAR(TRM_día[[#This Row],[Fecha]])</f>
        <v>2014</v>
      </c>
      <c r="D224" s="82">
        <f>DATE(YEAR(TRM_día[[#This Row],[Fecha]]),MONTH(TRM_día[[#This Row],[Fecha]]),1)</f>
        <v>41852</v>
      </c>
      <c r="E224">
        <v>1891.59</v>
      </c>
    </row>
    <row r="225" spans="2:5">
      <c r="B225" s="82" t="s">
        <v>779</v>
      </c>
      <c r="C225" s="165">
        <f>YEAR(TRM_día[[#This Row],[Fecha]])</f>
        <v>2014</v>
      </c>
      <c r="D225" s="82">
        <f>DATE(YEAR(TRM_día[[#This Row],[Fecha]]),MONTH(TRM_día[[#This Row],[Fecha]]),1)</f>
        <v>41852</v>
      </c>
      <c r="E225">
        <v>1891.59</v>
      </c>
    </row>
    <row r="226" spans="2:5">
      <c r="B226" s="82" t="s">
        <v>780</v>
      </c>
      <c r="C226" s="165">
        <f>YEAR(TRM_día[[#This Row],[Fecha]])</f>
        <v>2014</v>
      </c>
      <c r="D226" s="82">
        <f>DATE(YEAR(TRM_día[[#This Row],[Fecha]]),MONTH(TRM_día[[#This Row],[Fecha]]),1)</f>
        <v>41852</v>
      </c>
      <c r="E226">
        <v>1881.62</v>
      </c>
    </row>
    <row r="227" spans="2:5">
      <c r="B227" s="82" t="s">
        <v>781</v>
      </c>
      <c r="C227" s="165">
        <f>YEAR(TRM_día[[#This Row],[Fecha]])</f>
        <v>2014</v>
      </c>
      <c r="D227" s="82">
        <f>DATE(YEAR(TRM_día[[#This Row],[Fecha]]),MONTH(TRM_día[[#This Row],[Fecha]]),1)</f>
        <v>41852</v>
      </c>
      <c r="E227">
        <v>1877.4</v>
      </c>
    </row>
    <row r="228" spans="2:5">
      <c r="B228" s="82" t="s">
        <v>782</v>
      </c>
      <c r="C228" s="165">
        <f>YEAR(TRM_día[[#This Row],[Fecha]])</f>
        <v>2014</v>
      </c>
      <c r="D228" s="82">
        <f>DATE(YEAR(TRM_día[[#This Row],[Fecha]]),MONTH(TRM_día[[#This Row],[Fecha]]),1)</f>
        <v>41852</v>
      </c>
      <c r="E228">
        <v>1883.33</v>
      </c>
    </row>
    <row r="229" spans="2:5">
      <c r="B229" s="82" t="s">
        <v>783</v>
      </c>
      <c r="C229" s="165">
        <f>YEAR(TRM_día[[#This Row],[Fecha]])</f>
        <v>2014</v>
      </c>
      <c r="D229" s="82">
        <f>DATE(YEAR(TRM_día[[#This Row],[Fecha]]),MONTH(TRM_día[[#This Row],[Fecha]]),1)</f>
        <v>41852</v>
      </c>
      <c r="E229">
        <v>1877.77</v>
      </c>
    </row>
    <row r="230" spans="2:5">
      <c r="B230" s="82" t="s">
        <v>784</v>
      </c>
      <c r="C230" s="165">
        <f>YEAR(TRM_día[[#This Row],[Fecha]])</f>
        <v>2014</v>
      </c>
      <c r="D230" s="82">
        <f>DATE(YEAR(TRM_día[[#This Row],[Fecha]]),MONTH(TRM_día[[#This Row],[Fecha]]),1)</f>
        <v>41852</v>
      </c>
      <c r="E230">
        <v>1884.81</v>
      </c>
    </row>
    <row r="231" spans="2:5">
      <c r="B231" s="82" t="s">
        <v>785</v>
      </c>
      <c r="C231" s="165">
        <f>YEAR(TRM_día[[#This Row],[Fecha]])</f>
        <v>2014</v>
      </c>
      <c r="D231" s="82">
        <f>DATE(YEAR(TRM_día[[#This Row],[Fecha]]),MONTH(TRM_día[[#This Row],[Fecha]]),1)</f>
        <v>41852</v>
      </c>
      <c r="E231">
        <v>1884.81</v>
      </c>
    </row>
    <row r="232" spans="2:5">
      <c r="B232" s="82" t="s">
        <v>786</v>
      </c>
      <c r="C232" s="165">
        <f>YEAR(TRM_día[[#This Row],[Fecha]])</f>
        <v>2014</v>
      </c>
      <c r="D232" s="82">
        <f>DATE(YEAR(TRM_día[[#This Row],[Fecha]]),MONTH(TRM_día[[#This Row],[Fecha]]),1)</f>
        <v>41852</v>
      </c>
      <c r="E232">
        <v>1884.81</v>
      </c>
    </row>
    <row r="233" spans="2:5">
      <c r="B233" s="82" t="s">
        <v>787</v>
      </c>
      <c r="C233" s="165">
        <f>YEAR(TRM_día[[#This Row],[Fecha]])</f>
        <v>2014</v>
      </c>
      <c r="D233" s="82">
        <f>DATE(YEAR(TRM_día[[#This Row],[Fecha]]),MONTH(TRM_día[[#This Row],[Fecha]]),1)</f>
        <v>41852</v>
      </c>
      <c r="E233">
        <v>1884.81</v>
      </c>
    </row>
    <row r="234" spans="2:5">
      <c r="B234" s="82" t="s">
        <v>788</v>
      </c>
      <c r="C234" s="165">
        <f>YEAR(TRM_día[[#This Row],[Fecha]])</f>
        <v>2014</v>
      </c>
      <c r="D234" s="82">
        <f>DATE(YEAR(TRM_día[[#This Row],[Fecha]]),MONTH(TRM_día[[#This Row],[Fecha]]),1)</f>
        <v>41852</v>
      </c>
      <c r="E234">
        <v>1894.27</v>
      </c>
    </row>
    <row r="235" spans="2:5">
      <c r="B235" s="82" t="s">
        <v>789</v>
      </c>
      <c r="C235" s="165">
        <f>YEAR(TRM_día[[#This Row],[Fecha]])</f>
        <v>2014</v>
      </c>
      <c r="D235" s="82">
        <f>DATE(YEAR(TRM_día[[#This Row],[Fecha]]),MONTH(TRM_día[[#This Row],[Fecha]]),1)</f>
        <v>41852</v>
      </c>
      <c r="E235">
        <v>1912.43</v>
      </c>
    </row>
    <row r="236" spans="2:5">
      <c r="B236" s="82" t="s">
        <v>790</v>
      </c>
      <c r="C236" s="165">
        <f>YEAR(TRM_día[[#This Row],[Fecha]])</f>
        <v>2014</v>
      </c>
      <c r="D236" s="82">
        <f>DATE(YEAR(TRM_día[[#This Row],[Fecha]]),MONTH(TRM_día[[#This Row],[Fecha]]),1)</f>
        <v>41852</v>
      </c>
      <c r="E236">
        <v>1919.84</v>
      </c>
    </row>
    <row r="237" spans="2:5">
      <c r="B237" s="82" t="s">
        <v>791</v>
      </c>
      <c r="C237" s="165">
        <f>YEAR(TRM_día[[#This Row],[Fecha]])</f>
        <v>2014</v>
      </c>
      <c r="D237" s="82">
        <f>DATE(YEAR(TRM_día[[#This Row],[Fecha]]),MONTH(TRM_día[[#This Row],[Fecha]]),1)</f>
        <v>41852</v>
      </c>
      <c r="E237">
        <v>1924.4</v>
      </c>
    </row>
    <row r="238" spans="2:5">
      <c r="B238" s="82" t="s">
        <v>792</v>
      </c>
      <c r="C238" s="165">
        <f>YEAR(TRM_día[[#This Row],[Fecha]])</f>
        <v>2014</v>
      </c>
      <c r="D238" s="82">
        <f>DATE(YEAR(TRM_día[[#This Row],[Fecha]]),MONTH(TRM_día[[#This Row],[Fecha]]),1)</f>
        <v>41852</v>
      </c>
      <c r="E238">
        <v>1924.4</v>
      </c>
    </row>
    <row r="239" spans="2:5">
      <c r="B239" s="82" t="s">
        <v>793</v>
      </c>
      <c r="C239" s="165">
        <f>YEAR(TRM_día[[#This Row],[Fecha]])</f>
        <v>2014</v>
      </c>
      <c r="D239" s="82">
        <f>DATE(YEAR(TRM_día[[#This Row],[Fecha]]),MONTH(TRM_día[[#This Row],[Fecha]]),1)</f>
        <v>41852</v>
      </c>
      <c r="E239">
        <v>1924.4</v>
      </c>
    </row>
    <row r="240" spans="2:5">
      <c r="B240" s="82" t="s">
        <v>794</v>
      </c>
      <c r="C240" s="165">
        <f>YEAR(TRM_día[[#This Row],[Fecha]])</f>
        <v>2014</v>
      </c>
      <c r="D240" s="82">
        <f>DATE(YEAR(TRM_día[[#This Row],[Fecha]]),MONTH(TRM_día[[#This Row],[Fecha]]),1)</f>
        <v>41852</v>
      </c>
      <c r="E240">
        <v>1932.39</v>
      </c>
    </row>
    <row r="241" spans="2:5">
      <c r="B241" s="82" t="s">
        <v>795</v>
      </c>
      <c r="C241" s="165">
        <f>YEAR(TRM_día[[#This Row],[Fecha]])</f>
        <v>2014</v>
      </c>
      <c r="D241" s="82">
        <f>DATE(YEAR(TRM_día[[#This Row],[Fecha]]),MONTH(TRM_día[[#This Row],[Fecha]]),1)</f>
        <v>41852</v>
      </c>
      <c r="E241">
        <v>1928.67</v>
      </c>
    </row>
    <row r="242" spans="2:5">
      <c r="B242" s="82" t="s">
        <v>796</v>
      </c>
      <c r="C242" s="165">
        <f>YEAR(TRM_día[[#This Row],[Fecha]])</f>
        <v>2014</v>
      </c>
      <c r="D242" s="82">
        <f>DATE(YEAR(TRM_día[[#This Row],[Fecha]]),MONTH(TRM_día[[#This Row],[Fecha]]),1)</f>
        <v>41852</v>
      </c>
      <c r="E242">
        <v>1926.92</v>
      </c>
    </row>
    <row r="243" spans="2:5">
      <c r="B243" s="82" t="s">
        <v>797</v>
      </c>
      <c r="C243" s="165">
        <f>YEAR(TRM_día[[#This Row],[Fecha]])</f>
        <v>2014</v>
      </c>
      <c r="D243" s="82">
        <f>DATE(YEAR(TRM_día[[#This Row],[Fecha]]),MONTH(TRM_día[[#This Row],[Fecha]]),1)</f>
        <v>41852</v>
      </c>
      <c r="E243">
        <v>1935.04</v>
      </c>
    </row>
    <row r="244" spans="2:5">
      <c r="B244" s="82" t="s">
        <v>798</v>
      </c>
      <c r="C244" s="165">
        <f>YEAR(TRM_día[[#This Row],[Fecha]])</f>
        <v>2014</v>
      </c>
      <c r="D244" s="82">
        <f>DATE(YEAR(TRM_día[[#This Row],[Fecha]]),MONTH(TRM_día[[#This Row],[Fecha]]),1)</f>
        <v>41852</v>
      </c>
      <c r="E244">
        <v>1918.62</v>
      </c>
    </row>
    <row r="245" spans="2:5">
      <c r="B245" s="82" t="s">
        <v>799</v>
      </c>
      <c r="C245" s="165">
        <f>YEAR(TRM_día[[#This Row],[Fecha]])</f>
        <v>2014</v>
      </c>
      <c r="D245" s="82">
        <f>DATE(YEAR(TRM_día[[#This Row],[Fecha]]),MONTH(TRM_día[[#This Row],[Fecha]]),1)</f>
        <v>41852</v>
      </c>
      <c r="E245">
        <v>1918.62</v>
      </c>
    </row>
    <row r="246" spans="2:5">
      <c r="B246" s="82" t="s">
        <v>800</v>
      </c>
      <c r="C246" s="165">
        <f>YEAR(TRM_día[[#This Row],[Fecha]])</f>
        <v>2014</v>
      </c>
      <c r="D246" s="82">
        <f>DATE(YEAR(TRM_día[[#This Row],[Fecha]]),MONTH(TRM_día[[#This Row],[Fecha]]),1)</f>
        <v>41883</v>
      </c>
      <c r="E246">
        <v>1918.62</v>
      </c>
    </row>
    <row r="247" spans="2:5">
      <c r="B247" s="82" t="s">
        <v>801</v>
      </c>
      <c r="C247" s="165">
        <f>YEAR(TRM_día[[#This Row],[Fecha]])</f>
        <v>2014</v>
      </c>
      <c r="D247" s="82">
        <f>DATE(YEAR(TRM_día[[#This Row],[Fecha]]),MONTH(TRM_día[[#This Row],[Fecha]]),1)</f>
        <v>41883</v>
      </c>
      <c r="E247">
        <v>1918.62</v>
      </c>
    </row>
    <row r="248" spans="2:5">
      <c r="B248" s="82" t="s">
        <v>802</v>
      </c>
      <c r="C248" s="165">
        <f>YEAR(TRM_día[[#This Row],[Fecha]])</f>
        <v>2014</v>
      </c>
      <c r="D248" s="82">
        <f>DATE(YEAR(TRM_día[[#This Row],[Fecha]]),MONTH(TRM_día[[#This Row],[Fecha]]),1)</f>
        <v>41883</v>
      </c>
      <c r="E248">
        <v>1931.49</v>
      </c>
    </row>
    <row r="249" spans="2:5">
      <c r="B249" s="82" t="s">
        <v>803</v>
      </c>
      <c r="C249" s="165">
        <f>YEAR(TRM_día[[#This Row],[Fecha]])</f>
        <v>2014</v>
      </c>
      <c r="D249" s="82">
        <f>DATE(YEAR(TRM_día[[#This Row],[Fecha]]),MONTH(TRM_día[[#This Row],[Fecha]]),1)</f>
        <v>41883</v>
      </c>
      <c r="E249">
        <v>1924.67</v>
      </c>
    </row>
    <row r="250" spans="2:5">
      <c r="B250" s="82" t="s">
        <v>804</v>
      </c>
      <c r="C250" s="165">
        <f>YEAR(TRM_día[[#This Row],[Fecha]])</f>
        <v>2014</v>
      </c>
      <c r="D250" s="82">
        <f>DATE(YEAR(TRM_día[[#This Row],[Fecha]]),MONTH(TRM_día[[#This Row],[Fecha]]),1)</f>
        <v>41883</v>
      </c>
      <c r="E250">
        <v>1931.45</v>
      </c>
    </row>
    <row r="251" spans="2:5">
      <c r="B251" s="82" t="s">
        <v>805</v>
      </c>
      <c r="C251" s="165">
        <f>YEAR(TRM_día[[#This Row],[Fecha]])</f>
        <v>2014</v>
      </c>
      <c r="D251" s="82">
        <f>DATE(YEAR(TRM_día[[#This Row],[Fecha]]),MONTH(TRM_día[[#This Row],[Fecha]]),1)</f>
        <v>41883</v>
      </c>
      <c r="E251">
        <v>1935.25</v>
      </c>
    </row>
    <row r="252" spans="2:5">
      <c r="B252" s="82" t="s">
        <v>806</v>
      </c>
      <c r="C252" s="165">
        <f>YEAR(TRM_día[[#This Row],[Fecha]])</f>
        <v>2014</v>
      </c>
      <c r="D252" s="82">
        <f>DATE(YEAR(TRM_día[[#This Row],[Fecha]]),MONTH(TRM_día[[#This Row],[Fecha]]),1)</f>
        <v>41883</v>
      </c>
      <c r="E252">
        <v>1935.25</v>
      </c>
    </row>
    <row r="253" spans="2:5">
      <c r="B253" s="82" t="s">
        <v>807</v>
      </c>
      <c r="C253" s="165">
        <f>YEAR(TRM_día[[#This Row],[Fecha]])</f>
        <v>2014</v>
      </c>
      <c r="D253" s="82">
        <f>DATE(YEAR(TRM_día[[#This Row],[Fecha]]),MONTH(TRM_día[[#This Row],[Fecha]]),1)</f>
        <v>41883</v>
      </c>
      <c r="E253">
        <v>1935.25</v>
      </c>
    </row>
    <row r="254" spans="2:5">
      <c r="B254" s="82" t="s">
        <v>808</v>
      </c>
      <c r="C254" s="165">
        <f>YEAR(TRM_día[[#This Row],[Fecha]])</f>
        <v>2014</v>
      </c>
      <c r="D254" s="82">
        <f>DATE(YEAR(TRM_día[[#This Row],[Fecha]]),MONTH(TRM_día[[#This Row],[Fecha]]),1)</f>
        <v>41883</v>
      </c>
      <c r="E254">
        <v>1942.03</v>
      </c>
    </row>
    <row r="255" spans="2:5">
      <c r="B255" s="82" t="s">
        <v>809</v>
      </c>
      <c r="C255" s="165">
        <f>YEAR(TRM_día[[#This Row],[Fecha]])</f>
        <v>2014</v>
      </c>
      <c r="D255" s="82">
        <f>DATE(YEAR(TRM_día[[#This Row],[Fecha]]),MONTH(TRM_día[[#This Row],[Fecha]]),1)</f>
        <v>41883</v>
      </c>
      <c r="E255">
        <v>1962.84</v>
      </c>
    </row>
    <row r="256" spans="2:5">
      <c r="B256" s="82" t="s">
        <v>810</v>
      </c>
      <c r="C256" s="165">
        <f>YEAR(TRM_día[[#This Row],[Fecha]])</f>
        <v>2014</v>
      </c>
      <c r="D256" s="82">
        <f>DATE(YEAR(TRM_día[[#This Row],[Fecha]]),MONTH(TRM_día[[#This Row],[Fecha]]),1)</f>
        <v>41883</v>
      </c>
      <c r="E256">
        <v>1975.82</v>
      </c>
    </row>
    <row r="257" spans="2:5">
      <c r="B257" s="82" t="s">
        <v>811</v>
      </c>
      <c r="C257" s="165">
        <f>YEAR(TRM_día[[#This Row],[Fecha]])</f>
        <v>2014</v>
      </c>
      <c r="D257" s="82">
        <f>DATE(YEAR(TRM_día[[#This Row],[Fecha]]),MONTH(TRM_día[[#This Row],[Fecha]]),1)</f>
        <v>41883</v>
      </c>
      <c r="E257">
        <v>1979.97</v>
      </c>
    </row>
    <row r="258" spans="2:5">
      <c r="B258" s="82" t="s">
        <v>812</v>
      </c>
      <c r="C258" s="165">
        <f>YEAR(TRM_día[[#This Row],[Fecha]])</f>
        <v>2014</v>
      </c>
      <c r="D258" s="82">
        <f>DATE(YEAR(TRM_día[[#This Row],[Fecha]]),MONTH(TRM_día[[#This Row],[Fecha]]),1)</f>
        <v>41883</v>
      </c>
      <c r="E258">
        <v>1994.97</v>
      </c>
    </row>
    <row r="259" spans="2:5">
      <c r="B259" s="82" t="s">
        <v>813</v>
      </c>
      <c r="C259" s="165">
        <f>YEAR(TRM_día[[#This Row],[Fecha]])</f>
        <v>2014</v>
      </c>
      <c r="D259" s="82">
        <f>DATE(YEAR(TRM_día[[#This Row],[Fecha]]),MONTH(TRM_día[[#This Row],[Fecha]]),1)</f>
        <v>41883</v>
      </c>
      <c r="E259">
        <v>1994.97</v>
      </c>
    </row>
    <row r="260" spans="2:5">
      <c r="B260" s="82" t="s">
        <v>814</v>
      </c>
      <c r="C260" s="165">
        <f>YEAR(TRM_día[[#This Row],[Fecha]])</f>
        <v>2014</v>
      </c>
      <c r="D260" s="82">
        <f>DATE(YEAR(TRM_día[[#This Row],[Fecha]]),MONTH(TRM_día[[#This Row],[Fecha]]),1)</f>
        <v>41883</v>
      </c>
      <c r="E260">
        <v>1994.97</v>
      </c>
    </row>
    <row r="261" spans="2:5">
      <c r="B261" s="82" t="s">
        <v>815</v>
      </c>
      <c r="C261" s="165">
        <f>YEAR(TRM_día[[#This Row],[Fecha]])</f>
        <v>2014</v>
      </c>
      <c r="D261" s="82">
        <f>DATE(YEAR(TRM_día[[#This Row],[Fecha]]),MONTH(TRM_día[[#This Row],[Fecha]]),1)</f>
        <v>41883</v>
      </c>
      <c r="E261">
        <v>1987.71</v>
      </c>
    </row>
    <row r="262" spans="2:5">
      <c r="B262" s="82" t="s">
        <v>816</v>
      </c>
      <c r="C262" s="165">
        <f>YEAR(TRM_día[[#This Row],[Fecha]])</f>
        <v>2014</v>
      </c>
      <c r="D262" s="82">
        <f>DATE(YEAR(TRM_día[[#This Row],[Fecha]]),MONTH(TRM_día[[#This Row],[Fecha]]),1)</f>
        <v>41883</v>
      </c>
      <c r="E262">
        <v>1978.08</v>
      </c>
    </row>
    <row r="263" spans="2:5">
      <c r="B263" s="82" t="s">
        <v>817</v>
      </c>
      <c r="C263" s="165">
        <f>YEAR(TRM_día[[#This Row],[Fecha]])</f>
        <v>2014</v>
      </c>
      <c r="D263" s="82">
        <f>DATE(YEAR(TRM_día[[#This Row],[Fecha]]),MONTH(TRM_día[[#This Row],[Fecha]]),1)</f>
        <v>41883</v>
      </c>
      <c r="E263">
        <v>1975.47</v>
      </c>
    </row>
    <row r="264" spans="2:5">
      <c r="B264" s="82" t="s">
        <v>818</v>
      </c>
      <c r="C264" s="165">
        <f>YEAR(TRM_día[[#This Row],[Fecha]])</f>
        <v>2014</v>
      </c>
      <c r="D264" s="82">
        <f>DATE(YEAR(TRM_día[[#This Row],[Fecha]]),MONTH(TRM_día[[#This Row],[Fecha]]),1)</f>
        <v>41883</v>
      </c>
      <c r="E264">
        <v>1975.42</v>
      </c>
    </row>
    <row r="265" spans="2:5">
      <c r="B265" s="82" t="s">
        <v>819</v>
      </c>
      <c r="C265" s="165">
        <f>YEAR(TRM_día[[#This Row],[Fecha]])</f>
        <v>2014</v>
      </c>
      <c r="D265" s="82">
        <f>DATE(YEAR(TRM_día[[#This Row],[Fecha]]),MONTH(TRM_día[[#This Row],[Fecha]]),1)</f>
        <v>41883</v>
      </c>
      <c r="E265">
        <v>1966.89</v>
      </c>
    </row>
    <row r="266" spans="2:5">
      <c r="B266" s="82" t="s">
        <v>820</v>
      </c>
      <c r="C266" s="165">
        <f>YEAR(TRM_día[[#This Row],[Fecha]])</f>
        <v>2014</v>
      </c>
      <c r="D266" s="82">
        <f>DATE(YEAR(TRM_día[[#This Row],[Fecha]]),MONTH(TRM_día[[#This Row],[Fecha]]),1)</f>
        <v>41883</v>
      </c>
      <c r="E266">
        <v>1966.89</v>
      </c>
    </row>
    <row r="267" spans="2:5">
      <c r="B267" s="82" t="s">
        <v>821</v>
      </c>
      <c r="C267" s="165">
        <f>YEAR(TRM_día[[#This Row],[Fecha]])</f>
        <v>2014</v>
      </c>
      <c r="D267" s="82">
        <f>DATE(YEAR(TRM_día[[#This Row],[Fecha]]),MONTH(TRM_día[[#This Row],[Fecha]]),1)</f>
        <v>41883</v>
      </c>
      <c r="E267">
        <v>1966.89</v>
      </c>
    </row>
    <row r="268" spans="2:5">
      <c r="B268" s="82" t="s">
        <v>822</v>
      </c>
      <c r="C268" s="165">
        <f>YEAR(TRM_día[[#This Row],[Fecha]])</f>
        <v>2014</v>
      </c>
      <c r="D268" s="82">
        <f>DATE(YEAR(TRM_día[[#This Row],[Fecha]]),MONTH(TRM_día[[#This Row],[Fecha]]),1)</f>
        <v>41883</v>
      </c>
      <c r="E268">
        <v>1992.68</v>
      </c>
    </row>
    <row r="269" spans="2:5">
      <c r="B269" s="82" t="s">
        <v>823</v>
      </c>
      <c r="C269" s="165">
        <f>YEAR(TRM_día[[#This Row],[Fecha]])</f>
        <v>2014</v>
      </c>
      <c r="D269" s="82">
        <f>DATE(YEAR(TRM_día[[#This Row],[Fecha]]),MONTH(TRM_día[[#This Row],[Fecha]]),1)</f>
        <v>41883</v>
      </c>
      <c r="E269">
        <v>1997.91</v>
      </c>
    </row>
    <row r="270" spans="2:5">
      <c r="B270" s="82" t="s">
        <v>824</v>
      </c>
      <c r="C270" s="165">
        <f>YEAR(TRM_día[[#This Row],[Fecha]])</f>
        <v>2014</v>
      </c>
      <c r="D270" s="82">
        <f>DATE(YEAR(TRM_día[[#This Row],[Fecha]]),MONTH(TRM_día[[#This Row],[Fecha]]),1)</f>
        <v>41883</v>
      </c>
      <c r="E270">
        <v>2007.48</v>
      </c>
    </row>
    <row r="271" spans="2:5">
      <c r="B271" s="82" t="s">
        <v>825</v>
      </c>
      <c r="C271" s="165">
        <f>YEAR(TRM_día[[#This Row],[Fecha]])</f>
        <v>2014</v>
      </c>
      <c r="D271" s="82">
        <f>DATE(YEAR(TRM_día[[#This Row],[Fecha]]),MONTH(TRM_día[[#This Row],[Fecha]]),1)</f>
        <v>41883</v>
      </c>
      <c r="E271">
        <v>2019.76</v>
      </c>
    </row>
    <row r="272" spans="2:5">
      <c r="B272" s="82" t="s">
        <v>826</v>
      </c>
      <c r="C272" s="165">
        <f>YEAR(TRM_día[[#This Row],[Fecha]])</f>
        <v>2014</v>
      </c>
      <c r="D272" s="82">
        <f>DATE(YEAR(TRM_día[[#This Row],[Fecha]]),MONTH(TRM_día[[#This Row],[Fecha]]),1)</f>
        <v>41883</v>
      </c>
      <c r="E272">
        <v>2023.89</v>
      </c>
    </row>
    <row r="273" spans="2:5">
      <c r="B273" s="82" t="s">
        <v>827</v>
      </c>
      <c r="C273" s="165">
        <f>YEAR(TRM_día[[#This Row],[Fecha]])</f>
        <v>2014</v>
      </c>
      <c r="D273" s="82">
        <f>DATE(YEAR(TRM_día[[#This Row],[Fecha]]),MONTH(TRM_día[[#This Row],[Fecha]]),1)</f>
        <v>41883</v>
      </c>
      <c r="E273">
        <v>2023.89</v>
      </c>
    </row>
    <row r="274" spans="2:5">
      <c r="B274" s="82" t="s">
        <v>828</v>
      </c>
      <c r="C274" s="165">
        <f>YEAR(TRM_día[[#This Row],[Fecha]])</f>
        <v>2014</v>
      </c>
      <c r="D274" s="82">
        <f>DATE(YEAR(TRM_día[[#This Row],[Fecha]]),MONTH(TRM_día[[#This Row],[Fecha]]),1)</f>
        <v>41883</v>
      </c>
      <c r="E274">
        <v>2023.89</v>
      </c>
    </row>
    <row r="275" spans="2:5">
      <c r="B275" s="82" t="s">
        <v>829</v>
      </c>
      <c r="C275" s="165">
        <f>YEAR(TRM_día[[#This Row],[Fecha]])</f>
        <v>2014</v>
      </c>
      <c r="D275" s="82">
        <f>DATE(YEAR(TRM_día[[#This Row],[Fecha]]),MONTH(TRM_día[[#This Row],[Fecha]]),1)</f>
        <v>41883</v>
      </c>
      <c r="E275">
        <v>2028.48</v>
      </c>
    </row>
    <row r="276" spans="2:5">
      <c r="B276" s="82" t="s">
        <v>830</v>
      </c>
      <c r="C276" s="165">
        <f>YEAR(TRM_día[[#This Row],[Fecha]])</f>
        <v>2014</v>
      </c>
      <c r="D276" s="82">
        <f>DATE(YEAR(TRM_día[[#This Row],[Fecha]]),MONTH(TRM_día[[#This Row],[Fecha]]),1)</f>
        <v>41913</v>
      </c>
      <c r="E276">
        <v>2022</v>
      </c>
    </row>
    <row r="277" spans="2:5">
      <c r="B277" s="82" t="s">
        <v>831</v>
      </c>
      <c r="C277" s="165">
        <f>YEAR(TRM_día[[#This Row],[Fecha]])</f>
        <v>2014</v>
      </c>
      <c r="D277" s="82">
        <f>DATE(YEAR(TRM_día[[#This Row],[Fecha]]),MONTH(TRM_día[[#This Row],[Fecha]]),1)</f>
        <v>41913</v>
      </c>
      <c r="E277">
        <v>2025.75</v>
      </c>
    </row>
    <row r="278" spans="2:5">
      <c r="B278" s="82" t="s">
        <v>832</v>
      </c>
      <c r="C278" s="165">
        <f>YEAR(TRM_día[[#This Row],[Fecha]])</f>
        <v>2014</v>
      </c>
      <c r="D278" s="82">
        <f>DATE(YEAR(TRM_día[[#This Row],[Fecha]]),MONTH(TRM_día[[#This Row],[Fecha]]),1)</f>
        <v>41913</v>
      </c>
      <c r="E278">
        <v>2021.49</v>
      </c>
    </row>
    <row r="279" spans="2:5">
      <c r="B279" s="82" t="s">
        <v>833</v>
      </c>
      <c r="C279" s="165">
        <f>YEAR(TRM_día[[#This Row],[Fecha]])</f>
        <v>2014</v>
      </c>
      <c r="D279" s="82">
        <f>DATE(YEAR(TRM_día[[#This Row],[Fecha]]),MONTH(TRM_día[[#This Row],[Fecha]]),1)</f>
        <v>41913</v>
      </c>
      <c r="E279">
        <v>2026.2</v>
      </c>
    </row>
    <row r="280" spans="2:5">
      <c r="B280" s="82" t="s">
        <v>834</v>
      </c>
      <c r="C280" s="165">
        <f>YEAR(TRM_día[[#This Row],[Fecha]])</f>
        <v>2014</v>
      </c>
      <c r="D280" s="82">
        <f>DATE(YEAR(TRM_día[[#This Row],[Fecha]]),MONTH(TRM_día[[#This Row],[Fecha]]),1)</f>
        <v>41913</v>
      </c>
      <c r="E280">
        <v>2026.2</v>
      </c>
    </row>
    <row r="281" spans="2:5">
      <c r="B281" s="82" t="s">
        <v>835</v>
      </c>
      <c r="C281" s="165">
        <f>YEAR(TRM_día[[#This Row],[Fecha]])</f>
        <v>2014</v>
      </c>
      <c r="D281" s="82">
        <f>DATE(YEAR(TRM_día[[#This Row],[Fecha]]),MONTH(TRM_día[[#This Row],[Fecha]]),1)</f>
        <v>41913</v>
      </c>
      <c r="E281">
        <v>2026.2</v>
      </c>
    </row>
    <row r="282" spans="2:5">
      <c r="B282" s="82" t="s">
        <v>836</v>
      </c>
      <c r="C282" s="165">
        <f>YEAR(TRM_día[[#This Row],[Fecha]])</f>
        <v>2014</v>
      </c>
      <c r="D282" s="82">
        <f>DATE(YEAR(TRM_día[[#This Row],[Fecha]]),MONTH(TRM_día[[#This Row],[Fecha]]),1)</f>
        <v>41913</v>
      </c>
      <c r="E282">
        <v>2028.03</v>
      </c>
    </row>
    <row r="283" spans="2:5">
      <c r="B283" s="82" t="s">
        <v>837</v>
      </c>
      <c r="C283" s="165">
        <f>YEAR(TRM_día[[#This Row],[Fecha]])</f>
        <v>2014</v>
      </c>
      <c r="D283" s="82">
        <f>DATE(YEAR(TRM_día[[#This Row],[Fecha]]),MONTH(TRM_día[[#This Row],[Fecha]]),1)</f>
        <v>41913</v>
      </c>
      <c r="E283">
        <v>2026.9</v>
      </c>
    </row>
    <row r="284" spans="2:5">
      <c r="B284" s="82" t="s">
        <v>838</v>
      </c>
      <c r="C284" s="165">
        <f>YEAR(TRM_día[[#This Row],[Fecha]])</f>
        <v>2014</v>
      </c>
      <c r="D284" s="82">
        <f>DATE(YEAR(TRM_día[[#This Row],[Fecha]]),MONTH(TRM_día[[#This Row],[Fecha]]),1)</f>
        <v>41913</v>
      </c>
      <c r="E284">
        <v>2040.31</v>
      </c>
    </row>
    <row r="285" spans="2:5">
      <c r="B285" s="82" t="s">
        <v>839</v>
      </c>
      <c r="C285" s="165">
        <f>YEAR(TRM_día[[#This Row],[Fecha]])</f>
        <v>2014</v>
      </c>
      <c r="D285" s="82">
        <f>DATE(YEAR(TRM_día[[#This Row],[Fecha]]),MONTH(TRM_día[[#This Row],[Fecha]]),1)</f>
        <v>41913</v>
      </c>
      <c r="E285">
        <v>2041.71</v>
      </c>
    </row>
    <row r="286" spans="2:5">
      <c r="B286" s="82" t="s">
        <v>840</v>
      </c>
      <c r="C286" s="165">
        <f>YEAR(TRM_día[[#This Row],[Fecha]])</f>
        <v>2014</v>
      </c>
      <c r="D286" s="82">
        <f>DATE(YEAR(TRM_día[[#This Row],[Fecha]]),MONTH(TRM_día[[#This Row],[Fecha]]),1)</f>
        <v>41913</v>
      </c>
      <c r="E286">
        <v>2052.96</v>
      </c>
    </row>
    <row r="287" spans="2:5">
      <c r="B287" s="82" t="s">
        <v>841</v>
      </c>
      <c r="C287" s="165">
        <f>YEAR(TRM_día[[#This Row],[Fecha]])</f>
        <v>2014</v>
      </c>
      <c r="D287" s="82">
        <f>DATE(YEAR(TRM_día[[#This Row],[Fecha]]),MONTH(TRM_día[[#This Row],[Fecha]]),1)</f>
        <v>41913</v>
      </c>
      <c r="E287">
        <v>2052.96</v>
      </c>
    </row>
    <row r="288" spans="2:5">
      <c r="B288" s="82" t="s">
        <v>842</v>
      </c>
      <c r="C288" s="165">
        <f>YEAR(TRM_día[[#This Row],[Fecha]])</f>
        <v>2014</v>
      </c>
      <c r="D288" s="82">
        <f>DATE(YEAR(TRM_día[[#This Row],[Fecha]]),MONTH(TRM_día[[#This Row],[Fecha]]),1)</f>
        <v>41913</v>
      </c>
      <c r="E288">
        <v>2052.96</v>
      </c>
    </row>
    <row r="289" spans="2:5">
      <c r="B289" s="82" t="s">
        <v>843</v>
      </c>
      <c r="C289" s="165">
        <f>YEAR(TRM_día[[#This Row],[Fecha]])</f>
        <v>2014</v>
      </c>
      <c r="D289" s="82">
        <f>DATE(YEAR(TRM_día[[#This Row],[Fecha]]),MONTH(TRM_día[[#This Row],[Fecha]]),1)</f>
        <v>41913</v>
      </c>
      <c r="E289">
        <v>2052.96</v>
      </c>
    </row>
    <row r="290" spans="2:5">
      <c r="B290" s="82" t="s">
        <v>844</v>
      </c>
      <c r="C290" s="165">
        <f>YEAR(TRM_día[[#This Row],[Fecha]])</f>
        <v>2014</v>
      </c>
      <c r="D290" s="82">
        <f>DATE(YEAR(TRM_día[[#This Row],[Fecha]]),MONTH(TRM_día[[#This Row],[Fecha]]),1)</f>
        <v>41913</v>
      </c>
      <c r="E290">
        <v>2049.66</v>
      </c>
    </row>
    <row r="291" spans="2:5">
      <c r="B291" s="82" t="s">
        <v>845</v>
      </c>
      <c r="C291" s="165">
        <f>YEAR(TRM_día[[#This Row],[Fecha]])</f>
        <v>2014</v>
      </c>
      <c r="D291" s="82">
        <f>DATE(YEAR(TRM_día[[#This Row],[Fecha]]),MONTH(TRM_día[[#This Row],[Fecha]]),1)</f>
        <v>41913</v>
      </c>
      <c r="E291">
        <v>2057.6999999999998</v>
      </c>
    </row>
    <row r="292" spans="2:5">
      <c r="B292" s="82" t="s">
        <v>846</v>
      </c>
      <c r="C292" s="165">
        <f>YEAR(TRM_día[[#This Row],[Fecha]])</f>
        <v>2014</v>
      </c>
      <c r="D292" s="82">
        <f>DATE(YEAR(TRM_día[[#This Row],[Fecha]]),MONTH(TRM_día[[#This Row],[Fecha]]),1)</f>
        <v>41913</v>
      </c>
      <c r="E292">
        <v>2074.4</v>
      </c>
    </row>
    <row r="293" spans="2:5">
      <c r="B293" s="82" t="s">
        <v>847</v>
      </c>
      <c r="C293" s="165">
        <f>YEAR(TRM_día[[#This Row],[Fecha]])</f>
        <v>2014</v>
      </c>
      <c r="D293" s="82">
        <f>DATE(YEAR(TRM_día[[#This Row],[Fecha]]),MONTH(TRM_día[[#This Row],[Fecha]]),1)</f>
        <v>41913</v>
      </c>
      <c r="E293">
        <v>2064.4299999999998</v>
      </c>
    </row>
    <row r="294" spans="2:5">
      <c r="B294" s="82" t="s">
        <v>848</v>
      </c>
      <c r="C294" s="165">
        <f>YEAR(TRM_día[[#This Row],[Fecha]])</f>
        <v>2014</v>
      </c>
      <c r="D294" s="82">
        <f>DATE(YEAR(TRM_día[[#This Row],[Fecha]]),MONTH(TRM_día[[#This Row],[Fecha]]),1)</f>
        <v>41913</v>
      </c>
      <c r="E294">
        <v>2064.4299999999998</v>
      </c>
    </row>
    <row r="295" spans="2:5">
      <c r="B295" s="82" t="s">
        <v>849</v>
      </c>
      <c r="C295" s="165">
        <f>YEAR(TRM_día[[#This Row],[Fecha]])</f>
        <v>2014</v>
      </c>
      <c r="D295" s="82">
        <f>DATE(YEAR(TRM_día[[#This Row],[Fecha]]),MONTH(TRM_día[[#This Row],[Fecha]]),1)</f>
        <v>41913</v>
      </c>
      <c r="E295">
        <v>2064.4299999999998</v>
      </c>
    </row>
    <row r="296" spans="2:5">
      <c r="B296" s="82" t="s">
        <v>850</v>
      </c>
      <c r="C296" s="165">
        <f>YEAR(TRM_día[[#This Row],[Fecha]])</f>
        <v>2014</v>
      </c>
      <c r="D296" s="82">
        <f>DATE(YEAR(TRM_día[[#This Row],[Fecha]]),MONTH(TRM_día[[#This Row],[Fecha]]),1)</f>
        <v>41913</v>
      </c>
      <c r="E296">
        <v>2065.8200000000002</v>
      </c>
    </row>
    <row r="297" spans="2:5">
      <c r="B297" s="82" t="s">
        <v>851</v>
      </c>
      <c r="C297" s="165">
        <f>YEAR(TRM_día[[#This Row],[Fecha]])</f>
        <v>2014</v>
      </c>
      <c r="D297" s="82">
        <f>DATE(YEAR(TRM_día[[#This Row],[Fecha]]),MONTH(TRM_día[[#This Row],[Fecha]]),1)</f>
        <v>41913</v>
      </c>
      <c r="E297">
        <v>2048.44</v>
      </c>
    </row>
    <row r="298" spans="2:5">
      <c r="B298" s="82" t="s">
        <v>852</v>
      </c>
      <c r="C298" s="165">
        <f>YEAR(TRM_día[[#This Row],[Fecha]])</f>
        <v>2014</v>
      </c>
      <c r="D298" s="82">
        <f>DATE(YEAR(TRM_día[[#This Row],[Fecha]]),MONTH(TRM_día[[#This Row],[Fecha]]),1)</f>
        <v>41913</v>
      </c>
      <c r="E298">
        <v>2049.9</v>
      </c>
    </row>
    <row r="299" spans="2:5">
      <c r="B299" s="82" t="s">
        <v>853</v>
      </c>
      <c r="C299" s="165">
        <f>YEAR(TRM_día[[#This Row],[Fecha]])</f>
        <v>2014</v>
      </c>
      <c r="D299" s="82">
        <f>DATE(YEAR(TRM_día[[#This Row],[Fecha]]),MONTH(TRM_día[[#This Row],[Fecha]]),1)</f>
        <v>41913</v>
      </c>
      <c r="E299">
        <v>2053.39</v>
      </c>
    </row>
    <row r="300" spans="2:5">
      <c r="B300" s="82" t="s">
        <v>854</v>
      </c>
      <c r="C300" s="165">
        <f>YEAR(TRM_día[[#This Row],[Fecha]])</f>
        <v>2014</v>
      </c>
      <c r="D300" s="82">
        <f>DATE(YEAR(TRM_día[[#This Row],[Fecha]]),MONTH(TRM_día[[#This Row],[Fecha]]),1)</f>
        <v>41913</v>
      </c>
      <c r="E300">
        <v>2065.38</v>
      </c>
    </row>
    <row r="301" spans="2:5">
      <c r="B301" s="82" t="s">
        <v>855</v>
      </c>
      <c r="C301" s="165">
        <f>YEAR(TRM_día[[#This Row],[Fecha]])</f>
        <v>2014</v>
      </c>
      <c r="D301" s="82">
        <f>DATE(YEAR(TRM_día[[#This Row],[Fecha]]),MONTH(TRM_día[[#This Row],[Fecha]]),1)</f>
        <v>41913</v>
      </c>
      <c r="E301">
        <v>2065.38</v>
      </c>
    </row>
    <row r="302" spans="2:5">
      <c r="B302" s="82" t="s">
        <v>856</v>
      </c>
      <c r="C302" s="165">
        <f>YEAR(TRM_día[[#This Row],[Fecha]])</f>
        <v>2014</v>
      </c>
      <c r="D302" s="82">
        <f>DATE(YEAR(TRM_día[[#This Row],[Fecha]]),MONTH(TRM_día[[#This Row],[Fecha]]),1)</f>
        <v>41913</v>
      </c>
      <c r="E302">
        <v>2065.38</v>
      </c>
    </row>
    <row r="303" spans="2:5">
      <c r="B303" s="82" t="s">
        <v>857</v>
      </c>
      <c r="C303" s="165">
        <f>YEAR(TRM_día[[#This Row],[Fecha]])</f>
        <v>2014</v>
      </c>
      <c r="D303" s="82">
        <f>DATE(YEAR(TRM_día[[#This Row],[Fecha]]),MONTH(TRM_día[[#This Row],[Fecha]]),1)</f>
        <v>41913</v>
      </c>
      <c r="E303">
        <v>2069.7199999999998</v>
      </c>
    </row>
    <row r="304" spans="2:5">
      <c r="B304" s="82" t="s">
        <v>858</v>
      </c>
      <c r="C304" s="165">
        <f>YEAR(TRM_día[[#This Row],[Fecha]])</f>
        <v>2014</v>
      </c>
      <c r="D304" s="82">
        <f>DATE(YEAR(TRM_día[[#This Row],[Fecha]]),MONTH(TRM_día[[#This Row],[Fecha]]),1)</f>
        <v>41913</v>
      </c>
      <c r="E304">
        <v>2055.4299999999998</v>
      </c>
    </row>
    <row r="305" spans="2:5">
      <c r="B305" s="82" t="s">
        <v>859</v>
      </c>
      <c r="C305" s="165">
        <f>YEAR(TRM_día[[#This Row],[Fecha]])</f>
        <v>2014</v>
      </c>
      <c r="D305" s="82">
        <f>DATE(YEAR(TRM_día[[#This Row],[Fecha]]),MONTH(TRM_día[[#This Row],[Fecha]]),1)</f>
        <v>41913</v>
      </c>
      <c r="E305">
        <v>2044.55</v>
      </c>
    </row>
    <row r="306" spans="2:5">
      <c r="B306" s="82" t="s">
        <v>860</v>
      </c>
      <c r="C306" s="165">
        <f>YEAR(TRM_día[[#This Row],[Fecha]])</f>
        <v>2014</v>
      </c>
      <c r="D306" s="82">
        <f>DATE(YEAR(TRM_día[[#This Row],[Fecha]]),MONTH(TRM_día[[#This Row],[Fecha]]),1)</f>
        <v>41913</v>
      </c>
      <c r="E306">
        <v>2050.52</v>
      </c>
    </row>
    <row r="307" spans="2:5">
      <c r="B307" s="82" t="s">
        <v>861</v>
      </c>
      <c r="C307" s="165">
        <f>YEAR(TRM_día[[#This Row],[Fecha]])</f>
        <v>2014</v>
      </c>
      <c r="D307" s="82">
        <f>DATE(YEAR(TRM_día[[#This Row],[Fecha]]),MONTH(TRM_día[[#This Row],[Fecha]]),1)</f>
        <v>41944</v>
      </c>
      <c r="E307">
        <v>2061.92</v>
      </c>
    </row>
    <row r="308" spans="2:5">
      <c r="B308" s="82" t="s">
        <v>862</v>
      </c>
      <c r="C308" s="165">
        <f>YEAR(TRM_día[[#This Row],[Fecha]])</f>
        <v>2014</v>
      </c>
      <c r="D308" s="82">
        <f>DATE(YEAR(TRM_día[[#This Row],[Fecha]]),MONTH(TRM_día[[#This Row],[Fecha]]),1)</f>
        <v>41944</v>
      </c>
      <c r="E308">
        <v>2061.92</v>
      </c>
    </row>
    <row r="309" spans="2:5">
      <c r="B309" s="82" t="s">
        <v>863</v>
      </c>
      <c r="C309" s="165">
        <f>YEAR(TRM_día[[#This Row],[Fecha]])</f>
        <v>2014</v>
      </c>
      <c r="D309" s="82">
        <f>DATE(YEAR(TRM_día[[#This Row],[Fecha]]),MONTH(TRM_día[[#This Row],[Fecha]]),1)</f>
        <v>41944</v>
      </c>
      <c r="E309">
        <v>2061.92</v>
      </c>
    </row>
    <row r="310" spans="2:5">
      <c r="B310" s="82" t="s">
        <v>864</v>
      </c>
      <c r="C310" s="165">
        <f>YEAR(TRM_día[[#This Row],[Fecha]])</f>
        <v>2014</v>
      </c>
      <c r="D310" s="82">
        <f>DATE(YEAR(TRM_día[[#This Row],[Fecha]]),MONTH(TRM_día[[#This Row],[Fecha]]),1)</f>
        <v>41944</v>
      </c>
      <c r="E310">
        <v>2061.92</v>
      </c>
    </row>
    <row r="311" spans="2:5">
      <c r="B311" s="82" t="s">
        <v>865</v>
      </c>
      <c r="C311" s="165">
        <f>YEAR(TRM_día[[#This Row],[Fecha]])</f>
        <v>2014</v>
      </c>
      <c r="D311" s="82">
        <f>DATE(YEAR(TRM_día[[#This Row],[Fecha]]),MONTH(TRM_día[[#This Row],[Fecha]]),1)</f>
        <v>41944</v>
      </c>
      <c r="E311">
        <v>2076.9899999999998</v>
      </c>
    </row>
    <row r="312" spans="2:5">
      <c r="B312" s="82" t="s">
        <v>866</v>
      </c>
      <c r="C312" s="165">
        <f>YEAR(TRM_día[[#This Row],[Fecha]])</f>
        <v>2014</v>
      </c>
      <c r="D312" s="82">
        <f>DATE(YEAR(TRM_día[[#This Row],[Fecha]]),MONTH(TRM_día[[#This Row],[Fecha]]),1)</f>
        <v>41944</v>
      </c>
      <c r="E312">
        <v>2081.2399999999998</v>
      </c>
    </row>
    <row r="313" spans="2:5">
      <c r="B313" s="82" t="s">
        <v>867</v>
      </c>
      <c r="C313" s="165">
        <f>YEAR(TRM_día[[#This Row],[Fecha]])</f>
        <v>2014</v>
      </c>
      <c r="D313" s="82">
        <f>DATE(YEAR(TRM_día[[#This Row],[Fecha]]),MONTH(TRM_día[[#This Row],[Fecha]]),1)</f>
        <v>41944</v>
      </c>
      <c r="E313">
        <v>2086.86</v>
      </c>
    </row>
    <row r="314" spans="2:5">
      <c r="B314" s="82" t="s">
        <v>868</v>
      </c>
      <c r="C314" s="165">
        <f>YEAR(TRM_día[[#This Row],[Fecha]])</f>
        <v>2014</v>
      </c>
      <c r="D314" s="82">
        <f>DATE(YEAR(TRM_día[[#This Row],[Fecha]]),MONTH(TRM_día[[#This Row],[Fecha]]),1)</f>
        <v>41944</v>
      </c>
      <c r="E314">
        <v>2103.25</v>
      </c>
    </row>
    <row r="315" spans="2:5">
      <c r="B315" s="82" t="s">
        <v>869</v>
      </c>
      <c r="C315" s="165">
        <f>YEAR(TRM_día[[#This Row],[Fecha]])</f>
        <v>2014</v>
      </c>
      <c r="D315" s="82">
        <f>DATE(YEAR(TRM_día[[#This Row],[Fecha]]),MONTH(TRM_día[[#This Row],[Fecha]]),1)</f>
        <v>41944</v>
      </c>
      <c r="E315">
        <v>2103.25</v>
      </c>
    </row>
    <row r="316" spans="2:5">
      <c r="B316" s="82" t="s">
        <v>870</v>
      </c>
      <c r="C316" s="165">
        <f>YEAR(TRM_día[[#This Row],[Fecha]])</f>
        <v>2014</v>
      </c>
      <c r="D316" s="82">
        <f>DATE(YEAR(TRM_día[[#This Row],[Fecha]]),MONTH(TRM_día[[#This Row],[Fecha]]),1)</f>
        <v>41944</v>
      </c>
      <c r="E316">
        <v>2103.25</v>
      </c>
    </row>
    <row r="317" spans="2:5">
      <c r="B317" s="82" t="s">
        <v>871</v>
      </c>
      <c r="C317" s="165">
        <f>YEAR(TRM_día[[#This Row],[Fecha]])</f>
        <v>2014</v>
      </c>
      <c r="D317" s="82">
        <f>DATE(YEAR(TRM_día[[#This Row],[Fecha]]),MONTH(TRM_día[[#This Row],[Fecha]]),1)</f>
        <v>41944</v>
      </c>
      <c r="E317">
        <v>2103.12</v>
      </c>
    </row>
    <row r="318" spans="2:5">
      <c r="B318" s="82" t="s">
        <v>872</v>
      </c>
      <c r="C318" s="165">
        <f>YEAR(TRM_día[[#This Row],[Fecha]])</f>
        <v>2014</v>
      </c>
      <c r="D318" s="82">
        <f>DATE(YEAR(TRM_día[[#This Row],[Fecha]]),MONTH(TRM_día[[#This Row],[Fecha]]),1)</f>
        <v>41944</v>
      </c>
      <c r="E318">
        <v>2103.12</v>
      </c>
    </row>
    <row r="319" spans="2:5">
      <c r="B319" s="82" t="s">
        <v>873</v>
      </c>
      <c r="C319" s="165">
        <f>YEAR(TRM_día[[#This Row],[Fecha]])</f>
        <v>2014</v>
      </c>
      <c r="D319" s="82">
        <f>DATE(YEAR(TRM_día[[#This Row],[Fecha]]),MONTH(TRM_día[[#This Row],[Fecha]]),1)</f>
        <v>41944</v>
      </c>
      <c r="E319">
        <v>2115.59</v>
      </c>
    </row>
    <row r="320" spans="2:5">
      <c r="B320" s="82" t="s">
        <v>874</v>
      </c>
      <c r="C320" s="165">
        <f>YEAR(TRM_día[[#This Row],[Fecha]])</f>
        <v>2014</v>
      </c>
      <c r="D320" s="82">
        <f>DATE(YEAR(TRM_día[[#This Row],[Fecha]]),MONTH(TRM_día[[#This Row],[Fecha]]),1)</f>
        <v>41944</v>
      </c>
      <c r="E320">
        <v>2133.0300000000002</v>
      </c>
    </row>
    <row r="321" spans="2:5">
      <c r="B321" s="82" t="s">
        <v>875</v>
      </c>
      <c r="C321" s="165">
        <f>YEAR(TRM_día[[#This Row],[Fecha]])</f>
        <v>2014</v>
      </c>
      <c r="D321" s="82">
        <f>DATE(YEAR(TRM_día[[#This Row],[Fecha]]),MONTH(TRM_día[[#This Row],[Fecha]]),1)</f>
        <v>41944</v>
      </c>
      <c r="E321">
        <v>2160.4699999999998</v>
      </c>
    </row>
    <row r="322" spans="2:5">
      <c r="B322" s="82" t="s">
        <v>876</v>
      </c>
      <c r="C322" s="165">
        <f>YEAR(TRM_día[[#This Row],[Fecha]])</f>
        <v>2014</v>
      </c>
      <c r="D322" s="82">
        <f>DATE(YEAR(TRM_día[[#This Row],[Fecha]]),MONTH(TRM_día[[#This Row],[Fecha]]),1)</f>
        <v>41944</v>
      </c>
      <c r="E322">
        <v>2160.4699999999998</v>
      </c>
    </row>
    <row r="323" spans="2:5">
      <c r="B323" s="82" t="s">
        <v>877</v>
      </c>
      <c r="C323" s="165">
        <f>YEAR(TRM_día[[#This Row],[Fecha]])</f>
        <v>2014</v>
      </c>
      <c r="D323" s="82">
        <f>DATE(YEAR(TRM_día[[#This Row],[Fecha]]),MONTH(TRM_día[[#This Row],[Fecha]]),1)</f>
        <v>41944</v>
      </c>
      <c r="E323">
        <v>2160.4699999999998</v>
      </c>
    </row>
    <row r="324" spans="2:5">
      <c r="B324" s="82" t="s">
        <v>878</v>
      </c>
      <c r="C324" s="165">
        <f>YEAR(TRM_día[[#This Row],[Fecha]])</f>
        <v>2014</v>
      </c>
      <c r="D324" s="82">
        <f>DATE(YEAR(TRM_día[[#This Row],[Fecha]]),MONTH(TRM_día[[#This Row],[Fecha]]),1)</f>
        <v>41944</v>
      </c>
      <c r="E324">
        <v>2160.4699999999998</v>
      </c>
    </row>
    <row r="325" spans="2:5">
      <c r="B325" s="82" t="s">
        <v>879</v>
      </c>
      <c r="C325" s="165">
        <f>YEAR(TRM_día[[#This Row],[Fecha]])</f>
        <v>2014</v>
      </c>
      <c r="D325" s="82">
        <f>DATE(YEAR(TRM_día[[#This Row],[Fecha]]),MONTH(TRM_día[[#This Row],[Fecha]]),1)</f>
        <v>41944</v>
      </c>
      <c r="E325">
        <v>2158.58</v>
      </c>
    </row>
    <row r="326" spans="2:5">
      <c r="B326" s="82" t="s">
        <v>880</v>
      </c>
      <c r="C326" s="165">
        <f>YEAR(TRM_día[[#This Row],[Fecha]])</f>
        <v>2014</v>
      </c>
      <c r="D326" s="82">
        <f>DATE(YEAR(TRM_día[[#This Row],[Fecha]]),MONTH(TRM_día[[#This Row],[Fecha]]),1)</f>
        <v>41944</v>
      </c>
      <c r="E326">
        <v>2156.73</v>
      </c>
    </row>
    <row r="327" spans="2:5">
      <c r="B327" s="82" t="s">
        <v>881</v>
      </c>
      <c r="C327" s="165">
        <f>YEAR(TRM_día[[#This Row],[Fecha]])</f>
        <v>2014</v>
      </c>
      <c r="D327" s="82">
        <f>DATE(YEAR(TRM_día[[#This Row],[Fecha]]),MONTH(TRM_día[[#This Row],[Fecha]]),1)</f>
        <v>41944</v>
      </c>
      <c r="E327">
        <v>2156.9299999999998</v>
      </c>
    </row>
    <row r="328" spans="2:5">
      <c r="B328" s="82" t="s">
        <v>882</v>
      </c>
      <c r="C328" s="165">
        <f>YEAR(TRM_día[[#This Row],[Fecha]])</f>
        <v>2014</v>
      </c>
      <c r="D328" s="82">
        <f>DATE(YEAR(TRM_día[[#This Row],[Fecha]]),MONTH(TRM_día[[#This Row],[Fecha]]),1)</f>
        <v>41944</v>
      </c>
      <c r="E328">
        <v>2142.02</v>
      </c>
    </row>
    <row r="329" spans="2:5">
      <c r="B329" s="82" t="s">
        <v>883</v>
      </c>
      <c r="C329" s="165">
        <f>YEAR(TRM_día[[#This Row],[Fecha]])</f>
        <v>2014</v>
      </c>
      <c r="D329" s="82">
        <f>DATE(YEAR(TRM_día[[#This Row],[Fecha]]),MONTH(TRM_día[[#This Row],[Fecha]]),1)</f>
        <v>41944</v>
      </c>
      <c r="E329">
        <v>2142.02</v>
      </c>
    </row>
    <row r="330" spans="2:5">
      <c r="B330" s="82" t="s">
        <v>884</v>
      </c>
      <c r="C330" s="165">
        <f>YEAR(TRM_día[[#This Row],[Fecha]])</f>
        <v>2014</v>
      </c>
      <c r="D330" s="82">
        <f>DATE(YEAR(TRM_día[[#This Row],[Fecha]]),MONTH(TRM_día[[#This Row],[Fecha]]),1)</f>
        <v>41944</v>
      </c>
      <c r="E330">
        <v>2142.02</v>
      </c>
    </row>
    <row r="331" spans="2:5">
      <c r="B331" s="82" t="s">
        <v>885</v>
      </c>
      <c r="C331" s="165">
        <f>YEAR(TRM_día[[#This Row],[Fecha]])</f>
        <v>2014</v>
      </c>
      <c r="D331" s="82">
        <f>DATE(YEAR(TRM_día[[#This Row],[Fecha]]),MONTH(TRM_día[[#This Row],[Fecha]]),1)</f>
        <v>41944</v>
      </c>
      <c r="E331">
        <v>2158.12</v>
      </c>
    </row>
    <row r="332" spans="2:5">
      <c r="B332" s="82" t="s">
        <v>886</v>
      </c>
      <c r="C332" s="165">
        <f>YEAR(TRM_día[[#This Row],[Fecha]])</f>
        <v>2014</v>
      </c>
      <c r="D332" s="82">
        <f>DATE(YEAR(TRM_día[[#This Row],[Fecha]]),MONTH(TRM_día[[#This Row],[Fecha]]),1)</f>
        <v>41944</v>
      </c>
      <c r="E332">
        <v>2162.15</v>
      </c>
    </row>
    <row r="333" spans="2:5">
      <c r="B333" s="82" t="s">
        <v>887</v>
      </c>
      <c r="C333" s="165">
        <f>YEAR(TRM_día[[#This Row],[Fecha]])</f>
        <v>2014</v>
      </c>
      <c r="D333" s="82">
        <f>DATE(YEAR(TRM_día[[#This Row],[Fecha]]),MONTH(TRM_día[[#This Row],[Fecha]]),1)</f>
        <v>41944</v>
      </c>
      <c r="E333">
        <v>2165.15</v>
      </c>
    </row>
    <row r="334" spans="2:5">
      <c r="B334" s="82" t="s">
        <v>888</v>
      </c>
      <c r="C334" s="165">
        <f>YEAR(TRM_día[[#This Row],[Fecha]])</f>
        <v>2014</v>
      </c>
      <c r="D334" s="82">
        <f>DATE(YEAR(TRM_día[[#This Row],[Fecha]]),MONTH(TRM_día[[#This Row],[Fecha]]),1)</f>
        <v>41944</v>
      </c>
      <c r="E334">
        <v>2165.15</v>
      </c>
    </row>
    <row r="335" spans="2:5">
      <c r="B335" s="82" t="s">
        <v>889</v>
      </c>
      <c r="C335" s="165">
        <f>YEAR(TRM_día[[#This Row],[Fecha]])</f>
        <v>2014</v>
      </c>
      <c r="D335" s="82">
        <f>DATE(YEAR(TRM_día[[#This Row],[Fecha]]),MONTH(TRM_día[[#This Row],[Fecha]]),1)</f>
        <v>41944</v>
      </c>
      <c r="E335">
        <v>2206.19</v>
      </c>
    </row>
    <row r="336" spans="2:5">
      <c r="B336" s="82" t="s">
        <v>890</v>
      </c>
      <c r="C336" s="165">
        <f>YEAR(TRM_día[[#This Row],[Fecha]])</f>
        <v>2014</v>
      </c>
      <c r="D336" s="82">
        <f>DATE(YEAR(TRM_día[[#This Row],[Fecha]]),MONTH(TRM_día[[#This Row],[Fecha]]),1)</f>
        <v>41944</v>
      </c>
      <c r="E336">
        <v>2206.19</v>
      </c>
    </row>
    <row r="337" spans="2:5">
      <c r="B337" s="82" t="s">
        <v>891</v>
      </c>
      <c r="C337" s="165">
        <f>YEAR(TRM_día[[#This Row],[Fecha]])</f>
        <v>2014</v>
      </c>
      <c r="D337" s="82">
        <f>DATE(YEAR(TRM_día[[#This Row],[Fecha]]),MONTH(TRM_día[[#This Row],[Fecha]]),1)</f>
        <v>41974</v>
      </c>
      <c r="E337">
        <v>2206.19</v>
      </c>
    </row>
    <row r="338" spans="2:5">
      <c r="B338" s="82" t="s">
        <v>892</v>
      </c>
      <c r="C338" s="165">
        <f>YEAR(TRM_día[[#This Row],[Fecha]])</f>
        <v>2014</v>
      </c>
      <c r="D338" s="82">
        <f>DATE(YEAR(TRM_día[[#This Row],[Fecha]]),MONTH(TRM_día[[#This Row],[Fecha]]),1)</f>
        <v>41974</v>
      </c>
      <c r="E338">
        <v>2252.36</v>
      </c>
    </row>
    <row r="339" spans="2:5">
      <c r="B339" s="82" t="s">
        <v>893</v>
      </c>
      <c r="C339" s="165">
        <f>YEAR(TRM_día[[#This Row],[Fecha]])</f>
        <v>2014</v>
      </c>
      <c r="D339" s="82">
        <f>DATE(YEAR(TRM_día[[#This Row],[Fecha]]),MONTH(TRM_día[[#This Row],[Fecha]]),1)</f>
        <v>41974</v>
      </c>
      <c r="E339">
        <v>2293.4699999999998</v>
      </c>
    </row>
    <row r="340" spans="2:5">
      <c r="B340" s="82" t="s">
        <v>894</v>
      </c>
      <c r="C340" s="165">
        <f>YEAR(TRM_día[[#This Row],[Fecha]])</f>
        <v>2014</v>
      </c>
      <c r="D340" s="82">
        <f>DATE(YEAR(TRM_día[[#This Row],[Fecha]]),MONTH(TRM_día[[#This Row],[Fecha]]),1)</f>
        <v>41974</v>
      </c>
      <c r="E340">
        <v>2286.0300000000002</v>
      </c>
    </row>
    <row r="341" spans="2:5">
      <c r="B341" s="82" t="s">
        <v>895</v>
      </c>
      <c r="C341" s="165">
        <f>YEAR(TRM_día[[#This Row],[Fecha]])</f>
        <v>2014</v>
      </c>
      <c r="D341" s="82">
        <f>DATE(YEAR(TRM_día[[#This Row],[Fecha]]),MONTH(TRM_día[[#This Row],[Fecha]]),1)</f>
        <v>41974</v>
      </c>
      <c r="E341">
        <v>2284.2399999999998</v>
      </c>
    </row>
    <row r="342" spans="2:5">
      <c r="B342" s="82" t="s">
        <v>896</v>
      </c>
      <c r="C342" s="165">
        <f>YEAR(TRM_día[[#This Row],[Fecha]])</f>
        <v>2014</v>
      </c>
      <c r="D342" s="82">
        <f>DATE(YEAR(TRM_día[[#This Row],[Fecha]]),MONTH(TRM_día[[#This Row],[Fecha]]),1)</f>
        <v>41974</v>
      </c>
      <c r="E342">
        <v>2304.12</v>
      </c>
    </row>
    <row r="343" spans="2:5">
      <c r="B343" s="82" t="s">
        <v>897</v>
      </c>
      <c r="C343" s="165">
        <f>YEAR(TRM_día[[#This Row],[Fecha]])</f>
        <v>2014</v>
      </c>
      <c r="D343" s="82">
        <f>DATE(YEAR(TRM_día[[#This Row],[Fecha]]),MONTH(TRM_día[[#This Row],[Fecha]]),1)</f>
        <v>41974</v>
      </c>
      <c r="E343">
        <v>2304.12</v>
      </c>
    </row>
    <row r="344" spans="2:5">
      <c r="B344" s="82" t="s">
        <v>898</v>
      </c>
      <c r="C344" s="165">
        <f>YEAR(TRM_día[[#This Row],[Fecha]])</f>
        <v>2014</v>
      </c>
      <c r="D344" s="82">
        <f>DATE(YEAR(TRM_día[[#This Row],[Fecha]]),MONTH(TRM_día[[#This Row],[Fecha]]),1)</f>
        <v>41974</v>
      </c>
      <c r="E344">
        <v>2304.12</v>
      </c>
    </row>
    <row r="345" spans="2:5">
      <c r="B345" s="82" t="s">
        <v>899</v>
      </c>
      <c r="C345" s="165">
        <f>YEAR(TRM_día[[#This Row],[Fecha]])</f>
        <v>2014</v>
      </c>
      <c r="D345" s="82">
        <f>DATE(YEAR(TRM_día[[#This Row],[Fecha]]),MONTH(TRM_día[[#This Row],[Fecha]]),1)</f>
        <v>41974</v>
      </c>
      <c r="E345">
        <v>2304.12</v>
      </c>
    </row>
    <row r="346" spans="2:5">
      <c r="B346" s="82" t="s">
        <v>900</v>
      </c>
      <c r="C346" s="165">
        <f>YEAR(TRM_día[[#This Row],[Fecha]])</f>
        <v>2014</v>
      </c>
      <c r="D346" s="82">
        <f>DATE(YEAR(TRM_día[[#This Row],[Fecha]]),MONTH(TRM_día[[#This Row],[Fecha]]),1)</f>
        <v>41974</v>
      </c>
      <c r="E346">
        <v>2350.0100000000002</v>
      </c>
    </row>
    <row r="347" spans="2:5">
      <c r="B347" s="82" t="s">
        <v>901</v>
      </c>
      <c r="C347" s="165">
        <f>YEAR(TRM_día[[#This Row],[Fecha]])</f>
        <v>2014</v>
      </c>
      <c r="D347" s="82">
        <f>DATE(YEAR(TRM_día[[#This Row],[Fecha]]),MONTH(TRM_día[[#This Row],[Fecha]]),1)</f>
        <v>41974</v>
      </c>
      <c r="E347">
        <v>2381.96</v>
      </c>
    </row>
    <row r="348" spans="2:5">
      <c r="B348" s="82" t="s">
        <v>902</v>
      </c>
      <c r="C348" s="165">
        <f>YEAR(TRM_día[[#This Row],[Fecha]])</f>
        <v>2014</v>
      </c>
      <c r="D348" s="82">
        <f>DATE(YEAR(TRM_día[[#This Row],[Fecha]]),MONTH(TRM_día[[#This Row],[Fecha]]),1)</f>
        <v>41974</v>
      </c>
      <c r="E348">
        <v>2423.56</v>
      </c>
    </row>
    <row r="349" spans="2:5">
      <c r="B349" s="82" t="s">
        <v>903</v>
      </c>
      <c r="C349" s="165">
        <f>YEAR(TRM_día[[#This Row],[Fecha]])</f>
        <v>2014</v>
      </c>
      <c r="D349" s="82">
        <f>DATE(YEAR(TRM_día[[#This Row],[Fecha]]),MONTH(TRM_día[[#This Row],[Fecha]]),1)</f>
        <v>41974</v>
      </c>
      <c r="E349">
        <v>2405.31</v>
      </c>
    </row>
    <row r="350" spans="2:5">
      <c r="B350" s="82" t="s">
        <v>904</v>
      </c>
      <c r="C350" s="165">
        <f>YEAR(TRM_día[[#This Row],[Fecha]])</f>
        <v>2014</v>
      </c>
      <c r="D350" s="82">
        <f>DATE(YEAR(TRM_día[[#This Row],[Fecha]]),MONTH(TRM_día[[#This Row],[Fecha]]),1)</f>
        <v>41974</v>
      </c>
      <c r="E350">
        <v>2405.31</v>
      </c>
    </row>
    <row r="351" spans="2:5">
      <c r="B351" s="82" t="s">
        <v>905</v>
      </c>
      <c r="C351" s="165">
        <f>YEAR(TRM_día[[#This Row],[Fecha]])</f>
        <v>2014</v>
      </c>
      <c r="D351" s="82">
        <f>DATE(YEAR(TRM_día[[#This Row],[Fecha]]),MONTH(TRM_día[[#This Row],[Fecha]]),1)</f>
        <v>41974</v>
      </c>
      <c r="E351">
        <v>2405.31</v>
      </c>
    </row>
    <row r="352" spans="2:5">
      <c r="B352" s="82" t="s">
        <v>906</v>
      </c>
      <c r="C352" s="165">
        <f>YEAR(TRM_día[[#This Row],[Fecha]])</f>
        <v>2014</v>
      </c>
      <c r="D352" s="82">
        <f>DATE(YEAR(TRM_día[[#This Row],[Fecha]]),MONTH(TRM_día[[#This Row],[Fecha]]),1)</f>
        <v>41974</v>
      </c>
      <c r="E352">
        <v>2414.39</v>
      </c>
    </row>
    <row r="353" spans="2:5">
      <c r="B353" s="82" t="s">
        <v>907</v>
      </c>
      <c r="C353" s="165">
        <f>YEAR(TRM_día[[#This Row],[Fecha]])</f>
        <v>2014</v>
      </c>
      <c r="D353" s="82">
        <f>DATE(YEAR(TRM_día[[#This Row],[Fecha]]),MONTH(TRM_día[[#This Row],[Fecha]]),1)</f>
        <v>41974</v>
      </c>
      <c r="E353">
        <v>2446.35</v>
      </c>
    </row>
    <row r="354" spans="2:5">
      <c r="B354" s="82" t="s">
        <v>908</v>
      </c>
      <c r="C354" s="165">
        <f>YEAR(TRM_día[[#This Row],[Fecha]])</f>
        <v>2014</v>
      </c>
      <c r="D354" s="82">
        <f>DATE(YEAR(TRM_día[[#This Row],[Fecha]]),MONTH(TRM_día[[#This Row],[Fecha]]),1)</f>
        <v>41974</v>
      </c>
      <c r="E354">
        <v>2412.79</v>
      </c>
    </row>
    <row r="355" spans="2:5">
      <c r="B355" s="82" t="s">
        <v>909</v>
      </c>
      <c r="C355" s="165">
        <f>YEAR(TRM_día[[#This Row],[Fecha]])</f>
        <v>2014</v>
      </c>
      <c r="D355" s="82">
        <f>DATE(YEAR(TRM_día[[#This Row],[Fecha]]),MONTH(TRM_día[[#This Row],[Fecha]]),1)</f>
        <v>41974</v>
      </c>
      <c r="E355">
        <v>2334.98</v>
      </c>
    </row>
    <row r="356" spans="2:5">
      <c r="B356" s="82" t="s">
        <v>910</v>
      </c>
      <c r="C356" s="165">
        <f>YEAR(TRM_día[[#This Row],[Fecha]])</f>
        <v>2014</v>
      </c>
      <c r="D356" s="82">
        <f>DATE(YEAR(TRM_día[[#This Row],[Fecha]]),MONTH(TRM_día[[#This Row],[Fecha]]),1)</f>
        <v>41974</v>
      </c>
      <c r="E356">
        <v>2297.14</v>
      </c>
    </row>
    <row r="357" spans="2:5">
      <c r="B357" s="82" t="s">
        <v>911</v>
      </c>
      <c r="C357" s="165">
        <f>YEAR(TRM_día[[#This Row],[Fecha]])</f>
        <v>2014</v>
      </c>
      <c r="D357" s="82">
        <f>DATE(YEAR(TRM_día[[#This Row],[Fecha]]),MONTH(TRM_día[[#This Row],[Fecha]]),1)</f>
        <v>41974</v>
      </c>
      <c r="E357">
        <v>2297.14</v>
      </c>
    </row>
    <row r="358" spans="2:5">
      <c r="B358" s="82" t="s">
        <v>912</v>
      </c>
      <c r="C358" s="165">
        <f>YEAR(TRM_día[[#This Row],[Fecha]])</f>
        <v>2014</v>
      </c>
      <c r="D358" s="82">
        <f>DATE(YEAR(TRM_día[[#This Row],[Fecha]]),MONTH(TRM_día[[#This Row],[Fecha]]),1)</f>
        <v>41974</v>
      </c>
      <c r="E358">
        <v>2297.14</v>
      </c>
    </row>
    <row r="359" spans="2:5">
      <c r="B359" s="82" t="s">
        <v>913</v>
      </c>
      <c r="C359" s="165">
        <f>YEAR(TRM_día[[#This Row],[Fecha]])</f>
        <v>2014</v>
      </c>
      <c r="D359" s="82">
        <f>DATE(YEAR(TRM_día[[#This Row],[Fecha]]),MONTH(TRM_día[[#This Row],[Fecha]]),1)</f>
        <v>41974</v>
      </c>
      <c r="E359">
        <v>2316.9299999999998</v>
      </c>
    </row>
    <row r="360" spans="2:5">
      <c r="B360" s="82" t="s">
        <v>914</v>
      </c>
      <c r="C360" s="165">
        <f>YEAR(TRM_día[[#This Row],[Fecha]])</f>
        <v>2014</v>
      </c>
      <c r="D360" s="82">
        <f>DATE(YEAR(TRM_día[[#This Row],[Fecha]]),MONTH(TRM_día[[#This Row],[Fecha]]),1)</f>
        <v>41974</v>
      </c>
      <c r="E360">
        <v>2342.5700000000002</v>
      </c>
    </row>
    <row r="361" spans="2:5">
      <c r="B361" s="82" t="s">
        <v>915</v>
      </c>
      <c r="C361" s="165">
        <f>YEAR(TRM_día[[#This Row],[Fecha]])</f>
        <v>2014</v>
      </c>
      <c r="D361" s="82">
        <f>DATE(YEAR(TRM_día[[#This Row],[Fecha]]),MONTH(TRM_día[[#This Row],[Fecha]]),1)</f>
        <v>41974</v>
      </c>
      <c r="E361">
        <v>2346.9</v>
      </c>
    </row>
    <row r="362" spans="2:5">
      <c r="B362" s="82" t="s">
        <v>916</v>
      </c>
      <c r="C362" s="165">
        <f>YEAR(TRM_día[[#This Row],[Fecha]])</f>
        <v>2014</v>
      </c>
      <c r="D362" s="82">
        <f>DATE(YEAR(TRM_día[[#This Row],[Fecha]]),MONTH(TRM_día[[#This Row],[Fecha]]),1)</f>
        <v>41974</v>
      </c>
      <c r="E362">
        <v>2346.9</v>
      </c>
    </row>
    <row r="363" spans="2:5">
      <c r="B363" s="82" t="s">
        <v>917</v>
      </c>
      <c r="C363" s="165">
        <f>YEAR(TRM_día[[#This Row],[Fecha]])</f>
        <v>2014</v>
      </c>
      <c r="D363" s="82">
        <f>DATE(YEAR(TRM_día[[#This Row],[Fecha]]),MONTH(TRM_día[[#This Row],[Fecha]]),1)</f>
        <v>41974</v>
      </c>
      <c r="E363">
        <v>2358.46</v>
      </c>
    </row>
    <row r="364" spans="2:5">
      <c r="B364" s="82" t="s">
        <v>918</v>
      </c>
      <c r="C364" s="165">
        <f>YEAR(TRM_día[[#This Row],[Fecha]])</f>
        <v>2014</v>
      </c>
      <c r="D364" s="82">
        <f>DATE(YEAR(TRM_día[[#This Row],[Fecha]]),MONTH(TRM_día[[#This Row],[Fecha]]),1)</f>
        <v>41974</v>
      </c>
      <c r="E364">
        <v>2358.46</v>
      </c>
    </row>
    <row r="365" spans="2:5">
      <c r="B365" s="82" t="s">
        <v>919</v>
      </c>
      <c r="C365" s="165">
        <f>YEAR(TRM_día[[#This Row],[Fecha]])</f>
        <v>2014</v>
      </c>
      <c r="D365" s="82">
        <f>DATE(YEAR(TRM_día[[#This Row],[Fecha]]),MONTH(TRM_día[[#This Row],[Fecha]]),1)</f>
        <v>41974</v>
      </c>
      <c r="E365">
        <v>2358.46</v>
      </c>
    </row>
    <row r="366" spans="2:5">
      <c r="B366" s="82" t="s">
        <v>920</v>
      </c>
      <c r="C366" s="165">
        <f>YEAR(TRM_día[[#This Row],[Fecha]])</f>
        <v>2014</v>
      </c>
      <c r="D366" s="82">
        <f>DATE(YEAR(TRM_día[[#This Row],[Fecha]]),MONTH(TRM_día[[#This Row],[Fecha]]),1)</f>
        <v>41974</v>
      </c>
      <c r="E366">
        <v>2378.56</v>
      </c>
    </row>
    <row r="367" spans="2:5">
      <c r="B367" s="82" t="s">
        <v>921</v>
      </c>
      <c r="C367" s="165">
        <f>YEAR(TRM_día[[#This Row],[Fecha]])</f>
        <v>2014</v>
      </c>
      <c r="D367" s="82">
        <f>DATE(YEAR(TRM_día[[#This Row],[Fecha]]),MONTH(TRM_día[[#This Row],[Fecha]]),1)</f>
        <v>41974</v>
      </c>
      <c r="E367">
        <v>2392.46</v>
      </c>
    </row>
    <row r="368" spans="2:5">
      <c r="B368" s="82" t="s">
        <v>922</v>
      </c>
      <c r="C368" s="165">
        <f>YEAR(TRM_día[[#This Row],[Fecha]])</f>
        <v>2015</v>
      </c>
      <c r="D368" s="82">
        <f>DATE(YEAR(TRM_día[[#This Row],[Fecha]]),MONTH(TRM_día[[#This Row],[Fecha]]),1)</f>
        <v>42005</v>
      </c>
      <c r="E368">
        <v>2392.46</v>
      </c>
    </row>
    <row r="369" spans="2:5">
      <c r="B369" s="82" t="s">
        <v>923</v>
      </c>
      <c r="C369" s="165">
        <f>YEAR(TRM_día[[#This Row],[Fecha]])</f>
        <v>2015</v>
      </c>
      <c r="D369" s="82">
        <f>DATE(YEAR(TRM_día[[#This Row],[Fecha]]),MONTH(TRM_día[[#This Row],[Fecha]]),1)</f>
        <v>42005</v>
      </c>
      <c r="E369">
        <v>2392.46</v>
      </c>
    </row>
    <row r="370" spans="2:5">
      <c r="B370" s="82" t="s">
        <v>924</v>
      </c>
      <c r="C370" s="165">
        <f>YEAR(TRM_día[[#This Row],[Fecha]])</f>
        <v>2015</v>
      </c>
      <c r="D370" s="82">
        <f>DATE(YEAR(TRM_día[[#This Row],[Fecha]]),MONTH(TRM_día[[#This Row],[Fecha]]),1)</f>
        <v>42005</v>
      </c>
      <c r="E370">
        <v>2383.37</v>
      </c>
    </row>
    <row r="371" spans="2:5">
      <c r="B371" s="82" t="s">
        <v>925</v>
      </c>
      <c r="C371" s="165">
        <f>YEAR(TRM_día[[#This Row],[Fecha]])</f>
        <v>2015</v>
      </c>
      <c r="D371" s="82">
        <f>DATE(YEAR(TRM_día[[#This Row],[Fecha]]),MONTH(TRM_día[[#This Row],[Fecha]]),1)</f>
        <v>42005</v>
      </c>
      <c r="E371">
        <v>2383.37</v>
      </c>
    </row>
    <row r="372" spans="2:5">
      <c r="B372" s="82" t="s">
        <v>926</v>
      </c>
      <c r="C372" s="165">
        <f>YEAR(TRM_día[[#This Row],[Fecha]])</f>
        <v>2015</v>
      </c>
      <c r="D372" s="82">
        <f>DATE(YEAR(TRM_día[[#This Row],[Fecha]]),MONTH(TRM_día[[#This Row],[Fecha]]),1)</f>
        <v>42005</v>
      </c>
      <c r="E372">
        <v>2383.37</v>
      </c>
    </row>
    <row r="373" spans="2:5">
      <c r="B373" s="82" t="s">
        <v>927</v>
      </c>
      <c r="C373" s="165">
        <f>YEAR(TRM_día[[#This Row],[Fecha]])</f>
        <v>2015</v>
      </c>
      <c r="D373" s="82">
        <f>DATE(YEAR(TRM_día[[#This Row],[Fecha]]),MONTH(TRM_día[[#This Row],[Fecha]]),1)</f>
        <v>42005</v>
      </c>
      <c r="E373">
        <v>2412.8200000000002</v>
      </c>
    </row>
    <row r="374" spans="2:5">
      <c r="B374" s="82" t="s">
        <v>928</v>
      </c>
      <c r="C374" s="165">
        <f>YEAR(TRM_día[[#This Row],[Fecha]])</f>
        <v>2015</v>
      </c>
      <c r="D374" s="82">
        <f>DATE(YEAR(TRM_día[[#This Row],[Fecha]]),MONTH(TRM_día[[#This Row],[Fecha]]),1)</f>
        <v>42005</v>
      </c>
      <c r="E374">
        <v>2452.11</v>
      </c>
    </row>
    <row r="375" spans="2:5">
      <c r="B375" s="82" t="s">
        <v>929</v>
      </c>
      <c r="C375" s="165">
        <f>YEAR(TRM_día[[#This Row],[Fecha]])</f>
        <v>2015</v>
      </c>
      <c r="D375" s="82">
        <f>DATE(YEAR(TRM_día[[#This Row],[Fecha]]),MONTH(TRM_día[[#This Row],[Fecha]]),1)</f>
        <v>42005</v>
      </c>
      <c r="E375">
        <v>2434.31</v>
      </c>
    </row>
    <row r="376" spans="2:5">
      <c r="B376" s="82" t="s">
        <v>930</v>
      </c>
      <c r="C376" s="165">
        <f>YEAR(TRM_día[[#This Row],[Fecha]])</f>
        <v>2015</v>
      </c>
      <c r="D376" s="82">
        <f>DATE(YEAR(TRM_día[[#This Row],[Fecha]]),MONTH(TRM_día[[#This Row],[Fecha]]),1)</f>
        <v>42005</v>
      </c>
      <c r="E376">
        <v>2405.0300000000002</v>
      </c>
    </row>
    <row r="377" spans="2:5">
      <c r="B377" s="82" t="s">
        <v>931</v>
      </c>
      <c r="C377" s="165">
        <f>YEAR(TRM_día[[#This Row],[Fecha]])</f>
        <v>2015</v>
      </c>
      <c r="D377" s="82">
        <f>DATE(YEAR(TRM_día[[#This Row],[Fecha]]),MONTH(TRM_día[[#This Row],[Fecha]]),1)</f>
        <v>42005</v>
      </c>
      <c r="E377">
        <v>2406.71</v>
      </c>
    </row>
    <row r="378" spans="2:5">
      <c r="B378" s="82" t="s">
        <v>932</v>
      </c>
      <c r="C378" s="165">
        <f>YEAR(TRM_día[[#This Row],[Fecha]])</f>
        <v>2015</v>
      </c>
      <c r="D378" s="82">
        <f>DATE(YEAR(TRM_día[[#This Row],[Fecha]]),MONTH(TRM_día[[#This Row],[Fecha]]),1)</f>
        <v>42005</v>
      </c>
      <c r="E378">
        <v>2406.71</v>
      </c>
    </row>
    <row r="379" spans="2:5">
      <c r="B379" s="82" t="s">
        <v>933</v>
      </c>
      <c r="C379" s="165">
        <f>YEAR(TRM_día[[#This Row],[Fecha]])</f>
        <v>2015</v>
      </c>
      <c r="D379" s="82">
        <f>DATE(YEAR(TRM_día[[#This Row],[Fecha]]),MONTH(TRM_día[[#This Row],[Fecha]]),1)</f>
        <v>42005</v>
      </c>
      <c r="E379">
        <v>2406.71</v>
      </c>
    </row>
    <row r="380" spans="2:5">
      <c r="B380" s="82" t="s">
        <v>934</v>
      </c>
      <c r="C380" s="165">
        <f>YEAR(TRM_día[[#This Row],[Fecha]])</f>
        <v>2015</v>
      </c>
      <c r="D380" s="82">
        <f>DATE(YEAR(TRM_día[[#This Row],[Fecha]]),MONTH(TRM_día[[#This Row],[Fecha]]),1)</f>
        <v>42005</v>
      </c>
      <c r="E380">
        <v>2406.71</v>
      </c>
    </row>
    <row r="381" spans="2:5">
      <c r="B381" s="82" t="s">
        <v>935</v>
      </c>
      <c r="C381" s="165">
        <f>YEAR(TRM_día[[#This Row],[Fecha]])</f>
        <v>2015</v>
      </c>
      <c r="D381" s="82">
        <f>DATE(YEAR(TRM_día[[#This Row],[Fecha]]),MONTH(TRM_día[[#This Row],[Fecha]]),1)</f>
        <v>42005</v>
      </c>
      <c r="E381">
        <v>2442.0300000000002</v>
      </c>
    </row>
    <row r="382" spans="2:5">
      <c r="B382" s="82" t="s">
        <v>936</v>
      </c>
      <c r="C382" s="165">
        <f>YEAR(TRM_día[[#This Row],[Fecha]])</f>
        <v>2015</v>
      </c>
      <c r="D382" s="82">
        <f>DATE(YEAR(TRM_día[[#This Row],[Fecha]]),MONTH(TRM_día[[#This Row],[Fecha]]),1)</f>
        <v>42005</v>
      </c>
      <c r="E382">
        <v>2438.79</v>
      </c>
    </row>
    <row r="383" spans="2:5">
      <c r="B383" s="82" t="s">
        <v>937</v>
      </c>
      <c r="C383" s="165">
        <f>YEAR(TRM_día[[#This Row],[Fecha]])</f>
        <v>2015</v>
      </c>
      <c r="D383" s="82">
        <f>DATE(YEAR(TRM_día[[#This Row],[Fecha]]),MONTH(TRM_día[[#This Row],[Fecha]]),1)</f>
        <v>42005</v>
      </c>
      <c r="E383">
        <v>2398.91</v>
      </c>
    </row>
    <row r="384" spans="2:5">
      <c r="B384" s="82" t="s">
        <v>938</v>
      </c>
      <c r="C384" s="165">
        <f>YEAR(TRM_día[[#This Row],[Fecha]])</f>
        <v>2015</v>
      </c>
      <c r="D384" s="82">
        <f>DATE(YEAR(TRM_día[[#This Row],[Fecha]]),MONTH(TRM_día[[#This Row],[Fecha]]),1)</f>
        <v>42005</v>
      </c>
      <c r="E384">
        <v>2383.91</v>
      </c>
    </row>
    <row r="385" spans="2:5">
      <c r="B385" s="82" t="s">
        <v>939</v>
      </c>
      <c r="C385" s="165">
        <f>YEAR(TRM_día[[#This Row],[Fecha]])</f>
        <v>2015</v>
      </c>
      <c r="D385" s="82">
        <f>DATE(YEAR(TRM_día[[#This Row],[Fecha]]),MONTH(TRM_día[[#This Row],[Fecha]]),1)</f>
        <v>42005</v>
      </c>
      <c r="E385">
        <v>2383.91</v>
      </c>
    </row>
    <row r="386" spans="2:5">
      <c r="B386" s="82" t="s">
        <v>940</v>
      </c>
      <c r="C386" s="165">
        <f>YEAR(TRM_día[[#This Row],[Fecha]])</f>
        <v>2015</v>
      </c>
      <c r="D386" s="82">
        <f>DATE(YEAR(TRM_día[[#This Row],[Fecha]]),MONTH(TRM_día[[#This Row],[Fecha]]),1)</f>
        <v>42005</v>
      </c>
      <c r="E386">
        <v>2383.91</v>
      </c>
    </row>
    <row r="387" spans="2:5">
      <c r="B387" s="82" t="s">
        <v>941</v>
      </c>
      <c r="C387" s="165">
        <f>YEAR(TRM_día[[#This Row],[Fecha]])</f>
        <v>2015</v>
      </c>
      <c r="D387" s="82">
        <f>DATE(YEAR(TRM_día[[#This Row],[Fecha]]),MONTH(TRM_día[[#This Row],[Fecha]]),1)</f>
        <v>42005</v>
      </c>
      <c r="E387">
        <v>2383.91</v>
      </c>
    </row>
    <row r="388" spans="2:5">
      <c r="B388" s="82" t="s">
        <v>942</v>
      </c>
      <c r="C388" s="165">
        <f>YEAR(TRM_día[[#This Row],[Fecha]])</f>
        <v>2015</v>
      </c>
      <c r="D388" s="82">
        <f>DATE(YEAR(TRM_día[[#This Row],[Fecha]]),MONTH(TRM_día[[#This Row],[Fecha]]),1)</f>
        <v>42005</v>
      </c>
      <c r="E388">
        <v>2373.44</v>
      </c>
    </row>
    <row r="389" spans="2:5">
      <c r="B389" s="82" t="s">
        <v>943</v>
      </c>
      <c r="C389" s="165">
        <f>YEAR(TRM_día[[#This Row],[Fecha]])</f>
        <v>2015</v>
      </c>
      <c r="D389" s="82">
        <f>DATE(YEAR(TRM_día[[#This Row],[Fecha]]),MONTH(TRM_día[[#This Row],[Fecha]]),1)</f>
        <v>42005</v>
      </c>
      <c r="E389">
        <v>2361.54</v>
      </c>
    </row>
    <row r="390" spans="2:5">
      <c r="B390" s="82" t="s">
        <v>944</v>
      </c>
      <c r="C390" s="165">
        <f>YEAR(TRM_día[[#This Row],[Fecha]])</f>
        <v>2015</v>
      </c>
      <c r="D390" s="82">
        <f>DATE(YEAR(TRM_día[[#This Row],[Fecha]]),MONTH(TRM_día[[#This Row],[Fecha]]),1)</f>
        <v>42005</v>
      </c>
      <c r="E390">
        <v>2370.75</v>
      </c>
    </row>
    <row r="391" spans="2:5">
      <c r="B391" s="82" t="s">
        <v>945</v>
      </c>
      <c r="C391" s="165">
        <f>YEAR(TRM_día[[#This Row],[Fecha]])</f>
        <v>2015</v>
      </c>
      <c r="D391" s="82">
        <f>DATE(YEAR(TRM_día[[#This Row],[Fecha]]),MONTH(TRM_día[[#This Row],[Fecha]]),1)</f>
        <v>42005</v>
      </c>
      <c r="E391">
        <v>2386.5</v>
      </c>
    </row>
    <row r="392" spans="2:5">
      <c r="B392" s="82" t="s">
        <v>946</v>
      </c>
      <c r="C392" s="165">
        <f>YEAR(TRM_día[[#This Row],[Fecha]])</f>
        <v>2015</v>
      </c>
      <c r="D392" s="82">
        <f>DATE(YEAR(TRM_día[[#This Row],[Fecha]]),MONTH(TRM_día[[#This Row],[Fecha]]),1)</f>
        <v>42005</v>
      </c>
      <c r="E392">
        <v>2386.5</v>
      </c>
    </row>
    <row r="393" spans="2:5">
      <c r="B393" s="82" t="s">
        <v>947</v>
      </c>
      <c r="C393" s="165">
        <f>YEAR(TRM_día[[#This Row],[Fecha]])</f>
        <v>2015</v>
      </c>
      <c r="D393" s="82">
        <f>DATE(YEAR(TRM_día[[#This Row],[Fecha]]),MONTH(TRM_día[[#This Row],[Fecha]]),1)</f>
        <v>42005</v>
      </c>
      <c r="E393">
        <v>2386.5</v>
      </c>
    </row>
    <row r="394" spans="2:5">
      <c r="B394" s="82" t="s">
        <v>948</v>
      </c>
      <c r="C394" s="165">
        <f>YEAR(TRM_día[[#This Row],[Fecha]])</f>
        <v>2015</v>
      </c>
      <c r="D394" s="82">
        <f>DATE(YEAR(TRM_día[[#This Row],[Fecha]]),MONTH(TRM_día[[#This Row],[Fecha]]),1)</f>
        <v>42005</v>
      </c>
      <c r="E394">
        <v>2386.2800000000002</v>
      </c>
    </row>
    <row r="395" spans="2:5">
      <c r="B395" s="82" t="s">
        <v>949</v>
      </c>
      <c r="C395" s="165">
        <f>YEAR(TRM_día[[#This Row],[Fecha]])</f>
        <v>2015</v>
      </c>
      <c r="D395" s="82">
        <f>DATE(YEAR(TRM_día[[#This Row],[Fecha]]),MONTH(TRM_día[[#This Row],[Fecha]]),1)</f>
        <v>42005</v>
      </c>
      <c r="E395">
        <v>2381.11</v>
      </c>
    </row>
    <row r="396" spans="2:5">
      <c r="B396" s="82" t="s">
        <v>950</v>
      </c>
      <c r="C396" s="165">
        <f>YEAR(TRM_día[[#This Row],[Fecha]])</f>
        <v>2015</v>
      </c>
      <c r="D396" s="82">
        <f>DATE(YEAR(TRM_día[[#This Row],[Fecha]]),MONTH(TRM_día[[#This Row],[Fecha]]),1)</f>
        <v>42005</v>
      </c>
      <c r="E396">
        <v>2362.42</v>
      </c>
    </row>
    <row r="397" spans="2:5">
      <c r="B397" s="82" t="s">
        <v>951</v>
      </c>
      <c r="C397" s="165">
        <f>YEAR(TRM_día[[#This Row],[Fecha]])</f>
        <v>2015</v>
      </c>
      <c r="D397" s="82">
        <f>DATE(YEAR(TRM_día[[#This Row],[Fecha]]),MONTH(TRM_día[[#This Row],[Fecha]]),1)</f>
        <v>42005</v>
      </c>
      <c r="E397">
        <v>2397.35</v>
      </c>
    </row>
    <row r="398" spans="2:5">
      <c r="B398" s="82" t="s">
        <v>952</v>
      </c>
      <c r="C398" s="165">
        <f>YEAR(TRM_día[[#This Row],[Fecha]])</f>
        <v>2015</v>
      </c>
      <c r="D398" s="82">
        <f>DATE(YEAR(TRM_día[[#This Row],[Fecha]]),MONTH(TRM_día[[#This Row],[Fecha]]),1)</f>
        <v>42005</v>
      </c>
      <c r="E398">
        <v>2441.1</v>
      </c>
    </row>
    <row r="399" spans="2:5">
      <c r="B399" s="82" t="s">
        <v>953</v>
      </c>
      <c r="C399" s="165">
        <f>YEAR(TRM_día[[#This Row],[Fecha]])</f>
        <v>2015</v>
      </c>
      <c r="D399" s="82">
        <f>DATE(YEAR(TRM_día[[#This Row],[Fecha]]),MONTH(TRM_día[[#This Row],[Fecha]]),1)</f>
        <v>42036</v>
      </c>
      <c r="E399">
        <v>2441.1</v>
      </c>
    </row>
    <row r="400" spans="2:5">
      <c r="B400" s="82" t="s">
        <v>954</v>
      </c>
      <c r="C400" s="165">
        <f>YEAR(TRM_día[[#This Row],[Fecha]])</f>
        <v>2015</v>
      </c>
      <c r="D400" s="82">
        <f>DATE(YEAR(TRM_día[[#This Row],[Fecha]]),MONTH(TRM_día[[#This Row],[Fecha]]),1)</f>
        <v>42036</v>
      </c>
      <c r="E400">
        <v>2441.1</v>
      </c>
    </row>
    <row r="401" spans="2:5">
      <c r="B401" s="82" t="s">
        <v>955</v>
      </c>
      <c r="C401" s="165">
        <f>YEAR(TRM_día[[#This Row],[Fecha]])</f>
        <v>2015</v>
      </c>
      <c r="D401" s="82">
        <f>DATE(YEAR(TRM_día[[#This Row],[Fecha]]),MONTH(TRM_día[[#This Row],[Fecha]]),1)</f>
        <v>42036</v>
      </c>
      <c r="E401">
        <v>2407.29</v>
      </c>
    </row>
    <row r="402" spans="2:5">
      <c r="B402" s="82" t="s">
        <v>956</v>
      </c>
      <c r="C402" s="165">
        <f>YEAR(TRM_día[[#This Row],[Fecha]])</f>
        <v>2015</v>
      </c>
      <c r="D402" s="82">
        <f>DATE(YEAR(TRM_día[[#This Row],[Fecha]]),MONTH(TRM_día[[#This Row],[Fecha]]),1)</f>
        <v>42036</v>
      </c>
      <c r="E402">
        <v>2374.7199999999998</v>
      </c>
    </row>
    <row r="403" spans="2:5">
      <c r="B403" s="82" t="s">
        <v>957</v>
      </c>
      <c r="C403" s="165">
        <f>YEAR(TRM_día[[#This Row],[Fecha]])</f>
        <v>2015</v>
      </c>
      <c r="D403" s="82">
        <f>DATE(YEAR(TRM_día[[#This Row],[Fecha]]),MONTH(TRM_día[[#This Row],[Fecha]]),1)</f>
        <v>42036</v>
      </c>
      <c r="E403">
        <v>2381.91</v>
      </c>
    </row>
    <row r="404" spans="2:5">
      <c r="B404" s="82" t="s">
        <v>958</v>
      </c>
      <c r="C404" s="165">
        <f>YEAR(TRM_día[[#This Row],[Fecha]])</f>
        <v>2015</v>
      </c>
      <c r="D404" s="82">
        <f>DATE(YEAR(TRM_día[[#This Row],[Fecha]]),MONTH(TRM_día[[#This Row],[Fecha]]),1)</f>
        <v>42036</v>
      </c>
      <c r="E404">
        <v>2384.5300000000002</v>
      </c>
    </row>
    <row r="405" spans="2:5">
      <c r="B405" s="82" t="s">
        <v>959</v>
      </c>
      <c r="C405" s="165">
        <f>YEAR(TRM_día[[#This Row],[Fecha]])</f>
        <v>2015</v>
      </c>
      <c r="D405" s="82">
        <f>DATE(YEAR(TRM_día[[#This Row],[Fecha]]),MONTH(TRM_día[[#This Row],[Fecha]]),1)</f>
        <v>42036</v>
      </c>
      <c r="E405">
        <v>2384.7600000000002</v>
      </c>
    </row>
    <row r="406" spans="2:5">
      <c r="B406" s="82" t="s">
        <v>960</v>
      </c>
      <c r="C406" s="165">
        <f>YEAR(TRM_día[[#This Row],[Fecha]])</f>
        <v>2015</v>
      </c>
      <c r="D406" s="82">
        <f>DATE(YEAR(TRM_día[[#This Row],[Fecha]]),MONTH(TRM_día[[#This Row],[Fecha]]),1)</f>
        <v>42036</v>
      </c>
      <c r="E406">
        <v>2384.7600000000002</v>
      </c>
    </row>
    <row r="407" spans="2:5">
      <c r="B407" s="82" t="s">
        <v>961</v>
      </c>
      <c r="C407" s="165">
        <f>YEAR(TRM_día[[#This Row],[Fecha]])</f>
        <v>2015</v>
      </c>
      <c r="D407" s="82">
        <f>DATE(YEAR(TRM_día[[#This Row],[Fecha]]),MONTH(TRM_día[[#This Row],[Fecha]]),1)</f>
        <v>42036</v>
      </c>
      <c r="E407">
        <v>2384.7600000000002</v>
      </c>
    </row>
    <row r="408" spans="2:5">
      <c r="B408" s="82" t="s">
        <v>962</v>
      </c>
      <c r="C408" s="165">
        <f>YEAR(TRM_día[[#This Row],[Fecha]])</f>
        <v>2015</v>
      </c>
      <c r="D408" s="82">
        <f>DATE(YEAR(TRM_día[[#This Row],[Fecha]]),MONTH(TRM_día[[#This Row],[Fecha]]),1)</f>
        <v>42036</v>
      </c>
      <c r="E408">
        <v>2371.31</v>
      </c>
    </row>
    <row r="409" spans="2:5">
      <c r="B409" s="82" t="s">
        <v>963</v>
      </c>
      <c r="C409" s="165">
        <f>YEAR(TRM_día[[#This Row],[Fecha]])</f>
        <v>2015</v>
      </c>
      <c r="D409" s="82">
        <f>DATE(YEAR(TRM_día[[#This Row],[Fecha]]),MONTH(TRM_día[[#This Row],[Fecha]]),1)</f>
        <v>42036</v>
      </c>
      <c r="E409">
        <v>2380.79</v>
      </c>
    </row>
    <row r="410" spans="2:5">
      <c r="B410" s="82" t="s">
        <v>964</v>
      </c>
      <c r="C410" s="165">
        <f>YEAR(TRM_día[[#This Row],[Fecha]])</f>
        <v>2015</v>
      </c>
      <c r="D410" s="82">
        <f>DATE(YEAR(TRM_día[[#This Row],[Fecha]]),MONTH(TRM_día[[#This Row],[Fecha]]),1)</f>
        <v>42036</v>
      </c>
      <c r="E410">
        <v>2416.61</v>
      </c>
    </row>
    <row r="411" spans="2:5">
      <c r="B411" s="82" t="s">
        <v>965</v>
      </c>
      <c r="C411" s="165">
        <f>YEAR(TRM_día[[#This Row],[Fecha]])</f>
        <v>2015</v>
      </c>
      <c r="D411" s="82">
        <f>DATE(YEAR(TRM_día[[#This Row],[Fecha]]),MONTH(TRM_día[[#This Row],[Fecha]]),1)</f>
        <v>42036</v>
      </c>
      <c r="E411">
        <v>2401.0300000000002</v>
      </c>
    </row>
    <row r="412" spans="2:5">
      <c r="B412" s="82" t="s">
        <v>966</v>
      </c>
      <c r="C412" s="165">
        <f>YEAR(TRM_día[[#This Row],[Fecha]])</f>
        <v>2015</v>
      </c>
      <c r="D412" s="82">
        <f>DATE(YEAR(TRM_día[[#This Row],[Fecha]]),MONTH(TRM_día[[#This Row],[Fecha]]),1)</f>
        <v>42036</v>
      </c>
      <c r="E412">
        <v>2376.23</v>
      </c>
    </row>
    <row r="413" spans="2:5">
      <c r="B413" s="82" t="s">
        <v>967</v>
      </c>
      <c r="C413" s="165">
        <f>YEAR(TRM_día[[#This Row],[Fecha]])</f>
        <v>2015</v>
      </c>
      <c r="D413" s="82">
        <f>DATE(YEAR(TRM_día[[#This Row],[Fecha]]),MONTH(TRM_día[[#This Row],[Fecha]]),1)</f>
        <v>42036</v>
      </c>
      <c r="E413">
        <v>2376.23</v>
      </c>
    </row>
    <row r="414" spans="2:5">
      <c r="B414" s="82" t="s">
        <v>968</v>
      </c>
      <c r="C414" s="165">
        <f>YEAR(TRM_día[[#This Row],[Fecha]])</f>
        <v>2015</v>
      </c>
      <c r="D414" s="82">
        <f>DATE(YEAR(TRM_día[[#This Row],[Fecha]]),MONTH(TRM_día[[#This Row],[Fecha]]),1)</f>
        <v>42036</v>
      </c>
      <c r="E414">
        <v>2376.23</v>
      </c>
    </row>
    <row r="415" spans="2:5">
      <c r="B415" s="82" t="s">
        <v>969</v>
      </c>
      <c r="C415" s="165">
        <f>YEAR(TRM_día[[#This Row],[Fecha]])</f>
        <v>2015</v>
      </c>
      <c r="D415" s="82">
        <f>DATE(YEAR(TRM_día[[#This Row],[Fecha]]),MONTH(TRM_día[[#This Row],[Fecha]]),1)</f>
        <v>42036</v>
      </c>
      <c r="E415">
        <v>2376.23</v>
      </c>
    </row>
    <row r="416" spans="2:5">
      <c r="B416" s="82" t="s">
        <v>970</v>
      </c>
      <c r="C416" s="165">
        <f>YEAR(TRM_día[[#This Row],[Fecha]])</f>
        <v>2015</v>
      </c>
      <c r="D416" s="82">
        <f>DATE(YEAR(TRM_día[[#This Row],[Fecha]]),MONTH(TRM_día[[#This Row],[Fecha]]),1)</f>
        <v>42036</v>
      </c>
      <c r="E416">
        <v>2416.37</v>
      </c>
    </row>
    <row r="417" spans="2:5">
      <c r="B417" s="82" t="s">
        <v>971</v>
      </c>
      <c r="C417" s="165">
        <f>YEAR(TRM_día[[#This Row],[Fecha]])</f>
        <v>2015</v>
      </c>
      <c r="D417" s="82">
        <f>DATE(YEAR(TRM_día[[#This Row],[Fecha]]),MONTH(TRM_día[[#This Row],[Fecha]]),1)</f>
        <v>42036</v>
      </c>
      <c r="E417">
        <v>2429.71</v>
      </c>
    </row>
    <row r="418" spans="2:5">
      <c r="B418" s="82" t="s">
        <v>972</v>
      </c>
      <c r="C418" s="165">
        <f>YEAR(TRM_día[[#This Row],[Fecha]])</f>
        <v>2015</v>
      </c>
      <c r="D418" s="82">
        <f>DATE(YEAR(TRM_día[[#This Row],[Fecha]]),MONTH(TRM_día[[#This Row],[Fecha]]),1)</f>
        <v>42036</v>
      </c>
      <c r="E418">
        <v>2445.16</v>
      </c>
    </row>
    <row r="419" spans="2:5">
      <c r="B419" s="82" t="s">
        <v>973</v>
      </c>
      <c r="C419" s="165">
        <f>YEAR(TRM_día[[#This Row],[Fecha]])</f>
        <v>2015</v>
      </c>
      <c r="D419" s="82">
        <f>DATE(YEAR(TRM_día[[#This Row],[Fecha]]),MONTH(TRM_día[[#This Row],[Fecha]]),1)</f>
        <v>42036</v>
      </c>
      <c r="E419">
        <v>2455.54</v>
      </c>
    </row>
    <row r="420" spans="2:5">
      <c r="B420" s="82" t="s">
        <v>974</v>
      </c>
      <c r="C420" s="165">
        <f>YEAR(TRM_día[[#This Row],[Fecha]])</f>
        <v>2015</v>
      </c>
      <c r="D420" s="82">
        <f>DATE(YEAR(TRM_día[[#This Row],[Fecha]]),MONTH(TRM_día[[#This Row],[Fecha]]),1)</f>
        <v>42036</v>
      </c>
      <c r="E420">
        <v>2455.54</v>
      </c>
    </row>
    <row r="421" spans="2:5">
      <c r="B421" s="82" t="s">
        <v>975</v>
      </c>
      <c r="C421" s="165">
        <f>YEAR(TRM_día[[#This Row],[Fecha]])</f>
        <v>2015</v>
      </c>
      <c r="D421" s="82">
        <f>DATE(YEAR(TRM_día[[#This Row],[Fecha]]),MONTH(TRM_día[[#This Row],[Fecha]]),1)</f>
        <v>42036</v>
      </c>
      <c r="E421">
        <v>2455.54</v>
      </c>
    </row>
    <row r="422" spans="2:5">
      <c r="B422" s="82" t="s">
        <v>976</v>
      </c>
      <c r="C422" s="165">
        <f>YEAR(TRM_día[[#This Row],[Fecha]])</f>
        <v>2015</v>
      </c>
      <c r="D422" s="82">
        <f>DATE(YEAR(TRM_día[[#This Row],[Fecha]]),MONTH(TRM_día[[#This Row],[Fecha]]),1)</f>
        <v>42036</v>
      </c>
      <c r="E422">
        <v>2489.81</v>
      </c>
    </row>
    <row r="423" spans="2:5">
      <c r="B423" s="82" t="s">
        <v>977</v>
      </c>
      <c r="C423" s="165">
        <f>YEAR(TRM_día[[#This Row],[Fecha]])</f>
        <v>2015</v>
      </c>
      <c r="D423" s="82">
        <f>DATE(YEAR(TRM_día[[#This Row],[Fecha]]),MONTH(TRM_día[[#This Row],[Fecha]]),1)</f>
        <v>42036</v>
      </c>
      <c r="E423">
        <v>2500.59</v>
      </c>
    </row>
    <row r="424" spans="2:5">
      <c r="B424" s="82" t="s">
        <v>978</v>
      </c>
      <c r="C424" s="165">
        <f>YEAR(TRM_día[[#This Row],[Fecha]])</f>
        <v>2015</v>
      </c>
      <c r="D424" s="82">
        <f>DATE(YEAR(TRM_día[[#This Row],[Fecha]]),MONTH(TRM_día[[#This Row],[Fecha]]),1)</f>
        <v>42036</v>
      </c>
      <c r="E424">
        <v>2489.41</v>
      </c>
    </row>
    <row r="425" spans="2:5">
      <c r="B425" s="82" t="s">
        <v>979</v>
      </c>
      <c r="C425" s="165">
        <f>YEAR(TRM_día[[#This Row],[Fecha]])</f>
        <v>2015</v>
      </c>
      <c r="D425" s="82">
        <f>DATE(YEAR(TRM_día[[#This Row],[Fecha]]),MONTH(TRM_día[[#This Row],[Fecha]]),1)</f>
        <v>42036</v>
      </c>
      <c r="E425">
        <v>2484.58</v>
      </c>
    </row>
    <row r="426" spans="2:5">
      <c r="B426" s="82" t="s">
        <v>980</v>
      </c>
      <c r="C426" s="165">
        <f>YEAR(TRM_día[[#This Row],[Fecha]])</f>
        <v>2015</v>
      </c>
      <c r="D426" s="82">
        <f>DATE(YEAR(TRM_día[[#This Row],[Fecha]]),MONTH(TRM_día[[#This Row],[Fecha]]),1)</f>
        <v>42036</v>
      </c>
      <c r="E426">
        <v>2496.9899999999998</v>
      </c>
    </row>
    <row r="427" spans="2:5">
      <c r="B427" s="82" t="s">
        <v>981</v>
      </c>
      <c r="C427" s="165">
        <f>YEAR(TRM_día[[#This Row],[Fecha]])</f>
        <v>2015</v>
      </c>
      <c r="D427" s="82">
        <f>DATE(YEAR(TRM_día[[#This Row],[Fecha]]),MONTH(TRM_día[[#This Row],[Fecha]]),1)</f>
        <v>42064</v>
      </c>
      <c r="E427">
        <v>2496.9899999999998</v>
      </c>
    </row>
    <row r="428" spans="2:5">
      <c r="B428" s="82" t="s">
        <v>982</v>
      </c>
      <c r="C428" s="165">
        <f>YEAR(TRM_día[[#This Row],[Fecha]])</f>
        <v>2015</v>
      </c>
      <c r="D428" s="82">
        <f>DATE(YEAR(TRM_día[[#This Row],[Fecha]]),MONTH(TRM_día[[#This Row],[Fecha]]),1)</f>
        <v>42064</v>
      </c>
      <c r="E428">
        <v>2496.9899999999998</v>
      </c>
    </row>
    <row r="429" spans="2:5">
      <c r="B429" s="82" t="s">
        <v>983</v>
      </c>
      <c r="C429" s="165">
        <f>YEAR(TRM_día[[#This Row],[Fecha]])</f>
        <v>2015</v>
      </c>
      <c r="D429" s="82">
        <f>DATE(YEAR(TRM_día[[#This Row],[Fecha]]),MONTH(TRM_día[[#This Row],[Fecha]]),1)</f>
        <v>42064</v>
      </c>
      <c r="E429">
        <v>2522.0300000000002</v>
      </c>
    </row>
    <row r="430" spans="2:5">
      <c r="B430" s="82" t="s">
        <v>984</v>
      </c>
      <c r="C430" s="165">
        <f>YEAR(TRM_día[[#This Row],[Fecha]])</f>
        <v>2015</v>
      </c>
      <c r="D430" s="82">
        <f>DATE(YEAR(TRM_día[[#This Row],[Fecha]]),MONTH(TRM_día[[#This Row],[Fecha]]),1)</f>
        <v>42064</v>
      </c>
      <c r="E430">
        <v>2555.08</v>
      </c>
    </row>
    <row r="431" spans="2:5">
      <c r="B431" s="82" t="s">
        <v>985</v>
      </c>
      <c r="C431" s="165">
        <f>YEAR(TRM_día[[#This Row],[Fecha]])</f>
        <v>2015</v>
      </c>
      <c r="D431" s="82">
        <f>DATE(YEAR(TRM_día[[#This Row],[Fecha]]),MONTH(TRM_día[[#This Row],[Fecha]]),1)</f>
        <v>42064</v>
      </c>
      <c r="E431">
        <v>2565.9</v>
      </c>
    </row>
    <row r="432" spans="2:5">
      <c r="B432" s="82" t="s">
        <v>986</v>
      </c>
      <c r="C432" s="165">
        <f>YEAR(TRM_día[[#This Row],[Fecha]])</f>
        <v>2015</v>
      </c>
      <c r="D432" s="82">
        <f>DATE(YEAR(TRM_día[[#This Row],[Fecha]]),MONTH(TRM_día[[#This Row],[Fecha]]),1)</f>
        <v>42064</v>
      </c>
      <c r="E432">
        <v>2543.4699999999998</v>
      </c>
    </row>
    <row r="433" spans="2:5">
      <c r="B433" s="82" t="s">
        <v>987</v>
      </c>
      <c r="C433" s="165">
        <f>YEAR(TRM_día[[#This Row],[Fecha]])</f>
        <v>2015</v>
      </c>
      <c r="D433" s="82">
        <f>DATE(YEAR(TRM_día[[#This Row],[Fecha]]),MONTH(TRM_día[[#This Row],[Fecha]]),1)</f>
        <v>42064</v>
      </c>
      <c r="E433">
        <v>2565.61</v>
      </c>
    </row>
    <row r="434" spans="2:5">
      <c r="B434" s="82" t="s">
        <v>988</v>
      </c>
      <c r="C434" s="165">
        <f>YEAR(TRM_día[[#This Row],[Fecha]])</f>
        <v>2015</v>
      </c>
      <c r="D434" s="82">
        <f>DATE(YEAR(TRM_día[[#This Row],[Fecha]]),MONTH(TRM_día[[#This Row],[Fecha]]),1)</f>
        <v>42064</v>
      </c>
      <c r="E434">
        <v>2565.61</v>
      </c>
    </row>
    <row r="435" spans="2:5">
      <c r="B435" s="82" t="s">
        <v>989</v>
      </c>
      <c r="C435" s="165">
        <f>YEAR(TRM_día[[#This Row],[Fecha]])</f>
        <v>2015</v>
      </c>
      <c r="D435" s="82">
        <f>DATE(YEAR(TRM_día[[#This Row],[Fecha]]),MONTH(TRM_día[[#This Row],[Fecha]]),1)</f>
        <v>42064</v>
      </c>
      <c r="E435">
        <v>2565.61</v>
      </c>
    </row>
    <row r="436" spans="2:5">
      <c r="B436" s="82" t="s">
        <v>990</v>
      </c>
      <c r="C436" s="165">
        <f>YEAR(TRM_día[[#This Row],[Fecha]])</f>
        <v>2015</v>
      </c>
      <c r="D436" s="82">
        <f>DATE(YEAR(TRM_día[[#This Row],[Fecha]]),MONTH(TRM_día[[#This Row],[Fecha]]),1)</f>
        <v>42064</v>
      </c>
      <c r="E436">
        <v>2592.86</v>
      </c>
    </row>
    <row r="437" spans="2:5">
      <c r="B437" s="82" t="s">
        <v>991</v>
      </c>
      <c r="C437" s="165">
        <f>YEAR(TRM_día[[#This Row],[Fecha]])</f>
        <v>2015</v>
      </c>
      <c r="D437" s="82">
        <f>DATE(YEAR(TRM_día[[#This Row],[Fecha]]),MONTH(TRM_día[[#This Row],[Fecha]]),1)</f>
        <v>42064</v>
      </c>
      <c r="E437">
        <v>2618.79</v>
      </c>
    </row>
    <row r="438" spans="2:5">
      <c r="B438" s="82" t="s">
        <v>992</v>
      </c>
      <c r="C438" s="165">
        <f>YEAR(TRM_día[[#This Row],[Fecha]])</f>
        <v>2015</v>
      </c>
      <c r="D438" s="82">
        <f>DATE(YEAR(TRM_día[[#This Row],[Fecha]]),MONTH(TRM_día[[#This Row],[Fecha]]),1)</f>
        <v>42064</v>
      </c>
      <c r="E438">
        <v>2633.65</v>
      </c>
    </row>
    <row r="439" spans="2:5">
      <c r="B439" s="82" t="s">
        <v>993</v>
      </c>
      <c r="C439" s="165">
        <f>YEAR(TRM_día[[#This Row],[Fecha]])</f>
        <v>2015</v>
      </c>
      <c r="D439" s="82">
        <f>DATE(YEAR(TRM_día[[#This Row],[Fecha]]),MONTH(TRM_día[[#This Row],[Fecha]]),1)</f>
        <v>42064</v>
      </c>
      <c r="E439">
        <v>2610.08</v>
      </c>
    </row>
    <row r="440" spans="2:5">
      <c r="B440" s="82" t="s">
        <v>994</v>
      </c>
      <c r="C440" s="165">
        <f>YEAR(TRM_día[[#This Row],[Fecha]])</f>
        <v>2015</v>
      </c>
      <c r="D440" s="82">
        <f>DATE(YEAR(TRM_día[[#This Row],[Fecha]]),MONTH(TRM_día[[#This Row],[Fecha]]),1)</f>
        <v>42064</v>
      </c>
      <c r="E440">
        <v>2661.52</v>
      </c>
    </row>
    <row r="441" spans="2:5">
      <c r="B441" s="82" t="s">
        <v>995</v>
      </c>
      <c r="C441" s="165">
        <f>YEAR(TRM_día[[#This Row],[Fecha]])</f>
        <v>2015</v>
      </c>
      <c r="D441" s="82">
        <f>DATE(YEAR(TRM_día[[#This Row],[Fecha]]),MONTH(TRM_día[[#This Row],[Fecha]]),1)</f>
        <v>42064</v>
      </c>
      <c r="E441">
        <v>2661.52</v>
      </c>
    </row>
    <row r="442" spans="2:5">
      <c r="B442" s="82" t="s">
        <v>996</v>
      </c>
      <c r="C442" s="165">
        <f>YEAR(TRM_día[[#This Row],[Fecha]])</f>
        <v>2015</v>
      </c>
      <c r="D442" s="82">
        <f>DATE(YEAR(TRM_día[[#This Row],[Fecha]]),MONTH(TRM_día[[#This Row],[Fecha]]),1)</f>
        <v>42064</v>
      </c>
      <c r="E442">
        <v>2661.52</v>
      </c>
    </row>
    <row r="443" spans="2:5">
      <c r="B443" s="82" t="s">
        <v>997</v>
      </c>
      <c r="C443" s="165">
        <f>YEAR(TRM_día[[#This Row],[Fecha]])</f>
        <v>2015</v>
      </c>
      <c r="D443" s="82">
        <f>DATE(YEAR(TRM_día[[#This Row],[Fecha]]),MONTH(TRM_día[[#This Row],[Fecha]]),1)</f>
        <v>42064</v>
      </c>
      <c r="E443">
        <v>2675.08</v>
      </c>
    </row>
    <row r="444" spans="2:5">
      <c r="B444" s="82" t="s">
        <v>998</v>
      </c>
      <c r="C444" s="165">
        <f>YEAR(TRM_día[[#This Row],[Fecha]])</f>
        <v>2015</v>
      </c>
      <c r="D444" s="82">
        <f>DATE(YEAR(TRM_día[[#This Row],[Fecha]]),MONTH(TRM_día[[#This Row],[Fecha]]),1)</f>
        <v>42064</v>
      </c>
      <c r="E444">
        <v>2677.97</v>
      </c>
    </row>
    <row r="445" spans="2:5">
      <c r="B445" s="82" t="s">
        <v>999</v>
      </c>
      <c r="C445" s="165">
        <f>YEAR(TRM_día[[#This Row],[Fecha]])</f>
        <v>2015</v>
      </c>
      <c r="D445" s="82">
        <f>DATE(YEAR(TRM_día[[#This Row],[Fecha]]),MONTH(TRM_día[[#This Row],[Fecha]]),1)</f>
        <v>42064</v>
      </c>
      <c r="E445">
        <v>2651.49</v>
      </c>
    </row>
    <row r="446" spans="2:5">
      <c r="B446" s="82" t="s">
        <v>1000</v>
      </c>
      <c r="C446" s="165">
        <f>YEAR(TRM_día[[#This Row],[Fecha]])</f>
        <v>2015</v>
      </c>
      <c r="D446" s="82">
        <f>DATE(YEAR(TRM_día[[#This Row],[Fecha]]),MONTH(TRM_día[[#This Row],[Fecha]]),1)</f>
        <v>42064</v>
      </c>
      <c r="E446">
        <v>2613.38</v>
      </c>
    </row>
    <row r="447" spans="2:5">
      <c r="B447" s="82" t="s">
        <v>1001</v>
      </c>
      <c r="C447" s="165">
        <f>YEAR(TRM_día[[#This Row],[Fecha]])</f>
        <v>2015</v>
      </c>
      <c r="D447" s="82">
        <f>DATE(YEAR(TRM_día[[#This Row],[Fecha]]),MONTH(TRM_día[[#This Row],[Fecha]]),1)</f>
        <v>42064</v>
      </c>
      <c r="E447">
        <v>2587.71</v>
      </c>
    </row>
    <row r="448" spans="2:5">
      <c r="B448" s="82" t="s">
        <v>1002</v>
      </c>
      <c r="C448" s="165">
        <f>YEAR(TRM_día[[#This Row],[Fecha]])</f>
        <v>2015</v>
      </c>
      <c r="D448" s="82">
        <f>DATE(YEAR(TRM_día[[#This Row],[Fecha]]),MONTH(TRM_día[[#This Row],[Fecha]]),1)</f>
        <v>42064</v>
      </c>
      <c r="E448">
        <v>2587.71</v>
      </c>
    </row>
    <row r="449" spans="2:5">
      <c r="B449" s="82" t="s">
        <v>1003</v>
      </c>
      <c r="C449" s="165">
        <f>YEAR(TRM_día[[#This Row],[Fecha]])</f>
        <v>2015</v>
      </c>
      <c r="D449" s="82">
        <f>DATE(YEAR(TRM_día[[#This Row],[Fecha]]),MONTH(TRM_día[[#This Row],[Fecha]]),1)</f>
        <v>42064</v>
      </c>
      <c r="E449">
        <v>2587.71</v>
      </c>
    </row>
    <row r="450" spans="2:5">
      <c r="B450" s="82" t="s">
        <v>1004</v>
      </c>
      <c r="C450" s="165">
        <f>YEAR(TRM_día[[#This Row],[Fecha]])</f>
        <v>2015</v>
      </c>
      <c r="D450" s="82">
        <f>DATE(YEAR(TRM_día[[#This Row],[Fecha]]),MONTH(TRM_día[[#This Row],[Fecha]]),1)</f>
        <v>42064</v>
      </c>
      <c r="E450">
        <v>2587.71</v>
      </c>
    </row>
    <row r="451" spans="2:5">
      <c r="B451" s="82" t="s">
        <v>1005</v>
      </c>
      <c r="C451" s="165">
        <f>YEAR(TRM_día[[#This Row],[Fecha]])</f>
        <v>2015</v>
      </c>
      <c r="D451" s="82">
        <f>DATE(YEAR(TRM_día[[#This Row],[Fecha]]),MONTH(TRM_día[[#This Row],[Fecha]]),1)</f>
        <v>42064</v>
      </c>
      <c r="E451">
        <v>2526.79</v>
      </c>
    </row>
    <row r="452" spans="2:5">
      <c r="B452" s="82" t="s">
        <v>1006</v>
      </c>
      <c r="C452" s="165">
        <f>YEAR(TRM_día[[#This Row],[Fecha]])</f>
        <v>2015</v>
      </c>
      <c r="D452" s="82">
        <f>DATE(YEAR(TRM_día[[#This Row],[Fecha]]),MONTH(TRM_día[[#This Row],[Fecha]]),1)</f>
        <v>42064</v>
      </c>
      <c r="E452">
        <v>2535.5500000000002</v>
      </c>
    </row>
    <row r="453" spans="2:5">
      <c r="B453" s="82" t="s">
        <v>1007</v>
      </c>
      <c r="C453" s="165">
        <f>YEAR(TRM_día[[#This Row],[Fecha]])</f>
        <v>2015</v>
      </c>
      <c r="D453" s="82">
        <f>DATE(YEAR(TRM_día[[#This Row],[Fecha]]),MONTH(TRM_día[[#This Row],[Fecha]]),1)</f>
        <v>42064</v>
      </c>
      <c r="E453">
        <v>2551.3000000000002</v>
      </c>
    </row>
    <row r="454" spans="2:5">
      <c r="B454" s="82" t="s">
        <v>1008</v>
      </c>
      <c r="C454" s="165">
        <f>YEAR(TRM_día[[#This Row],[Fecha]])</f>
        <v>2015</v>
      </c>
      <c r="D454" s="82">
        <f>DATE(YEAR(TRM_día[[#This Row],[Fecha]]),MONTH(TRM_día[[#This Row],[Fecha]]),1)</f>
        <v>42064</v>
      </c>
      <c r="E454">
        <v>2556.85</v>
      </c>
    </row>
    <row r="455" spans="2:5">
      <c r="B455" s="82" t="s">
        <v>1009</v>
      </c>
      <c r="C455" s="165">
        <f>YEAR(TRM_día[[#This Row],[Fecha]])</f>
        <v>2015</v>
      </c>
      <c r="D455" s="82">
        <f>DATE(YEAR(TRM_día[[#This Row],[Fecha]]),MONTH(TRM_día[[#This Row],[Fecha]]),1)</f>
        <v>42064</v>
      </c>
      <c r="E455">
        <v>2556.85</v>
      </c>
    </row>
    <row r="456" spans="2:5">
      <c r="B456" s="82" t="s">
        <v>1010</v>
      </c>
      <c r="C456" s="165">
        <f>YEAR(TRM_día[[#This Row],[Fecha]])</f>
        <v>2015</v>
      </c>
      <c r="D456" s="82">
        <f>DATE(YEAR(TRM_día[[#This Row],[Fecha]]),MONTH(TRM_día[[#This Row],[Fecha]]),1)</f>
        <v>42064</v>
      </c>
      <c r="E456">
        <v>2556.85</v>
      </c>
    </row>
    <row r="457" spans="2:5">
      <c r="B457" s="82" t="s">
        <v>1011</v>
      </c>
      <c r="C457" s="165">
        <f>YEAR(TRM_día[[#This Row],[Fecha]])</f>
        <v>2015</v>
      </c>
      <c r="D457" s="82">
        <f>DATE(YEAR(TRM_día[[#This Row],[Fecha]]),MONTH(TRM_día[[#This Row],[Fecha]]),1)</f>
        <v>42064</v>
      </c>
      <c r="E457">
        <v>2576.0500000000002</v>
      </c>
    </row>
    <row r="458" spans="2:5">
      <c r="B458" s="82" t="s">
        <v>1012</v>
      </c>
      <c r="C458" s="165">
        <f>YEAR(TRM_día[[#This Row],[Fecha]])</f>
        <v>2015</v>
      </c>
      <c r="D458" s="82">
        <f>DATE(YEAR(TRM_día[[#This Row],[Fecha]]),MONTH(TRM_día[[#This Row],[Fecha]]),1)</f>
        <v>42095</v>
      </c>
      <c r="E458">
        <v>2598.36</v>
      </c>
    </row>
    <row r="459" spans="2:5">
      <c r="B459" s="82" t="s">
        <v>1013</v>
      </c>
      <c r="C459" s="165">
        <f>YEAR(TRM_día[[#This Row],[Fecha]])</f>
        <v>2015</v>
      </c>
      <c r="D459" s="82">
        <f>DATE(YEAR(TRM_día[[#This Row],[Fecha]]),MONTH(TRM_día[[#This Row],[Fecha]]),1)</f>
        <v>42095</v>
      </c>
      <c r="E459">
        <v>2576.41</v>
      </c>
    </row>
    <row r="460" spans="2:5">
      <c r="B460" s="82" t="s">
        <v>1014</v>
      </c>
      <c r="C460" s="165">
        <f>YEAR(TRM_día[[#This Row],[Fecha]])</f>
        <v>2015</v>
      </c>
      <c r="D460" s="82">
        <f>DATE(YEAR(TRM_día[[#This Row],[Fecha]]),MONTH(TRM_día[[#This Row],[Fecha]]),1)</f>
        <v>42095</v>
      </c>
      <c r="E460">
        <v>2576.41</v>
      </c>
    </row>
    <row r="461" spans="2:5">
      <c r="B461" s="82" t="s">
        <v>1015</v>
      </c>
      <c r="C461" s="165">
        <f>YEAR(TRM_día[[#This Row],[Fecha]])</f>
        <v>2015</v>
      </c>
      <c r="D461" s="82">
        <f>DATE(YEAR(TRM_día[[#This Row],[Fecha]]),MONTH(TRM_día[[#This Row],[Fecha]]),1)</f>
        <v>42095</v>
      </c>
      <c r="E461">
        <v>2576.41</v>
      </c>
    </row>
    <row r="462" spans="2:5">
      <c r="B462" s="82" t="s">
        <v>1016</v>
      </c>
      <c r="C462" s="165">
        <f>YEAR(TRM_día[[#This Row],[Fecha]])</f>
        <v>2015</v>
      </c>
      <c r="D462" s="82">
        <f>DATE(YEAR(TRM_día[[#This Row],[Fecha]]),MONTH(TRM_día[[#This Row],[Fecha]]),1)</f>
        <v>42095</v>
      </c>
      <c r="E462">
        <v>2576.41</v>
      </c>
    </row>
    <row r="463" spans="2:5">
      <c r="B463" s="82" t="s">
        <v>1017</v>
      </c>
      <c r="C463" s="165">
        <f>YEAR(TRM_día[[#This Row],[Fecha]])</f>
        <v>2015</v>
      </c>
      <c r="D463" s="82">
        <f>DATE(YEAR(TRM_día[[#This Row],[Fecha]]),MONTH(TRM_día[[#This Row],[Fecha]]),1)</f>
        <v>42095</v>
      </c>
      <c r="E463">
        <v>2576.41</v>
      </c>
    </row>
    <row r="464" spans="2:5">
      <c r="B464" s="82" t="s">
        <v>1018</v>
      </c>
      <c r="C464" s="165">
        <f>YEAR(TRM_día[[#This Row],[Fecha]])</f>
        <v>2015</v>
      </c>
      <c r="D464" s="82">
        <f>DATE(YEAR(TRM_día[[#This Row],[Fecha]]),MONTH(TRM_día[[#This Row],[Fecha]]),1)</f>
        <v>42095</v>
      </c>
      <c r="E464">
        <v>2522.71</v>
      </c>
    </row>
    <row r="465" spans="2:5">
      <c r="B465" s="82" t="s">
        <v>1019</v>
      </c>
      <c r="C465" s="165">
        <f>YEAR(TRM_día[[#This Row],[Fecha]])</f>
        <v>2015</v>
      </c>
      <c r="D465" s="82">
        <f>DATE(YEAR(TRM_día[[#This Row],[Fecha]]),MONTH(TRM_día[[#This Row],[Fecha]]),1)</f>
        <v>42095</v>
      </c>
      <c r="E465">
        <v>2518.0500000000002</v>
      </c>
    </row>
    <row r="466" spans="2:5">
      <c r="B466" s="82" t="s">
        <v>1020</v>
      </c>
      <c r="C466" s="165">
        <f>YEAR(TRM_día[[#This Row],[Fecha]])</f>
        <v>2015</v>
      </c>
      <c r="D466" s="82">
        <f>DATE(YEAR(TRM_día[[#This Row],[Fecha]]),MONTH(TRM_día[[#This Row],[Fecha]]),1)</f>
        <v>42095</v>
      </c>
      <c r="E466">
        <v>2490.9</v>
      </c>
    </row>
    <row r="467" spans="2:5">
      <c r="B467" s="82" t="s">
        <v>1021</v>
      </c>
      <c r="C467" s="165">
        <f>YEAR(TRM_día[[#This Row],[Fecha]])</f>
        <v>2015</v>
      </c>
      <c r="D467" s="82">
        <f>DATE(YEAR(TRM_día[[#This Row],[Fecha]]),MONTH(TRM_día[[#This Row],[Fecha]]),1)</f>
        <v>42095</v>
      </c>
      <c r="E467">
        <v>2494.77</v>
      </c>
    </row>
    <row r="468" spans="2:5">
      <c r="B468" s="82" t="s">
        <v>1022</v>
      </c>
      <c r="C468" s="165">
        <f>YEAR(TRM_día[[#This Row],[Fecha]])</f>
        <v>2015</v>
      </c>
      <c r="D468" s="82">
        <f>DATE(YEAR(TRM_día[[#This Row],[Fecha]]),MONTH(TRM_día[[#This Row],[Fecha]]),1)</f>
        <v>42095</v>
      </c>
      <c r="E468">
        <v>2516.08</v>
      </c>
    </row>
    <row r="469" spans="2:5">
      <c r="B469" s="82" t="s">
        <v>1023</v>
      </c>
      <c r="C469" s="165">
        <f>YEAR(TRM_día[[#This Row],[Fecha]])</f>
        <v>2015</v>
      </c>
      <c r="D469" s="82">
        <f>DATE(YEAR(TRM_día[[#This Row],[Fecha]]),MONTH(TRM_día[[#This Row],[Fecha]]),1)</f>
        <v>42095</v>
      </c>
      <c r="E469">
        <v>2516.08</v>
      </c>
    </row>
    <row r="470" spans="2:5">
      <c r="B470" s="82" t="s">
        <v>1024</v>
      </c>
      <c r="C470" s="165">
        <f>YEAR(TRM_día[[#This Row],[Fecha]])</f>
        <v>2015</v>
      </c>
      <c r="D470" s="82">
        <f>DATE(YEAR(TRM_día[[#This Row],[Fecha]]),MONTH(TRM_día[[#This Row],[Fecha]]),1)</f>
        <v>42095</v>
      </c>
      <c r="E470">
        <v>2516.08</v>
      </c>
    </row>
    <row r="471" spans="2:5">
      <c r="B471" s="82" t="s">
        <v>1025</v>
      </c>
      <c r="C471" s="165">
        <f>YEAR(TRM_día[[#This Row],[Fecha]])</f>
        <v>2015</v>
      </c>
      <c r="D471" s="82">
        <f>DATE(YEAR(TRM_día[[#This Row],[Fecha]]),MONTH(TRM_día[[#This Row],[Fecha]]),1)</f>
        <v>42095</v>
      </c>
      <c r="E471">
        <v>2537.33</v>
      </c>
    </row>
    <row r="472" spans="2:5">
      <c r="B472" s="82" t="s">
        <v>1026</v>
      </c>
      <c r="C472" s="165">
        <f>YEAR(TRM_día[[#This Row],[Fecha]])</f>
        <v>2015</v>
      </c>
      <c r="D472" s="82">
        <f>DATE(YEAR(TRM_día[[#This Row],[Fecha]]),MONTH(TRM_día[[#This Row],[Fecha]]),1)</f>
        <v>42095</v>
      </c>
      <c r="E472">
        <v>2550.83</v>
      </c>
    </row>
    <row r="473" spans="2:5">
      <c r="B473" s="82" t="s">
        <v>1027</v>
      </c>
      <c r="C473" s="165">
        <f>YEAR(TRM_día[[#This Row],[Fecha]])</f>
        <v>2015</v>
      </c>
      <c r="D473" s="82">
        <f>DATE(YEAR(TRM_día[[#This Row],[Fecha]]),MONTH(TRM_día[[#This Row],[Fecha]]),1)</f>
        <v>42095</v>
      </c>
      <c r="E473">
        <v>2534.63</v>
      </c>
    </row>
    <row r="474" spans="2:5">
      <c r="B474" s="82" t="s">
        <v>1028</v>
      </c>
      <c r="C474" s="165">
        <f>YEAR(TRM_día[[#This Row],[Fecha]])</f>
        <v>2015</v>
      </c>
      <c r="D474" s="82">
        <f>DATE(YEAR(TRM_día[[#This Row],[Fecha]]),MONTH(TRM_día[[#This Row],[Fecha]]),1)</f>
        <v>42095</v>
      </c>
      <c r="E474">
        <v>2493.9299999999998</v>
      </c>
    </row>
    <row r="475" spans="2:5">
      <c r="B475" s="82" t="s">
        <v>1029</v>
      </c>
      <c r="C475" s="165">
        <f>YEAR(TRM_día[[#This Row],[Fecha]])</f>
        <v>2015</v>
      </c>
      <c r="D475" s="82">
        <f>DATE(YEAR(TRM_día[[#This Row],[Fecha]]),MONTH(TRM_día[[#This Row],[Fecha]]),1)</f>
        <v>42095</v>
      </c>
      <c r="E475">
        <v>2495.0100000000002</v>
      </c>
    </row>
    <row r="476" spans="2:5">
      <c r="B476" s="82" t="s">
        <v>1030</v>
      </c>
      <c r="C476" s="165">
        <f>YEAR(TRM_día[[#This Row],[Fecha]])</f>
        <v>2015</v>
      </c>
      <c r="D476" s="82">
        <f>DATE(YEAR(TRM_día[[#This Row],[Fecha]]),MONTH(TRM_día[[#This Row],[Fecha]]),1)</f>
        <v>42095</v>
      </c>
      <c r="E476">
        <v>2495.0100000000002</v>
      </c>
    </row>
    <row r="477" spans="2:5">
      <c r="B477" s="82" t="s">
        <v>1031</v>
      </c>
      <c r="C477" s="165">
        <f>YEAR(TRM_día[[#This Row],[Fecha]])</f>
        <v>2015</v>
      </c>
      <c r="D477" s="82">
        <f>DATE(YEAR(TRM_día[[#This Row],[Fecha]]),MONTH(TRM_día[[#This Row],[Fecha]]),1)</f>
        <v>42095</v>
      </c>
      <c r="E477">
        <v>2495.0100000000002</v>
      </c>
    </row>
    <row r="478" spans="2:5">
      <c r="B478" s="82" t="s">
        <v>1032</v>
      </c>
      <c r="C478" s="165">
        <f>YEAR(TRM_día[[#This Row],[Fecha]])</f>
        <v>2015</v>
      </c>
      <c r="D478" s="82">
        <f>DATE(YEAR(TRM_día[[#This Row],[Fecha]]),MONTH(TRM_día[[#This Row],[Fecha]]),1)</f>
        <v>42095</v>
      </c>
      <c r="E478">
        <v>2487.0700000000002</v>
      </c>
    </row>
    <row r="479" spans="2:5">
      <c r="B479" s="82" t="s">
        <v>1033</v>
      </c>
      <c r="C479" s="165">
        <f>YEAR(TRM_día[[#This Row],[Fecha]])</f>
        <v>2015</v>
      </c>
      <c r="D479" s="82">
        <f>DATE(YEAR(TRM_día[[#This Row],[Fecha]]),MONTH(TRM_día[[#This Row],[Fecha]]),1)</f>
        <v>42095</v>
      </c>
      <c r="E479">
        <v>2469.0300000000002</v>
      </c>
    </row>
    <row r="480" spans="2:5">
      <c r="B480" s="82" t="s">
        <v>1034</v>
      </c>
      <c r="C480" s="165">
        <f>YEAR(TRM_día[[#This Row],[Fecha]])</f>
        <v>2015</v>
      </c>
      <c r="D480" s="82">
        <f>DATE(YEAR(TRM_día[[#This Row],[Fecha]]),MONTH(TRM_día[[#This Row],[Fecha]]),1)</f>
        <v>42095</v>
      </c>
      <c r="E480">
        <v>2488.5</v>
      </c>
    </row>
    <row r="481" spans="2:5">
      <c r="B481" s="82" t="s">
        <v>1035</v>
      </c>
      <c r="C481" s="165">
        <f>YEAR(TRM_día[[#This Row],[Fecha]])</f>
        <v>2015</v>
      </c>
      <c r="D481" s="82">
        <f>DATE(YEAR(TRM_día[[#This Row],[Fecha]]),MONTH(TRM_día[[#This Row],[Fecha]]),1)</f>
        <v>42095</v>
      </c>
      <c r="E481">
        <v>2471.21</v>
      </c>
    </row>
    <row r="482" spans="2:5">
      <c r="B482" s="82" t="s">
        <v>1036</v>
      </c>
      <c r="C482" s="165">
        <f>YEAR(TRM_día[[#This Row],[Fecha]])</f>
        <v>2015</v>
      </c>
      <c r="D482" s="82">
        <f>DATE(YEAR(TRM_día[[#This Row],[Fecha]]),MONTH(TRM_día[[#This Row],[Fecha]]),1)</f>
        <v>42095</v>
      </c>
      <c r="E482">
        <v>2461.17</v>
      </c>
    </row>
    <row r="483" spans="2:5">
      <c r="B483" s="82" t="s">
        <v>1037</v>
      </c>
      <c r="C483" s="165">
        <f>YEAR(TRM_día[[#This Row],[Fecha]])</f>
        <v>2015</v>
      </c>
      <c r="D483" s="82">
        <f>DATE(YEAR(TRM_día[[#This Row],[Fecha]]),MONTH(TRM_día[[#This Row],[Fecha]]),1)</f>
        <v>42095</v>
      </c>
      <c r="E483">
        <v>2461.17</v>
      </c>
    </row>
    <row r="484" spans="2:5">
      <c r="B484" s="82" t="s">
        <v>1038</v>
      </c>
      <c r="C484" s="165">
        <f>YEAR(TRM_día[[#This Row],[Fecha]])</f>
        <v>2015</v>
      </c>
      <c r="D484" s="82">
        <f>DATE(YEAR(TRM_día[[#This Row],[Fecha]]),MONTH(TRM_día[[#This Row],[Fecha]]),1)</f>
        <v>42095</v>
      </c>
      <c r="E484">
        <v>2461.17</v>
      </c>
    </row>
    <row r="485" spans="2:5">
      <c r="B485" s="82" t="s">
        <v>1039</v>
      </c>
      <c r="C485" s="165">
        <f>YEAR(TRM_día[[#This Row],[Fecha]])</f>
        <v>2015</v>
      </c>
      <c r="D485" s="82">
        <f>DATE(YEAR(TRM_día[[#This Row],[Fecha]]),MONTH(TRM_día[[#This Row],[Fecha]]),1)</f>
        <v>42095</v>
      </c>
      <c r="E485">
        <v>2419.81</v>
      </c>
    </row>
    <row r="486" spans="2:5">
      <c r="B486" s="82" t="s">
        <v>1040</v>
      </c>
      <c r="C486" s="165">
        <f>YEAR(TRM_día[[#This Row],[Fecha]])</f>
        <v>2015</v>
      </c>
      <c r="D486" s="82">
        <f>DATE(YEAR(TRM_día[[#This Row],[Fecha]]),MONTH(TRM_día[[#This Row],[Fecha]]),1)</f>
        <v>42095</v>
      </c>
      <c r="E486">
        <v>2393.42</v>
      </c>
    </row>
    <row r="487" spans="2:5">
      <c r="B487" s="82" t="s">
        <v>1041</v>
      </c>
      <c r="C487" s="165">
        <f>YEAR(TRM_día[[#This Row],[Fecha]])</f>
        <v>2015</v>
      </c>
      <c r="D487" s="82">
        <f>DATE(YEAR(TRM_día[[#This Row],[Fecha]]),MONTH(TRM_día[[#This Row],[Fecha]]),1)</f>
        <v>42095</v>
      </c>
      <c r="E487">
        <v>2388.06</v>
      </c>
    </row>
    <row r="488" spans="2:5">
      <c r="B488" s="82" t="s">
        <v>1042</v>
      </c>
      <c r="C488" s="165">
        <f>YEAR(TRM_día[[#This Row],[Fecha]])</f>
        <v>2015</v>
      </c>
      <c r="D488" s="82">
        <f>DATE(YEAR(TRM_día[[#This Row],[Fecha]]),MONTH(TRM_día[[#This Row],[Fecha]]),1)</f>
        <v>42125</v>
      </c>
      <c r="E488">
        <v>2393.58</v>
      </c>
    </row>
    <row r="489" spans="2:5">
      <c r="B489" s="82" t="s">
        <v>1043</v>
      </c>
      <c r="C489" s="165">
        <f>YEAR(TRM_día[[#This Row],[Fecha]])</f>
        <v>2015</v>
      </c>
      <c r="D489" s="82">
        <f>DATE(YEAR(TRM_día[[#This Row],[Fecha]]),MONTH(TRM_día[[#This Row],[Fecha]]),1)</f>
        <v>42125</v>
      </c>
      <c r="E489">
        <v>2393.58</v>
      </c>
    </row>
    <row r="490" spans="2:5">
      <c r="B490" s="82" t="s">
        <v>1044</v>
      </c>
      <c r="C490" s="165">
        <f>YEAR(TRM_día[[#This Row],[Fecha]])</f>
        <v>2015</v>
      </c>
      <c r="D490" s="82">
        <f>DATE(YEAR(TRM_día[[#This Row],[Fecha]]),MONTH(TRM_día[[#This Row],[Fecha]]),1)</f>
        <v>42125</v>
      </c>
      <c r="E490">
        <v>2393.58</v>
      </c>
    </row>
    <row r="491" spans="2:5">
      <c r="B491" s="82" t="s">
        <v>1045</v>
      </c>
      <c r="C491" s="165">
        <f>YEAR(TRM_día[[#This Row],[Fecha]])</f>
        <v>2015</v>
      </c>
      <c r="D491" s="82">
        <f>DATE(YEAR(TRM_día[[#This Row],[Fecha]]),MONTH(TRM_día[[#This Row],[Fecha]]),1)</f>
        <v>42125</v>
      </c>
      <c r="E491">
        <v>2393.58</v>
      </c>
    </row>
    <row r="492" spans="2:5">
      <c r="B492" s="82" t="s">
        <v>1046</v>
      </c>
      <c r="C492" s="165">
        <f>YEAR(TRM_día[[#This Row],[Fecha]])</f>
        <v>2015</v>
      </c>
      <c r="D492" s="82">
        <f>DATE(YEAR(TRM_día[[#This Row],[Fecha]]),MONTH(TRM_día[[#This Row],[Fecha]]),1)</f>
        <v>42125</v>
      </c>
      <c r="E492">
        <v>2408.17</v>
      </c>
    </row>
    <row r="493" spans="2:5">
      <c r="B493" s="82" t="s">
        <v>1047</v>
      </c>
      <c r="C493" s="165">
        <f>YEAR(TRM_día[[#This Row],[Fecha]])</f>
        <v>2015</v>
      </c>
      <c r="D493" s="82">
        <f>DATE(YEAR(TRM_día[[#This Row],[Fecha]]),MONTH(TRM_día[[#This Row],[Fecha]]),1)</f>
        <v>42125</v>
      </c>
      <c r="E493">
        <v>2386.7199999999998</v>
      </c>
    </row>
    <row r="494" spans="2:5">
      <c r="B494" s="82" t="s">
        <v>1048</v>
      </c>
      <c r="C494" s="165">
        <f>YEAR(TRM_día[[#This Row],[Fecha]])</f>
        <v>2015</v>
      </c>
      <c r="D494" s="82">
        <f>DATE(YEAR(TRM_día[[#This Row],[Fecha]]),MONTH(TRM_día[[#This Row],[Fecha]]),1)</f>
        <v>42125</v>
      </c>
      <c r="E494">
        <v>2362.41</v>
      </c>
    </row>
    <row r="495" spans="2:5">
      <c r="B495" s="82" t="s">
        <v>1049</v>
      </c>
      <c r="C495" s="165">
        <f>YEAR(TRM_día[[#This Row],[Fecha]])</f>
        <v>2015</v>
      </c>
      <c r="D495" s="82">
        <f>DATE(YEAR(TRM_día[[#This Row],[Fecha]]),MONTH(TRM_día[[#This Row],[Fecha]]),1)</f>
        <v>42125</v>
      </c>
      <c r="E495">
        <v>2369.23</v>
      </c>
    </row>
    <row r="496" spans="2:5">
      <c r="B496" s="82" t="s">
        <v>1050</v>
      </c>
      <c r="C496" s="165">
        <f>YEAR(TRM_día[[#This Row],[Fecha]])</f>
        <v>2015</v>
      </c>
      <c r="D496" s="82">
        <f>DATE(YEAR(TRM_día[[#This Row],[Fecha]]),MONTH(TRM_día[[#This Row],[Fecha]]),1)</f>
        <v>42125</v>
      </c>
      <c r="E496">
        <v>2360.58</v>
      </c>
    </row>
    <row r="497" spans="2:5">
      <c r="B497" s="82" t="s">
        <v>1051</v>
      </c>
      <c r="C497" s="165">
        <f>YEAR(TRM_día[[#This Row],[Fecha]])</f>
        <v>2015</v>
      </c>
      <c r="D497" s="82">
        <f>DATE(YEAR(TRM_día[[#This Row],[Fecha]]),MONTH(TRM_día[[#This Row],[Fecha]]),1)</f>
        <v>42125</v>
      </c>
      <c r="E497">
        <v>2360.58</v>
      </c>
    </row>
    <row r="498" spans="2:5">
      <c r="B498" s="82" t="s">
        <v>1052</v>
      </c>
      <c r="C498" s="165">
        <f>YEAR(TRM_día[[#This Row],[Fecha]])</f>
        <v>2015</v>
      </c>
      <c r="D498" s="82">
        <f>DATE(YEAR(TRM_día[[#This Row],[Fecha]]),MONTH(TRM_día[[#This Row],[Fecha]]),1)</f>
        <v>42125</v>
      </c>
      <c r="E498">
        <v>2360.58</v>
      </c>
    </row>
    <row r="499" spans="2:5">
      <c r="B499" s="82" t="s">
        <v>1053</v>
      </c>
      <c r="C499" s="165">
        <f>YEAR(TRM_día[[#This Row],[Fecha]])</f>
        <v>2015</v>
      </c>
      <c r="D499" s="82">
        <f>DATE(YEAR(TRM_día[[#This Row],[Fecha]]),MONTH(TRM_día[[#This Row],[Fecha]]),1)</f>
        <v>42125</v>
      </c>
      <c r="E499">
        <v>2381.5300000000002</v>
      </c>
    </row>
    <row r="500" spans="2:5">
      <c r="B500" s="82" t="s">
        <v>1054</v>
      </c>
      <c r="C500" s="165">
        <f>YEAR(TRM_día[[#This Row],[Fecha]])</f>
        <v>2015</v>
      </c>
      <c r="D500" s="82">
        <f>DATE(YEAR(TRM_día[[#This Row],[Fecha]]),MONTH(TRM_día[[#This Row],[Fecha]]),1)</f>
        <v>42125</v>
      </c>
      <c r="E500">
        <v>2386.77</v>
      </c>
    </row>
    <row r="501" spans="2:5">
      <c r="B501" s="82" t="s">
        <v>1055</v>
      </c>
      <c r="C501" s="165">
        <f>YEAR(TRM_día[[#This Row],[Fecha]])</f>
        <v>2015</v>
      </c>
      <c r="D501" s="82">
        <f>DATE(YEAR(TRM_día[[#This Row],[Fecha]]),MONTH(TRM_día[[#This Row],[Fecha]]),1)</f>
        <v>42125</v>
      </c>
      <c r="E501">
        <v>2377.87</v>
      </c>
    </row>
    <row r="502" spans="2:5">
      <c r="B502" s="82" t="s">
        <v>1056</v>
      </c>
      <c r="C502" s="165">
        <f>YEAR(TRM_día[[#This Row],[Fecha]])</f>
        <v>2015</v>
      </c>
      <c r="D502" s="82">
        <f>DATE(YEAR(TRM_día[[#This Row],[Fecha]]),MONTH(TRM_día[[#This Row],[Fecha]]),1)</f>
        <v>42125</v>
      </c>
      <c r="E502">
        <v>2389.4899999999998</v>
      </c>
    </row>
    <row r="503" spans="2:5">
      <c r="B503" s="82" t="s">
        <v>1057</v>
      </c>
      <c r="C503" s="165">
        <f>YEAR(TRM_día[[#This Row],[Fecha]])</f>
        <v>2015</v>
      </c>
      <c r="D503" s="82">
        <f>DATE(YEAR(TRM_día[[#This Row],[Fecha]]),MONTH(TRM_día[[#This Row],[Fecha]]),1)</f>
        <v>42125</v>
      </c>
      <c r="E503">
        <v>2417.0100000000002</v>
      </c>
    </row>
    <row r="504" spans="2:5">
      <c r="B504" s="82" t="s">
        <v>1058</v>
      </c>
      <c r="C504" s="165">
        <f>YEAR(TRM_día[[#This Row],[Fecha]])</f>
        <v>2015</v>
      </c>
      <c r="D504" s="82">
        <f>DATE(YEAR(TRM_día[[#This Row],[Fecha]]),MONTH(TRM_día[[#This Row],[Fecha]]),1)</f>
        <v>42125</v>
      </c>
      <c r="E504">
        <v>2417.0100000000002</v>
      </c>
    </row>
    <row r="505" spans="2:5">
      <c r="B505" s="82" t="s">
        <v>1059</v>
      </c>
      <c r="C505" s="165">
        <f>YEAR(TRM_día[[#This Row],[Fecha]])</f>
        <v>2015</v>
      </c>
      <c r="D505" s="82">
        <f>DATE(YEAR(TRM_día[[#This Row],[Fecha]]),MONTH(TRM_día[[#This Row],[Fecha]]),1)</f>
        <v>42125</v>
      </c>
      <c r="E505">
        <v>2417.0100000000002</v>
      </c>
    </row>
    <row r="506" spans="2:5">
      <c r="B506" s="82" t="s">
        <v>1060</v>
      </c>
      <c r="C506" s="165">
        <f>YEAR(TRM_día[[#This Row],[Fecha]])</f>
        <v>2015</v>
      </c>
      <c r="D506" s="82">
        <f>DATE(YEAR(TRM_día[[#This Row],[Fecha]]),MONTH(TRM_día[[#This Row],[Fecha]]),1)</f>
        <v>42125</v>
      </c>
      <c r="E506">
        <v>2417.0100000000002</v>
      </c>
    </row>
    <row r="507" spans="2:5">
      <c r="B507" s="82" t="s">
        <v>1061</v>
      </c>
      <c r="C507" s="165">
        <f>YEAR(TRM_día[[#This Row],[Fecha]])</f>
        <v>2015</v>
      </c>
      <c r="D507" s="82">
        <f>DATE(YEAR(TRM_día[[#This Row],[Fecha]]),MONTH(TRM_día[[#This Row],[Fecha]]),1)</f>
        <v>42125</v>
      </c>
      <c r="E507">
        <v>2475.4499999999998</v>
      </c>
    </row>
    <row r="508" spans="2:5">
      <c r="B508" s="82" t="s">
        <v>1062</v>
      </c>
      <c r="C508" s="165">
        <f>YEAR(TRM_día[[#This Row],[Fecha]])</f>
        <v>2015</v>
      </c>
      <c r="D508" s="82">
        <f>DATE(YEAR(TRM_día[[#This Row],[Fecha]]),MONTH(TRM_día[[#This Row],[Fecha]]),1)</f>
        <v>42125</v>
      </c>
      <c r="E508">
        <v>2503.37</v>
      </c>
    </row>
    <row r="509" spans="2:5">
      <c r="B509" s="82" t="s">
        <v>1063</v>
      </c>
      <c r="C509" s="165">
        <f>YEAR(TRM_día[[#This Row],[Fecha]])</f>
        <v>2015</v>
      </c>
      <c r="D509" s="82">
        <f>DATE(YEAR(TRM_día[[#This Row],[Fecha]]),MONTH(TRM_día[[#This Row],[Fecha]]),1)</f>
        <v>42125</v>
      </c>
      <c r="E509">
        <v>2489.39</v>
      </c>
    </row>
    <row r="510" spans="2:5">
      <c r="B510" s="82" t="s">
        <v>1064</v>
      </c>
      <c r="C510" s="165">
        <f>YEAR(TRM_día[[#This Row],[Fecha]])</f>
        <v>2015</v>
      </c>
      <c r="D510" s="82">
        <f>DATE(YEAR(TRM_día[[#This Row],[Fecha]]),MONTH(TRM_día[[#This Row],[Fecha]]),1)</f>
        <v>42125</v>
      </c>
      <c r="E510">
        <v>2500.2199999999998</v>
      </c>
    </row>
    <row r="511" spans="2:5">
      <c r="B511" s="82" t="s">
        <v>1065</v>
      </c>
      <c r="C511" s="165">
        <f>YEAR(TRM_día[[#This Row],[Fecha]])</f>
        <v>2015</v>
      </c>
      <c r="D511" s="82">
        <f>DATE(YEAR(TRM_día[[#This Row],[Fecha]]),MONTH(TRM_día[[#This Row],[Fecha]]),1)</f>
        <v>42125</v>
      </c>
      <c r="E511">
        <v>2500.2199999999998</v>
      </c>
    </row>
    <row r="512" spans="2:5">
      <c r="B512" s="82" t="s">
        <v>1066</v>
      </c>
      <c r="C512" s="165">
        <f>YEAR(TRM_día[[#This Row],[Fecha]])</f>
        <v>2015</v>
      </c>
      <c r="D512" s="82">
        <f>DATE(YEAR(TRM_día[[#This Row],[Fecha]]),MONTH(TRM_día[[#This Row],[Fecha]]),1)</f>
        <v>42125</v>
      </c>
      <c r="E512">
        <v>2500.2199999999998</v>
      </c>
    </row>
    <row r="513" spans="2:5">
      <c r="B513" s="82" t="s">
        <v>1067</v>
      </c>
      <c r="C513" s="165">
        <f>YEAR(TRM_día[[#This Row],[Fecha]])</f>
        <v>2015</v>
      </c>
      <c r="D513" s="82">
        <f>DATE(YEAR(TRM_día[[#This Row],[Fecha]]),MONTH(TRM_día[[#This Row],[Fecha]]),1)</f>
        <v>42125</v>
      </c>
      <c r="E513">
        <v>2500.2199999999998</v>
      </c>
    </row>
    <row r="514" spans="2:5">
      <c r="B514" s="82" t="s">
        <v>1068</v>
      </c>
      <c r="C514" s="165">
        <f>YEAR(TRM_día[[#This Row],[Fecha]])</f>
        <v>2015</v>
      </c>
      <c r="D514" s="82">
        <f>DATE(YEAR(TRM_día[[#This Row],[Fecha]]),MONTH(TRM_día[[#This Row],[Fecha]]),1)</f>
        <v>42125</v>
      </c>
      <c r="E514">
        <v>2542.5300000000002</v>
      </c>
    </row>
    <row r="515" spans="2:5">
      <c r="B515" s="82" t="s">
        <v>1069</v>
      </c>
      <c r="C515" s="165">
        <f>YEAR(TRM_día[[#This Row],[Fecha]])</f>
        <v>2015</v>
      </c>
      <c r="D515" s="82">
        <f>DATE(YEAR(TRM_día[[#This Row],[Fecha]]),MONTH(TRM_día[[#This Row],[Fecha]]),1)</f>
        <v>42125</v>
      </c>
      <c r="E515">
        <v>2548.13</v>
      </c>
    </row>
    <row r="516" spans="2:5">
      <c r="B516" s="82" t="s">
        <v>1070</v>
      </c>
      <c r="C516" s="165">
        <f>YEAR(TRM_día[[#This Row],[Fecha]])</f>
        <v>2015</v>
      </c>
      <c r="D516" s="82">
        <f>DATE(YEAR(TRM_día[[#This Row],[Fecha]]),MONTH(TRM_día[[#This Row],[Fecha]]),1)</f>
        <v>42125</v>
      </c>
      <c r="E516">
        <v>2549.9699999999998</v>
      </c>
    </row>
    <row r="517" spans="2:5">
      <c r="B517" s="82" t="s">
        <v>1071</v>
      </c>
      <c r="C517" s="165">
        <f>YEAR(TRM_día[[#This Row],[Fecha]])</f>
        <v>2015</v>
      </c>
      <c r="D517" s="82">
        <f>DATE(YEAR(TRM_día[[#This Row],[Fecha]]),MONTH(TRM_día[[#This Row],[Fecha]]),1)</f>
        <v>42125</v>
      </c>
      <c r="E517">
        <v>2533.79</v>
      </c>
    </row>
    <row r="518" spans="2:5">
      <c r="B518" s="82" t="s">
        <v>1072</v>
      </c>
      <c r="C518" s="165">
        <f>YEAR(TRM_día[[#This Row],[Fecha]])</f>
        <v>2015</v>
      </c>
      <c r="D518" s="82">
        <f>DATE(YEAR(TRM_día[[#This Row],[Fecha]]),MONTH(TRM_día[[#This Row],[Fecha]]),1)</f>
        <v>42125</v>
      </c>
      <c r="E518">
        <v>2533.79</v>
      </c>
    </row>
    <row r="519" spans="2:5">
      <c r="B519" s="82" t="s">
        <v>1073</v>
      </c>
      <c r="C519" s="165">
        <f>YEAR(TRM_día[[#This Row],[Fecha]])</f>
        <v>2015</v>
      </c>
      <c r="D519" s="82">
        <f>DATE(YEAR(TRM_día[[#This Row],[Fecha]]),MONTH(TRM_día[[#This Row],[Fecha]]),1)</f>
        <v>42156</v>
      </c>
      <c r="E519">
        <v>2533.79</v>
      </c>
    </row>
    <row r="520" spans="2:5">
      <c r="B520" s="82" t="s">
        <v>1074</v>
      </c>
      <c r="C520" s="165">
        <f>YEAR(TRM_día[[#This Row],[Fecha]])</f>
        <v>2015</v>
      </c>
      <c r="D520" s="82">
        <f>DATE(YEAR(TRM_día[[#This Row],[Fecha]]),MONTH(TRM_día[[#This Row],[Fecha]]),1)</f>
        <v>42156</v>
      </c>
      <c r="E520">
        <v>2549.29</v>
      </c>
    </row>
    <row r="521" spans="2:5">
      <c r="B521" s="82" t="s">
        <v>1075</v>
      </c>
      <c r="C521" s="165">
        <f>YEAR(TRM_día[[#This Row],[Fecha]])</f>
        <v>2015</v>
      </c>
      <c r="D521" s="82">
        <f>DATE(YEAR(TRM_día[[#This Row],[Fecha]]),MONTH(TRM_día[[#This Row],[Fecha]]),1)</f>
        <v>42156</v>
      </c>
      <c r="E521">
        <v>2554.44</v>
      </c>
    </row>
    <row r="522" spans="2:5">
      <c r="B522" s="82" t="s">
        <v>1076</v>
      </c>
      <c r="C522" s="165">
        <f>YEAR(TRM_día[[#This Row],[Fecha]])</f>
        <v>2015</v>
      </c>
      <c r="D522" s="82">
        <f>DATE(YEAR(TRM_día[[#This Row],[Fecha]]),MONTH(TRM_día[[#This Row],[Fecha]]),1)</f>
        <v>42156</v>
      </c>
      <c r="E522">
        <v>2571.92</v>
      </c>
    </row>
    <row r="523" spans="2:5">
      <c r="B523" s="82" t="s">
        <v>1077</v>
      </c>
      <c r="C523" s="165">
        <f>YEAR(TRM_día[[#This Row],[Fecha]])</f>
        <v>2015</v>
      </c>
      <c r="D523" s="82">
        <f>DATE(YEAR(TRM_día[[#This Row],[Fecha]]),MONTH(TRM_día[[#This Row],[Fecha]]),1)</f>
        <v>42156</v>
      </c>
      <c r="E523">
        <v>2588.56</v>
      </c>
    </row>
    <row r="524" spans="2:5">
      <c r="B524" s="82" t="s">
        <v>1078</v>
      </c>
      <c r="C524" s="165">
        <f>YEAR(TRM_día[[#This Row],[Fecha]])</f>
        <v>2015</v>
      </c>
      <c r="D524" s="82">
        <f>DATE(YEAR(TRM_día[[#This Row],[Fecha]]),MONTH(TRM_día[[#This Row],[Fecha]]),1)</f>
        <v>42156</v>
      </c>
      <c r="E524">
        <v>2623.66</v>
      </c>
    </row>
    <row r="525" spans="2:5">
      <c r="B525" s="82" t="s">
        <v>1079</v>
      </c>
      <c r="C525" s="165">
        <f>YEAR(TRM_día[[#This Row],[Fecha]])</f>
        <v>2015</v>
      </c>
      <c r="D525" s="82">
        <f>DATE(YEAR(TRM_día[[#This Row],[Fecha]]),MONTH(TRM_día[[#This Row],[Fecha]]),1)</f>
        <v>42156</v>
      </c>
      <c r="E525">
        <v>2623.66</v>
      </c>
    </row>
    <row r="526" spans="2:5">
      <c r="B526" s="82" t="s">
        <v>1080</v>
      </c>
      <c r="C526" s="165">
        <f>YEAR(TRM_día[[#This Row],[Fecha]])</f>
        <v>2015</v>
      </c>
      <c r="D526" s="82">
        <f>DATE(YEAR(TRM_día[[#This Row],[Fecha]]),MONTH(TRM_día[[#This Row],[Fecha]]),1)</f>
        <v>42156</v>
      </c>
      <c r="E526">
        <v>2623.66</v>
      </c>
    </row>
    <row r="527" spans="2:5">
      <c r="B527" s="82" t="s">
        <v>1081</v>
      </c>
      <c r="C527" s="165">
        <f>YEAR(TRM_día[[#This Row],[Fecha]])</f>
        <v>2015</v>
      </c>
      <c r="D527" s="82">
        <f>DATE(YEAR(TRM_día[[#This Row],[Fecha]]),MONTH(TRM_día[[#This Row],[Fecha]]),1)</f>
        <v>42156</v>
      </c>
      <c r="E527">
        <v>2623.66</v>
      </c>
    </row>
    <row r="528" spans="2:5">
      <c r="B528" s="82" t="s">
        <v>1082</v>
      </c>
      <c r="C528" s="165">
        <f>YEAR(TRM_día[[#This Row],[Fecha]])</f>
        <v>2015</v>
      </c>
      <c r="D528" s="82">
        <f>DATE(YEAR(TRM_día[[#This Row],[Fecha]]),MONTH(TRM_día[[#This Row],[Fecha]]),1)</f>
        <v>42156</v>
      </c>
      <c r="E528">
        <v>2569.17</v>
      </c>
    </row>
    <row r="529" spans="2:5">
      <c r="B529" s="82" t="s">
        <v>1083</v>
      </c>
      <c r="C529" s="165">
        <f>YEAR(TRM_día[[#This Row],[Fecha]])</f>
        <v>2015</v>
      </c>
      <c r="D529" s="82">
        <f>DATE(YEAR(TRM_día[[#This Row],[Fecha]]),MONTH(TRM_día[[#This Row],[Fecha]]),1)</f>
        <v>42156</v>
      </c>
      <c r="E529">
        <v>2523</v>
      </c>
    </row>
    <row r="530" spans="2:5">
      <c r="B530" s="82" t="s">
        <v>1084</v>
      </c>
      <c r="C530" s="165">
        <f>YEAR(TRM_día[[#This Row],[Fecha]])</f>
        <v>2015</v>
      </c>
      <c r="D530" s="82">
        <f>DATE(YEAR(TRM_día[[#This Row],[Fecha]]),MONTH(TRM_día[[#This Row],[Fecha]]),1)</f>
        <v>42156</v>
      </c>
      <c r="E530">
        <v>2538.5500000000002</v>
      </c>
    </row>
    <row r="531" spans="2:5">
      <c r="B531" s="82" t="s">
        <v>1085</v>
      </c>
      <c r="C531" s="165">
        <f>YEAR(TRM_día[[#This Row],[Fecha]])</f>
        <v>2015</v>
      </c>
      <c r="D531" s="82">
        <f>DATE(YEAR(TRM_día[[#This Row],[Fecha]]),MONTH(TRM_día[[#This Row],[Fecha]]),1)</f>
        <v>42156</v>
      </c>
      <c r="E531">
        <v>2535.91</v>
      </c>
    </row>
    <row r="532" spans="2:5">
      <c r="B532" s="82" t="s">
        <v>1086</v>
      </c>
      <c r="C532" s="165">
        <f>YEAR(TRM_día[[#This Row],[Fecha]])</f>
        <v>2015</v>
      </c>
      <c r="D532" s="82">
        <f>DATE(YEAR(TRM_día[[#This Row],[Fecha]]),MONTH(TRM_día[[#This Row],[Fecha]]),1)</f>
        <v>42156</v>
      </c>
      <c r="E532">
        <v>2535.91</v>
      </c>
    </row>
    <row r="533" spans="2:5">
      <c r="B533" s="82" t="s">
        <v>1087</v>
      </c>
      <c r="C533" s="165">
        <f>YEAR(TRM_día[[#This Row],[Fecha]])</f>
        <v>2015</v>
      </c>
      <c r="D533" s="82">
        <f>DATE(YEAR(TRM_día[[#This Row],[Fecha]]),MONTH(TRM_día[[#This Row],[Fecha]]),1)</f>
        <v>42156</v>
      </c>
      <c r="E533">
        <v>2535.91</v>
      </c>
    </row>
    <row r="534" spans="2:5">
      <c r="B534" s="82" t="s">
        <v>1088</v>
      </c>
      <c r="C534" s="165">
        <f>YEAR(TRM_día[[#This Row],[Fecha]])</f>
        <v>2015</v>
      </c>
      <c r="D534" s="82">
        <f>DATE(YEAR(TRM_día[[#This Row],[Fecha]]),MONTH(TRM_día[[#This Row],[Fecha]]),1)</f>
        <v>42156</v>
      </c>
      <c r="E534">
        <v>2535.91</v>
      </c>
    </row>
    <row r="535" spans="2:5">
      <c r="B535" s="82" t="s">
        <v>1089</v>
      </c>
      <c r="C535" s="165">
        <f>YEAR(TRM_día[[#This Row],[Fecha]])</f>
        <v>2015</v>
      </c>
      <c r="D535" s="82">
        <f>DATE(YEAR(TRM_día[[#This Row],[Fecha]]),MONTH(TRM_día[[#This Row],[Fecha]]),1)</f>
        <v>42156</v>
      </c>
      <c r="E535">
        <v>2531.7199999999998</v>
      </c>
    </row>
    <row r="536" spans="2:5">
      <c r="B536" s="82" t="s">
        <v>1090</v>
      </c>
      <c r="C536" s="165">
        <f>YEAR(TRM_día[[#This Row],[Fecha]])</f>
        <v>2015</v>
      </c>
      <c r="D536" s="82">
        <f>DATE(YEAR(TRM_día[[#This Row],[Fecha]]),MONTH(TRM_día[[#This Row],[Fecha]]),1)</f>
        <v>42156</v>
      </c>
      <c r="E536">
        <v>2550.4299999999998</v>
      </c>
    </row>
    <row r="537" spans="2:5">
      <c r="B537" s="82" t="s">
        <v>1091</v>
      </c>
      <c r="C537" s="165">
        <f>YEAR(TRM_día[[#This Row],[Fecha]])</f>
        <v>2015</v>
      </c>
      <c r="D537" s="82">
        <f>DATE(YEAR(TRM_día[[#This Row],[Fecha]]),MONTH(TRM_día[[#This Row],[Fecha]]),1)</f>
        <v>42156</v>
      </c>
      <c r="E537">
        <v>2528.85</v>
      </c>
    </row>
    <row r="538" spans="2:5">
      <c r="B538" s="82" t="s">
        <v>1092</v>
      </c>
      <c r="C538" s="165">
        <f>YEAR(TRM_día[[#This Row],[Fecha]])</f>
        <v>2015</v>
      </c>
      <c r="D538" s="82">
        <f>DATE(YEAR(TRM_día[[#This Row],[Fecha]]),MONTH(TRM_día[[#This Row],[Fecha]]),1)</f>
        <v>42156</v>
      </c>
      <c r="E538">
        <v>2548.1999999999998</v>
      </c>
    </row>
    <row r="539" spans="2:5">
      <c r="B539" s="82" t="s">
        <v>1093</v>
      </c>
      <c r="C539" s="165">
        <f>YEAR(TRM_día[[#This Row],[Fecha]])</f>
        <v>2015</v>
      </c>
      <c r="D539" s="82">
        <f>DATE(YEAR(TRM_día[[#This Row],[Fecha]]),MONTH(TRM_día[[#This Row],[Fecha]]),1)</f>
        <v>42156</v>
      </c>
      <c r="E539">
        <v>2548.1999999999998</v>
      </c>
    </row>
    <row r="540" spans="2:5">
      <c r="B540" s="82" t="s">
        <v>1094</v>
      </c>
      <c r="C540" s="165">
        <f>YEAR(TRM_día[[#This Row],[Fecha]])</f>
        <v>2015</v>
      </c>
      <c r="D540" s="82">
        <f>DATE(YEAR(TRM_día[[#This Row],[Fecha]]),MONTH(TRM_día[[#This Row],[Fecha]]),1)</f>
        <v>42156</v>
      </c>
      <c r="E540">
        <v>2548.1999999999998</v>
      </c>
    </row>
    <row r="541" spans="2:5">
      <c r="B541" s="82" t="s">
        <v>1095</v>
      </c>
      <c r="C541" s="165">
        <f>YEAR(TRM_día[[#This Row],[Fecha]])</f>
        <v>2015</v>
      </c>
      <c r="D541" s="82">
        <f>DATE(YEAR(TRM_día[[#This Row],[Fecha]]),MONTH(TRM_día[[#This Row],[Fecha]]),1)</f>
        <v>42156</v>
      </c>
      <c r="E541">
        <v>2537.6799999999998</v>
      </c>
    </row>
    <row r="542" spans="2:5">
      <c r="B542" s="82" t="s">
        <v>1096</v>
      </c>
      <c r="C542" s="165">
        <f>YEAR(TRM_día[[#This Row],[Fecha]])</f>
        <v>2015</v>
      </c>
      <c r="D542" s="82">
        <f>DATE(YEAR(TRM_día[[#This Row],[Fecha]]),MONTH(TRM_día[[#This Row],[Fecha]]),1)</f>
        <v>42156</v>
      </c>
      <c r="E542">
        <v>2550.7399999999998</v>
      </c>
    </row>
    <row r="543" spans="2:5">
      <c r="B543" s="82" t="s">
        <v>1097</v>
      </c>
      <c r="C543" s="165">
        <f>YEAR(TRM_día[[#This Row],[Fecha]])</f>
        <v>2015</v>
      </c>
      <c r="D543" s="82">
        <f>DATE(YEAR(TRM_día[[#This Row],[Fecha]]),MONTH(TRM_día[[#This Row],[Fecha]]),1)</f>
        <v>42156</v>
      </c>
      <c r="E543">
        <v>2566.66</v>
      </c>
    </row>
    <row r="544" spans="2:5">
      <c r="B544" s="82" t="s">
        <v>1098</v>
      </c>
      <c r="C544" s="165">
        <f>YEAR(TRM_día[[#This Row],[Fecha]])</f>
        <v>2015</v>
      </c>
      <c r="D544" s="82">
        <f>DATE(YEAR(TRM_día[[#This Row],[Fecha]]),MONTH(TRM_día[[#This Row],[Fecha]]),1)</f>
        <v>42156</v>
      </c>
      <c r="E544">
        <v>2556.21</v>
      </c>
    </row>
    <row r="545" spans="2:5">
      <c r="B545" s="82" t="s">
        <v>1099</v>
      </c>
      <c r="C545" s="165">
        <f>YEAR(TRM_día[[#This Row],[Fecha]])</f>
        <v>2015</v>
      </c>
      <c r="D545" s="82">
        <f>DATE(YEAR(TRM_día[[#This Row],[Fecha]]),MONTH(TRM_día[[#This Row],[Fecha]]),1)</f>
        <v>42156</v>
      </c>
      <c r="E545">
        <v>2585.11</v>
      </c>
    </row>
    <row r="546" spans="2:5">
      <c r="B546" s="82" t="s">
        <v>1100</v>
      </c>
      <c r="C546" s="165">
        <f>YEAR(TRM_día[[#This Row],[Fecha]])</f>
        <v>2015</v>
      </c>
      <c r="D546" s="82">
        <f>DATE(YEAR(TRM_día[[#This Row],[Fecha]]),MONTH(TRM_día[[#This Row],[Fecha]]),1)</f>
        <v>42156</v>
      </c>
      <c r="E546">
        <v>2585.11</v>
      </c>
    </row>
    <row r="547" spans="2:5">
      <c r="B547" s="82" t="s">
        <v>1101</v>
      </c>
      <c r="C547" s="165">
        <f>YEAR(TRM_día[[#This Row],[Fecha]])</f>
        <v>2015</v>
      </c>
      <c r="D547" s="82">
        <f>DATE(YEAR(TRM_día[[#This Row],[Fecha]]),MONTH(TRM_día[[#This Row],[Fecha]]),1)</f>
        <v>42156</v>
      </c>
      <c r="E547">
        <v>2585.11</v>
      </c>
    </row>
    <row r="548" spans="2:5">
      <c r="B548" s="82" t="s">
        <v>1102</v>
      </c>
      <c r="C548" s="165">
        <f>YEAR(TRM_día[[#This Row],[Fecha]])</f>
        <v>2015</v>
      </c>
      <c r="D548" s="82">
        <f>DATE(YEAR(TRM_día[[#This Row],[Fecha]]),MONTH(TRM_día[[#This Row],[Fecha]]),1)</f>
        <v>42156</v>
      </c>
      <c r="E548">
        <v>2585.11</v>
      </c>
    </row>
    <row r="549" spans="2:5">
      <c r="B549" s="82" t="s">
        <v>1103</v>
      </c>
      <c r="C549" s="165">
        <f>YEAR(TRM_día[[#This Row],[Fecha]])</f>
        <v>2015</v>
      </c>
      <c r="D549" s="82">
        <f>DATE(YEAR(TRM_día[[#This Row],[Fecha]]),MONTH(TRM_día[[#This Row],[Fecha]]),1)</f>
        <v>42186</v>
      </c>
      <c r="E549">
        <v>2598.6799999999998</v>
      </c>
    </row>
    <row r="550" spans="2:5">
      <c r="B550" s="82" t="s">
        <v>1104</v>
      </c>
      <c r="C550" s="165">
        <f>YEAR(TRM_día[[#This Row],[Fecha]])</f>
        <v>2015</v>
      </c>
      <c r="D550" s="82">
        <f>DATE(YEAR(TRM_día[[#This Row],[Fecha]]),MONTH(TRM_día[[#This Row],[Fecha]]),1)</f>
        <v>42186</v>
      </c>
      <c r="E550">
        <v>2626.8</v>
      </c>
    </row>
    <row r="551" spans="2:5">
      <c r="B551" s="82" t="s">
        <v>1105</v>
      </c>
      <c r="C551" s="165">
        <f>YEAR(TRM_día[[#This Row],[Fecha]])</f>
        <v>2015</v>
      </c>
      <c r="D551" s="82">
        <f>DATE(YEAR(TRM_día[[#This Row],[Fecha]]),MONTH(TRM_día[[#This Row],[Fecha]]),1)</f>
        <v>42186</v>
      </c>
      <c r="E551">
        <v>2623.91</v>
      </c>
    </row>
    <row r="552" spans="2:5">
      <c r="B552" s="82" t="s">
        <v>1106</v>
      </c>
      <c r="C552" s="165">
        <f>YEAR(TRM_día[[#This Row],[Fecha]])</f>
        <v>2015</v>
      </c>
      <c r="D552" s="82">
        <f>DATE(YEAR(TRM_día[[#This Row],[Fecha]]),MONTH(TRM_día[[#This Row],[Fecha]]),1)</f>
        <v>42186</v>
      </c>
      <c r="E552">
        <v>2642.97</v>
      </c>
    </row>
    <row r="553" spans="2:5">
      <c r="B553" s="82" t="s">
        <v>1107</v>
      </c>
      <c r="C553" s="165">
        <f>YEAR(TRM_día[[#This Row],[Fecha]])</f>
        <v>2015</v>
      </c>
      <c r="D553" s="82">
        <f>DATE(YEAR(TRM_día[[#This Row],[Fecha]]),MONTH(TRM_día[[#This Row],[Fecha]]),1)</f>
        <v>42186</v>
      </c>
      <c r="E553">
        <v>2642.97</v>
      </c>
    </row>
    <row r="554" spans="2:5">
      <c r="B554" s="82" t="s">
        <v>1108</v>
      </c>
      <c r="C554" s="165">
        <f>YEAR(TRM_día[[#This Row],[Fecha]])</f>
        <v>2015</v>
      </c>
      <c r="D554" s="82">
        <f>DATE(YEAR(TRM_día[[#This Row],[Fecha]]),MONTH(TRM_día[[#This Row],[Fecha]]),1)</f>
        <v>42186</v>
      </c>
      <c r="E554">
        <v>2642.97</v>
      </c>
    </row>
    <row r="555" spans="2:5">
      <c r="B555" s="82" t="s">
        <v>1109</v>
      </c>
      <c r="C555" s="165">
        <f>YEAR(TRM_día[[#This Row],[Fecha]])</f>
        <v>2015</v>
      </c>
      <c r="D555" s="82">
        <f>DATE(YEAR(TRM_día[[#This Row],[Fecha]]),MONTH(TRM_día[[#This Row],[Fecha]]),1)</f>
        <v>42186</v>
      </c>
      <c r="E555">
        <v>2665.41</v>
      </c>
    </row>
    <row r="556" spans="2:5">
      <c r="B556" s="82" t="s">
        <v>1110</v>
      </c>
      <c r="C556" s="165">
        <f>YEAR(TRM_día[[#This Row],[Fecha]])</f>
        <v>2015</v>
      </c>
      <c r="D556" s="82">
        <f>DATE(YEAR(TRM_día[[#This Row],[Fecha]]),MONTH(TRM_día[[#This Row],[Fecha]]),1)</f>
        <v>42186</v>
      </c>
      <c r="E556">
        <v>2690.15</v>
      </c>
    </row>
    <row r="557" spans="2:5">
      <c r="B557" s="82" t="s">
        <v>1111</v>
      </c>
      <c r="C557" s="165">
        <f>YEAR(TRM_día[[#This Row],[Fecha]])</f>
        <v>2015</v>
      </c>
      <c r="D557" s="82">
        <f>DATE(YEAR(TRM_día[[#This Row],[Fecha]]),MONTH(TRM_día[[#This Row],[Fecha]]),1)</f>
        <v>42186</v>
      </c>
      <c r="E557">
        <v>2690.79</v>
      </c>
    </row>
    <row r="558" spans="2:5">
      <c r="B558" s="82" t="s">
        <v>1112</v>
      </c>
      <c r="C558" s="165">
        <f>YEAR(TRM_día[[#This Row],[Fecha]])</f>
        <v>2015</v>
      </c>
      <c r="D558" s="82">
        <f>DATE(YEAR(TRM_día[[#This Row],[Fecha]]),MONTH(TRM_día[[#This Row],[Fecha]]),1)</f>
        <v>42186</v>
      </c>
      <c r="E558">
        <v>2670.79</v>
      </c>
    </row>
    <row r="559" spans="2:5">
      <c r="B559" s="82" t="s">
        <v>1113</v>
      </c>
      <c r="C559" s="165">
        <f>YEAR(TRM_día[[#This Row],[Fecha]])</f>
        <v>2015</v>
      </c>
      <c r="D559" s="82">
        <f>DATE(YEAR(TRM_día[[#This Row],[Fecha]]),MONTH(TRM_día[[#This Row],[Fecha]]),1)</f>
        <v>42186</v>
      </c>
      <c r="E559">
        <v>2667.37</v>
      </c>
    </row>
    <row r="560" spans="2:5">
      <c r="B560" s="82" t="s">
        <v>1114</v>
      </c>
      <c r="C560" s="165">
        <f>YEAR(TRM_día[[#This Row],[Fecha]])</f>
        <v>2015</v>
      </c>
      <c r="D560" s="82">
        <f>DATE(YEAR(TRM_día[[#This Row],[Fecha]]),MONTH(TRM_día[[#This Row],[Fecha]]),1)</f>
        <v>42186</v>
      </c>
      <c r="E560">
        <v>2667.37</v>
      </c>
    </row>
    <row r="561" spans="2:5">
      <c r="B561" s="82" t="s">
        <v>1115</v>
      </c>
      <c r="C561" s="165">
        <f>YEAR(TRM_día[[#This Row],[Fecha]])</f>
        <v>2015</v>
      </c>
      <c r="D561" s="82">
        <f>DATE(YEAR(TRM_día[[#This Row],[Fecha]]),MONTH(TRM_día[[#This Row],[Fecha]]),1)</f>
        <v>42186</v>
      </c>
      <c r="E561">
        <v>2667.37</v>
      </c>
    </row>
    <row r="562" spans="2:5">
      <c r="B562" s="82" t="s">
        <v>1116</v>
      </c>
      <c r="C562" s="165">
        <f>YEAR(TRM_día[[#This Row],[Fecha]])</f>
        <v>2015</v>
      </c>
      <c r="D562" s="82">
        <f>DATE(YEAR(TRM_día[[#This Row],[Fecha]]),MONTH(TRM_día[[#This Row],[Fecha]]),1)</f>
        <v>42186</v>
      </c>
      <c r="E562">
        <v>2693.54</v>
      </c>
    </row>
    <row r="563" spans="2:5">
      <c r="B563" s="82" t="s">
        <v>1117</v>
      </c>
      <c r="C563" s="165">
        <f>YEAR(TRM_día[[#This Row],[Fecha]])</f>
        <v>2015</v>
      </c>
      <c r="D563" s="82">
        <f>DATE(YEAR(TRM_día[[#This Row],[Fecha]]),MONTH(TRM_día[[#This Row],[Fecha]]),1)</f>
        <v>42186</v>
      </c>
      <c r="E563">
        <v>2688.2</v>
      </c>
    </row>
    <row r="564" spans="2:5">
      <c r="B564" s="82" t="s">
        <v>1118</v>
      </c>
      <c r="C564" s="165">
        <f>YEAR(TRM_día[[#This Row],[Fecha]])</f>
        <v>2015</v>
      </c>
      <c r="D564" s="82">
        <f>DATE(YEAR(TRM_día[[#This Row],[Fecha]]),MONTH(TRM_día[[#This Row],[Fecha]]),1)</f>
        <v>42186</v>
      </c>
      <c r="E564">
        <v>2713.04</v>
      </c>
    </row>
    <row r="565" spans="2:5">
      <c r="B565" s="82" t="s">
        <v>1119</v>
      </c>
      <c r="C565" s="165">
        <f>YEAR(TRM_día[[#This Row],[Fecha]])</f>
        <v>2015</v>
      </c>
      <c r="D565" s="82">
        <f>DATE(YEAR(TRM_día[[#This Row],[Fecha]]),MONTH(TRM_día[[#This Row],[Fecha]]),1)</f>
        <v>42186</v>
      </c>
      <c r="E565">
        <v>2727.23</v>
      </c>
    </row>
    <row r="566" spans="2:5">
      <c r="B566" s="82" t="s">
        <v>1120</v>
      </c>
      <c r="C566" s="165">
        <f>YEAR(TRM_día[[#This Row],[Fecha]])</f>
        <v>2015</v>
      </c>
      <c r="D566" s="82">
        <f>DATE(YEAR(TRM_día[[#This Row],[Fecha]]),MONTH(TRM_día[[#This Row],[Fecha]]),1)</f>
        <v>42186</v>
      </c>
      <c r="E566">
        <v>2751.88</v>
      </c>
    </row>
    <row r="567" spans="2:5">
      <c r="B567" s="82" t="s">
        <v>1121</v>
      </c>
      <c r="C567" s="165">
        <f>YEAR(TRM_día[[#This Row],[Fecha]])</f>
        <v>2015</v>
      </c>
      <c r="D567" s="82">
        <f>DATE(YEAR(TRM_día[[#This Row],[Fecha]]),MONTH(TRM_día[[#This Row],[Fecha]]),1)</f>
        <v>42186</v>
      </c>
      <c r="E567">
        <v>2751.88</v>
      </c>
    </row>
    <row r="568" spans="2:5">
      <c r="B568" s="82" t="s">
        <v>1122</v>
      </c>
      <c r="C568" s="165">
        <f>YEAR(TRM_día[[#This Row],[Fecha]])</f>
        <v>2015</v>
      </c>
      <c r="D568" s="82">
        <f>DATE(YEAR(TRM_día[[#This Row],[Fecha]]),MONTH(TRM_día[[#This Row],[Fecha]]),1)</f>
        <v>42186</v>
      </c>
      <c r="E568">
        <v>2751.88</v>
      </c>
    </row>
    <row r="569" spans="2:5">
      <c r="B569" s="82" t="s">
        <v>1123</v>
      </c>
      <c r="C569" s="165">
        <f>YEAR(TRM_día[[#This Row],[Fecha]])</f>
        <v>2015</v>
      </c>
      <c r="D569" s="82">
        <f>DATE(YEAR(TRM_día[[#This Row],[Fecha]]),MONTH(TRM_día[[#This Row],[Fecha]]),1)</f>
        <v>42186</v>
      </c>
      <c r="E569">
        <v>2751.88</v>
      </c>
    </row>
    <row r="570" spans="2:5">
      <c r="B570" s="82" t="s">
        <v>1124</v>
      </c>
      <c r="C570" s="165">
        <f>YEAR(TRM_día[[#This Row],[Fecha]])</f>
        <v>2015</v>
      </c>
      <c r="D570" s="82">
        <f>DATE(YEAR(TRM_día[[#This Row],[Fecha]]),MONTH(TRM_día[[#This Row],[Fecha]]),1)</f>
        <v>42186</v>
      </c>
      <c r="E570">
        <v>2765.1</v>
      </c>
    </row>
    <row r="571" spans="2:5">
      <c r="B571" s="82" t="s">
        <v>1125</v>
      </c>
      <c r="C571" s="165">
        <f>YEAR(TRM_día[[#This Row],[Fecha]])</f>
        <v>2015</v>
      </c>
      <c r="D571" s="82">
        <f>DATE(YEAR(TRM_día[[#This Row],[Fecha]]),MONTH(TRM_día[[#This Row],[Fecha]]),1)</f>
        <v>42186</v>
      </c>
      <c r="E571">
        <v>2790.26</v>
      </c>
    </row>
    <row r="572" spans="2:5">
      <c r="B572" s="82" t="s">
        <v>1126</v>
      </c>
      <c r="C572" s="165">
        <f>YEAR(TRM_día[[#This Row],[Fecha]])</f>
        <v>2015</v>
      </c>
      <c r="D572" s="82">
        <f>DATE(YEAR(TRM_día[[#This Row],[Fecha]]),MONTH(TRM_día[[#This Row],[Fecha]]),1)</f>
        <v>42186</v>
      </c>
      <c r="E572">
        <v>2807.36</v>
      </c>
    </row>
    <row r="573" spans="2:5">
      <c r="B573" s="82" t="s">
        <v>1127</v>
      </c>
      <c r="C573" s="165">
        <f>YEAR(TRM_día[[#This Row],[Fecha]])</f>
        <v>2015</v>
      </c>
      <c r="D573" s="82">
        <f>DATE(YEAR(TRM_día[[#This Row],[Fecha]]),MONTH(TRM_día[[#This Row],[Fecha]]),1)</f>
        <v>42186</v>
      </c>
      <c r="E573">
        <v>2857.46</v>
      </c>
    </row>
    <row r="574" spans="2:5">
      <c r="B574" s="82" t="s">
        <v>1128</v>
      </c>
      <c r="C574" s="165">
        <f>YEAR(TRM_día[[#This Row],[Fecha]])</f>
        <v>2015</v>
      </c>
      <c r="D574" s="82">
        <f>DATE(YEAR(TRM_día[[#This Row],[Fecha]]),MONTH(TRM_día[[#This Row],[Fecha]]),1)</f>
        <v>42186</v>
      </c>
      <c r="E574">
        <v>2857.46</v>
      </c>
    </row>
    <row r="575" spans="2:5">
      <c r="B575" s="82" t="s">
        <v>1129</v>
      </c>
      <c r="C575" s="165">
        <f>YEAR(TRM_día[[#This Row],[Fecha]])</f>
        <v>2015</v>
      </c>
      <c r="D575" s="82">
        <f>DATE(YEAR(TRM_día[[#This Row],[Fecha]]),MONTH(TRM_día[[#This Row],[Fecha]]),1)</f>
        <v>42186</v>
      </c>
      <c r="E575">
        <v>2857.46</v>
      </c>
    </row>
    <row r="576" spans="2:5">
      <c r="B576" s="82" t="s">
        <v>1130</v>
      </c>
      <c r="C576" s="165">
        <f>YEAR(TRM_día[[#This Row],[Fecha]])</f>
        <v>2015</v>
      </c>
      <c r="D576" s="82">
        <f>DATE(YEAR(TRM_día[[#This Row],[Fecha]]),MONTH(TRM_día[[#This Row],[Fecha]]),1)</f>
        <v>42186</v>
      </c>
      <c r="E576">
        <v>2854.13</v>
      </c>
    </row>
    <row r="577" spans="2:5">
      <c r="B577" s="82" t="s">
        <v>1131</v>
      </c>
      <c r="C577" s="165">
        <f>YEAR(TRM_día[[#This Row],[Fecha]])</f>
        <v>2015</v>
      </c>
      <c r="D577" s="82">
        <f>DATE(YEAR(TRM_día[[#This Row],[Fecha]]),MONTH(TRM_día[[#This Row],[Fecha]]),1)</f>
        <v>42186</v>
      </c>
      <c r="E577">
        <v>2855.44</v>
      </c>
    </row>
    <row r="578" spans="2:5">
      <c r="B578" s="82" t="s">
        <v>1132</v>
      </c>
      <c r="C578" s="165">
        <f>YEAR(TRM_día[[#This Row],[Fecha]])</f>
        <v>2015</v>
      </c>
      <c r="D578" s="82">
        <f>DATE(YEAR(TRM_día[[#This Row],[Fecha]]),MONTH(TRM_día[[#This Row],[Fecha]]),1)</f>
        <v>42186</v>
      </c>
      <c r="E578">
        <v>2855.32</v>
      </c>
    </row>
    <row r="579" spans="2:5">
      <c r="B579" s="82" t="s">
        <v>1133</v>
      </c>
      <c r="C579" s="165">
        <f>YEAR(TRM_día[[#This Row],[Fecha]])</f>
        <v>2015</v>
      </c>
      <c r="D579" s="82">
        <f>DATE(YEAR(TRM_día[[#This Row],[Fecha]]),MONTH(TRM_día[[#This Row],[Fecha]]),1)</f>
        <v>42186</v>
      </c>
      <c r="E579">
        <v>2866.04</v>
      </c>
    </row>
    <row r="580" spans="2:5">
      <c r="B580" s="82" t="s">
        <v>1134</v>
      </c>
      <c r="C580" s="165">
        <f>YEAR(TRM_día[[#This Row],[Fecha]])</f>
        <v>2015</v>
      </c>
      <c r="D580" s="82">
        <f>DATE(YEAR(TRM_día[[#This Row],[Fecha]]),MONTH(TRM_día[[#This Row],[Fecha]]),1)</f>
        <v>42217</v>
      </c>
      <c r="E580">
        <v>2862.51</v>
      </c>
    </row>
    <row r="581" spans="2:5">
      <c r="B581" s="82" t="s">
        <v>1135</v>
      </c>
      <c r="C581" s="165">
        <f>YEAR(TRM_día[[#This Row],[Fecha]])</f>
        <v>2015</v>
      </c>
      <c r="D581" s="82">
        <f>DATE(YEAR(TRM_día[[#This Row],[Fecha]]),MONTH(TRM_día[[#This Row],[Fecha]]),1)</f>
        <v>42217</v>
      </c>
      <c r="E581">
        <v>2862.51</v>
      </c>
    </row>
    <row r="582" spans="2:5">
      <c r="B582" s="82" t="s">
        <v>1136</v>
      </c>
      <c r="C582" s="165">
        <f>YEAR(TRM_día[[#This Row],[Fecha]])</f>
        <v>2015</v>
      </c>
      <c r="D582" s="82">
        <f>DATE(YEAR(TRM_día[[#This Row],[Fecha]]),MONTH(TRM_día[[#This Row],[Fecha]]),1)</f>
        <v>42217</v>
      </c>
      <c r="E582">
        <v>2862.51</v>
      </c>
    </row>
    <row r="583" spans="2:5">
      <c r="B583" s="82" t="s">
        <v>1137</v>
      </c>
      <c r="C583" s="165">
        <f>YEAR(TRM_día[[#This Row],[Fecha]])</f>
        <v>2015</v>
      </c>
      <c r="D583" s="82">
        <f>DATE(YEAR(TRM_día[[#This Row],[Fecha]]),MONTH(TRM_día[[#This Row],[Fecha]]),1)</f>
        <v>42217</v>
      </c>
      <c r="E583">
        <v>2902.98</v>
      </c>
    </row>
    <row r="584" spans="2:5">
      <c r="B584" s="82" t="s">
        <v>1138</v>
      </c>
      <c r="C584" s="165">
        <f>YEAR(TRM_día[[#This Row],[Fecha]])</f>
        <v>2015</v>
      </c>
      <c r="D584" s="82">
        <f>DATE(YEAR(TRM_día[[#This Row],[Fecha]]),MONTH(TRM_día[[#This Row],[Fecha]]),1)</f>
        <v>42217</v>
      </c>
      <c r="E584">
        <v>2906.95</v>
      </c>
    </row>
    <row r="585" spans="2:5">
      <c r="B585" s="82" t="s">
        <v>1139</v>
      </c>
      <c r="C585" s="165">
        <f>YEAR(TRM_día[[#This Row],[Fecha]])</f>
        <v>2015</v>
      </c>
      <c r="D585" s="82">
        <f>DATE(YEAR(TRM_día[[#This Row],[Fecha]]),MONTH(TRM_día[[#This Row],[Fecha]]),1)</f>
        <v>42217</v>
      </c>
      <c r="E585">
        <v>2945.97</v>
      </c>
    </row>
    <row r="586" spans="2:5">
      <c r="B586" s="82" t="s">
        <v>1140</v>
      </c>
      <c r="C586" s="165">
        <f>YEAR(TRM_día[[#This Row],[Fecha]])</f>
        <v>2015</v>
      </c>
      <c r="D586" s="82">
        <f>DATE(YEAR(TRM_día[[#This Row],[Fecha]]),MONTH(TRM_día[[#This Row],[Fecha]]),1)</f>
        <v>42217</v>
      </c>
      <c r="E586">
        <v>2955.31</v>
      </c>
    </row>
    <row r="587" spans="2:5">
      <c r="B587" s="82" t="s">
        <v>1141</v>
      </c>
      <c r="C587" s="165">
        <f>YEAR(TRM_día[[#This Row],[Fecha]])</f>
        <v>2015</v>
      </c>
      <c r="D587" s="82">
        <f>DATE(YEAR(TRM_día[[#This Row],[Fecha]]),MONTH(TRM_día[[#This Row],[Fecha]]),1)</f>
        <v>42217</v>
      </c>
      <c r="E587">
        <v>2955.31</v>
      </c>
    </row>
    <row r="588" spans="2:5">
      <c r="B588" s="82" t="s">
        <v>1142</v>
      </c>
      <c r="C588" s="165">
        <f>YEAR(TRM_día[[#This Row],[Fecha]])</f>
        <v>2015</v>
      </c>
      <c r="D588" s="82">
        <f>DATE(YEAR(TRM_día[[#This Row],[Fecha]]),MONTH(TRM_día[[#This Row],[Fecha]]),1)</f>
        <v>42217</v>
      </c>
      <c r="E588">
        <v>2955.31</v>
      </c>
    </row>
    <row r="589" spans="2:5">
      <c r="B589" s="82" t="s">
        <v>1143</v>
      </c>
      <c r="C589" s="165">
        <f>YEAR(TRM_día[[#This Row],[Fecha]])</f>
        <v>2015</v>
      </c>
      <c r="D589" s="82">
        <f>DATE(YEAR(TRM_día[[#This Row],[Fecha]]),MONTH(TRM_día[[#This Row],[Fecha]]),1)</f>
        <v>42217</v>
      </c>
      <c r="E589">
        <v>2955.31</v>
      </c>
    </row>
    <row r="590" spans="2:5">
      <c r="B590" s="82" t="s">
        <v>1144</v>
      </c>
      <c r="C590" s="165">
        <f>YEAR(TRM_día[[#This Row],[Fecha]])</f>
        <v>2015</v>
      </c>
      <c r="D590" s="82">
        <f>DATE(YEAR(TRM_día[[#This Row],[Fecha]]),MONTH(TRM_día[[#This Row],[Fecha]]),1)</f>
        <v>42217</v>
      </c>
      <c r="E590">
        <v>2913.45</v>
      </c>
    </row>
    <row r="591" spans="2:5">
      <c r="B591" s="82" t="s">
        <v>1145</v>
      </c>
      <c r="C591" s="165">
        <f>YEAR(TRM_día[[#This Row],[Fecha]])</f>
        <v>2015</v>
      </c>
      <c r="D591" s="82">
        <f>DATE(YEAR(TRM_día[[#This Row],[Fecha]]),MONTH(TRM_día[[#This Row],[Fecha]]),1)</f>
        <v>42217</v>
      </c>
      <c r="E591">
        <v>2943.97</v>
      </c>
    </row>
    <row r="592" spans="2:5">
      <c r="B592" s="82" t="s">
        <v>1146</v>
      </c>
      <c r="C592" s="165">
        <f>YEAR(TRM_día[[#This Row],[Fecha]])</f>
        <v>2015</v>
      </c>
      <c r="D592" s="82">
        <f>DATE(YEAR(TRM_día[[#This Row],[Fecha]]),MONTH(TRM_día[[#This Row],[Fecha]]),1)</f>
        <v>42217</v>
      </c>
      <c r="E592">
        <v>2937.63</v>
      </c>
    </row>
    <row r="593" spans="2:5">
      <c r="B593" s="82" t="s">
        <v>1147</v>
      </c>
      <c r="C593" s="165">
        <f>YEAR(TRM_día[[#This Row],[Fecha]])</f>
        <v>2015</v>
      </c>
      <c r="D593" s="82">
        <f>DATE(YEAR(TRM_día[[#This Row],[Fecha]]),MONTH(TRM_día[[#This Row],[Fecha]]),1)</f>
        <v>42217</v>
      </c>
      <c r="E593">
        <v>2966.12</v>
      </c>
    </row>
    <row r="594" spans="2:5">
      <c r="B594" s="82" t="s">
        <v>1148</v>
      </c>
      <c r="C594" s="165">
        <f>YEAR(TRM_día[[#This Row],[Fecha]])</f>
        <v>2015</v>
      </c>
      <c r="D594" s="82">
        <f>DATE(YEAR(TRM_día[[#This Row],[Fecha]]),MONTH(TRM_día[[#This Row],[Fecha]]),1)</f>
        <v>42217</v>
      </c>
      <c r="E594">
        <v>2983.12</v>
      </c>
    </row>
    <row r="595" spans="2:5">
      <c r="B595" s="82" t="s">
        <v>1149</v>
      </c>
      <c r="C595" s="165">
        <f>YEAR(TRM_día[[#This Row],[Fecha]])</f>
        <v>2015</v>
      </c>
      <c r="D595" s="82">
        <f>DATE(YEAR(TRM_día[[#This Row],[Fecha]]),MONTH(TRM_día[[#This Row],[Fecha]]),1)</f>
        <v>42217</v>
      </c>
      <c r="E595">
        <v>2983.12</v>
      </c>
    </row>
    <row r="596" spans="2:5">
      <c r="B596" s="82" t="s">
        <v>1150</v>
      </c>
      <c r="C596" s="165">
        <f>YEAR(TRM_día[[#This Row],[Fecha]])</f>
        <v>2015</v>
      </c>
      <c r="D596" s="82">
        <f>DATE(YEAR(TRM_día[[#This Row],[Fecha]]),MONTH(TRM_día[[#This Row],[Fecha]]),1)</f>
        <v>42217</v>
      </c>
      <c r="E596">
        <v>2983.12</v>
      </c>
    </row>
    <row r="597" spans="2:5">
      <c r="B597" s="82" t="s">
        <v>1151</v>
      </c>
      <c r="C597" s="165">
        <f>YEAR(TRM_día[[#This Row],[Fecha]])</f>
        <v>2015</v>
      </c>
      <c r="D597" s="82">
        <f>DATE(YEAR(TRM_día[[#This Row],[Fecha]]),MONTH(TRM_día[[#This Row],[Fecha]]),1)</f>
        <v>42217</v>
      </c>
      <c r="E597">
        <v>2983.12</v>
      </c>
    </row>
    <row r="598" spans="2:5">
      <c r="B598" s="82" t="s">
        <v>1152</v>
      </c>
      <c r="C598" s="165">
        <f>YEAR(TRM_día[[#This Row],[Fecha]])</f>
        <v>2015</v>
      </c>
      <c r="D598" s="82">
        <f>DATE(YEAR(TRM_día[[#This Row],[Fecha]]),MONTH(TRM_día[[#This Row],[Fecha]]),1)</f>
        <v>42217</v>
      </c>
      <c r="E598">
        <v>3003.35</v>
      </c>
    </row>
    <row r="599" spans="2:5">
      <c r="B599" s="82" t="s">
        <v>1153</v>
      </c>
      <c r="C599" s="165">
        <f>YEAR(TRM_día[[#This Row],[Fecha]])</f>
        <v>2015</v>
      </c>
      <c r="D599" s="82">
        <f>DATE(YEAR(TRM_día[[#This Row],[Fecha]]),MONTH(TRM_día[[#This Row],[Fecha]]),1)</f>
        <v>42217</v>
      </c>
      <c r="E599">
        <v>3027.2</v>
      </c>
    </row>
    <row r="600" spans="2:5">
      <c r="B600" s="82" t="s">
        <v>1154</v>
      </c>
      <c r="C600" s="165">
        <f>YEAR(TRM_día[[#This Row],[Fecha]])</f>
        <v>2015</v>
      </c>
      <c r="D600" s="82">
        <f>DATE(YEAR(TRM_día[[#This Row],[Fecha]]),MONTH(TRM_día[[#This Row],[Fecha]]),1)</f>
        <v>42217</v>
      </c>
      <c r="E600">
        <v>3053.65</v>
      </c>
    </row>
    <row r="601" spans="2:5">
      <c r="B601" s="82" t="s">
        <v>1155</v>
      </c>
      <c r="C601" s="165">
        <f>YEAR(TRM_día[[#This Row],[Fecha]])</f>
        <v>2015</v>
      </c>
      <c r="D601" s="82">
        <f>DATE(YEAR(TRM_día[[#This Row],[Fecha]]),MONTH(TRM_día[[#This Row],[Fecha]]),1)</f>
        <v>42217</v>
      </c>
      <c r="E601">
        <v>3102.6</v>
      </c>
    </row>
    <row r="602" spans="2:5">
      <c r="B602" s="82" t="s">
        <v>1156</v>
      </c>
      <c r="C602" s="165">
        <f>YEAR(TRM_día[[#This Row],[Fecha]])</f>
        <v>2015</v>
      </c>
      <c r="D602" s="82">
        <f>DATE(YEAR(TRM_día[[#This Row],[Fecha]]),MONTH(TRM_día[[#This Row],[Fecha]]),1)</f>
        <v>42217</v>
      </c>
      <c r="E602">
        <v>3102.6</v>
      </c>
    </row>
    <row r="603" spans="2:5">
      <c r="B603" s="82" t="s">
        <v>1157</v>
      </c>
      <c r="C603" s="165">
        <f>YEAR(TRM_día[[#This Row],[Fecha]])</f>
        <v>2015</v>
      </c>
      <c r="D603" s="82">
        <f>DATE(YEAR(TRM_día[[#This Row],[Fecha]]),MONTH(TRM_día[[#This Row],[Fecha]]),1)</f>
        <v>42217</v>
      </c>
      <c r="E603">
        <v>3102.6</v>
      </c>
    </row>
    <row r="604" spans="2:5">
      <c r="B604" s="82" t="s">
        <v>1158</v>
      </c>
      <c r="C604" s="165">
        <f>YEAR(TRM_día[[#This Row],[Fecha]])</f>
        <v>2015</v>
      </c>
      <c r="D604" s="82">
        <f>DATE(YEAR(TRM_día[[#This Row],[Fecha]]),MONTH(TRM_día[[#This Row],[Fecha]]),1)</f>
        <v>42217</v>
      </c>
      <c r="E604">
        <v>3208.37</v>
      </c>
    </row>
    <row r="605" spans="2:5">
      <c r="B605" s="82" t="s">
        <v>1159</v>
      </c>
      <c r="C605" s="165">
        <f>YEAR(TRM_día[[#This Row],[Fecha]])</f>
        <v>2015</v>
      </c>
      <c r="D605" s="82">
        <f>DATE(YEAR(TRM_día[[#This Row],[Fecha]]),MONTH(TRM_día[[#This Row],[Fecha]]),1)</f>
        <v>42217</v>
      </c>
      <c r="E605">
        <v>3194.24</v>
      </c>
    </row>
    <row r="606" spans="2:5">
      <c r="B606" s="82" t="s">
        <v>1160</v>
      </c>
      <c r="C606" s="165">
        <f>YEAR(TRM_día[[#This Row],[Fecha]])</f>
        <v>2015</v>
      </c>
      <c r="D606" s="82">
        <f>DATE(YEAR(TRM_día[[#This Row],[Fecha]]),MONTH(TRM_día[[#This Row],[Fecha]]),1)</f>
        <v>42217</v>
      </c>
      <c r="E606">
        <v>3238.51</v>
      </c>
    </row>
    <row r="607" spans="2:5">
      <c r="B607" s="82" t="s">
        <v>1161</v>
      </c>
      <c r="C607" s="165">
        <f>YEAR(TRM_día[[#This Row],[Fecha]])</f>
        <v>2015</v>
      </c>
      <c r="D607" s="82">
        <f>DATE(YEAR(TRM_día[[#This Row],[Fecha]]),MONTH(TRM_día[[#This Row],[Fecha]]),1)</f>
        <v>42217</v>
      </c>
      <c r="E607">
        <v>3195.47</v>
      </c>
    </row>
    <row r="608" spans="2:5">
      <c r="B608" s="82" t="s">
        <v>1162</v>
      </c>
      <c r="C608" s="165">
        <f>YEAR(TRM_día[[#This Row],[Fecha]])</f>
        <v>2015</v>
      </c>
      <c r="D608" s="82">
        <f>DATE(YEAR(TRM_día[[#This Row],[Fecha]]),MONTH(TRM_día[[#This Row],[Fecha]]),1)</f>
        <v>42217</v>
      </c>
      <c r="E608">
        <v>3101.1</v>
      </c>
    </row>
    <row r="609" spans="2:5">
      <c r="B609" s="82" t="s">
        <v>1163</v>
      </c>
      <c r="C609" s="165">
        <f>YEAR(TRM_día[[#This Row],[Fecha]])</f>
        <v>2015</v>
      </c>
      <c r="D609" s="82">
        <f>DATE(YEAR(TRM_día[[#This Row],[Fecha]]),MONTH(TRM_día[[#This Row],[Fecha]]),1)</f>
        <v>42217</v>
      </c>
      <c r="E609">
        <v>3101.1</v>
      </c>
    </row>
    <row r="610" spans="2:5">
      <c r="B610" s="82" t="s">
        <v>1164</v>
      </c>
      <c r="C610" s="165">
        <f>YEAR(TRM_día[[#This Row],[Fecha]])</f>
        <v>2015</v>
      </c>
      <c r="D610" s="82">
        <f>DATE(YEAR(TRM_día[[#This Row],[Fecha]]),MONTH(TRM_día[[#This Row],[Fecha]]),1)</f>
        <v>42217</v>
      </c>
      <c r="E610">
        <v>3101.1</v>
      </c>
    </row>
    <row r="611" spans="2:5">
      <c r="B611" s="82" t="s">
        <v>1165</v>
      </c>
      <c r="C611" s="165">
        <f>YEAR(TRM_día[[#This Row],[Fecha]])</f>
        <v>2015</v>
      </c>
      <c r="D611" s="82">
        <f>DATE(YEAR(TRM_día[[#This Row],[Fecha]]),MONTH(TRM_día[[#This Row],[Fecha]]),1)</f>
        <v>42248</v>
      </c>
      <c r="E611">
        <v>3079.97</v>
      </c>
    </row>
    <row r="612" spans="2:5">
      <c r="B612" s="82" t="s">
        <v>1166</v>
      </c>
      <c r="C612" s="165">
        <f>YEAR(TRM_día[[#This Row],[Fecha]])</f>
        <v>2015</v>
      </c>
      <c r="D612" s="82">
        <f>DATE(YEAR(TRM_día[[#This Row],[Fecha]]),MONTH(TRM_día[[#This Row],[Fecha]]),1)</f>
        <v>42248</v>
      </c>
      <c r="E612">
        <v>3093.64</v>
      </c>
    </row>
    <row r="613" spans="2:5">
      <c r="B613" s="82" t="s">
        <v>1167</v>
      </c>
      <c r="C613" s="165">
        <f>YEAR(TRM_día[[#This Row],[Fecha]])</f>
        <v>2015</v>
      </c>
      <c r="D613" s="82">
        <f>DATE(YEAR(TRM_día[[#This Row],[Fecha]]),MONTH(TRM_día[[#This Row],[Fecha]]),1)</f>
        <v>42248</v>
      </c>
      <c r="E613">
        <v>3142.34</v>
      </c>
    </row>
    <row r="614" spans="2:5">
      <c r="B614" s="82" t="s">
        <v>1168</v>
      </c>
      <c r="C614" s="165">
        <f>YEAR(TRM_día[[#This Row],[Fecha]])</f>
        <v>2015</v>
      </c>
      <c r="D614" s="82">
        <f>DATE(YEAR(TRM_día[[#This Row],[Fecha]]),MONTH(TRM_día[[#This Row],[Fecha]]),1)</f>
        <v>42248</v>
      </c>
      <c r="E614">
        <v>3119.93</v>
      </c>
    </row>
    <row r="615" spans="2:5">
      <c r="B615" s="82" t="s">
        <v>1169</v>
      </c>
      <c r="C615" s="165">
        <f>YEAR(TRM_día[[#This Row],[Fecha]])</f>
        <v>2015</v>
      </c>
      <c r="D615" s="82">
        <f>DATE(YEAR(TRM_día[[#This Row],[Fecha]]),MONTH(TRM_día[[#This Row],[Fecha]]),1)</f>
        <v>42248</v>
      </c>
      <c r="E615">
        <v>3113.55</v>
      </c>
    </row>
    <row r="616" spans="2:5">
      <c r="B616" s="82" t="s">
        <v>1170</v>
      </c>
      <c r="C616" s="165">
        <f>YEAR(TRM_día[[#This Row],[Fecha]])</f>
        <v>2015</v>
      </c>
      <c r="D616" s="82">
        <f>DATE(YEAR(TRM_día[[#This Row],[Fecha]]),MONTH(TRM_día[[#This Row],[Fecha]]),1)</f>
        <v>42248</v>
      </c>
      <c r="E616">
        <v>3113.55</v>
      </c>
    </row>
    <row r="617" spans="2:5">
      <c r="B617" s="82" t="s">
        <v>1171</v>
      </c>
      <c r="C617" s="165">
        <f>YEAR(TRM_día[[#This Row],[Fecha]])</f>
        <v>2015</v>
      </c>
      <c r="D617" s="82">
        <f>DATE(YEAR(TRM_día[[#This Row],[Fecha]]),MONTH(TRM_día[[#This Row],[Fecha]]),1)</f>
        <v>42248</v>
      </c>
      <c r="E617">
        <v>3113.55</v>
      </c>
    </row>
    <row r="618" spans="2:5">
      <c r="B618" s="82" t="s">
        <v>1172</v>
      </c>
      <c r="C618" s="165">
        <f>YEAR(TRM_día[[#This Row],[Fecha]])</f>
        <v>2015</v>
      </c>
      <c r="D618" s="82">
        <f>DATE(YEAR(TRM_día[[#This Row],[Fecha]]),MONTH(TRM_día[[#This Row],[Fecha]]),1)</f>
        <v>42248</v>
      </c>
      <c r="E618">
        <v>3113.55</v>
      </c>
    </row>
    <row r="619" spans="2:5">
      <c r="B619" s="82" t="s">
        <v>1173</v>
      </c>
      <c r="C619" s="165">
        <f>YEAR(TRM_día[[#This Row],[Fecha]])</f>
        <v>2015</v>
      </c>
      <c r="D619" s="82">
        <f>DATE(YEAR(TRM_día[[#This Row],[Fecha]]),MONTH(TRM_día[[#This Row],[Fecha]]),1)</f>
        <v>42248</v>
      </c>
      <c r="E619">
        <v>3138.46</v>
      </c>
    </row>
    <row r="620" spans="2:5">
      <c r="B620" s="82" t="s">
        <v>1174</v>
      </c>
      <c r="C620" s="165">
        <f>YEAR(TRM_día[[#This Row],[Fecha]])</f>
        <v>2015</v>
      </c>
      <c r="D620" s="82">
        <f>DATE(YEAR(TRM_día[[#This Row],[Fecha]]),MONTH(TRM_día[[#This Row],[Fecha]]),1)</f>
        <v>42248</v>
      </c>
      <c r="E620">
        <v>3105.4</v>
      </c>
    </row>
    <row r="621" spans="2:5">
      <c r="B621" s="82" t="s">
        <v>1175</v>
      </c>
      <c r="C621" s="165">
        <f>YEAR(TRM_día[[#This Row],[Fecha]])</f>
        <v>2015</v>
      </c>
      <c r="D621" s="82">
        <f>DATE(YEAR(TRM_día[[#This Row],[Fecha]]),MONTH(TRM_día[[#This Row],[Fecha]]),1)</f>
        <v>42248</v>
      </c>
      <c r="E621">
        <v>3080.57</v>
      </c>
    </row>
    <row r="622" spans="2:5">
      <c r="B622" s="82" t="s">
        <v>1176</v>
      </c>
      <c r="C622" s="165">
        <f>YEAR(TRM_día[[#This Row],[Fecha]])</f>
        <v>2015</v>
      </c>
      <c r="D622" s="82">
        <f>DATE(YEAR(TRM_día[[#This Row],[Fecha]]),MONTH(TRM_día[[#This Row],[Fecha]]),1)</f>
        <v>42248</v>
      </c>
      <c r="E622">
        <v>3012.96</v>
      </c>
    </row>
    <row r="623" spans="2:5">
      <c r="B623" s="82" t="s">
        <v>1177</v>
      </c>
      <c r="C623" s="165">
        <f>YEAR(TRM_día[[#This Row],[Fecha]])</f>
        <v>2015</v>
      </c>
      <c r="D623" s="82">
        <f>DATE(YEAR(TRM_día[[#This Row],[Fecha]]),MONTH(TRM_día[[#This Row],[Fecha]]),1)</f>
        <v>42248</v>
      </c>
      <c r="E623">
        <v>3012.96</v>
      </c>
    </row>
    <row r="624" spans="2:5">
      <c r="B624" s="82" t="s">
        <v>1178</v>
      </c>
      <c r="C624" s="165">
        <f>YEAR(TRM_día[[#This Row],[Fecha]])</f>
        <v>2015</v>
      </c>
      <c r="D624" s="82">
        <f>DATE(YEAR(TRM_día[[#This Row],[Fecha]]),MONTH(TRM_día[[#This Row],[Fecha]]),1)</f>
        <v>42248</v>
      </c>
      <c r="E624">
        <v>3012.96</v>
      </c>
    </row>
    <row r="625" spans="2:5">
      <c r="B625" s="82" t="s">
        <v>1179</v>
      </c>
      <c r="C625" s="165">
        <f>YEAR(TRM_día[[#This Row],[Fecha]])</f>
        <v>2015</v>
      </c>
      <c r="D625" s="82">
        <f>DATE(YEAR(TRM_día[[#This Row],[Fecha]]),MONTH(TRM_día[[#This Row],[Fecha]]),1)</f>
        <v>42248</v>
      </c>
      <c r="E625">
        <v>3032.59</v>
      </c>
    </row>
    <row r="626" spans="2:5">
      <c r="B626" s="82" t="s">
        <v>1180</v>
      </c>
      <c r="C626" s="165">
        <f>YEAR(TRM_día[[#This Row],[Fecha]])</f>
        <v>2015</v>
      </c>
      <c r="D626" s="82">
        <f>DATE(YEAR(TRM_día[[#This Row],[Fecha]]),MONTH(TRM_día[[#This Row],[Fecha]]),1)</f>
        <v>42248</v>
      </c>
      <c r="E626">
        <v>3025.28</v>
      </c>
    </row>
    <row r="627" spans="2:5">
      <c r="B627" s="82" t="s">
        <v>1181</v>
      </c>
      <c r="C627" s="165">
        <f>YEAR(TRM_día[[#This Row],[Fecha]])</f>
        <v>2015</v>
      </c>
      <c r="D627" s="82">
        <f>DATE(YEAR(TRM_día[[#This Row],[Fecha]]),MONTH(TRM_día[[#This Row],[Fecha]]),1)</f>
        <v>42248</v>
      </c>
      <c r="E627">
        <v>2989.04</v>
      </c>
    </row>
    <row r="628" spans="2:5">
      <c r="B628" s="82" t="s">
        <v>1182</v>
      </c>
      <c r="C628" s="165">
        <f>YEAR(TRM_día[[#This Row],[Fecha]])</f>
        <v>2015</v>
      </c>
      <c r="D628" s="82">
        <f>DATE(YEAR(TRM_día[[#This Row],[Fecha]]),MONTH(TRM_día[[#This Row],[Fecha]]),1)</f>
        <v>42248</v>
      </c>
      <c r="E628">
        <v>2975.13</v>
      </c>
    </row>
    <row r="629" spans="2:5">
      <c r="B629" s="82" t="s">
        <v>1183</v>
      </c>
      <c r="C629" s="165">
        <f>YEAR(TRM_día[[#This Row],[Fecha]])</f>
        <v>2015</v>
      </c>
      <c r="D629" s="82">
        <f>DATE(YEAR(TRM_día[[#This Row],[Fecha]]),MONTH(TRM_día[[#This Row],[Fecha]]),1)</f>
        <v>42248</v>
      </c>
      <c r="E629">
        <v>2984.9</v>
      </c>
    </row>
    <row r="630" spans="2:5">
      <c r="B630" s="82" t="s">
        <v>1184</v>
      </c>
      <c r="C630" s="165">
        <f>YEAR(TRM_día[[#This Row],[Fecha]])</f>
        <v>2015</v>
      </c>
      <c r="D630" s="82">
        <f>DATE(YEAR(TRM_día[[#This Row],[Fecha]]),MONTH(TRM_día[[#This Row],[Fecha]]),1)</f>
        <v>42248</v>
      </c>
      <c r="E630">
        <v>2984.9</v>
      </c>
    </row>
    <row r="631" spans="2:5">
      <c r="B631" s="82" t="s">
        <v>1185</v>
      </c>
      <c r="C631" s="165">
        <f>YEAR(TRM_día[[#This Row],[Fecha]])</f>
        <v>2015</v>
      </c>
      <c r="D631" s="82">
        <f>DATE(YEAR(TRM_día[[#This Row],[Fecha]]),MONTH(TRM_día[[#This Row],[Fecha]]),1)</f>
        <v>42248</v>
      </c>
      <c r="E631">
        <v>2984.9</v>
      </c>
    </row>
    <row r="632" spans="2:5">
      <c r="B632" s="82" t="s">
        <v>1186</v>
      </c>
      <c r="C632" s="165">
        <f>YEAR(TRM_día[[#This Row],[Fecha]])</f>
        <v>2015</v>
      </c>
      <c r="D632" s="82">
        <f>DATE(YEAR(TRM_día[[#This Row],[Fecha]]),MONTH(TRM_día[[#This Row],[Fecha]]),1)</f>
        <v>42248</v>
      </c>
      <c r="E632">
        <v>3001.68</v>
      </c>
    </row>
    <row r="633" spans="2:5">
      <c r="B633" s="82" t="s">
        <v>1187</v>
      </c>
      <c r="C633" s="165">
        <f>YEAR(TRM_día[[#This Row],[Fecha]])</f>
        <v>2015</v>
      </c>
      <c r="D633" s="82">
        <f>DATE(YEAR(TRM_día[[#This Row],[Fecha]]),MONTH(TRM_día[[#This Row],[Fecha]]),1)</f>
        <v>42248</v>
      </c>
      <c r="E633">
        <v>3065.74</v>
      </c>
    </row>
    <row r="634" spans="2:5">
      <c r="B634" s="82" t="s">
        <v>1188</v>
      </c>
      <c r="C634" s="165">
        <f>YEAR(TRM_día[[#This Row],[Fecha]])</f>
        <v>2015</v>
      </c>
      <c r="D634" s="82">
        <f>DATE(YEAR(TRM_día[[#This Row],[Fecha]]),MONTH(TRM_día[[#This Row],[Fecha]]),1)</f>
        <v>42248</v>
      </c>
      <c r="E634">
        <v>3099.28</v>
      </c>
    </row>
    <row r="635" spans="2:5">
      <c r="B635" s="82" t="s">
        <v>1189</v>
      </c>
      <c r="C635" s="165">
        <f>YEAR(TRM_día[[#This Row],[Fecha]])</f>
        <v>2015</v>
      </c>
      <c r="D635" s="82">
        <f>DATE(YEAR(TRM_día[[#This Row],[Fecha]]),MONTH(TRM_día[[#This Row],[Fecha]]),1)</f>
        <v>42248</v>
      </c>
      <c r="E635">
        <v>3135.17</v>
      </c>
    </row>
    <row r="636" spans="2:5">
      <c r="B636" s="82" t="s">
        <v>1190</v>
      </c>
      <c r="C636" s="165">
        <f>YEAR(TRM_día[[#This Row],[Fecha]])</f>
        <v>2015</v>
      </c>
      <c r="D636" s="82">
        <f>DATE(YEAR(TRM_día[[#This Row],[Fecha]]),MONTH(TRM_día[[#This Row],[Fecha]]),1)</f>
        <v>42248</v>
      </c>
      <c r="E636">
        <v>3080.44</v>
      </c>
    </row>
    <row r="637" spans="2:5">
      <c r="B637" s="82" t="s">
        <v>1191</v>
      </c>
      <c r="C637" s="165">
        <f>YEAR(TRM_día[[#This Row],[Fecha]])</f>
        <v>2015</v>
      </c>
      <c r="D637" s="82">
        <f>DATE(YEAR(TRM_día[[#This Row],[Fecha]]),MONTH(TRM_día[[#This Row],[Fecha]]),1)</f>
        <v>42248</v>
      </c>
      <c r="E637">
        <v>3080.44</v>
      </c>
    </row>
    <row r="638" spans="2:5">
      <c r="B638" s="82" t="s">
        <v>1192</v>
      </c>
      <c r="C638" s="165">
        <f>YEAR(TRM_día[[#This Row],[Fecha]])</f>
        <v>2015</v>
      </c>
      <c r="D638" s="82">
        <f>DATE(YEAR(TRM_día[[#This Row],[Fecha]]),MONTH(TRM_día[[#This Row],[Fecha]]),1)</f>
        <v>42248</v>
      </c>
      <c r="E638">
        <v>3080.44</v>
      </c>
    </row>
    <row r="639" spans="2:5">
      <c r="B639" s="82" t="s">
        <v>1193</v>
      </c>
      <c r="C639" s="165">
        <f>YEAR(TRM_día[[#This Row],[Fecha]])</f>
        <v>2015</v>
      </c>
      <c r="D639" s="82">
        <f>DATE(YEAR(TRM_día[[#This Row],[Fecha]]),MONTH(TRM_día[[#This Row],[Fecha]]),1)</f>
        <v>42248</v>
      </c>
      <c r="E639">
        <v>3096.98</v>
      </c>
    </row>
    <row r="640" spans="2:5">
      <c r="B640" s="82" t="s">
        <v>1194</v>
      </c>
      <c r="C640" s="165">
        <f>YEAR(TRM_día[[#This Row],[Fecha]])</f>
        <v>2015</v>
      </c>
      <c r="D640" s="82">
        <f>DATE(YEAR(TRM_día[[#This Row],[Fecha]]),MONTH(TRM_día[[#This Row],[Fecha]]),1)</f>
        <v>42248</v>
      </c>
      <c r="E640">
        <v>3121.94</v>
      </c>
    </row>
    <row r="641" spans="2:5">
      <c r="B641" s="82" t="s">
        <v>1195</v>
      </c>
      <c r="C641" s="165">
        <f>YEAR(TRM_día[[#This Row],[Fecha]])</f>
        <v>2015</v>
      </c>
      <c r="D641" s="82">
        <f>DATE(YEAR(TRM_día[[#This Row],[Fecha]]),MONTH(TRM_día[[#This Row],[Fecha]]),1)</f>
        <v>42278</v>
      </c>
      <c r="E641">
        <v>3086.75</v>
      </c>
    </row>
    <row r="642" spans="2:5">
      <c r="B642" s="82" t="s">
        <v>1196</v>
      </c>
      <c r="C642" s="165">
        <f>YEAR(TRM_día[[#This Row],[Fecha]])</f>
        <v>2015</v>
      </c>
      <c r="D642" s="82">
        <f>DATE(YEAR(TRM_día[[#This Row],[Fecha]]),MONTH(TRM_día[[#This Row],[Fecha]]),1)</f>
        <v>42278</v>
      </c>
      <c r="E642">
        <v>3061.85</v>
      </c>
    </row>
    <row r="643" spans="2:5">
      <c r="B643" s="82" t="s">
        <v>1197</v>
      </c>
      <c r="C643" s="165">
        <f>YEAR(TRM_día[[#This Row],[Fecha]])</f>
        <v>2015</v>
      </c>
      <c r="D643" s="82">
        <f>DATE(YEAR(TRM_día[[#This Row],[Fecha]]),MONTH(TRM_día[[#This Row],[Fecha]]),1)</f>
        <v>42278</v>
      </c>
      <c r="E643">
        <v>3034.9</v>
      </c>
    </row>
    <row r="644" spans="2:5">
      <c r="B644" s="82" t="s">
        <v>1198</v>
      </c>
      <c r="C644" s="165">
        <f>YEAR(TRM_día[[#This Row],[Fecha]])</f>
        <v>2015</v>
      </c>
      <c r="D644" s="82">
        <f>DATE(YEAR(TRM_día[[#This Row],[Fecha]]),MONTH(TRM_día[[#This Row],[Fecha]]),1)</f>
        <v>42278</v>
      </c>
      <c r="E644">
        <v>3034.9</v>
      </c>
    </row>
    <row r="645" spans="2:5">
      <c r="B645" s="82" t="s">
        <v>1199</v>
      </c>
      <c r="C645" s="165">
        <f>YEAR(TRM_día[[#This Row],[Fecha]])</f>
        <v>2015</v>
      </c>
      <c r="D645" s="82">
        <f>DATE(YEAR(TRM_día[[#This Row],[Fecha]]),MONTH(TRM_día[[#This Row],[Fecha]]),1)</f>
        <v>42278</v>
      </c>
      <c r="E645">
        <v>3034.9</v>
      </c>
    </row>
    <row r="646" spans="2:5">
      <c r="B646" s="82" t="s">
        <v>1200</v>
      </c>
      <c r="C646" s="165">
        <f>YEAR(TRM_día[[#This Row],[Fecha]])</f>
        <v>2015</v>
      </c>
      <c r="D646" s="82">
        <f>DATE(YEAR(TRM_día[[#This Row],[Fecha]]),MONTH(TRM_día[[#This Row],[Fecha]]),1)</f>
        <v>42278</v>
      </c>
      <c r="E646">
        <v>2971.15</v>
      </c>
    </row>
    <row r="647" spans="2:5">
      <c r="B647" s="82" t="s">
        <v>1201</v>
      </c>
      <c r="C647" s="165">
        <f>YEAR(TRM_día[[#This Row],[Fecha]])</f>
        <v>2015</v>
      </c>
      <c r="D647" s="82">
        <f>DATE(YEAR(TRM_día[[#This Row],[Fecha]]),MONTH(TRM_día[[#This Row],[Fecha]]),1)</f>
        <v>42278</v>
      </c>
      <c r="E647">
        <v>2913.74</v>
      </c>
    </row>
    <row r="648" spans="2:5">
      <c r="B648" s="82" t="s">
        <v>1202</v>
      </c>
      <c r="C648" s="165">
        <f>YEAR(TRM_día[[#This Row],[Fecha]])</f>
        <v>2015</v>
      </c>
      <c r="D648" s="82">
        <f>DATE(YEAR(TRM_día[[#This Row],[Fecha]]),MONTH(TRM_día[[#This Row],[Fecha]]),1)</f>
        <v>42278</v>
      </c>
      <c r="E648">
        <v>2891.91</v>
      </c>
    </row>
    <row r="649" spans="2:5">
      <c r="B649" s="82" t="s">
        <v>1203</v>
      </c>
      <c r="C649" s="165">
        <f>YEAR(TRM_día[[#This Row],[Fecha]])</f>
        <v>2015</v>
      </c>
      <c r="D649" s="82">
        <f>DATE(YEAR(TRM_día[[#This Row],[Fecha]]),MONTH(TRM_día[[#This Row],[Fecha]]),1)</f>
        <v>42278</v>
      </c>
      <c r="E649">
        <v>2887.21</v>
      </c>
    </row>
    <row r="650" spans="2:5">
      <c r="B650" s="82" t="s">
        <v>1204</v>
      </c>
      <c r="C650" s="165">
        <f>YEAR(TRM_día[[#This Row],[Fecha]])</f>
        <v>2015</v>
      </c>
      <c r="D650" s="82">
        <f>DATE(YEAR(TRM_día[[#This Row],[Fecha]]),MONTH(TRM_día[[#This Row],[Fecha]]),1)</f>
        <v>42278</v>
      </c>
      <c r="E650">
        <v>2855.74</v>
      </c>
    </row>
    <row r="651" spans="2:5">
      <c r="B651" s="82" t="s">
        <v>1205</v>
      </c>
      <c r="C651" s="165">
        <f>YEAR(TRM_día[[#This Row],[Fecha]])</f>
        <v>2015</v>
      </c>
      <c r="D651" s="82">
        <f>DATE(YEAR(TRM_día[[#This Row],[Fecha]]),MONTH(TRM_día[[#This Row],[Fecha]]),1)</f>
        <v>42278</v>
      </c>
      <c r="E651">
        <v>2855.74</v>
      </c>
    </row>
    <row r="652" spans="2:5">
      <c r="B652" s="82" t="s">
        <v>1206</v>
      </c>
      <c r="C652" s="165">
        <f>YEAR(TRM_día[[#This Row],[Fecha]])</f>
        <v>2015</v>
      </c>
      <c r="D652" s="82">
        <f>DATE(YEAR(TRM_día[[#This Row],[Fecha]]),MONTH(TRM_día[[#This Row],[Fecha]]),1)</f>
        <v>42278</v>
      </c>
      <c r="E652">
        <v>2855.74</v>
      </c>
    </row>
    <row r="653" spans="2:5">
      <c r="B653" s="82" t="s">
        <v>1207</v>
      </c>
      <c r="C653" s="165">
        <f>YEAR(TRM_día[[#This Row],[Fecha]])</f>
        <v>2015</v>
      </c>
      <c r="D653" s="82">
        <f>DATE(YEAR(TRM_día[[#This Row],[Fecha]]),MONTH(TRM_día[[#This Row],[Fecha]]),1)</f>
        <v>42278</v>
      </c>
      <c r="E653">
        <v>2855.74</v>
      </c>
    </row>
    <row r="654" spans="2:5">
      <c r="B654" s="82" t="s">
        <v>1208</v>
      </c>
      <c r="C654" s="165">
        <f>YEAR(TRM_día[[#This Row],[Fecha]])</f>
        <v>2015</v>
      </c>
      <c r="D654" s="82">
        <f>DATE(YEAR(TRM_día[[#This Row],[Fecha]]),MONTH(TRM_día[[#This Row],[Fecha]]),1)</f>
        <v>42278</v>
      </c>
      <c r="E654">
        <v>2910.7</v>
      </c>
    </row>
    <row r="655" spans="2:5">
      <c r="B655" s="82" t="s">
        <v>1209</v>
      </c>
      <c r="C655" s="165">
        <f>YEAR(TRM_día[[#This Row],[Fecha]])</f>
        <v>2015</v>
      </c>
      <c r="D655" s="82">
        <f>DATE(YEAR(TRM_día[[#This Row],[Fecha]]),MONTH(TRM_día[[#This Row],[Fecha]]),1)</f>
        <v>42278</v>
      </c>
      <c r="E655">
        <v>2928.69</v>
      </c>
    </row>
    <row r="656" spans="2:5">
      <c r="B656" s="82" t="s">
        <v>1210</v>
      </c>
      <c r="C656" s="165">
        <f>YEAR(TRM_día[[#This Row],[Fecha]])</f>
        <v>2015</v>
      </c>
      <c r="D656" s="82">
        <f>DATE(YEAR(TRM_día[[#This Row],[Fecha]]),MONTH(TRM_día[[#This Row],[Fecha]]),1)</f>
        <v>42278</v>
      </c>
      <c r="E656">
        <v>2908.87</v>
      </c>
    </row>
    <row r="657" spans="2:5">
      <c r="B657" s="82" t="s">
        <v>1211</v>
      </c>
      <c r="C657" s="165">
        <f>YEAR(TRM_día[[#This Row],[Fecha]])</f>
        <v>2015</v>
      </c>
      <c r="D657" s="82">
        <f>DATE(YEAR(TRM_día[[#This Row],[Fecha]]),MONTH(TRM_día[[#This Row],[Fecha]]),1)</f>
        <v>42278</v>
      </c>
      <c r="E657">
        <v>2879.89</v>
      </c>
    </row>
    <row r="658" spans="2:5">
      <c r="B658" s="82" t="s">
        <v>1212</v>
      </c>
      <c r="C658" s="165">
        <f>YEAR(TRM_día[[#This Row],[Fecha]])</f>
        <v>2015</v>
      </c>
      <c r="D658" s="82">
        <f>DATE(YEAR(TRM_día[[#This Row],[Fecha]]),MONTH(TRM_día[[#This Row],[Fecha]]),1)</f>
        <v>42278</v>
      </c>
      <c r="E658">
        <v>2879.89</v>
      </c>
    </row>
    <row r="659" spans="2:5">
      <c r="B659" s="82" t="s">
        <v>1213</v>
      </c>
      <c r="C659" s="165">
        <f>YEAR(TRM_día[[#This Row],[Fecha]])</f>
        <v>2015</v>
      </c>
      <c r="D659" s="82">
        <f>DATE(YEAR(TRM_día[[#This Row],[Fecha]]),MONTH(TRM_día[[#This Row],[Fecha]]),1)</f>
        <v>42278</v>
      </c>
      <c r="E659">
        <v>2879.89</v>
      </c>
    </row>
    <row r="660" spans="2:5">
      <c r="B660" s="82" t="s">
        <v>1214</v>
      </c>
      <c r="C660" s="165">
        <f>YEAR(TRM_día[[#This Row],[Fecha]])</f>
        <v>2015</v>
      </c>
      <c r="D660" s="82">
        <f>DATE(YEAR(TRM_día[[#This Row],[Fecha]]),MONTH(TRM_día[[#This Row],[Fecha]]),1)</f>
        <v>42278</v>
      </c>
      <c r="E660">
        <v>2912.99</v>
      </c>
    </row>
    <row r="661" spans="2:5">
      <c r="B661" s="82" t="s">
        <v>1215</v>
      </c>
      <c r="C661" s="165">
        <f>YEAR(TRM_día[[#This Row],[Fecha]])</f>
        <v>2015</v>
      </c>
      <c r="D661" s="82">
        <f>DATE(YEAR(TRM_día[[#This Row],[Fecha]]),MONTH(TRM_día[[#This Row],[Fecha]]),1)</f>
        <v>42278</v>
      </c>
      <c r="E661">
        <v>2929.19</v>
      </c>
    </row>
    <row r="662" spans="2:5">
      <c r="B662" s="82" t="s">
        <v>1216</v>
      </c>
      <c r="C662" s="165">
        <f>YEAR(TRM_día[[#This Row],[Fecha]])</f>
        <v>2015</v>
      </c>
      <c r="D662" s="82">
        <f>DATE(YEAR(TRM_día[[#This Row],[Fecha]]),MONTH(TRM_día[[#This Row],[Fecha]]),1)</f>
        <v>42278</v>
      </c>
      <c r="E662">
        <v>2966.68</v>
      </c>
    </row>
    <row r="663" spans="2:5">
      <c r="B663" s="82" t="s">
        <v>1217</v>
      </c>
      <c r="C663" s="165">
        <f>YEAR(TRM_día[[#This Row],[Fecha]])</f>
        <v>2015</v>
      </c>
      <c r="D663" s="82">
        <f>DATE(YEAR(TRM_día[[#This Row],[Fecha]]),MONTH(TRM_día[[#This Row],[Fecha]]),1)</f>
        <v>42278</v>
      </c>
      <c r="E663">
        <v>2925.36</v>
      </c>
    </row>
    <row r="664" spans="2:5">
      <c r="B664" s="82" t="s">
        <v>1218</v>
      </c>
      <c r="C664" s="165">
        <f>YEAR(TRM_día[[#This Row],[Fecha]])</f>
        <v>2015</v>
      </c>
      <c r="D664" s="82">
        <f>DATE(YEAR(TRM_día[[#This Row],[Fecha]]),MONTH(TRM_día[[#This Row],[Fecha]]),1)</f>
        <v>42278</v>
      </c>
      <c r="E664">
        <v>2912.08</v>
      </c>
    </row>
    <row r="665" spans="2:5">
      <c r="B665" s="82" t="s">
        <v>1219</v>
      </c>
      <c r="C665" s="165">
        <f>YEAR(TRM_día[[#This Row],[Fecha]])</f>
        <v>2015</v>
      </c>
      <c r="D665" s="82">
        <f>DATE(YEAR(TRM_día[[#This Row],[Fecha]]),MONTH(TRM_día[[#This Row],[Fecha]]),1)</f>
        <v>42278</v>
      </c>
      <c r="E665">
        <v>2912.08</v>
      </c>
    </row>
    <row r="666" spans="2:5">
      <c r="B666" s="82" t="s">
        <v>1220</v>
      </c>
      <c r="C666" s="165">
        <f>YEAR(TRM_día[[#This Row],[Fecha]])</f>
        <v>2015</v>
      </c>
      <c r="D666" s="82">
        <f>DATE(YEAR(TRM_día[[#This Row],[Fecha]]),MONTH(TRM_día[[#This Row],[Fecha]]),1)</f>
        <v>42278</v>
      </c>
      <c r="E666">
        <v>2912.08</v>
      </c>
    </row>
    <row r="667" spans="2:5">
      <c r="B667" s="82" t="s">
        <v>1221</v>
      </c>
      <c r="C667" s="165">
        <f>YEAR(TRM_día[[#This Row],[Fecha]])</f>
        <v>2015</v>
      </c>
      <c r="D667" s="82">
        <f>DATE(YEAR(TRM_día[[#This Row],[Fecha]]),MONTH(TRM_día[[#This Row],[Fecha]]),1)</f>
        <v>42278</v>
      </c>
      <c r="E667">
        <v>2918.21</v>
      </c>
    </row>
    <row r="668" spans="2:5">
      <c r="B668" s="82" t="s">
        <v>1222</v>
      </c>
      <c r="C668" s="165">
        <f>YEAR(TRM_día[[#This Row],[Fecha]])</f>
        <v>2015</v>
      </c>
      <c r="D668" s="82">
        <f>DATE(YEAR(TRM_día[[#This Row],[Fecha]]),MONTH(TRM_día[[#This Row],[Fecha]]),1)</f>
        <v>42278</v>
      </c>
      <c r="E668">
        <v>2950.87</v>
      </c>
    </row>
    <row r="669" spans="2:5">
      <c r="B669" s="82" t="s">
        <v>1223</v>
      </c>
      <c r="C669" s="165">
        <f>YEAR(TRM_día[[#This Row],[Fecha]])</f>
        <v>2015</v>
      </c>
      <c r="D669" s="82">
        <f>DATE(YEAR(TRM_día[[#This Row],[Fecha]]),MONTH(TRM_día[[#This Row],[Fecha]]),1)</f>
        <v>42278</v>
      </c>
      <c r="E669">
        <v>2926.75</v>
      </c>
    </row>
    <row r="670" spans="2:5">
      <c r="B670" s="82" t="s">
        <v>1224</v>
      </c>
      <c r="C670" s="165">
        <f>YEAR(TRM_día[[#This Row],[Fecha]])</f>
        <v>2015</v>
      </c>
      <c r="D670" s="82">
        <f>DATE(YEAR(TRM_día[[#This Row],[Fecha]]),MONTH(TRM_día[[#This Row],[Fecha]]),1)</f>
        <v>42278</v>
      </c>
      <c r="E670">
        <v>2921.32</v>
      </c>
    </row>
    <row r="671" spans="2:5">
      <c r="B671" s="82" t="s">
        <v>1225</v>
      </c>
      <c r="C671" s="165">
        <f>YEAR(TRM_día[[#This Row],[Fecha]])</f>
        <v>2015</v>
      </c>
      <c r="D671" s="82">
        <f>DATE(YEAR(TRM_día[[#This Row],[Fecha]]),MONTH(TRM_día[[#This Row],[Fecha]]),1)</f>
        <v>42278</v>
      </c>
      <c r="E671">
        <v>2897.83</v>
      </c>
    </row>
    <row r="672" spans="2:5">
      <c r="B672" s="82" t="s">
        <v>1226</v>
      </c>
      <c r="C672" s="165">
        <f>YEAR(TRM_día[[#This Row],[Fecha]])</f>
        <v>2015</v>
      </c>
      <c r="D672" s="82">
        <f>DATE(YEAR(TRM_día[[#This Row],[Fecha]]),MONTH(TRM_día[[#This Row],[Fecha]]),1)</f>
        <v>42309</v>
      </c>
      <c r="E672">
        <v>2897.83</v>
      </c>
    </row>
    <row r="673" spans="2:5">
      <c r="B673" s="82" t="s">
        <v>1227</v>
      </c>
      <c r="C673" s="165">
        <f>YEAR(TRM_día[[#This Row],[Fecha]])</f>
        <v>2015</v>
      </c>
      <c r="D673" s="82">
        <f>DATE(YEAR(TRM_día[[#This Row],[Fecha]]),MONTH(TRM_día[[#This Row],[Fecha]]),1)</f>
        <v>42309</v>
      </c>
      <c r="E673">
        <v>2897.83</v>
      </c>
    </row>
    <row r="674" spans="2:5">
      <c r="B674" s="82" t="s">
        <v>1228</v>
      </c>
      <c r="C674" s="165">
        <f>YEAR(TRM_día[[#This Row],[Fecha]])</f>
        <v>2015</v>
      </c>
      <c r="D674" s="82">
        <f>DATE(YEAR(TRM_día[[#This Row],[Fecha]]),MONTH(TRM_día[[#This Row],[Fecha]]),1)</f>
        <v>42309</v>
      </c>
      <c r="E674">
        <v>2897.83</v>
      </c>
    </row>
    <row r="675" spans="2:5">
      <c r="B675" s="82" t="s">
        <v>1229</v>
      </c>
      <c r="C675" s="165">
        <f>YEAR(TRM_día[[#This Row],[Fecha]])</f>
        <v>2015</v>
      </c>
      <c r="D675" s="82">
        <f>DATE(YEAR(TRM_día[[#This Row],[Fecha]]),MONTH(TRM_día[[#This Row],[Fecha]]),1)</f>
        <v>42309</v>
      </c>
      <c r="E675">
        <v>2825.25</v>
      </c>
    </row>
    <row r="676" spans="2:5">
      <c r="B676" s="82" t="s">
        <v>1230</v>
      </c>
      <c r="C676" s="165">
        <f>YEAR(TRM_día[[#This Row],[Fecha]])</f>
        <v>2015</v>
      </c>
      <c r="D676" s="82">
        <f>DATE(YEAR(TRM_día[[#This Row],[Fecha]]),MONTH(TRM_día[[#This Row],[Fecha]]),1)</f>
        <v>42309</v>
      </c>
      <c r="E676">
        <v>2819.63</v>
      </c>
    </row>
    <row r="677" spans="2:5">
      <c r="B677" s="82" t="s">
        <v>1231</v>
      </c>
      <c r="C677" s="165">
        <f>YEAR(TRM_día[[#This Row],[Fecha]])</f>
        <v>2015</v>
      </c>
      <c r="D677" s="82">
        <f>DATE(YEAR(TRM_día[[#This Row],[Fecha]]),MONTH(TRM_día[[#This Row],[Fecha]]),1)</f>
        <v>42309</v>
      </c>
      <c r="E677">
        <v>2853.32</v>
      </c>
    </row>
    <row r="678" spans="2:5">
      <c r="B678" s="82" t="s">
        <v>1232</v>
      </c>
      <c r="C678" s="165">
        <f>YEAR(TRM_día[[#This Row],[Fecha]])</f>
        <v>2015</v>
      </c>
      <c r="D678" s="82">
        <f>DATE(YEAR(TRM_día[[#This Row],[Fecha]]),MONTH(TRM_día[[#This Row],[Fecha]]),1)</f>
        <v>42309</v>
      </c>
      <c r="E678">
        <v>2896.19</v>
      </c>
    </row>
    <row r="679" spans="2:5">
      <c r="B679" s="82" t="s">
        <v>1233</v>
      </c>
      <c r="C679" s="165">
        <f>YEAR(TRM_día[[#This Row],[Fecha]])</f>
        <v>2015</v>
      </c>
      <c r="D679" s="82">
        <f>DATE(YEAR(TRM_día[[#This Row],[Fecha]]),MONTH(TRM_día[[#This Row],[Fecha]]),1)</f>
        <v>42309</v>
      </c>
      <c r="E679">
        <v>2896.19</v>
      </c>
    </row>
    <row r="680" spans="2:5">
      <c r="B680" s="82" t="s">
        <v>1234</v>
      </c>
      <c r="C680" s="165">
        <f>YEAR(TRM_día[[#This Row],[Fecha]])</f>
        <v>2015</v>
      </c>
      <c r="D680" s="82">
        <f>DATE(YEAR(TRM_día[[#This Row],[Fecha]]),MONTH(TRM_día[[#This Row],[Fecha]]),1)</f>
        <v>42309</v>
      </c>
      <c r="E680">
        <v>2896.19</v>
      </c>
    </row>
    <row r="681" spans="2:5">
      <c r="B681" s="82" t="s">
        <v>1235</v>
      </c>
      <c r="C681" s="165">
        <f>YEAR(TRM_día[[#This Row],[Fecha]])</f>
        <v>2015</v>
      </c>
      <c r="D681" s="82">
        <f>DATE(YEAR(TRM_día[[#This Row],[Fecha]]),MONTH(TRM_día[[#This Row],[Fecha]]),1)</f>
        <v>42309</v>
      </c>
      <c r="E681">
        <v>2921.15</v>
      </c>
    </row>
    <row r="682" spans="2:5">
      <c r="B682" s="82" t="s">
        <v>1236</v>
      </c>
      <c r="C682" s="165">
        <f>YEAR(TRM_día[[#This Row],[Fecha]])</f>
        <v>2015</v>
      </c>
      <c r="D682" s="82">
        <f>DATE(YEAR(TRM_día[[#This Row],[Fecha]]),MONTH(TRM_día[[#This Row],[Fecha]]),1)</f>
        <v>42309</v>
      </c>
      <c r="E682">
        <v>2935.86</v>
      </c>
    </row>
    <row r="683" spans="2:5">
      <c r="B683" s="82" t="s">
        <v>1237</v>
      </c>
      <c r="C683" s="165">
        <f>YEAR(TRM_día[[#This Row],[Fecha]])</f>
        <v>2015</v>
      </c>
      <c r="D683" s="82">
        <f>DATE(YEAR(TRM_día[[#This Row],[Fecha]]),MONTH(TRM_día[[#This Row],[Fecha]]),1)</f>
        <v>42309</v>
      </c>
      <c r="E683">
        <v>2935.86</v>
      </c>
    </row>
    <row r="684" spans="2:5">
      <c r="B684" s="82" t="s">
        <v>1238</v>
      </c>
      <c r="C684" s="165">
        <f>YEAR(TRM_día[[#This Row],[Fecha]])</f>
        <v>2015</v>
      </c>
      <c r="D684" s="82">
        <f>DATE(YEAR(TRM_día[[#This Row],[Fecha]]),MONTH(TRM_día[[#This Row],[Fecha]]),1)</f>
        <v>42309</v>
      </c>
      <c r="E684">
        <v>3009.36</v>
      </c>
    </row>
    <row r="685" spans="2:5">
      <c r="B685" s="82" t="s">
        <v>1239</v>
      </c>
      <c r="C685" s="165">
        <f>YEAR(TRM_día[[#This Row],[Fecha]])</f>
        <v>2015</v>
      </c>
      <c r="D685" s="82">
        <f>DATE(YEAR(TRM_día[[#This Row],[Fecha]]),MONTH(TRM_día[[#This Row],[Fecha]]),1)</f>
        <v>42309</v>
      </c>
      <c r="E685">
        <v>3073.23</v>
      </c>
    </row>
    <row r="686" spans="2:5">
      <c r="B686" s="82" t="s">
        <v>1240</v>
      </c>
      <c r="C686" s="165">
        <f>YEAR(TRM_día[[#This Row],[Fecha]])</f>
        <v>2015</v>
      </c>
      <c r="D686" s="82">
        <f>DATE(YEAR(TRM_día[[#This Row],[Fecha]]),MONTH(TRM_día[[#This Row],[Fecha]]),1)</f>
        <v>42309</v>
      </c>
      <c r="E686">
        <v>3073.23</v>
      </c>
    </row>
    <row r="687" spans="2:5">
      <c r="B687" s="82" t="s">
        <v>1241</v>
      </c>
      <c r="C687" s="165">
        <f>YEAR(TRM_día[[#This Row],[Fecha]])</f>
        <v>2015</v>
      </c>
      <c r="D687" s="82">
        <f>DATE(YEAR(TRM_día[[#This Row],[Fecha]]),MONTH(TRM_día[[#This Row],[Fecha]]),1)</f>
        <v>42309</v>
      </c>
      <c r="E687">
        <v>3073.23</v>
      </c>
    </row>
    <row r="688" spans="2:5">
      <c r="B688" s="82" t="s">
        <v>1242</v>
      </c>
      <c r="C688" s="165">
        <f>YEAR(TRM_día[[#This Row],[Fecha]])</f>
        <v>2015</v>
      </c>
      <c r="D688" s="82">
        <f>DATE(YEAR(TRM_día[[#This Row],[Fecha]]),MONTH(TRM_día[[#This Row],[Fecha]]),1)</f>
        <v>42309</v>
      </c>
      <c r="E688">
        <v>3073.23</v>
      </c>
    </row>
    <row r="689" spans="2:5">
      <c r="B689" s="82" t="s">
        <v>1243</v>
      </c>
      <c r="C689" s="165">
        <f>YEAR(TRM_día[[#This Row],[Fecha]])</f>
        <v>2015</v>
      </c>
      <c r="D689" s="82">
        <f>DATE(YEAR(TRM_día[[#This Row],[Fecha]]),MONTH(TRM_día[[#This Row],[Fecha]]),1)</f>
        <v>42309</v>
      </c>
      <c r="E689">
        <v>3069.24</v>
      </c>
    </row>
    <row r="690" spans="2:5">
      <c r="B690" s="82" t="s">
        <v>1244</v>
      </c>
      <c r="C690" s="165">
        <f>YEAR(TRM_día[[#This Row],[Fecha]])</f>
        <v>2015</v>
      </c>
      <c r="D690" s="82">
        <f>DATE(YEAR(TRM_día[[#This Row],[Fecha]]),MONTH(TRM_día[[#This Row],[Fecha]]),1)</f>
        <v>42309</v>
      </c>
      <c r="E690">
        <v>3108.7</v>
      </c>
    </row>
    <row r="691" spans="2:5">
      <c r="B691" s="82" t="s">
        <v>1245</v>
      </c>
      <c r="C691" s="165">
        <f>YEAR(TRM_día[[#This Row],[Fecha]])</f>
        <v>2015</v>
      </c>
      <c r="D691" s="82">
        <f>DATE(YEAR(TRM_día[[#This Row],[Fecha]]),MONTH(TRM_día[[#This Row],[Fecha]]),1)</f>
        <v>42309</v>
      </c>
      <c r="E691">
        <v>3082.04</v>
      </c>
    </row>
    <row r="692" spans="2:5">
      <c r="B692" s="82" t="s">
        <v>1246</v>
      </c>
      <c r="C692" s="165">
        <f>YEAR(TRM_día[[#This Row],[Fecha]])</f>
        <v>2015</v>
      </c>
      <c r="D692" s="82">
        <f>DATE(YEAR(TRM_día[[#This Row],[Fecha]]),MONTH(TRM_día[[#This Row],[Fecha]]),1)</f>
        <v>42309</v>
      </c>
      <c r="E692">
        <v>3047.31</v>
      </c>
    </row>
    <row r="693" spans="2:5">
      <c r="B693" s="82" t="s">
        <v>1247</v>
      </c>
      <c r="C693" s="165">
        <f>YEAR(TRM_día[[#This Row],[Fecha]])</f>
        <v>2015</v>
      </c>
      <c r="D693" s="82">
        <f>DATE(YEAR(TRM_día[[#This Row],[Fecha]]),MONTH(TRM_día[[#This Row],[Fecha]]),1)</f>
        <v>42309</v>
      </c>
      <c r="E693">
        <v>3047.31</v>
      </c>
    </row>
    <row r="694" spans="2:5">
      <c r="B694" s="82" t="s">
        <v>1248</v>
      </c>
      <c r="C694" s="165">
        <f>YEAR(TRM_día[[#This Row],[Fecha]])</f>
        <v>2015</v>
      </c>
      <c r="D694" s="82">
        <f>DATE(YEAR(TRM_día[[#This Row],[Fecha]]),MONTH(TRM_día[[#This Row],[Fecha]]),1)</f>
        <v>42309</v>
      </c>
      <c r="E694">
        <v>3047.31</v>
      </c>
    </row>
    <row r="695" spans="2:5">
      <c r="B695" s="82" t="s">
        <v>1249</v>
      </c>
      <c r="C695" s="165">
        <f>YEAR(TRM_día[[#This Row],[Fecha]])</f>
        <v>2015</v>
      </c>
      <c r="D695" s="82">
        <f>DATE(YEAR(TRM_día[[#This Row],[Fecha]]),MONTH(TRM_día[[#This Row],[Fecha]]),1)</f>
        <v>42309</v>
      </c>
      <c r="E695">
        <v>3086.82</v>
      </c>
    </row>
    <row r="696" spans="2:5">
      <c r="B696" s="82" t="s">
        <v>1250</v>
      </c>
      <c r="C696" s="165">
        <f>YEAR(TRM_día[[#This Row],[Fecha]])</f>
        <v>2015</v>
      </c>
      <c r="D696" s="82">
        <f>DATE(YEAR(TRM_día[[#This Row],[Fecha]]),MONTH(TRM_día[[#This Row],[Fecha]]),1)</f>
        <v>42309</v>
      </c>
      <c r="E696">
        <v>3074.35</v>
      </c>
    </row>
    <row r="697" spans="2:5">
      <c r="B697" s="82" t="s">
        <v>1251</v>
      </c>
      <c r="C697" s="165">
        <f>YEAR(TRM_día[[#This Row],[Fecha]])</f>
        <v>2015</v>
      </c>
      <c r="D697" s="82">
        <f>DATE(YEAR(TRM_día[[#This Row],[Fecha]]),MONTH(TRM_día[[#This Row],[Fecha]]),1)</f>
        <v>42309</v>
      </c>
      <c r="E697">
        <v>3099.75</v>
      </c>
    </row>
    <row r="698" spans="2:5">
      <c r="B698" s="82" t="s">
        <v>1252</v>
      </c>
      <c r="C698" s="165">
        <f>YEAR(TRM_día[[#This Row],[Fecha]])</f>
        <v>2015</v>
      </c>
      <c r="D698" s="82">
        <f>DATE(YEAR(TRM_día[[#This Row],[Fecha]]),MONTH(TRM_día[[#This Row],[Fecha]]),1)</f>
        <v>42309</v>
      </c>
      <c r="E698">
        <v>3099.75</v>
      </c>
    </row>
    <row r="699" spans="2:5">
      <c r="B699" s="82" t="s">
        <v>1253</v>
      </c>
      <c r="C699" s="165">
        <f>YEAR(TRM_día[[#This Row],[Fecha]])</f>
        <v>2015</v>
      </c>
      <c r="D699" s="82">
        <f>DATE(YEAR(TRM_día[[#This Row],[Fecha]]),MONTH(TRM_día[[#This Row],[Fecha]]),1)</f>
        <v>42309</v>
      </c>
      <c r="E699">
        <v>3101.1</v>
      </c>
    </row>
    <row r="700" spans="2:5">
      <c r="B700" s="82" t="s">
        <v>1254</v>
      </c>
      <c r="C700" s="165">
        <f>YEAR(TRM_día[[#This Row],[Fecha]])</f>
        <v>2015</v>
      </c>
      <c r="D700" s="82">
        <f>DATE(YEAR(TRM_día[[#This Row],[Fecha]]),MONTH(TRM_día[[#This Row],[Fecha]]),1)</f>
        <v>42309</v>
      </c>
      <c r="E700">
        <v>3101.1</v>
      </c>
    </row>
    <row r="701" spans="2:5">
      <c r="B701" s="82" t="s">
        <v>1255</v>
      </c>
      <c r="C701" s="165">
        <f>YEAR(TRM_día[[#This Row],[Fecha]])</f>
        <v>2015</v>
      </c>
      <c r="D701" s="82">
        <f>DATE(YEAR(TRM_día[[#This Row],[Fecha]]),MONTH(TRM_día[[#This Row],[Fecha]]),1)</f>
        <v>42309</v>
      </c>
      <c r="E701">
        <v>3101.1</v>
      </c>
    </row>
    <row r="702" spans="2:5">
      <c r="B702" s="82" t="s">
        <v>1256</v>
      </c>
      <c r="C702" s="165">
        <f>YEAR(TRM_día[[#This Row],[Fecha]])</f>
        <v>2015</v>
      </c>
      <c r="D702" s="82">
        <f>DATE(YEAR(TRM_día[[#This Row],[Fecha]]),MONTH(TRM_día[[#This Row],[Fecha]]),1)</f>
        <v>42339</v>
      </c>
      <c r="E702">
        <v>3142.11</v>
      </c>
    </row>
    <row r="703" spans="2:5">
      <c r="B703" s="82" t="s">
        <v>1257</v>
      </c>
      <c r="C703" s="165">
        <f>YEAR(TRM_día[[#This Row],[Fecha]])</f>
        <v>2015</v>
      </c>
      <c r="D703" s="82">
        <f>DATE(YEAR(TRM_día[[#This Row],[Fecha]]),MONTH(TRM_día[[#This Row],[Fecha]]),1)</f>
        <v>42339</v>
      </c>
      <c r="E703">
        <v>3131.95</v>
      </c>
    </row>
    <row r="704" spans="2:5">
      <c r="B704" s="82" t="s">
        <v>1258</v>
      </c>
      <c r="C704" s="165">
        <f>YEAR(TRM_día[[#This Row],[Fecha]])</f>
        <v>2015</v>
      </c>
      <c r="D704" s="82">
        <f>DATE(YEAR(TRM_día[[#This Row],[Fecha]]),MONTH(TRM_día[[#This Row],[Fecha]]),1)</f>
        <v>42339</v>
      </c>
      <c r="E704">
        <v>3166.67</v>
      </c>
    </row>
    <row r="705" spans="2:5">
      <c r="B705" s="82" t="s">
        <v>1259</v>
      </c>
      <c r="C705" s="165">
        <f>YEAR(TRM_día[[#This Row],[Fecha]])</f>
        <v>2015</v>
      </c>
      <c r="D705" s="82">
        <f>DATE(YEAR(TRM_día[[#This Row],[Fecha]]),MONTH(TRM_día[[#This Row],[Fecha]]),1)</f>
        <v>42339</v>
      </c>
      <c r="E705">
        <v>3149.12</v>
      </c>
    </row>
    <row r="706" spans="2:5">
      <c r="B706" s="82" t="s">
        <v>1260</v>
      </c>
      <c r="C706" s="165">
        <f>YEAR(TRM_día[[#This Row],[Fecha]])</f>
        <v>2015</v>
      </c>
      <c r="D706" s="82">
        <f>DATE(YEAR(TRM_día[[#This Row],[Fecha]]),MONTH(TRM_día[[#This Row],[Fecha]]),1)</f>
        <v>42339</v>
      </c>
      <c r="E706">
        <v>3179.22</v>
      </c>
    </row>
    <row r="707" spans="2:5">
      <c r="B707" s="82" t="s">
        <v>1261</v>
      </c>
      <c r="C707" s="165">
        <f>YEAR(TRM_día[[#This Row],[Fecha]])</f>
        <v>2015</v>
      </c>
      <c r="D707" s="82">
        <f>DATE(YEAR(TRM_día[[#This Row],[Fecha]]),MONTH(TRM_día[[#This Row],[Fecha]]),1)</f>
        <v>42339</v>
      </c>
      <c r="E707">
        <v>3179.22</v>
      </c>
    </row>
    <row r="708" spans="2:5">
      <c r="B708" s="82" t="s">
        <v>1262</v>
      </c>
      <c r="C708" s="165">
        <f>YEAR(TRM_día[[#This Row],[Fecha]])</f>
        <v>2015</v>
      </c>
      <c r="D708" s="82">
        <f>DATE(YEAR(TRM_día[[#This Row],[Fecha]]),MONTH(TRM_día[[#This Row],[Fecha]]),1)</f>
        <v>42339</v>
      </c>
      <c r="E708">
        <v>3179.22</v>
      </c>
    </row>
    <row r="709" spans="2:5">
      <c r="B709" s="82" t="s">
        <v>1263</v>
      </c>
      <c r="C709" s="165">
        <f>YEAR(TRM_día[[#This Row],[Fecha]])</f>
        <v>2015</v>
      </c>
      <c r="D709" s="82">
        <f>DATE(YEAR(TRM_día[[#This Row],[Fecha]]),MONTH(TRM_día[[#This Row],[Fecha]]),1)</f>
        <v>42339</v>
      </c>
      <c r="E709">
        <v>3287.03</v>
      </c>
    </row>
    <row r="710" spans="2:5">
      <c r="B710" s="82" t="s">
        <v>1264</v>
      </c>
      <c r="C710" s="165">
        <f>YEAR(TRM_día[[#This Row],[Fecha]])</f>
        <v>2015</v>
      </c>
      <c r="D710" s="82">
        <f>DATE(YEAR(TRM_día[[#This Row],[Fecha]]),MONTH(TRM_día[[#This Row],[Fecha]]),1)</f>
        <v>42339</v>
      </c>
      <c r="E710">
        <v>3287.03</v>
      </c>
    </row>
    <row r="711" spans="2:5">
      <c r="B711" s="82" t="s">
        <v>1265</v>
      </c>
      <c r="C711" s="165">
        <f>YEAR(TRM_día[[#This Row],[Fecha]])</f>
        <v>2015</v>
      </c>
      <c r="D711" s="82">
        <f>DATE(YEAR(TRM_día[[#This Row],[Fecha]]),MONTH(TRM_día[[#This Row],[Fecha]]),1)</f>
        <v>42339</v>
      </c>
      <c r="E711">
        <v>3294.02</v>
      </c>
    </row>
    <row r="712" spans="2:5">
      <c r="B712" s="82" t="s">
        <v>1266</v>
      </c>
      <c r="C712" s="165">
        <f>YEAR(TRM_día[[#This Row],[Fecha]])</f>
        <v>2015</v>
      </c>
      <c r="D712" s="82">
        <f>DATE(YEAR(TRM_día[[#This Row],[Fecha]]),MONTH(TRM_día[[#This Row],[Fecha]]),1)</f>
        <v>42339</v>
      </c>
      <c r="E712">
        <v>3259.56</v>
      </c>
    </row>
    <row r="713" spans="2:5">
      <c r="B713" s="82" t="s">
        <v>1267</v>
      </c>
      <c r="C713" s="165">
        <f>YEAR(TRM_día[[#This Row],[Fecha]])</f>
        <v>2015</v>
      </c>
      <c r="D713" s="82">
        <f>DATE(YEAR(TRM_día[[#This Row],[Fecha]]),MONTH(TRM_día[[#This Row],[Fecha]]),1)</f>
        <v>42339</v>
      </c>
      <c r="E713">
        <v>3299.36</v>
      </c>
    </row>
    <row r="714" spans="2:5">
      <c r="B714" s="82" t="s">
        <v>1268</v>
      </c>
      <c r="C714" s="165">
        <f>YEAR(TRM_día[[#This Row],[Fecha]])</f>
        <v>2015</v>
      </c>
      <c r="D714" s="82">
        <f>DATE(YEAR(TRM_día[[#This Row],[Fecha]]),MONTH(TRM_día[[#This Row],[Fecha]]),1)</f>
        <v>42339</v>
      </c>
      <c r="E714">
        <v>3299.36</v>
      </c>
    </row>
    <row r="715" spans="2:5">
      <c r="B715" s="82" t="s">
        <v>1269</v>
      </c>
      <c r="C715" s="165">
        <f>YEAR(TRM_día[[#This Row],[Fecha]])</f>
        <v>2015</v>
      </c>
      <c r="D715" s="82">
        <f>DATE(YEAR(TRM_día[[#This Row],[Fecha]]),MONTH(TRM_día[[#This Row],[Fecha]]),1)</f>
        <v>42339</v>
      </c>
      <c r="E715">
        <v>3299.36</v>
      </c>
    </row>
    <row r="716" spans="2:5">
      <c r="B716" s="82" t="s">
        <v>1270</v>
      </c>
      <c r="C716" s="165">
        <f>YEAR(TRM_día[[#This Row],[Fecha]])</f>
        <v>2015</v>
      </c>
      <c r="D716" s="82">
        <f>DATE(YEAR(TRM_día[[#This Row],[Fecha]]),MONTH(TRM_día[[#This Row],[Fecha]]),1)</f>
        <v>42339</v>
      </c>
      <c r="E716">
        <v>3356</v>
      </c>
    </row>
    <row r="717" spans="2:5">
      <c r="B717" s="82" t="s">
        <v>1271</v>
      </c>
      <c r="C717" s="165">
        <f>YEAR(TRM_día[[#This Row],[Fecha]])</f>
        <v>2015</v>
      </c>
      <c r="D717" s="82">
        <f>DATE(YEAR(TRM_día[[#This Row],[Fecha]]),MONTH(TRM_día[[#This Row],[Fecha]]),1)</f>
        <v>42339</v>
      </c>
      <c r="E717">
        <v>3328.08</v>
      </c>
    </row>
    <row r="718" spans="2:5">
      <c r="B718" s="82" t="s">
        <v>1272</v>
      </c>
      <c r="C718" s="165">
        <f>YEAR(TRM_día[[#This Row],[Fecha]])</f>
        <v>2015</v>
      </c>
      <c r="D718" s="82">
        <f>DATE(YEAR(TRM_día[[#This Row],[Fecha]]),MONTH(TRM_día[[#This Row],[Fecha]]),1)</f>
        <v>42339</v>
      </c>
      <c r="E718">
        <v>3317.72</v>
      </c>
    </row>
    <row r="719" spans="2:5">
      <c r="B719" s="82" t="s">
        <v>1273</v>
      </c>
      <c r="C719" s="165">
        <f>YEAR(TRM_día[[#This Row],[Fecha]])</f>
        <v>2015</v>
      </c>
      <c r="D719" s="82">
        <f>DATE(YEAR(TRM_día[[#This Row],[Fecha]]),MONTH(TRM_día[[#This Row],[Fecha]]),1)</f>
        <v>42339</v>
      </c>
      <c r="E719">
        <v>3333.37</v>
      </c>
    </row>
    <row r="720" spans="2:5">
      <c r="B720" s="82" t="s">
        <v>1274</v>
      </c>
      <c r="C720" s="165">
        <f>YEAR(TRM_día[[#This Row],[Fecha]])</f>
        <v>2015</v>
      </c>
      <c r="D720" s="82">
        <f>DATE(YEAR(TRM_día[[#This Row],[Fecha]]),MONTH(TRM_día[[#This Row],[Fecha]]),1)</f>
        <v>42339</v>
      </c>
      <c r="E720">
        <v>3337.68</v>
      </c>
    </row>
    <row r="721" spans="2:5">
      <c r="B721" s="82" t="s">
        <v>1275</v>
      </c>
      <c r="C721" s="165">
        <f>YEAR(TRM_día[[#This Row],[Fecha]])</f>
        <v>2015</v>
      </c>
      <c r="D721" s="82">
        <f>DATE(YEAR(TRM_día[[#This Row],[Fecha]]),MONTH(TRM_día[[#This Row],[Fecha]]),1)</f>
        <v>42339</v>
      </c>
      <c r="E721">
        <v>3337.68</v>
      </c>
    </row>
    <row r="722" spans="2:5">
      <c r="B722" s="82" t="s">
        <v>1276</v>
      </c>
      <c r="C722" s="165">
        <f>YEAR(TRM_día[[#This Row],[Fecha]])</f>
        <v>2015</v>
      </c>
      <c r="D722" s="82">
        <f>DATE(YEAR(TRM_día[[#This Row],[Fecha]]),MONTH(TRM_día[[#This Row],[Fecha]]),1)</f>
        <v>42339</v>
      </c>
      <c r="E722">
        <v>3337.68</v>
      </c>
    </row>
    <row r="723" spans="2:5">
      <c r="B723" s="82" t="s">
        <v>1277</v>
      </c>
      <c r="C723" s="165">
        <f>YEAR(TRM_día[[#This Row],[Fecha]])</f>
        <v>2015</v>
      </c>
      <c r="D723" s="82">
        <f>DATE(YEAR(TRM_día[[#This Row],[Fecha]]),MONTH(TRM_día[[#This Row],[Fecha]]),1)</f>
        <v>42339</v>
      </c>
      <c r="E723">
        <v>3332.7</v>
      </c>
    </row>
    <row r="724" spans="2:5">
      <c r="B724" s="82" t="s">
        <v>1278</v>
      </c>
      <c r="C724" s="165">
        <f>YEAR(TRM_día[[#This Row],[Fecha]])</f>
        <v>2015</v>
      </c>
      <c r="D724" s="82">
        <f>DATE(YEAR(TRM_día[[#This Row],[Fecha]]),MONTH(TRM_día[[#This Row],[Fecha]]),1)</f>
        <v>42339</v>
      </c>
      <c r="E724">
        <v>3307.24</v>
      </c>
    </row>
    <row r="725" spans="2:5">
      <c r="B725" s="82" t="s">
        <v>1279</v>
      </c>
      <c r="C725" s="165">
        <f>YEAR(TRM_día[[#This Row],[Fecha]])</f>
        <v>2015</v>
      </c>
      <c r="D725" s="82">
        <f>DATE(YEAR(TRM_día[[#This Row],[Fecha]]),MONTH(TRM_día[[#This Row],[Fecha]]),1)</f>
        <v>42339</v>
      </c>
      <c r="E725">
        <v>3255.19</v>
      </c>
    </row>
    <row r="726" spans="2:5">
      <c r="B726" s="82" t="s">
        <v>1280</v>
      </c>
      <c r="C726" s="165">
        <f>YEAR(TRM_día[[#This Row],[Fecha]])</f>
        <v>2015</v>
      </c>
      <c r="D726" s="82">
        <f>DATE(YEAR(TRM_día[[#This Row],[Fecha]]),MONTH(TRM_día[[#This Row],[Fecha]]),1)</f>
        <v>42339</v>
      </c>
      <c r="E726">
        <v>3172.03</v>
      </c>
    </row>
    <row r="727" spans="2:5">
      <c r="B727" s="82" t="s">
        <v>1281</v>
      </c>
      <c r="C727" s="165">
        <f>YEAR(TRM_día[[#This Row],[Fecha]])</f>
        <v>2015</v>
      </c>
      <c r="D727" s="82">
        <f>DATE(YEAR(TRM_día[[#This Row],[Fecha]]),MONTH(TRM_día[[#This Row],[Fecha]]),1)</f>
        <v>42339</v>
      </c>
      <c r="E727">
        <v>3172.03</v>
      </c>
    </row>
    <row r="728" spans="2:5">
      <c r="B728" s="82" t="s">
        <v>1282</v>
      </c>
      <c r="C728" s="165">
        <f>YEAR(TRM_día[[#This Row],[Fecha]])</f>
        <v>2015</v>
      </c>
      <c r="D728" s="82">
        <f>DATE(YEAR(TRM_día[[#This Row],[Fecha]]),MONTH(TRM_día[[#This Row],[Fecha]]),1)</f>
        <v>42339</v>
      </c>
      <c r="E728">
        <v>3172.03</v>
      </c>
    </row>
    <row r="729" spans="2:5">
      <c r="B729" s="82" t="s">
        <v>1283</v>
      </c>
      <c r="C729" s="165">
        <f>YEAR(TRM_día[[#This Row],[Fecha]])</f>
        <v>2015</v>
      </c>
      <c r="D729" s="82">
        <f>DATE(YEAR(TRM_día[[#This Row],[Fecha]]),MONTH(TRM_día[[#This Row],[Fecha]]),1)</f>
        <v>42339</v>
      </c>
      <c r="E729">
        <v>3172.03</v>
      </c>
    </row>
    <row r="730" spans="2:5">
      <c r="B730" s="82" t="s">
        <v>1284</v>
      </c>
      <c r="C730" s="165">
        <f>YEAR(TRM_día[[#This Row],[Fecha]])</f>
        <v>2015</v>
      </c>
      <c r="D730" s="82">
        <f>DATE(YEAR(TRM_día[[#This Row],[Fecha]]),MONTH(TRM_día[[#This Row],[Fecha]]),1)</f>
        <v>42339</v>
      </c>
      <c r="E730">
        <v>3180.87</v>
      </c>
    </row>
    <row r="731" spans="2:5">
      <c r="B731" s="82" t="s">
        <v>1285</v>
      </c>
      <c r="C731" s="165">
        <f>YEAR(TRM_día[[#This Row],[Fecha]])</f>
        <v>2015</v>
      </c>
      <c r="D731" s="82">
        <f>DATE(YEAR(TRM_día[[#This Row],[Fecha]]),MONTH(TRM_día[[#This Row],[Fecha]]),1)</f>
        <v>42339</v>
      </c>
      <c r="E731">
        <v>3155.22</v>
      </c>
    </row>
    <row r="732" spans="2:5">
      <c r="B732" s="82" t="s">
        <v>1286</v>
      </c>
      <c r="C732" s="165">
        <f>YEAR(TRM_día[[#This Row],[Fecha]])</f>
        <v>2015</v>
      </c>
      <c r="D732" s="82">
        <f>DATE(YEAR(TRM_día[[#This Row],[Fecha]]),MONTH(TRM_día[[#This Row],[Fecha]]),1)</f>
        <v>42339</v>
      </c>
      <c r="E732">
        <v>3149.47</v>
      </c>
    </row>
    <row r="733" spans="2:5">
      <c r="B733" s="82" t="s">
        <v>1287</v>
      </c>
      <c r="C733" s="165">
        <f>YEAR(TRM_día[[#This Row],[Fecha]])</f>
        <v>2016</v>
      </c>
      <c r="D733" s="82">
        <f>DATE(YEAR(TRM_día[[#This Row],[Fecha]]),MONTH(TRM_día[[#This Row],[Fecha]]),1)</f>
        <v>42370</v>
      </c>
      <c r="E733">
        <v>3149.47</v>
      </c>
    </row>
    <row r="734" spans="2:5">
      <c r="B734" s="82" t="s">
        <v>1288</v>
      </c>
      <c r="C734" s="165">
        <f>YEAR(TRM_día[[#This Row],[Fecha]])</f>
        <v>2016</v>
      </c>
      <c r="D734" s="82">
        <f>DATE(YEAR(TRM_día[[#This Row],[Fecha]]),MONTH(TRM_día[[#This Row],[Fecha]]),1)</f>
        <v>42370</v>
      </c>
      <c r="E734">
        <v>3149.47</v>
      </c>
    </row>
    <row r="735" spans="2:5">
      <c r="B735" s="82" t="s">
        <v>1289</v>
      </c>
      <c r="C735" s="165">
        <f>YEAR(TRM_día[[#This Row],[Fecha]])</f>
        <v>2016</v>
      </c>
      <c r="D735" s="82">
        <f>DATE(YEAR(TRM_día[[#This Row],[Fecha]]),MONTH(TRM_día[[#This Row],[Fecha]]),1)</f>
        <v>42370</v>
      </c>
      <c r="E735">
        <v>3149.47</v>
      </c>
    </row>
    <row r="736" spans="2:5">
      <c r="B736" s="82" t="s">
        <v>1290</v>
      </c>
      <c r="C736" s="165">
        <f>YEAR(TRM_día[[#This Row],[Fecha]])</f>
        <v>2016</v>
      </c>
      <c r="D736" s="82">
        <f>DATE(YEAR(TRM_día[[#This Row],[Fecha]]),MONTH(TRM_día[[#This Row],[Fecha]]),1)</f>
        <v>42370</v>
      </c>
      <c r="E736">
        <v>3149.47</v>
      </c>
    </row>
    <row r="737" spans="2:5">
      <c r="B737" s="82" t="s">
        <v>1291</v>
      </c>
      <c r="C737" s="165">
        <f>YEAR(TRM_día[[#This Row],[Fecha]])</f>
        <v>2016</v>
      </c>
      <c r="D737" s="82">
        <f>DATE(YEAR(TRM_día[[#This Row],[Fecha]]),MONTH(TRM_día[[#This Row],[Fecha]]),1)</f>
        <v>42370</v>
      </c>
      <c r="E737">
        <v>3213.24</v>
      </c>
    </row>
    <row r="738" spans="2:5">
      <c r="B738" s="82" t="s">
        <v>1292</v>
      </c>
      <c r="C738" s="165">
        <f>YEAR(TRM_día[[#This Row],[Fecha]])</f>
        <v>2016</v>
      </c>
      <c r="D738" s="82">
        <f>DATE(YEAR(TRM_día[[#This Row],[Fecha]]),MONTH(TRM_día[[#This Row],[Fecha]]),1)</f>
        <v>42370</v>
      </c>
      <c r="E738">
        <v>3203.86</v>
      </c>
    </row>
    <row r="739" spans="2:5">
      <c r="B739" s="82" t="s">
        <v>1293</v>
      </c>
      <c r="C739" s="165">
        <f>YEAR(TRM_día[[#This Row],[Fecha]])</f>
        <v>2016</v>
      </c>
      <c r="D739" s="82">
        <f>DATE(YEAR(TRM_día[[#This Row],[Fecha]]),MONTH(TRM_día[[#This Row],[Fecha]]),1)</f>
        <v>42370</v>
      </c>
      <c r="E739">
        <v>3250.69</v>
      </c>
    </row>
    <row r="740" spans="2:5">
      <c r="B740" s="82" t="s">
        <v>1294</v>
      </c>
      <c r="C740" s="165">
        <f>YEAR(TRM_día[[#This Row],[Fecha]])</f>
        <v>2016</v>
      </c>
      <c r="D740" s="82">
        <f>DATE(YEAR(TRM_día[[#This Row],[Fecha]]),MONTH(TRM_día[[#This Row],[Fecha]]),1)</f>
        <v>42370</v>
      </c>
      <c r="E740">
        <v>3287.28</v>
      </c>
    </row>
    <row r="741" spans="2:5">
      <c r="B741" s="82" t="s">
        <v>1295</v>
      </c>
      <c r="C741" s="165">
        <f>YEAR(TRM_día[[#This Row],[Fecha]])</f>
        <v>2016</v>
      </c>
      <c r="D741" s="82">
        <f>DATE(YEAR(TRM_día[[#This Row],[Fecha]]),MONTH(TRM_día[[#This Row],[Fecha]]),1)</f>
        <v>42370</v>
      </c>
      <c r="E741">
        <v>3268.37</v>
      </c>
    </row>
    <row r="742" spans="2:5">
      <c r="B742" s="82" t="s">
        <v>1296</v>
      </c>
      <c r="C742" s="165">
        <f>YEAR(TRM_día[[#This Row],[Fecha]])</f>
        <v>2016</v>
      </c>
      <c r="D742" s="82">
        <f>DATE(YEAR(TRM_día[[#This Row],[Fecha]]),MONTH(TRM_día[[#This Row],[Fecha]]),1)</f>
        <v>42370</v>
      </c>
      <c r="E742">
        <v>3268.37</v>
      </c>
    </row>
    <row r="743" spans="2:5">
      <c r="B743" s="82" t="s">
        <v>1297</v>
      </c>
      <c r="C743" s="165">
        <f>YEAR(TRM_día[[#This Row],[Fecha]])</f>
        <v>2016</v>
      </c>
      <c r="D743" s="82">
        <f>DATE(YEAR(TRM_día[[#This Row],[Fecha]]),MONTH(TRM_día[[#This Row],[Fecha]]),1)</f>
        <v>42370</v>
      </c>
      <c r="E743">
        <v>3268.37</v>
      </c>
    </row>
    <row r="744" spans="2:5">
      <c r="B744" s="82" t="s">
        <v>1298</v>
      </c>
      <c r="C744" s="165">
        <f>YEAR(TRM_día[[#This Row],[Fecha]])</f>
        <v>2016</v>
      </c>
      <c r="D744" s="82">
        <f>DATE(YEAR(TRM_día[[#This Row],[Fecha]]),MONTH(TRM_día[[#This Row],[Fecha]]),1)</f>
        <v>42370</v>
      </c>
      <c r="E744">
        <v>3268.37</v>
      </c>
    </row>
    <row r="745" spans="2:5">
      <c r="B745" s="82" t="s">
        <v>1299</v>
      </c>
      <c r="C745" s="165">
        <f>YEAR(TRM_día[[#This Row],[Fecha]])</f>
        <v>2016</v>
      </c>
      <c r="D745" s="82">
        <f>DATE(YEAR(TRM_día[[#This Row],[Fecha]]),MONTH(TRM_día[[#This Row],[Fecha]]),1)</f>
        <v>42370</v>
      </c>
      <c r="E745">
        <v>3246.51</v>
      </c>
    </row>
    <row r="746" spans="2:5">
      <c r="B746" s="82" t="s">
        <v>1300</v>
      </c>
      <c r="C746" s="165">
        <f>YEAR(TRM_día[[#This Row],[Fecha]])</f>
        <v>2016</v>
      </c>
      <c r="D746" s="82">
        <f>DATE(YEAR(TRM_día[[#This Row],[Fecha]]),MONTH(TRM_día[[#This Row],[Fecha]]),1)</f>
        <v>42370</v>
      </c>
      <c r="E746">
        <v>3235.45</v>
      </c>
    </row>
    <row r="747" spans="2:5">
      <c r="B747" s="82" t="s">
        <v>1301</v>
      </c>
      <c r="C747" s="165">
        <f>YEAR(TRM_día[[#This Row],[Fecha]])</f>
        <v>2016</v>
      </c>
      <c r="D747" s="82">
        <f>DATE(YEAR(TRM_día[[#This Row],[Fecha]]),MONTH(TRM_día[[#This Row],[Fecha]]),1)</f>
        <v>42370</v>
      </c>
      <c r="E747">
        <v>3240.71</v>
      </c>
    </row>
    <row r="748" spans="2:5">
      <c r="B748" s="82" t="s">
        <v>1302</v>
      </c>
      <c r="C748" s="165">
        <f>YEAR(TRM_día[[#This Row],[Fecha]])</f>
        <v>2016</v>
      </c>
      <c r="D748" s="82">
        <f>DATE(YEAR(TRM_día[[#This Row],[Fecha]]),MONTH(TRM_día[[#This Row],[Fecha]]),1)</f>
        <v>42370</v>
      </c>
      <c r="E748">
        <v>3293.94</v>
      </c>
    </row>
    <row r="749" spans="2:5">
      <c r="B749" s="82" t="s">
        <v>1303</v>
      </c>
      <c r="C749" s="165">
        <f>YEAR(TRM_día[[#This Row],[Fecha]])</f>
        <v>2016</v>
      </c>
      <c r="D749" s="82">
        <f>DATE(YEAR(TRM_día[[#This Row],[Fecha]]),MONTH(TRM_día[[#This Row],[Fecha]]),1)</f>
        <v>42370</v>
      </c>
      <c r="E749">
        <v>3293.94</v>
      </c>
    </row>
    <row r="750" spans="2:5">
      <c r="B750" s="82" t="s">
        <v>1304</v>
      </c>
      <c r="C750" s="165">
        <f>YEAR(TRM_día[[#This Row],[Fecha]])</f>
        <v>2016</v>
      </c>
      <c r="D750" s="82">
        <f>DATE(YEAR(TRM_día[[#This Row],[Fecha]]),MONTH(TRM_día[[#This Row],[Fecha]]),1)</f>
        <v>42370</v>
      </c>
      <c r="E750">
        <v>3293.94</v>
      </c>
    </row>
    <row r="751" spans="2:5">
      <c r="B751" s="82" t="s">
        <v>1305</v>
      </c>
      <c r="C751" s="165">
        <f>YEAR(TRM_día[[#This Row],[Fecha]])</f>
        <v>2016</v>
      </c>
      <c r="D751" s="82">
        <f>DATE(YEAR(TRM_día[[#This Row],[Fecha]]),MONTH(TRM_día[[#This Row],[Fecha]]),1)</f>
        <v>42370</v>
      </c>
      <c r="E751">
        <v>3293.94</v>
      </c>
    </row>
    <row r="752" spans="2:5">
      <c r="B752" s="82" t="s">
        <v>1306</v>
      </c>
      <c r="C752" s="165">
        <f>YEAR(TRM_día[[#This Row],[Fecha]])</f>
        <v>2016</v>
      </c>
      <c r="D752" s="82">
        <f>DATE(YEAR(TRM_día[[#This Row],[Fecha]]),MONTH(TRM_día[[#This Row],[Fecha]]),1)</f>
        <v>42370</v>
      </c>
      <c r="E752">
        <v>3297.46</v>
      </c>
    </row>
    <row r="753" spans="2:5">
      <c r="B753" s="82" t="s">
        <v>1307</v>
      </c>
      <c r="C753" s="165">
        <f>YEAR(TRM_día[[#This Row],[Fecha]])</f>
        <v>2016</v>
      </c>
      <c r="D753" s="82">
        <f>DATE(YEAR(TRM_día[[#This Row],[Fecha]]),MONTH(TRM_día[[#This Row],[Fecha]]),1)</f>
        <v>42370</v>
      </c>
      <c r="E753">
        <v>3357.67</v>
      </c>
    </row>
    <row r="754" spans="2:5">
      <c r="B754" s="82" t="s">
        <v>1308</v>
      </c>
      <c r="C754" s="165">
        <f>YEAR(TRM_día[[#This Row],[Fecha]])</f>
        <v>2016</v>
      </c>
      <c r="D754" s="82">
        <f>DATE(YEAR(TRM_día[[#This Row],[Fecha]]),MONTH(TRM_día[[#This Row],[Fecha]]),1)</f>
        <v>42370</v>
      </c>
      <c r="E754">
        <v>3368.49</v>
      </c>
    </row>
    <row r="755" spans="2:5">
      <c r="B755" s="82" t="s">
        <v>1309</v>
      </c>
      <c r="C755" s="165">
        <f>YEAR(TRM_día[[#This Row],[Fecha]])</f>
        <v>2016</v>
      </c>
      <c r="D755" s="82">
        <f>DATE(YEAR(TRM_día[[#This Row],[Fecha]]),MONTH(TRM_día[[#This Row],[Fecha]]),1)</f>
        <v>42370</v>
      </c>
      <c r="E755">
        <v>3281.74</v>
      </c>
    </row>
    <row r="756" spans="2:5">
      <c r="B756" s="82" t="s">
        <v>1310</v>
      </c>
      <c r="C756" s="165">
        <f>YEAR(TRM_día[[#This Row],[Fecha]])</f>
        <v>2016</v>
      </c>
      <c r="D756" s="82">
        <f>DATE(YEAR(TRM_día[[#This Row],[Fecha]]),MONTH(TRM_día[[#This Row],[Fecha]]),1)</f>
        <v>42370</v>
      </c>
      <c r="E756">
        <v>3281.74</v>
      </c>
    </row>
    <row r="757" spans="2:5">
      <c r="B757" s="82" t="s">
        <v>1311</v>
      </c>
      <c r="C757" s="165">
        <f>YEAR(TRM_día[[#This Row],[Fecha]])</f>
        <v>2016</v>
      </c>
      <c r="D757" s="82">
        <f>DATE(YEAR(TRM_día[[#This Row],[Fecha]]),MONTH(TRM_día[[#This Row],[Fecha]]),1)</f>
        <v>42370</v>
      </c>
      <c r="E757">
        <v>3281.74</v>
      </c>
    </row>
    <row r="758" spans="2:5">
      <c r="B758" s="82" t="s">
        <v>1312</v>
      </c>
      <c r="C758" s="165">
        <f>YEAR(TRM_día[[#This Row],[Fecha]])</f>
        <v>2016</v>
      </c>
      <c r="D758" s="82">
        <f>DATE(YEAR(TRM_día[[#This Row],[Fecha]]),MONTH(TRM_día[[#This Row],[Fecha]]),1)</f>
        <v>42370</v>
      </c>
      <c r="E758">
        <v>3362.38</v>
      </c>
    </row>
    <row r="759" spans="2:5">
      <c r="B759" s="82" t="s">
        <v>1313</v>
      </c>
      <c r="C759" s="165">
        <f>YEAR(TRM_día[[#This Row],[Fecha]])</f>
        <v>2016</v>
      </c>
      <c r="D759" s="82">
        <f>DATE(YEAR(TRM_día[[#This Row],[Fecha]]),MONTH(TRM_día[[#This Row],[Fecha]]),1)</f>
        <v>42370</v>
      </c>
      <c r="E759">
        <v>3375.8</v>
      </c>
    </row>
    <row r="760" spans="2:5">
      <c r="B760" s="82" t="s">
        <v>1314</v>
      </c>
      <c r="C760" s="165">
        <f>YEAR(TRM_día[[#This Row],[Fecha]])</f>
        <v>2016</v>
      </c>
      <c r="D760" s="82">
        <f>DATE(YEAR(TRM_día[[#This Row],[Fecha]]),MONTH(TRM_día[[#This Row],[Fecha]]),1)</f>
        <v>42370</v>
      </c>
      <c r="E760">
        <v>3366.63</v>
      </c>
    </row>
    <row r="761" spans="2:5">
      <c r="B761" s="82" t="s">
        <v>1315</v>
      </c>
      <c r="C761" s="165">
        <f>YEAR(TRM_día[[#This Row],[Fecha]])</f>
        <v>2016</v>
      </c>
      <c r="D761" s="82">
        <f>DATE(YEAR(TRM_día[[#This Row],[Fecha]]),MONTH(TRM_día[[#This Row],[Fecha]]),1)</f>
        <v>42370</v>
      </c>
      <c r="E761">
        <v>3302.92</v>
      </c>
    </row>
    <row r="762" spans="2:5">
      <c r="B762" s="82" t="s">
        <v>1316</v>
      </c>
      <c r="C762" s="165">
        <f>YEAR(TRM_día[[#This Row],[Fecha]])</f>
        <v>2016</v>
      </c>
      <c r="D762" s="82">
        <f>DATE(YEAR(TRM_día[[#This Row],[Fecha]]),MONTH(TRM_día[[#This Row],[Fecha]]),1)</f>
        <v>42370</v>
      </c>
      <c r="E762">
        <v>3287.31</v>
      </c>
    </row>
    <row r="763" spans="2:5">
      <c r="B763" s="82" t="s">
        <v>1317</v>
      </c>
      <c r="C763" s="165">
        <f>YEAR(TRM_día[[#This Row],[Fecha]])</f>
        <v>2016</v>
      </c>
      <c r="D763" s="82">
        <f>DATE(YEAR(TRM_día[[#This Row],[Fecha]]),MONTH(TRM_día[[#This Row],[Fecha]]),1)</f>
        <v>42370</v>
      </c>
      <c r="E763">
        <v>3287.31</v>
      </c>
    </row>
    <row r="764" spans="2:5">
      <c r="B764" s="82" t="s">
        <v>1318</v>
      </c>
      <c r="C764" s="165">
        <f>YEAR(TRM_día[[#This Row],[Fecha]])</f>
        <v>2016</v>
      </c>
      <c r="D764" s="82">
        <f>DATE(YEAR(TRM_día[[#This Row],[Fecha]]),MONTH(TRM_día[[#This Row],[Fecha]]),1)</f>
        <v>42401</v>
      </c>
      <c r="E764">
        <v>3287.31</v>
      </c>
    </row>
    <row r="765" spans="2:5">
      <c r="B765" s="82" t="s">
        <v>1319</v>
      </c>
      <c r="C765" s="165">
        <f>YEAR(TRM_día[[#This Row],[Fecha]])</f>
        <v>2016</v>
      </c>
      <c r="D765" s="82">
        <f>DATE(YEAR(TRM_día[[#This Row],[Fecha]]),MONTH(TRM_día[[#This Row],[Fecha]]),1)</f>
        <v>42401</v>
      </c>
      <c r="E765">
        <v>3326.82</v>
      </c>
    </row>
    <row r="766" spans="2:5">
      <c r="B766" s="82" t="s">
        <v>1320</v>
      </c>
      <c r="C766" s="165">
        <f>YEAR(TRM_día[[#This Row],[Fecha]])</f>
        <v>2016</v>
      </c>
      <c r="D766" s="82">
        <f>DATE(YEAR(TRM_día[[#This Row],[Fecha]]),MONTH(TRM_día[[#This Row],[Fecha]]),1)</f>
        <v>42401</v>
      </c>
      <c r="E766">
        <v>3387.69</v>
      </c>
    </row>
    <row r="767" spans="2:5">
      <c r="B767" s="82" t="s">
        <v>1321</v>
      </c>
      <c r="C767" s="165">
        <f>YEAR(TRM_día[[#This Row],[Fecha]])</f>
        <v>2016</v>
      </c>
      <c r="D767" s="82">
        <f>DATE(YEAR(TRM_día[[#This Row],[Fecha]]),MONTH(TRM_día[[#This Row],[Fecha]]),1)</f>
        <v>42401</v>
      </c>
      <c r="E767">
        <v>3382.2</v>
      </c>
    </row>
    <row r="768" spans="2:5">
      <c r="B768" s="82" t="s">
        <v>1322</v>
      </c>
      <c r="C768" s="165">
        <f>YEAR(TRM_día[[#This Row],[Fecha]])</f>
        <v>2016</v>
      </c>
      <c r="D768" s="82">
        <f>DATE(YEAR(TRM_día[[#This Row],[Fecha]]),MONTH(TRM_día[[#This Row],[Fecha]]),1)</f>
        <v>42401</v>
      </c>
      <c r="E768">
        <v>3315.75</v>
      </c>
    </row>
    <row r="769" spans="2:5">
      <c r="B769" s="82" t="s">
        <v>1323</v>
      </c>
      <c r="C769" s="165">
        <f>YEAR(TRM_día[[#This Row],[Fecha]])</f>
        <v>2016</v>
      </c>
      <c r="D769" s="82">
        <f>DATE(YEAR(TRM_día[[#This Row],[Fecha]]),MONTH(TRM_día[[#This Row],[Fecha]]),1)</f>
        <v>42401</v>
      </c>
      <c r="E769">
        <v>3320.49</v>
      </c>
    </row>
    <row r="770" spans="2:5">
      <c r="B770" s="82" t="s">
        <v>1324</v>
      </c>
      <c r="C770" s="165">
        <f>YEAR(TRM_día[[#This Row],[Fecha]])</f>
        <v>2016</v>
      </c>
      <c r="D770" s="82">
        <f>DATE(YEAR(TRM_día[[#This Row],[Fecha]]),MONTH(TRM_día[[#This Row],[Fecha]]),1)</f>
        <v>42401</v>
      </c>
      <c r="E770">
        <v>3320.49</v>
      </c>
    </row>
    <row r="771" spans="2:5">
      <c r="B771" s="82" t="s">
        <v>1325</v>
      </c>
      <c r="C771" s="165">
        <f>YEAR(TRM_día[[#This Row],[Fecha]])</f>
        <v>2016</v>
      </c>
      <c r="D771" s="82">
        <f>DATE(YEAR(TRM_día[[#This Row],[Fecha]]),MONTH(TRM_día[[#This Row],[Fecha]]),1)</f>
        <v>42401</v>
      </c>
      <c r="E771">
        <v>3320.49</v>
      </c>
    </row>
    <row r="772" spans="2:5">
      <c r="B772" s="82" t="s">
        <v>1326</v>
      </c>
      <c r="C772" s="165">
        <f>YEAR(TRM_día[[#This Row],[Fecha]])</f>
        <v>2016</v>
      </c>
      <c r="D772" s="82">
        <f>DATE(YEAR(TRM_día[[#This Row],[Fecha]]),MONTH(TRM_día[[#This Row],[Fecha]]),1)</f>
        <v>42401</v>
      </c>
      <c r="E772">
        <v>3367.02</v>
      </c>
    </row>
    <row r="773" spans="2:5">
      <c r="B773" s="82" t="s">
        <v>1327</v>
      </c>
      <c r="C773" s="165">
        <f>YEAR(TRM_día[[#This Row],[Fecha]])</f>
        <v>2016</v>
      </c>
      <c r="D773" s="82">
        <f>DATE(YEAR(TRM_día[[#This Row],[Fecha]]),MONTH(TRM_día[[#This Row],[Fecha]]),1)</f>
        <v>42401</v>
      </c>
      <c r="E773">
        <v>3391.93</v>
      </c>
    </row>
    <row r="774" spans="2:5">
      <c r="B774" s="82" t="s">
        <v>1328</v>
      </c>
      <c r="C774" s="165">
        <f>YEAR(TRM_día[[#This Row],[Fecha]])</f>
        <v>2016</v>
      </c>
      <c r="D774" s="82">
        <f>DATE(YEAR(TRM_día[[#This Row],[Fecha]]),MONTH(TRM_día[[#This Row],[Fecha]]),1)</f>
        <v>42401</v>
      </c>
      <c r="E774">
        <v>3385.65</v>
      </c>
    </row>
    <row r="775" spans="2:5">
      <c r="B775" s="82" t="s">
        <v>1329</v>
      </c>
      <c r="C775" s="165">
        <f>YEAR(TRM_día[[#This Row],[Fecha]])</f>
        <v>2016</v>
      </c>
      <c r="D775" s="82">
        <f>DATE(YEAR(TRM_día[[#This Row],[Fecha]]),MONTH(TRM_día[[#This Row],[Fecha]]),1)</f>
        <v>42401</v>
      </c>
      <c r="E775">
        <v>3434.89</v>
      </c>
    </row>
    <row r="776" spans="2:5">
      <c r="B776" s="82" t="s">
        <v>1330</v>
      </c>
      <c r="C776" s="165">
        <f>YEAR(TRM_día[[#This Row],[Fecha]])</f>
        <v>2016</v>
      </c>
      <c r="D776" s="82">
        <f>DATE(YEAR(TRM_día[[#This Row],[Fecha]]),MONTH(TRM_día[[#This Row],[Fecha]]),1)</f>
        <v>42401</v>
      </c>
      <c r="E776">
        <v>3409.82</v>
      </c>
    </row>
    <row r="777" spans="2:5">
      <c r="B777" s="82" t="s">
        <v>1331</v>
      </c>
      <c r="C777" s="165">
        <f>YEAR(TRM_día[[#This Row],[Fecha]])</f>
        <v>2016</v>
      </c>
      <c r="D777" s="82">
        <f>DATE(YEAR(TRM_día[[#This Row],[Fecha]]),MONTH(TRM_día[[#This Row],[Fecha]]),1)</f>
        <v>42401</v>
      </c>
      <c r="E777">
        <v>3409.82</v>
      </c>
    </row>
    <row r="778" spans="2:5">
      <c r="B778" s="82" t="s">
        <v>1332</v>
      </c>
      <c r="C778" s="165">
        <f>YEAR(TRM_día[[#This Row],[Fecha]])</f>
        <v>2016</v>
      </c>
      <c r="D778" s="82">
        <f>DATE(YEAR(TRM_día[[#This Row],[Fecha]]),MONTH(TRM_día[[#This Row],[Fecha]]),1)</f>
        <v>42401</v>
      </c>
      <c r="E778">
        <v>3409.82</v>
      </c>
    </row>
    <row r="779" spans="2:5">
      <c r="B779" s="82" t="s">
        <v>1333</v>
      </c>
      <c r="C779" s="165">
        <f>YEAR(TRM_día[[#This Row],[Fecha]])</f>
        <v>2016</v>
      </c>
      <c r="D779" s="82">
        <f>DATE(YEAR(TRM_día[[#This Row],[Fecha]]),MONTH(TRM_día[[#This Row],[Fecha]]),1)</f>
        <v>42401</v>
      </c>
      <c r="E779">
        <v>3409.82</v>
      </c>
    </row>
    <row r="780" spans="2:5">
      <c r="B780" s="82" t="s">
        <v>1334</v>
      </c>
      <c r="C780" s="165">
        <f>YEAR(TRM_día[[#This Row],[Fecha]])</f>
        <v>2016</v>
      </c>
      <c r="D780" s="82">
        <f>DATE(YEAR(TRM_día[[#This Row],[Fecha]]),MONTH(TRM_día[[#This Row],[Fecha]]),1)</f>
        <v>42401</v>
      </c>
      <c r="E780">
        <v>3406.87</v>
      </c>
    </row>
    <row r="781" spans="2:5">
      <c r="B781" s="82" t="s">
        <v>1335</v>
      </c>
      <c r="C781" s="165">
        <f>YEAR(TRM_día[[#This Row],[Fecha]])</f>
        <v>2016</v>
      </c>
      <c r="D781" s="82">
        <f>DATE(YEAR(TRM_día[[#This Row],[Fecha]]),MONTH(TRM_día[[#This Row],[Fecha]]),1)</f>
        <v>42401</v>
      </c>
      <c r="E781">
        <v>3391.87</v>
      </c>
    </row>
    <row r="782" spans="2:5">
      <c r="B782" s="82" t="s">
        <v>1336</v>
      </c>
      <c r="C782" s="165">
        <f>YEAR(TRM_día[[#This Row],[Fecha]])</f>
        <v>2016</v>
      </c>
      <c r="D782" s="82">
        <f>DATE(YEAR(TRM_día[[#This Row],[Fecha]]),MONTH(TRM_día[[#This Row],[Fecha]]),1)</f>
        <v>42401</v>
      </c>
      <c r="E782">
        <v>3338.03</v>
      </c>
    </row>
    <row r="783" spans="2:5">
      <c r="B783" s="82" t="s">
        <v>1337</v>
      </c>
      <c r="C783" s="165">
        <f>YEAR(TRM_día[[#This Row],[Fecha]])</f>
        <v>2016</v>
      </c>
      <c r="D783" s="82">
        <f>DATE(YEAR(TRM_día[[#This Row],[Fecha]]),MONTH(TRM_día[[#This Row],[Fecha]]),1)</f>
        <v>42401</v>
      </c>
      <c r="E783">
        <v>3356.78</v>
      </c>
    </row>
    <row r="784" spans="2:5">
      <c r="B784" s="82" t="s">
        <v>1338</v>
      </c>
      <c r="C784" s="165">
        <f>YEAR(TRM_día[[#This Row],[Fecha]])</f>
        <v>2016</v>
      </c>
      <c r="D784" s="82">
        <f>DATE(YEAR(TRM_día[[#This Row],[Fecha]]),MONTH(TRM_día[[#This Row],[Fecha]]),1)</f>
        <v>42401</v>
      </c>
      <c r="E784">
        <v>3356.78</v>
      </c>
    </row>
    <row r="785" spans="2:5">
      <c r="B785" s="82" t="s">
        <v>1339</v>
      </c>
      <c r="C785" s="165">
        <f>YEAR(TRM_día[[#This Row],[Fecha]])</f>
        <v>2016</v>
      </c>
      <c r="D785" s="82">
        <f>DATE(YEAR(TRM_día[[#This Row],[Fecha]]),MONTH(TRM_día[[#This Row],[Fecha]]),1)</f>
        <v>42401</v>
      </c>
      <c r="E785">
        <v>3356.78</v>
      </c>
    </row>
    <row r="786" spans="2:5">
      <c r="B786" s="82" t="s">
        <v>1340</v>
      </c>
      <c r="C786" s="165">
        <f>YEAR(TRM_día[[#This Row],[Fecha]])</f>
        <v>2016</v>
      </c>
      <c r="D786" s="82">
        <f>DATE(YEAR(TRM_día[[#This Row],[Fecha]]),MONTH(TRM_día[[#This Row],[Fecha]]),1)</f>
        <v>42401</v>
      </c>
      <c r="E786">
        <v>3314.24</v>
      </c>
    </row>
    <row r="787" spans="2:5">
      <c r="B787" s="82" t="s">
        <v>1341</v>
      </c>
      <c r="C787" s="165">
        <f>YEAR(TRM_día[[#This Row],[Fecha]])</f>
        <v>2016</v>
      </c>
      <c r="D787" s="82">
        <f>DATE(YEAR(TRM_día[[#This Row],[Fecha]]),MONTH(TRM_día[[#This Row],[Fecha]]),1)</f>
        <v>42401</v>
      </c>
      <c r="E787">
        <v>3322.54</v>
      </c>
    </row>
    <row r="788" spans="2:5">
      <c r="B788" s="82" t="s">
        <v>1342</v>
      </c>
      <c r="C788" s="165">
        <f>YEAR(TRM_día[[#This Row],[Fecha]])</f>
        <v>2016</v>
      </c>
      <c r="D788" s="82">
        <f>DATE(YEAR(TRM_día[[#This Row],[Fecha]]),MONTH(TRM_día[[#This Row],[Fecha]]),1)</f>
        <v>42401</v>
      </c>
      <c r="E788">
        <v>3341.69</v>
      </c>
    </row>
    <row r="789" spans="2:5">
      <c r="B789" s="82" t="s">
        <v>1343</v>
      </c>
      <c r="C789" s="165">
        <f>YEAR(TRM_día[[#This Row],[Fecha]])</f>
        <v>2016</v>
      </c>
      <c r="D789" s="82">
        <f>DATE(YEAR(TRM_día[[#This Row],[Fecha]]),MONTH(TRM_día[[#This Row],[Fecha]]),1)</f>
        <v>42401</v>
      </c>
      <c r="E789">
        <v>3310.16</v>
      </c>
    </row>
    <row r="790" spans="2:5">
      <c r="B790" s="82" t="s">
        <v>1344</v>
      </c>
      <c r="C790" s="165">
        <f>YEAR(TRM_día[[#This Row],[Fecha]])</f>
        <v>2016</v>
      </c>
      <c r="D790" s="82">
        <f>DATE(YEAR(TRM_día[[#This Row],[Fecha]]),MONTH(TRM_día[[#This Row],[Fecha]]),1)</f>
        <v>42401</v>
      </c>
      <c r="E790">
        <v>3306</v>
      </c>
    </row>
    <row r="791" spans="2:5">
      <c r="B791" s="82" t="s">
        <v>1345</v>
      </c>
      <c r="C791" s="165">
        <f>YEAR(TRM_día[[#This Row],[Fecha]])</f>
        <v>2016</v>
      </c>
      <c r="D791" s="82">
        <f>DATE(YEAR(TRM_día[[#This Row],[Fecha]]),MONTH(TRM_día[[#This Row],[Fecha]]),1)</f>
        <v>42401</v>
      </c>
      <c r="E791">
        <v>3306</v>
      </c>
    </row>
    <row r="792" spans="2:5">
      <c r="B792" s="82" t="s">
        <v>1346</v>
      </c>
      <c r="C792" s="165">
        <f>YEAR(TRM_día[[#This Row],[Fecha]])</f>
        <v>2016</v>
      </c>
      <c r="D792" s="82">
        <f>DATE(YEAR(TRM_día[[#This Row],[Fecha]]),MONTH(TRM_día[[#This Row],[Fecha]]),1)</f>
        <v>42401</v>
      </c>
      <c r="E792">
        <v>3306</v>
      </c>
    </row>
    <row r="793" spans="2:5">
      <c r="B793" s="82" t="s">
        <v>1347</v>
      </c>
      <c r="C793" s="165">
        <f>YEAR(TRM_día[[#This Row],[Fecha]])</f>
        <v>2016</v>
      </c>
      <c r="D793" s="82">
        <f>DATE(YEAR(TRM_día[[#This Row],[Fecha]]),MONTH(TRM_día[[#This Row],[Fecha]]),1)</f>
        <v>42430</v>
      </c>
      <c r="E793">
        <v>3319.8</v>
      </c>
    </row>
    <row r="794" spans="2:5">
      <c r="B794" s="82" t="s">
        <v>1348</v>
      </c>
      <c r="C794" s="165">
        <f>YEAR(TRM_día[[#This Row],[Fecha]])</f>
        <v>2016</v>
      </c>
      <c r="D794" s="82">
        <f>DATE(YEAR(TRM_día[[#This Row],[Fecha]]),MONTH(TRM_día[[#This Row],[Fecha]]),1)</f>
        <v>42430</v>
      </c>
      <c r="E794">
        <v>3268.86</v>
      </c>
    </row>
    <row r="795" spans="2:5">
      <c r="B795" s="82" t="s">
        <v>1349</v>
      </c>
      <c r="C795" s="165">
        <f>YEAR(TRM_día[[#This Row],[Fecha]])</f>
        <v>2016</v>
      </c>
      <c r="D795" s="82">
        <f>DATE(YEAR(TRM_día[[#This Row],[Fecha]]),MONTH(TRM_día[[#This Row],[Fecha]]),1)</f>
        <v>42430</v>
      </c>
      <c r="E795">
        <v>3205.6</v>
      </c>
    </row>
    <row r="796" spans="2:5">
      <c r="B796" s="82" t="s">
        <v>1350</v>
      </c>
      <c r="C796" s="165">
        <f>YEAR(TRM_día[[#This Row],[Fecha]])</f>
        <v>2016</v>
      </c>
      <c r="D796" s="82">
        <f>DATE(YEAR(TRM_día[[#This Row],[Fecha]]),MONTH(TRM_día[[#This Row],[Fecha]]),1)</f>
        <v>42430</v>
      </c>
      <c r="E796">
        <v>3203.03</v>
      </c>
    </row>
    <row r="797" spans="2:5">
      <c r="B797" s="82" t="s">
        <v>1351</v>
      </c>
      <c r="C797" s="165">
        <f>YEAR(TRM_día[[#This Row],[Fecha]])</f>
        <v>2016</v>
      </c>
      <c r="D797" s="82">
        <f>DATE(YEAR(TRM_día[[#This Row],[Fecha]]),MONTH(TRM_día[[#This Row],[Fecha]]),1)</f>
        <v>42430</v>
      </c>
      <c r="E797">
        <v>3163.25</v>
      </c>
    </row>
    <row r="798" spans="2:5">
      <c r="B798" s="82" t="s">
        <v>1352</v>
      </c>
      <c r="C798" s="165">
        <f>YEAR(TRM_día[[#This Row],[Fecha]])</f>
        <v>2016</v>
      </c>
      <c r="D798" s="82">
        <f>DATE(YEAR(TRM_día[[#This Row],[Fecha]]),MONTH(TRM_día[[#This Row],[Fecha]]),1)</f>
        <v>42430</v>
      </c>
      <c r="E798">
        <v>3163.25</v>
      </c>
    </row>
    <row r="799" spans="2:5">
      <c r="B799" s="82" t="s">
        <v>1353</v>
      </c>
      <c r="C799" s="165">
        <f>YEAR(TRM_día[[#This Row],[Fecha]])</f>
        <v>2016</v>
      </c>
      <c r="D799" s="82">
        <f>DATE(YEAR(TRM_día[[#This Row],[Fecha]]),MONTH(TRM_día[[#This Row],[Fecha]]),1)</f>
        <v>42430</v>
      </c>
      <c r="E799">
        <v>3163.25</v>
      </c>
    </row>
    <row r="800" spans="2:5">
      <c r="B800" s="82" t="s">
        <v>1354</v>
      </c>
      <c r="C800" s="165">
        <f>YEAR(TRM_día[[#This Row],[Fecha]])</f>
        <v>2016</v>
      </c>
      <c r="D800" s="82">
        <f>DATE(YEAR(TRM_día[[#This Row],[Fecha]]),MONTH(TRM_día[[#This Row],[Fecha]]),1)</f>
        <v>42430</v>
      </c>
      <c r="E800">
        <v>3135.28</v>
      </c>
    </row>
    <row r="801" spans="2:5">
      <c r="B801" s="82" t="s">
        <v>1355</v>
      </c>
      <c r="C801" s="165">
        <f>YEAR(TRM_día[[#This Row],[Fecha]])</f>
        <v>2016</v>
      </c>
      <c r="D801" s="82">
        <f>DATE(YEAR(TRM_día[[#This Row],[Fecha]]),MONTH(TRM_día[[#This Row],[Fecha]]),1)</f>
        <v>42430</v>
      </c>
      <c r="E801">
        <v>3155.9</v>
      </c>
    </row>
    <row r="802" spans="2:5">
      <c r="B802" s="82" t="s">
        <v>1356</v>
      </c>
      <c r="C802" s="165">
        <f>YEAR(TRM_día[[#This Row],[Fecha]])</f>
        <v>2016</v>
      </c>
      <c r="D802" s="82">
        <f>DATE(YEAR(TRM_día[[#This Row],[Fecha]]),MONTH(TRM_día[[#This Row],[Fecha]]),1)</f>
        <v>42430</v>
      </c>
      <c r="E802">
        <v>3192.49</v>
      </c>
    </row>
    <row r="803" spans="2:5">
      <c r="B803" s="82" t="s">
        <v>1357</v>
      </c>
      <c r="C803" s="165">
        <f>YEAR(TRM_día[[#This Row],[Fecha]])</f>
        <v>2016</v>
      </c>
      <c r="D803" s="82">
        <f>DATE(YEAR(TRM_día[[#This Row],[Fecha]]),MONTH(TRM_día[[#This Row],[Fecha]]),1)</f>
        <v>42430</v>
      </c>
      <c r="E803">
        <v>3204.27</v>
      </c>
    </row>
    <row r="804" spans="2:5">
      <c r="B804" s="82" t="s">
        <v>1358</v>
      </c>
      <c r="C804" s="165">
        <f>YEAR(TRM_día[[#This Row],[Fecha]])</f>
        <v>2016</v>
      </c>
      <c r="D804" s="82">
        <f>DATE(YEAR(TRM_día[[#This Row],[Fecha]]),MONTH(TRM_día[[#This Row],[Fecha]]),1)</f>
        <v>42430</v>
      </c>
      <c r="E804">
        <v>3164.12</v>
      </c>
    </row>
    <row r="805" spans="2:5">
      <c r="B805" s="82" t="s">
        <v>1359</v>
      </c>
      <c r="C805" s="165">
        <f>YEAR(TRM_día[[#This Row],[Fecha]])</f>
        <v>2016</v>
      </c>
      <c r="D805" s="82">
        <f>DATE(YEAR(TRM_día[[#This Row],[Fecha]]),MONTH(TRM_día[[#This Row],[Fecha]]),1)</f>
        <v>42430</v>
      </c>
      <c r="E805">
        <v>3164.12</v>
      </c>
    </row>
    <row r="806" spans="2:5">
      <c r="B806" s="82" t="s">
        <v>1360</v>
      </c>
      <c r="C806" s="165">
        <f>YEAR(TRM_día[[#This Row],[Fecha]])</f>
        <v>2016</v>
      </c>
      <c r="D806" s="82">
        <f>DATE(YEAR(TRM_día[[#This Row],[Fecha]]),MONTH(TRM_día[[#This Row],[Fecha]]),1)</f>
        <v>42430</v>
      </c>
      <c r="E806">
        <v>3164.12</v>
      </c>
    </row>
    <row r="807" spans="2:5">
      <c r="B807" s="82" t="s">
        <v>1361</v>
      </c>
      <c r="C807" s="165">
        <f>YEAR(TRM_día[[#This Row],[Fecha]])</f>
        <v>2016</v>
      </c>
      <c r="D807" s="82">
        <f>DATE(YEAR(TRM_día[[#This Row],[Fecha]]),MONTH(TRM_día[[#This Row],[Fecha]]),1)</f>
        <v>42430</v>
      </c>
      <c r="E807">
        <v>3175.95</v>
      </c>
    </row>
    <row r="808" spans="2:5">
      <c r="B808" s="82" t="s">
        <v>1362</v>
      </c>
      <c r="C808" s="165">
        <f>YEAR(TRM_día[[#This Row],[Fecha]])</f>
        <v>2016</v>
      </c>
      <c r="D808" s="82">
        <f>DATE(YEAR(TRM_día[[#This Row],[Fecha]]),MONTH(TRM_día[[#This Row],[Fecha]]),1)</f>
        <v>42430</v>
      </c>
      <c r="E808">
        <v>3175.88</v>
      </c>
    </row>
    <row r="809" spans="2:5">
      <c r="B809" s="82" t="s">
        <v>1363</v>
      </c>
      <c r="C809" s="165">
        <f>YEAR(TRM_día[[#This Row],[Fecha]])</f>
        <v>2016</v>
      </c>
      <c r="D809" s="82">
        <f>DATE(YEAR(TRM_día[[#This Row],[Fecha]]),MONTH(TRM_día[[#This Row],[Fecha]]),1)</f>
        <v>42430</v>
      </c>
      <c r="E809">
        <v>3155.9</v>
      </c>
    </row>
    <row r="810" spans="2:5">
      <c r="B810" s="82" t="s">
        <v>1364</v>
      </c>
      <c r="C810" s="165">
        <f>YEAR(TRM_día[[#This Row],[Fecha]])</f>
        <v>2016</v>
      </c>
      <c r="D810" s="82">
        <f>DATE(YEAR(TRM_día[[#This Row],[Fecha]]),MONTH(TRM_día[[#This Row],[Fecha]]),1)</f>
        <v>42430</v>
      </c>
      <c r="E810">
        <v>3087.39</v>
      </c>
    </row>
    <row r="811" spans="2:5">
      <c r="B811" s="82" t="s">
        <v>1365</v>
      </c>
      <c r="C811" s="165">
        <f>YEAR(TRM_día[[#This Row],[Fecha]])</f>
        <v>2016</v>
      </c>
      <c r="D811" s="82">
        <f>DATE(YEAR(TRM_día[[#This Row],[Fecha]]),MONTH(TRM_día[[#This Row],[Fecha]]),1)</f>
        <v>42430</v>
      </c>
      <c r="E811">
        <v>3065.79</v>
      </c>
    </row>
    <row r="812" spans="2:5">
      <c r="B812" s="82" t="s">
        <v>1366</v>
      </c>
      <c r="C812" s="165">
        <f>YEAR(TRM_día[[#This Row],[Fecha]])</f>
        <v>2016</v>
      </c>
      <c r="D812" s="82">
        <f>DATE(YEAR(TRM_día[[#This Row],[Fecha]]),MONTH(TRM_día[[#This Row],[Fecha]]),1)</f>
        <v>42430</v>
      </c>
      <c r="E812">
        <v>3065.79</v>
      </c>
    </row>
    <row r="813" spans="2:5">
      <c r="B813" s="82" t="s">
        <v>1367</v>
      </c>
      <c r="C813" s="165">
        <f>YEAR(TRM_día[[#This Row],[Fecha]])</f>
        <v>2016</v>
      </c>
      <c r="D813" s="82">
        <f>DATE(YEAR(TRM_día[[#This Row],[Fecha]]),MONTH(TRM_día[[#This Row],[Fecha]]),1)</f>
        <v>42430</v>
      </c>
      <c r="E813">
        <v>3065.79</v>
      </c>
    </row>
    <row r="814" spans="2:5">
      <c r="B814" s="82" t="s">
        <v>1368</v>
      </c>
      <c r="C814" s="165">
        <f>YEAR(TRM_día[[#This Row],[Fecha]])</f>
        <v>2016</v>
      </c>
      <c r="D814" s="82">
        <f>DATE(YEAR(TRM_día[[#This Row],[Fecha]]),MONTH(TRM_día[[#This Row],[Fecha]]),1)</f>
        <v>42430</v>
      </c>
      <c r="E814">
        <v>3065.79</v>
      </c>
    </row>
    <row r="815" spans="2:5">
      <c r="B815" s="82" t="s">
        <v>1369</v>
      </c>
      <c r="C815" s="165">
        <f>YEAR(TRM_día[[#This Row],[Fecha]])</f>
        <v>2016</v>
      </c>
      <c r="D815" s="82">
        <f>DATE(YEAR(TRM_día[[#This Row],[Fecha]]),MONTH(TRM_día[[#This Row],[Fecha]]),1)</f>
        <v>42430</v>
      </c>
      <c r="E815">
        <v>3050.31</v>
      </c>
    </row>
    <row r="816" spans="2:5">
      <c r="B816" s="82" t="s">
        <v>1370</v>
      </c>
      <c r="C816" s="165">
        <f>YEAR(TRM_día[[#This Row],[Fecha]])</f>
        <v>2016</v>
      </c>
      <c r="D816" s="82">
        <f>DATE(YEAR(TRM_día[[#This Row],[Fecha]]),MONTH(TRM_día[[#This Row],[Fecha]]),1)</f>
        <v>42430</v>
      </c>
      <c r="E816">
        <v>3058.8</v>
      </c>
    </row>
    <row r="817" spans="2:5">
      <c r="B817" s="82" t="s">
        <v>1371</v>
      </c>
      <c r="C817" s="165">
        <f>YEAR(TRM_día[[#This Row],[Fecha]])</f>
        <v>2016</v>
      </c>
      <c r="D817" s="82">
        <f>DATE(YEAR(TRM_día[[#This Row],[Fecha]]),MONTH(TRM_día[[#This Row],[Fecha]]),1)</f>
        <v>42430</v>
      </c>
      <c r="E817">
        <v>3058.8</v>
      </c>
    </row>
    <row r="818" spans="2:5">
      <c r="B818" s="82" t="s">
        <v>1372</v>
      </c>
      <c r="C818" s="165">
        <f>YEAR(TRM_día[[#This Row],[Fecha]])</f>
        <v>2016</v>
      </c>
      <c r="D818" s="82">
        <f>DATE(YEAR(TRM_día[[#This Row],[Fecha]]),MONTH(TRM_día[[#This Row],[Fecha]]),1)</f>
        <v>42430</v>
      </c>
      <c r="E818">
        <v>3058.8</v>
      </c>
    </row>
    <row r="819" spans="2:5">
      <c r="B819" s="82" t="s">
        <v>1373</v>
      </c>
      <c r="C819" s="165">
        <f>YEAR(TRM_día[[#This Row],[Fecha]])</f>
        <v>2016</v>
      </c>
      <c r="D819" s="82">
        <f>DATE(YEAR(TRM_día[[#This Row],[Fecha]]),MONTH(TRM_día[[#This Row],[Fecha]]),1)</f>
        <v>42430</v>
      </c>
      <c r="E819">
        <v>3058.8</v>
      </c>
    </row>
    <row r="820" spans="2:5">
      <c r="B820" s="82" t="s">
        <v>1374</v>
      </c>
      <c r="C820" s="165">
        <f>YEAR(TRM_día[[#This Row],[Fecha]])</f>
        <v>2016</v>
      </c>
      <c r="D820" s="82">
        <f>DATE(YEAR(TRM_día[[#This Row],[Fecha]]),MONTH(TRM_día[[#This Row],[Fecha]]),1)</f>
        <v>42430</v>
      </c>
      <c r="E820">
        <v>3058.8</v>
      </c>
    </row>
    <row r="821" spans="2:5">
      <c r="B821" s="82" t="s">
        <v>1375</v>
      </c>
      <c r="C821" s="165">
        <f>YEAR(TRM_día[[#This Row],[Fecha]])</f>
        <v>2016</v>
      </c>
      <c r="D821" s="82">
        <f>DATE(YEAR(TRM_día[[#This Row],[Fecha]]),MONTH(TRM_día[[#This Row],[Fecha]]),1)</f>
        <v>42430</v>
      </c>
      <c r="E821">
        <v>3047.85</v>
      </c>
    </row>
    <row r="822" spans="2:5">
      <c r="B822" s="82" t="s">
        <v>1376</v>
      </c>
      <c r="C822" s="165">
        <f>YEAR(TRM_día[[#This Row],[Fecha]])</f>
        <v>2016</v>
      </c>
      <c r="D822" s="82">
        <f>DATE(YEAR(TRM_día[[#This Row],[Fecha]]),MONTH(TRM_día[[#This Row],[Fecha]]),1)</f>
        <v>42430</v>
      </c>
      <c r="E822">
        <v>3052.33</v>
      </c>
    </row>
    <row r="823" spans="2:5">
      <c r="B823" s="82" t="s">
        <v>1377</v>
      </c>
      <c r="C823" s="165">
        <f>YEAR(TRM_día[[#This Row],[Fecha]])</f>
        <v>2016</v>
      </c>
      <c r="D823" s="82">
        <f>DATE(YEAR(TRM_día[[#This Row],[Fecha]]),MONTH(TRM_día[[#This Row],[Fecha]]),1)</f>
        <v>42430</v>
      </c>
      <c r="E823">
        <v>3022.35</v>
      </c>
    </row>
    <row r="824" spans="2:5">
      <c r="B824" s="82" t="s">
        <v>1378</v>
      </c>
      <c r="C824" s="165">
        <f>YEAR(TRM_día[[#This Row],[Fecha]])</f>
        <v>2016</v>
      </c>
      <c r="D824" s="82">
        <f>DATE(YEAR(TRM_día[[#This Row],[Fecha]]),MONTH(TRM_día[[#This Row],[Fecha]]),1)</f>
        <v>42461</v>
      </c>
      <c r="E824">
        <v>3000.63</v>
      </c>
    </row>
    <row r="825" spans="2:5">
      <c r="B825" s="82" t="s">
        <v>1379</v>
      </c>
      <c r="C825" s="165">
        <f>YEAR(TRM_día[[#This Row],[Fecha]])</f>
        <v>2016</v>
      </c>
      <c r="D825" s="82">
        <f>DATE(YEAR(TRM_día[[#This Row],[Fecha]]),MONTH(TRM_día[[#This Row],[Fecha]]),1)</f>
        <v>42461</v>
      </c>
      <c r="E825">
        <v>3038.48</v>
      </c>
    </row>
    <row r="826" spans="2:5">
      <c r="B826" s="82" t="s">
        <v>1380</v>
      </c>
      <c r="C826" s="165">
        <f>YEAR(TRM_día[[#This Row],[Fecha]])</f>
        <v>2016</v>
      </c>
      <c r="D826" s="82">
        <f>DATE(YEAR(TRM_día[[#This Row],[Fecha]]),MONTH(TRM_día[[#This Row],[Fecha]]),1)</f>
        <v>42461</v>
      </c>
      <c r="E826">
        <v>3038.48</v>
      </c>
    </row>
    <row r="827" spans="2:5">
      <c r="B827" s="82" t="s">
        <v>1381</v>
      </c>
      <c r="C827" s="165">
        <f>YEAR(TRM_día[[#This Row],[Fecha]])</f>
        <v>2016</v>
      </c>
      <c r="D827" s="82">
        <f>DATE(YEAR(TRM_día[[#This Row],[Fecha]]),MONTH(TRM_día[[#This Row],[Fecha]]),1)</f>
        <v>42461</v>
      </c>
      <c r="E827">
        <v>3038.48</v>
      </c>
    </row>
    <row r="828" spans="2:5">
      <c r="B828" s="82" t="s">
        <v>1382</v>
      </c>
      <c r="C828" s="165">
        <f>YEAR(TRM_día[[#This Row],[Fecha]])</f>
        <v>2016</v>
      </c>
      <c r="D828" s="82">
        <f>DATE(YEAR(TRM_día[[#This Row],[Fecha]]),MONTH(TRM_día[[#This Row],[Fecha]]),1)</f>
        <v>42461</v>
      </c>
      <c r="E828">
        <v>3066.94</v>
      </c>
    </row>
    <row r="829" spans="2:5">
      <c r="B829" s="82" t="s">
        <v>1383</v>
      </c>
      <c r="C829" s="165">
        <f>YEAR(TRM_día[[#This Row],[Fecha]])</f>
        <v>2016</v>
      </c>
      <c r="D829" s="82">
        <f>DATE(YEAR(TRM_día[[#This Row],[Fecha]]),MONTH(TRM_día[[#This Row],[Fecha]]),1)</f>
        <v>42461</v>
      </c>
      <c r="E829">
        <v>3085.82</v>
      </c>
    </row>
    <row r="830" spans="2:5">
      <c r="B830" s="82" t="s">
        <v>1384</v>
      </c>
      <c r="C830" s="165">
        <f>YEAR(TRM_día[[#This Row],[Fecha]])</f>
        <v>2016</v>
      </c>
      <c r="D830" s="82">
        <f>DATE(YEAR(TRM_día[[#This Row],[Fecha]]),MONTH(TRM_día[[#This Row],[Fecha]]),1)</f>
        <v>42461</v>
      </c>
      <c r="E830">
        <v>3081.39</v>
      </c>
    </row>
    <row r="831" spans="2:5">
      <c r="B831" s="82" t="s">
        <v>1385</v>
      </c>
      <c r="C831" s="165">
        <f>YEAR(TRM_día[[#This Row],[Fecha]])</f>
        <v>2016</v>
      </c>
      <c r="D831" s="82">
        <f>DATE(YEAR(TRM_día[[#This Row],[Fecha]]),MONTH(TRM_día[[#This Row],[Fecha]]),1)</f>
        <v>42461</v>
      </c>
      <c r="E831">
        <v>3109.6</v>
      </c>
    </row>
    <row r="832" spans="2:5">
      <c r="B832" s="82" t="s">
        <v>1386</v>
      </c>
      <c r="C832" s="165">
        <f>YEAR(TRM_día[[#This Row],[Fecha]])</f>
        <v>2016</v>
      </c>
      <c r="D832" s="82">
        <f>DATE(YEAR(TRM_día[[#This Row],[Fecha]]),MONTH(TRM_día[[#This Row],[Fecha]]),1)</f>
        <v>42461</v>
      </c>
      <c r="E832">
        <v>3076.29</v>
      </c>
    </row>
    <row r="833" spans="2:5">
      <c r="B833" s="82" t="s">
        <v>1387</v>
      </c>
      <c r="C833" s="165">
        <f>YEAR(TRM_día[[#This Row],[Fecha]])</f>
        <v>2016</v>
      </c>
      <c r="D833" s="82">
        <f>DATE(YEAR(TRM_día[[#This Row],[Fecha]]),MONTH(TRM_día[[#This Row],[Fecha]]),1)</f>
        <v>42461</v>
      </c>
      <c r="E833">
        <v>3076.29</v>
      </c>
    </row>
    <row r="834" spans="2:5">
      <c r="B834" s="82" t="s">
        <v>1388</v>
      </c>
      <c r="C834" s="165">
        <f>YEAR(TRM_día[[#This Row],[Fecha]])</f>
        <v>2016</v>
      </c>
      <c r="D834" s="82">
        <f>DATE(YEAR(TRM_día[[#This Row],[Fecha]]),MONTH(TRM_día[[#This Row],[Fecha]]),1)</f>
        <v>42461</v>
      </c>
      <c r="E834">
        <v>3076.29</v>
      </c>
    </row>
    <row r="835" spans="2:5">
      <c r="B835" s="82" t="s">
        <v>1389</v>
      </c>
      <c r="C835" s="165">
        <f>YEAR(TRM_día[[#This Row],[Fecha]])</f>
        <v>2016</v>
      </c>
      <c r="D835" s="82">
        <f>DATE(YEAR(TRM_día[[#This Row],[Fecha]]),MONTH(TRM_día[[#This Row],[Fecha]]),1)</f>
        <v>42461</v>
      </c>
      <c r="E835">
        <v>3057.96</v>
      </c>
    </row>
    <row r="836" spans="2:5">
      <c r="B836" s="82" t="s">
        <v>1390</v>
      </c>
      <c r="C836" s="165">
        <f>YEAR(TRM_día[[#This Row],[Fecha]])</f>
        <v>2016</v>
      </c>
      <c r="D836" s="82">
        <f>DATE(YEAR(TRM_día[[#This Row],[Fecha]]),MONTH(TRM_día[[#This Row],[Fecha]]),1)</f>
        <v>42461</v>
      </c>
      <c r="E836">
        <v>3036.57</v>
      </c>
    </row>
    <row r="837" spans="2:5">
      <c r="B837" s="82" t="s">
        <v>1391</v>
      </c>
      <c r="C837" s="165">
        <f>YEAR(TRM_día[[#This Row],[Fecha]])</f>
        <v>2016</v>
      </c>
      <c r="D837" s="82">
        <f>DATE(YEAR(TRM_día[[#This Row],[Fecha]]),MONTH(TRM_día[[#This Row],[Fecha]]),1)</f>
        <v>42461</v>
      </c>
      <c r="E837">
        <v>3006.35</v>
      </c>
    </row>
    <row r="838" spans="2:5">
      <c r="B838" s="82" t="s">
        <v>1392</v>
      </c>
      <c r="C838" s="165">
        <f>YEAR(TRM_día[[#This Row],[Fecha]])</f>
        <v>2016</v>
      </c>
      <c r="D838" s="82">
        <f>DATE(YEAR(TRM_día[[#This Row],[Fecha]]),MONTH(TRM_día[[#This Row],[Fecha]]),1)</f>
        <v>42461</v>
      </c>
      <c r="E838">
        <v>3000.78</v>
      </c>
    </row>
    <row r="839" spans="2:5">
      <c r="B839" s="82" t="s">
        <v>1393</v>
      </c>
      <c r="C839" s="165">
        <f>YEAR(TRM_día[[#This Row],[Fecha]])</f>
        <v>2016</v>
      </c>
      <c r="D839" s="82">
        <f>DATE(YEAR(TRM_día[[#This Row],[Fecha]]),MONTH(TRM_día[[#This Row],[Fecha]]),1)</f>
        <v>42461</v>
      </c>
      <c r="E839">
        <v>2999.38</v>
      </c>
    </row>
    <row r="840" spans="2:5">
      <c r="B840" s="82" t="s">
        <v>1394</v>
      </c>
      <c r="C840" s="165">
        <f>YEAR(TRM_día[[#This Row],[Fecha]])</f>
        <v>2016</v>
      </c>
      <c r="D840" s="82">
        <f>DATE(YEAR(TRM_día[[#This Row],[Fecha]]),MONTH(TRM_día[[#This Row],[Fecha]]),1)</f>
        <v>42461</v>
      </c>
      <c r="E840">
        <v>2999.38</v>
      </c>
    </row>
    <row r="841" spans="2:5">
      <c r="B841" s="82" t="s">
        <v>1395</v>
      </c>
      <c r="C841" s="165">
        <f>YEAR(TRM_día[[#This Row],[Fecha]])</f>
        <v>2016</v>
      </c>
      <c r="D841" s="82">
        <f>DATE(YEAR(TRM_día[[#This Row],[Fecha]]),MONTH(TRM_día[[#This Row],[Fecha]]),1)</f>
        <v>42461</v>
      </c>
      <c r="E841">
        <v>2999.38</v>
      </c>
    </row>
    <row r="842" spans="2:5">
      <c r="B842" s="82" t="s">
        <v>1396</v>
      </c>
      <c r="C842" s="165">
        <f>YEAR(TRM_día[[#This Row],[Fecha]])</f>
        <v>2016</v>
      </c>
      <c r="D842" s="82">
        <f>DATE(YEAR(TRM_día[[#This Row],[Fecha]]),MONTH(TRM_día[[#This Row],[Fecha]]),1)</f>
        <v>42461</v>
      </c>
      <c r="E842">
        <v>2995.86</v>
      </c>
    </row>
    <row r="843" spans="2:5">
      <c r="B843" s="82" t="s">
        <v>1397</v>
      </c>
      <c r="C843" s="165">
        <f>YEAR(TRM_día[[#This Row],[Fecha]])</f>
        <v>2016</v>
      </c>
      <c r="D843" s="82">
        <f>DATE(YEAR(TRM_día[[#This Row],[Fecha]]),MONTH(TRM_día[[#This Row],[Fecha]]),1)</f>
        <v>42461</v>
      </c>
      <c r="E843">
        <v>2912.2</v>
      </c>
    </row>
    <row r="844" spans="2:5">
      <c r="B844" s="82" t="s">
        <v>1398</v>
      </c>
      <c r="C844" s="165">
        <f>YEAR(TRM_día[[#This Row],[Fecha]])</f>
        <v>2016</v>
      </c>
      <c r="D844" s="82">
        <f>DATE(YEAR(TRM_día[[#This Row],[Fecha]]),MONTH(TRM_día[[#This Row],[Fecha]]),1)</f>
        <v>42461</v>
      </c>
      <c r="E844">
        <v>2899.92</v>
      </c>
    </row>
    <row r="845" spans="2:5">
      <c r="B845" s="82" t="s">
        <v>1399</v>
      </c>
      <c r="C845" s="165">
        <f>YEAR(TRM_día[[#This Row],[Fecha]])</f>
        <v>2016</v>
      </c>
      <c r="D845" s="82">
        <f>DATE(YEAR(TRM_día[[#This Row],[Fecha]]),MONTH(TRM_día[[#This Row],[Fecha]]),1)</f>
        <v>42461</v>
      </c>
      <c r="E845">
        <v>2928.7</v>
      </c>
    </row>
    <row r="846" spans="2:5">
      <c r="B846" s="82" t="s">
        <v>1400</v>
      </c>
      <c r="C846" s="165">
        <f>YEAR(TRM_día[[#This Row],[Fecha]])</f>
        <v>2016</v>
      </c>
      <c r="D846" s="82">
        <f>DATE(YEAR(TRM_día[[#This Row],[Fecha]]),MONTH(TRM_día[[#This Row],[Fecha]]),1)</f>
        <v>42461</v>
      </c>
      <c r="E846">
        <v>2939.7</v>
      </c>
    </row>
    <row r="847" spans="2:5">
      <c r="B847" s="82" t="s">
        <v>1401</v>
      </c>
      <c r="C847" s="165">
        <f>YEAR(TRM_día[[#This Row],[Fecha]])</f>
        <v>2016</v>
      </c>
      <c r="D847" s="82">
        <f>DATE(YEAR(TRM_día[[#This Row],[Fecha]]),MONTH(TRM_día[[#This Row],[Fecha]]),1)</f>
        <v>42461</v>
      </c>
      <c r="E847">
        <v>2939.7</v>
      </c>
    </row>
    <row r="848" spans="2:5">
      <c r="B848" s="82" t="s">
        <v>1402</v>
      </c>
      <c r="C848" s="165">
        <f>YEAR(TRM_día[[#This Row],[Fecha]])</f>
        <v>2016</v>
      </c>
      <c r="D848" s="82">
        <f>DATE(YEAR(TRM_día[[#This Row],[Fecha]]),MONTH(TRM_día[[#This Row],[Fecha]]),1)</f>
        <v>42461</v>
      </c>
      <c r="E848">
        <v>2939.7</v>
      </c>
    </row>
    <row r="849" spans="2:5">
      <c r="B849" s="82" t="s">
        <v>1403</v>
      </c>
      <c r="C849" s="165">
        <f>YEAR(TRM_día[[#This Row],[Fecha]])</f>
        <v>2016</v>
      </c>
      <c r="D849" s="82">
        <f>DATE(YEAR(TRM_día[[#This Row],[Fecha]]),MONTH(TRM_día[[#This Row],[Fecha]]),1)</f>
        <v>42461</v>
      </c>
      <c r="E849">
        <v>2962.08</v>
      </c>
    </row>
    <row r="850" spans="2:5">
      <c r="B850" s="82" t="s">
        <v>1404</v>
      </c>
      <c r="C850" s="165">
        <f>YEAR(TRM_día[[#This Row],[Fecha]])</f>
        <v>2016</v>
      </c>
      <c r="D850" s="82">
        <f>DATE(YEAR(TRM_día[[#This Row],[Fecha]]),MONTH(TRM_día[[#This Row],[Fecha]]),1)</f>
        <v>42461</v>
      </c>
      <c r="E850">
        <v>2945.37</v>
      </c>
    </row>
    <row r="851" spans="2:5">
      <c r="B851" s="82" t="s">
        <v>1405</v>
      </c>
      <c r="C851" s="165">
        <f>YEAR(TRM_día[[#This Row],[Fecha]])</f>
        <v>2016</v>
      </c>
      <c r="D851" s="82">
        <f>DATE(YEAR(TRM_día[[#This Row],[Fecha]]),MONTH(TRM_día[[#This Row],[Fecha]]),1)</f>
        <v>42461</v>
      </c>
      <c r="E851">
        <v>2943.23</v>
      </c>
    </row>
    <row r="852" spans="2:5">
      <c r="B852" s="82" t="s">
        <v>1406</v>
      </c>
      <c r="C852" s="165">
        <f>YEAR(TRM_día[[#This Row],[Fecha]])</f>
        <v>2016</v>
      </c>
      <c r="D852" s="82">
        <f>DATE(YEAR(TRM_día[[#This Row],[Fecha]]),MONTH(TRM_día[[#This Row],[Fecha]]),1)</f>
        <v>42461</v>
      </c>
      <c r="E852">
        <v>2885.72</v>
      </c>
    </row>
    <row r="853" spans="2:5">
      <c r="B853" s="82" t="s">
        <v>1407</v>
      </c>
      <c r="C853" s="165">
        <f>YEAR(TRM_día[[#This Row],[Fecha]])</f>
        <v>2016</v>
      </c>
      <c r="D853" s="82">
        <f>DATE(YEAR(TRM_día[[#This Row],[Fecha]]),MONTH(TRM_día[[#This Row],[Fecha]]),1)</f>
        <v>42461</v>
      </c>
      <c r="E853">
        <v>2851.14</v>
      </c>
    </row>
    <row r="854" spans="2:5">
      <c r="B854" s="82" t="s">
        <v>1408</v>
      </c>
      <c r="C854" s="165">
        <f>YEAR(TRM_día[[#This Row],[Fecha]])</f>
        <v>2016</v>
      </c>
      <c r="D854" s="82">
        <f>DATE(YEAR(TRM_día[[#This Row],[Fecha]]),MONTH(TRM_día[[#This Row],[Fecha]]),1)</f>
        <v>42491</v>
      </c>
      <c r="E854">
        <v>2851.14</v>
      </c>
    </row>
    <row r="855" spans="2:5">
      <c r="B855" s="82" t="s">
        <v>1409</v>
      </c>
      <c r="C855" s="165">
        <f>YEAR(TRM_día[[#This Row],[Fecha]])</f>
        <v>2016</v>
      </c>
      <c r="D855" s="82">
        <f>DATE(YEAR(TRM_día[[#This Row],[Fecha]]),MONTH(TRM_día[[#This Row],[Fecha]]),1)</f>
        <v>42491</v>
      </c>
      <c r="E855">
        <v>2851.14</v>
      </c>
    </row>
    <row r="856" spans="2:5">
      <c r="B856" s="82" t="s">
        <v>1410</v>
      </c>
      <c r="C856" s="165">
        <f>YEAR(TRM_día[[#This Row],[Fecha]])</f>
        <v>2016</v>
      </c>
      <c r="D856" s="82">
        <f>DATE(YEAR(TRM_día[[#This Row],[Fecha]]),MONTH(TRM_día[[#This Row],[Fecha]]),1)</f>
        <v>42491</v>
      </c>
      <c r="E856">
        <v>2833.78</v>
      </c>
    </row>
    <row r="857" spans="2:5">
      <c r="B857" s="82" t="s">
        <v>1411</v>
      </c>
      <c r="C857" s="165">
        <f>YEAR(TRM_día[[#This Row],[Fecha]])</f>
        <v>2016</v>
      </c>
      <c r="D857" s="82">
        <f>DATE(YEAR(TRM_día[[#This Row],[Fecha]]),MONTH(TRM_día[[#This Row],[Fecha]]),1)</f>
        <v>42491</v>
      </c>
      <c r="E857">
        <v>2895.51</v>
      </c>
    </row>
    <row r="858" spans="2:5">
      <c r="B858" s="82" t="s">
        <v>1412</v>
      </c>
      <c r="C858" s="165">
        <f>YEAR(TRM_día[[#This Row],[Fecha]])</f>
        <v>2016</v>
      </c>
      <c r="D858" s="82">
        <f>DATE(YEAR(TRM_día[[#This Row],[Fecha]]),MONTH(TRM_día[[#This Row],[Fecha]]),1)</f>
        <v>42491</v>
      </c>
      <c r="E858">
        <v>2942.16</v>
      </c>
    </row>
    <row r="859" spans="2:5">
      <c r="B859" s="82" t="s">
        <v>1413</v>
      </c>
      <c r="C859" s="165">
        <f>YEAR(TRM_día[[#This Row],[Fecha]])</f>
        <v>2016</v>
      </c>
      <c r="D859" s="82">
        <f>DATE(YEAR(TRM_día[[#This Row],[Fecha]]),MONTH(TRM_día[[#This Row],[Fecha]]),1)</f>
        <v>42491</v>
      </c>
      <c r="E859">
        <v>2952.37</v>
      </c>
    </row>
    <row r="860" spans="2:5">
      <c r="B860" s="82" t="s">
        <v>1414</v>
      </c>
      <c r="C860" s="165">
        <f>YEAR(TRM_día[[#This Row],[Fecha]])</f>
        <v>2016</v>
      </c>
      <c r="D860" s="82">
        <f>DATE(YEAR(TRM_día[[#This Row],[Fecha]]),MONTH(TRM_día[[#This Row],[Fecha]]),1)</f>
        <v>42491</v>
      </c>
      <c r="E860">
        <v>2969.62</v>
      </c>
    </row>
    <row r="861" spans="2:5">
      <c r="B861" s="82" t="s">
        <v>1415</v>
      </c>
      <c r="C861" s="165">
        <f>YEAR(TRM_día[[#This Row],[Fecha]])</f>
        <v>2016</v>
      </c>
      <c r="D861" s="82">
        <f>DATE(YEAR(TRM_día[[#This Row],[Fecha]]),MONTH(TRM_día[[#This Row],[Fecha]]),1)</f>
        <v>42491</v>
      </c>
      <c r="E861">
        <v>2969.62</v>
      </c>
    </row>
    <row r="862" spans="2:5">
      <c r="B862" s="82" t="s">
        <v>1416</v>
      </c>
      <c r="C862" s="165">
        <f>YEAR(TRM_día[[#This Row],[Fecha]])</f>
        <v>2016</v>
      </c>
      <c r="D862" s="82">
        <f>DATE(YEAR(TRM_día[[#This Row],[Fecha]]),MONTH(TRM_día[[#This Row],[Fecha]]),1)</f>
        <v>42491</v>
      </c>
      <c r="E862">
        <v>2969.62</v>
      </c>
    </row>
    <row r="863" spans="2:5">
      <c r="B863" s="82" t="s">
        <v>1417</v>
      </c>
      <c r="C863" s="165">
        <f>YEAR(TRM_día[[#This Row],[Fecha]])</f>
        <v>2016</v>
      </c>
      <c r="D863" s="82">
        <f>DATE(YEAR(TRM_día[[#This Row],[Fecha]]),MONTH(TRM_día[[#This Row],[Fecha]]),1)</f>
        <v>42491</v>
      </c>
      <c r="E863">
        <v>2969.62</v>
      </c>
    </row>
    <row r="864" spans="2:5">
      <c r="B864" s="82" t="s">
        <v>1418</v>
      </c>
      <c r="C864" s="165">
        <f>YEAR(TRM_día[[#This Row],[Fecha]])</f>
        <v>2016</v>
      </c>
      <c r="D864" s="82">
        <f>DATE(YEAR(TRM_día[[#This Row],[Fecha]]),MONTH(TRM_día[[#This Row],[Fecha]]),1)</f>
        <v>42491</v>
      </c>
      <c r="E864">
        <v>2979.54</v>
      </c>
    </row>
    <row r="865" spans="2:5">
      <c r="B865" s="82" t="s">
        <v>1419</v>
      </c>
      <c r="C865" s="165">
        <f>YEAR(TRM_día[[#This Row],[Fecha]])</f>
        <v>2016</v>
      </c>
      <c r="D865" s="82">
        <f>DATE(YEAR(TRM_día[[#This Row],[Fecha]]),MONTH(TRM_día[[#This Row],[Fecha]]),1)</f>
        <v>42491</v>
      </c>
      <c r="E865">
        <v>2956.82</v>
      </c>
    </row>
    <row r="866" spans="2:5">
      <c r="B866" s="82" t="s">
        <v>1420</v>
      </c>
      <c r="C866" s="165">
        <f>YEAR(TRM_día[[#This Row],[Fecha]])</f>
        <v>2016</v>
      </c>
      <c r="D866" s="82">
        <f>DATE(YEAR(TRM_día[[#This Row],[Fecha]]),MONTH(TRM_día[[#This Row],[Fecha]]),1)</f>
        <v>42491</v>
      </c>
      <c r="E866">
        <v>2934.88</v>
      </c>
    </row>
    <row r="867" spans="2:5">
      <c r="B867" s="82" t="s">
        <v>1421</v>
      </c>
      <c r="C867" s="165">
        <f>YEAR(TRM_día[[#This Row],[Fecha]])</f>
        <v>2016</v>
      </c>
      <c r="D867" s="82">
        <f>DATE(YEAR(TRM_día[[#This Row],[Fecha]]),MONTH(TRM_día[[#This Row],[Fecha]]),1)</f>
        <v>42491</v>
      </c>
      <c r="E867">
        <v>2983.82</v>
      </c>
    </row>
    <row r="868" spans="2:5">
      <c r="B868" s="82" t="s">
        <v>1422</v>
      </c>
      <c r="C868" s="165">
        <f>YEAR(TRM_día[[#This Row],[Fecha]])</f>
        <v>2016</v>
      </c>
      <c r="D868" s="82">
        <f>DATE(YEAR(TRM_día[[#This Row],[Fecha]]),MONTH(TRM_día[[#This Row],[Fecha]]),1)</f>
        <v>42491</v>
      </c>
      <c r="E868">
        <v>2983.82</v>
      </c>
    </row>
    <row r="869" spans="2:5">
      <c r="B869" s="82" t="s">
        <v>1423</v>
      </c>
      <c r="C869" s="165">
        <f>YEAR(TRM_día[[#This Row],[Fecha]])</f>
        <v>2016</v>
      </c>
      <c r="D869" s="82">
        <f>DATE(YEAR(TRM_día[[#This Row],[Fecha]]),MONTH(TRM_día[[#This Row],[Fecha]]),1)</f>
        <v>42491</v>
      </c>
      <c r="E869">
        <v>2983.82</v>
      </c>
    </row>
    <row r="870" spans="2:5">
      <c r="B870" s="82" t="s">
        <v>1424</v>
      </c>
      <c r="C870" s="165">
        <f>YEAR(TRM_día[[#This Row],[Fecha]])</f>
        <v>2016</v>
      </c>
      <c r="D870" s="82">
        <f>DATE(YEAR(TRM_día[[#This Row],[Fecha]]),MONTH(TRM_día[[#This Row],[Fecha]]),1)</f>
        <v>42491</v>
      </c>
      <c r="E870">
        <v>3007.74</v>
      </c>
    </row>
    <row r="871" spans="2:5">
      <c r="B871" s="82" t="s">
        <v>1425</v>
      </c>
      <c r="C871" s="165">
        <f>YEAR(TRM_día[[#This Row],[Fecha]])</f>
        <v>2016</v>
      </c>
      <c r="D871" s="82">
        <f>DATE(YEAR(TRM_día[[#This Row],[Fecha]]),MONTH(TRM_día[[#This Row],[Fecha]]),1)</f>
        <v>42491</v>
      </c>
      <c r="E871">
        <v>3020.89</v>
      </c>
    </row>
    <row r="872" spans="2:5">
      <c r="B872" s="82" t="s">
        <v>1426</v>
      </c>
      <c r="C872" s="165">
        <f>YEAR(TRM_día[[#This Row],[Fecha]])</f>
        <v>2016</v>
      </c>
      <c r="D872" s="82">
        <f>DATE(YEAR(TRM_día[[#This Row],[Fecha]]),MONTH(TRM_día[[#This Row],[Fecha]]),1)</f>
        <v>42491</v>
      </c>
      <c r="E872">
        <v>3031.48</v>
      </c>
    </row>
    <row r="873" spans="2:5">
      <c r="B873" s="82" t="s">
        <v>1427</v>
      </c>
      <c r="C873" s="165">
        <f>YEAR(TRM_día[[#This Row],[Fecha]])</f>
        <v>2016</v>
      </c>
      <c r="D873" s="82">
        <f>DATE(YEAR(TRM_día[[#This Row],[Fecha]]),MONTH(TRM_día[[#This Row],[Fecha]]),1)</f>
        <v>42491</v>
      </c>
      <c r="E873">
        <v>3056.06</v>
      </c>
    </row>
    <row r="874" spans="2:5">
      <c r="B874" s="82" t="s">
        <v>1428</v>
      </c>
      <c r="C874" s="165">
        <f>YEAR(TRM_día[[#This Row],[Fecha]])</f>
        <v>2016</v>
      </c>
      <c r="D874" s="82">
        <f>DATE(YEAR(TRM_día[[#This Row],[Fecha]]),MONTH(TRM_día[[#This Row],[Fecha]]),1)</f>
        <v>42491</v>
      </c>
      <c r="E874">
        <v>3047.99</v>
      </c>
    </row>
    <row r="875" spans="2:5">
      <c r="B875" s="82" t="s">
        <v>1429</v>
      </c>
      <c r="C875" s="165">
        <f>YEAR(TRM_día[[#This Row],[Fecha]])</f>
        <v>2016</v>
      </c>
      <c r="D875" s="82">
        <f>DATE(YEAR(TRM_día[[#This Row],[Fecha]]),MONTH(TRM_día[[#This Row],[Fecha]]),1)</f>
        <v>42491</v>
      </c>
      <c r="E875">
        <v>3047.99</v>
      </c>
    </row>
    <row r="876" spans="2:5">
      <c r="B876" s="82" t="s">
        <v>1430</v>
      </c>
      <c r="C876" s="165">
        <f>YEAR(TRM_día[[#This Row],[Fecha]])</f>
        <v>2016</v>
      </c>
      <c r="D876" s="82">
        <f>DATE(YEAR(TRM_día[[#This Row],[Fecha]]),MONTH(TRM_día[[#This Row],[Fecha]]),1)</f>
        <v>42491</v>
      </c>
      <c r="E876">
        <v>3047.99</v>
      </c>
    </row>
    <row r="877" spans="2:5">
      <c r="B877" s="82" t="s">
        <v>1431</v>
      </c>
      <c r="C877" s="165">
        <f>YEAR(TRM_día[[#This Row],[Fecha]])</f>
        <v>2016</v>
      </c>
      <c r="D877" s="82">
        <f>DATE(YEAR(TRM_día[[#This Row],[Fecha]]),MONTH(TRM_día[[#This Row],[Fecha]]),1)</f>
        <v>42491</v>
      </c>
      <c r="E877">
        <v>3058.25</v>
      </c>
    </row>
    <row r="878" spans="2:5">
      <c r="B878" s="82" t="s">
        <v>1432</v>
      </c>
      <c r="C878" s="165">
        <f>YEAR(TRM_día[[#This Row],[Fecha]])</f>
        <v>2016</v>
      </c>
      <c r="D878" s="82">
        <f>DATE(YEAR(TRM_día[[#This Row],[Fecha]]),MONTH(TRM_día[[#This Row],[Fecha]]),1)</f>
        <v>42491</v>
      </c>
      <c r="E878">
        <v>3059.92</v>
      </c>
    </row>
    <row r="879" spans="2:5">
      <c r="B879" s="82" t="s">
        <v>1433</v>
      </c>
      <c r="C879" s="165">
        <f>YEAR(TRM_día[[#This Row],[Fecha]])</f>
        <v>2016</v>
      </c>
      <c r="D879" s="82">
        <f>DATE(YEAR(TRM_día[[#This Row],[Fecha]]),MONTH(TRM_día[[#This Row],[Fecha]]),1)</f>
        <v>42491</v>
      </c>
      <c r="E879">
        <v>3061.89</v>
      </c>
    </row>
    <row r="880" spans="2:5">
      <c r="B880" s="82" t="s">
        <v>1434</v>
      </c>
      <c r="C880" s="165">
        <f>YEAR(TRM_día[[#This Row],[Fecha]])</f>
        <v>2016</v>
      </c>
      <c r="D880" s="82">
        <f>DATE(YEAR(TRM_día[[#This Row],[Fecha]]),MONTH(TRM_día[[#This Row],[Fecha]]),1)</f>
        <v>42491</v>
      </c>
      <c r="E880">
        <v>3054.6</v>
      </c>
    </row>
    <row r="881" spans="2:5">
      <c r="B881" s="82" t="s">
        <v>1435</v>
      </c>
      <c r="C881" s="165">
        <f>YEAR(TRM_día[[#This Row],[Fecha]])</f>
        <v>2016</v>
      </c>
      <c r="D881" s="82">
        <f>DATE(YEAR(TRM_día[[#This Row],[Fecha]]),MONTH(TRM_día[[#This Row],[Fecha]]),1)</f>
        <v>42491</v>
      </c>
      <c r="E881">
        <v>3069.17</v>
      </c>
    </row>
    <row r="882" spans="2:5">
      <c r="B882" s="82" t="s">
        <v>1436</v>
      </c>
      <c r="C882" s="165">
        <f>YEAR(TRM_día[[#This Row],[Fecha]])</f>
        <v>2016</v>
      </c>
      <c r="D882" s="82">
        <f>DATE(YEAR(TRM_día[[#This Row],[Fecha]]),MONTH(TRM_día[[#This Row],[Fecha]]),1)</f>
        <v>42491</v>
      </c>
      <c r="E882">
        <v>3069.17</v>
      </c>
    </row>
    <row r="883" spans="2:5">
      <c r="B883" s="82" t="s">
        <v>1437</v>
      </c>
      <c r="C883" s="165">
        <f>YEAR(TRM_día[[#This Row],[Fecha]])</f>
        <v>2016</v>
      </c>
      <c r="D883" s="82">
        <f>DATE(YEAR(TRM_día[[#This Row],[Fecha]]),MONTH(TRM_día[[#This Row],[Fecha]]),1)</f>
        <v>42491</v>
      </c>
      <c r="E883">
        <v>3069.17</v>
      </c>
    </row>
    <row r="884" spans="2:5">
      <c r="B884" s="82" t="s">
        <v>1438</v>
      </c>
      <c r="C884" s="165">
        <f>YEAR(TRM_día[[#This Row],[Fecha]])</f>
        <v>2016</v>
      </c>
      <c r="D884" s="82">
        <f>DATE(YEAR(TRM_día[[#This Row],[Fecha]]),MONTH(TRM_día[[#This Row],[Fecha]]),1)</f>
        <v>42491</v>
      </c>
      <c r="E884">
        <v>3069.17</v>
      </c>
    </row>
    <row r="885" spans="2:5">
      <c r="B885" s="82" t="s">
        <v>1439</v>
      </c>
      <c r="C885" s="165">
        <f>YEAR(TRM_día[[#This Row],[Fecha]])</f>
        <v>2016</v>
      </c>
      <c r="D885" s="82">
        <f>DATE(YEAR(TRM_día[[#This Row],[Fecha]]),MONTH(TRM_día[[#This Row],[Fecha]]),1)</f>
        <v>42522</v>
      </c>
      <c r="E885">
        <v>3089.65</v>
      </c>
    </row>
    <row r="886" spans="2:5">
      <c r="B886" s="82" t="s">
        <v>1440</v>
      </c>
      <c r="C886" s="165">
        <f>YEAR(TRM_día[[#This Row],[Fecha]])</f>
        <v>2016</v>
      </c>
      <c r="D886" s="82">
        <f>DATE(YEAR(TRM_día[[#This Row],[Fecha]]),MONTH(TRM_día[[#This Row],[Fecha]]),1)</f>
        <v>42522</v>
      </c>
      <c r="E886">
        <v>3117.83</v>
      </c>
    </row>
    <row r="887" spans="2:5">
      <c r="B887" s="82" t="s">
        <v>1441</v>
      </c>
      <c r="C887" s="165">
        <f>YEAR(TRM_día[[#This Row],[Fecha]])</f>
        <v>2016</v>
      </c>
      <c r="D887" s="82">
        <f>DATE(YEAR(TRM_día[[#This Row],[Fecha]]),MONTH(TRM_día[[#This Row],[Fecha]]),1)</f>
        <v>42522</v>
      </c>
      <c r="E887">
        <v>3110.88</v>
      </c>
    </row>
    <row r="888" spans="2:5">
      <c r="B888" s="82" t="s">
        <v>1442</v>
      </c>
      <c r="C888" s="165">
        <f>YEAR(TRM_día[[#This Row],[Fecha]])</f>
        <v>2016</v>
      </c>
      <c r="D888" s="82">
        <f>DATE(YEAR(TRM_día[[#This Row],[Fecha]]),MONTH(TRM_día[[#This Row],[Fecha]]),1)</f>
        <v>42522</v>
      </c>
      <c r="E888">
        <v>3017.71</v>
      </c>
    </row>
    <row r="889" spans="2:5">
      <c r="B889" s="82" t="s">
        <v>1443</v>
      </c>
      <c r="C889" s="165">
        <f>YEAR(TRM_día[[#This Row],[Fecha]])</f>
        <v>2016</v>
      </c>
      <c r="D889" s="82">
        <f>DATE(YEAR(TRM_día[[#This Row],[Fecha]]),MONTH(TRM_día[[#This Row],[Fecha]]),1)</f>
        <v>42522</v>
      </c>
      <c r="E889">
        <v>3017.71</v>
      </c>
    </row>
    <row r="890" spans="2:5">
      <c r="B890" s="82" t="s">
        <v>1444</v>
      </c>
      <c r="C890" s="165">
        <f>YEAR(TRM_día[[#This Row],[Fecha]])</f>
        <v>2016</v>
      </c>
      <c r="D890" s="82">
        <f>DATE(YEAR(TRM_día[[#This Row],[Fecha]]),MONTH(TRM_día[[#This Row],[Fecha]]),1)</f>
        <v>42522</v>
      </c>
      <c r="E890">
        <v>3017.71</v>
      </c>
    </row>
    <row r="891" spans="2:5">
      <c r="B891" s="82" t="s">
        <v>1445</v>
      </c>
      <c r="C891" s="165">
        <f>YEAR(TRM_día[[#This Row],[Fecha]])</f>
        <v>2016</v>
      </c>
      <c r="D891" s="82">
        <f>DATE(YEAR(TRM_día[[#This Row],[Fecha]]),MONTH(TRM_día[[#This Row],[Fecha]]),1)</f>
        <v>42522</v>
      </c>
      <c r="E891">
        <v>3017.71</v>
      </c>
    </row>
    <row r="892" spans="2:5">
      <c r="B892" s="82" t="s">
        <v>1446</v>
      </c>
      <c r="C892" s="165">
        <f>YEAR(TRM_día[[#This Row],[Fecha]])</f>
        <v>2016</v>
      </c>
      <c r="D892" s="82">
        <f>DATE(YEAR(TRM_día[[#This Row],[Fecha]]),MONTH(TRM_día[[#This Row],[Fecha]]),1)</f>
        <v>42522</v>
      </c>
      <c r="E892">
        <v>2950.95</v>
      </c>
    </row>
    <row r="893" spans="2:5">
      <c r="B893" s="82" t="s">
        <v>1447</v>
      </c>
      <c r="C893" s="165">
        <f>YEAR(TRM_día[[#This Row],[Fecha]])</f>
        <v>2016</v>
      </c>
      <c r="D893" s="82">
        <f>DATE(YEAR(TRM_día[[#This Row],[Fecha]]),MONTH(TRM_día[[#This Row],[Fecha]]),1)</f>
        <v>42522</v>
      </c>
      <c r="E893">
        <v>2905.23</v>
      </c>
    </row>
    <row r="894" spans="2:5">
      <c r="B894" s="82" t="s">
        <v>1448</v>
      </c>
      <c r="C894" s="165">
        <f>YEAR(TRM_día[[#This Row],[Fecha]])</f>
        <v>2016</v>
      </c>
      <c r="D894" s="82">
        <f>DATE(YEAR(TRM_día[[#This Row],[Fecha]]),MONTH(TRM_día[[#This Row],[Fecha]]),1)</f>
        <v>42522</v>
      </c>
      <c r="E894">
        <v>2942.13</v>
      </c>
    </row>
    <row r="895" spans="2:5">
      <c r="B895" s="82" t="s">
        <v>1449</v>
      </c>
      <c r="C895" s="165">
        <f>YEAR(TRM_día[[#This Row],[Fecha]])</f>
        <v>2016</v>
      </c>
      <c r="D895" s="82">
        <f>DATE(YEAR(TRM_día[[#This Row],[Fecha]]),MONTH(TRM_día[[#This Row],[Fecha]]),1)</f>
        <v>42522</v>
      </c>
      <c r="E895">
        <v>2969.83</v>
      </c>
    </row>
    <row r="896" spans="2:5">
      <c r="B896" s="82" t="s">
        <v>1450</v>
      </c>
      <c r="C896" s="165">
        <f>YEAR(TRM_día[[#This Row],[Fecha]])</f>
        <v>2016</v>
      </c>
      <c r="D896" s="82">
        <f>DATE(YEAR(TRM_día[[#This Row],[Fecha]]),MONTH(TRM_día[[#This Row],[Fecha]]),1)</f>
        <v>42522</v>
      </c>
      <c r="E896">
        <v>2969.83</v>
      </c>
    </row>
    <row r="897" spans="2:5">
      <c r="B897" s="82" t="s">
        <v>1451</v>
      </c>
      <c r="C897" s="165">
        <f>YEAR(TRM_día[[#This Row],[Fecha]])</f>
        <v>2016</v>
      </c>
      <c r="D897" s="82">
        <f>DATE(YEAR(TRM_día[[#This Row],[Fecha]]),MONTH(TRM_día[[#This Row],[Fecha]]),1)</f>
        <v>42522</v>
      </c>
      <c r="E897">
        <v>2969.83</v>
      </c>
    </row>
    <row r="898" spans="2:5">
      <c r="B898" s="82" t="s">
        <v>1452</v>
      </c>
      <c r="C898" s="165">
        <f>YEAR(TRM_día[[#This Row],[Fecha]])</f>
        <v>2016</v>
      </c>
      <c r="D898" s="82">
        <f>DATE(YEAR(TRM_día[[#This Row],[Fecha]]),MONTH(TRM_día[[#This Row],[Fecha]]),1)</f>
        <v>42522</v>
      </c>
      <c r="E898">
        <v>2990.35</v>
      </c>
    </row>
    <row r="899" spans="2:5">
      <c r="B899" s="82" t="s">
        <v>1453</v>
      </c>
      <c r="C899" s="165">
        <f>YEAR(TRM_día[[#This Row],[Fecha]])</f>
        <v>2016</v>
      </c>
      <c r="D899" s="82">
        <f>DATE(YEAR(TRM_día[[#This Row],[Fecha]]),MONTH(TRM_día[[#This Row],[Fecha]]),1)</f>
        <v>42522</v>
      </c>
      <c r="E899">
        <v>3003.28</v>
      </c>
    </row>
    <row r="900" spans="2:5">
      <c r="B900" s="82" t="s">
        <v>1454</v>
      </c>
      <c r="C900" s="165">
        <f>YEAR(TRM_día[[#This Row],[Fecha]])</f>
        <v>2016</v>
      </c>
      <c r="D900" s="82">
        <f>DATE(YEAR(TRM_día[[#This Row],[Fecha]]),MONTH(TRM_día[[#This Row],[Fecha]]),1)</f>
        <v>42522</v>
      </c>
      <c r="E900">
        <v>2989.56</v>
      </c>
    </row>
    <row r="901" spans="2:5">
      <c r="B901" s="82" t="s">
        <v>1455</v>
      </c>
      <c r="C901" s="165">
        <f>YEAR(TRM_día[[#This Row],[Fecha]])</f>
        <v>2016</v>
      </c>
      <c r="D901" s="82">
        <f>DATE(YEAR(TRM_día[[#This Row],[Fecha]]),MONTH(TRM_día[[#This Row],[Fecha]]),1)</f>
        <v>42522</v>
      </c>
      <c r="E901">
        <v>3019.12</v>
      </c>
    </row>
    <row r="902" spans="2:5">
      <c r="B902" s="82" t="s">
        <v>1456</v>
      </c>
      <c r="C902" s="165">
        <f>YEAR(TRM_día[[#This Row],[Fecha]])</f>
        <v>2016</v>
      </c>
      <c r="D902" s="82">
        <f>DATE(YEAR(TRM_día[[#This Row],[Fecha]]),MONTH(TRM_día[[#This Row],[Fecha]]),1)</f>
        <v>42522</v>
      </c>
      <c r="E902">
        <v>3010.91</v>
      </c>
    </row>
    <row r="903" spans="2:5">
      <c r="B903" s="82" t="s">
        <v>1457</v>
      </c>
      <c r="C903" s="165">
        <f>YEAR(TRM_día[[#This Row],[Fecha]])</f>
        <v>2016</v>
      </c>
      <c r="D903" s="82">
        <f>DATE(YEAR(TRM_día[[#This Row],[Fecha]]),MONTH(TRM_día[[#This Row],[Fecha]]),1)</f>
        <v>42522</v>
      </c>
      <c r="E903">
        <v>3010.91</v>
      </c>
    </row>
    <row r="904" spans="2:5">
      <c r="B904" s="82" t="s">
        <v>1458</v>
      </c>
      <c r="C904" s="165">
        <f>YEAR(TRM_día[[#This Row],[Fecha]])</f>
        <v>2016</v>
      </c>
      <c r="D904" s="82">
        <f>DATE(YEAR(TRM_día[[#This Row],[Fecha]]),MONTH(TRM_día[[#This Row],[Fecha]]),1)</f>
        <v>42522</v>
      </c>
      <c r="E904">
        <v>3010.91</v>
      </c>
    </row>
    <row r="905" spans="2:5">
      <c r="B905" s="82" t="s">
        <v>1459</v>
      </c>
      <c r="C905" s="165">
        <f>YEAR(TRM_día[[#This Row],[Fecha]])</f>
        <v>2016</v>
      </c>
      <c r="D905" s="82">
        <f>DATE(YEAR(TRM_día[[#This Row],[Fecha]]),MONTH(TRM_día[[#This Row],[Fecha]]),1)</f>
        <v>42522</v>
      </c>
      <c r="E905">
        <v>2972.97</v>
      </c>
    </row>
    <row r="906" spans="2:5">
      <c r="B906" s="82" t="s">
        <v>1460</v>
      </c>
      <c r="C906" s="165">
        <f>YEAR(TRM_día[[#This Row],[Fecha]])</f>
        <v>2016</v>
      </c>
      <c r="D906" s="82">
        <f>DATE(YEAR(TRM_día[[#This Row],[Fecha]]),MONTH(TRM_día[[#This Row],[Fecha]]),1)</f>
        <v>42522</v>
      </c>
      <c r="E906">
        <v>2976.29</v>
      </c>
    </row>
    <row r="907" spans="2:5">
      <c r="B907" s="82" t="s">
        <v>1461</v>
      </c>
      <c r="C907" s="165">
        <f>YEAR(TRM_día[[#This Row],[Fecha]])</f>
        <v>2016</v>
      </c>
      <c r="D907" s="82">
        <f>DATE(YEAR(TRM_día[[#This Row],[Fecha]]),MONTH(TRM_día[[#This Row],[Fecha]]),1)</f>
        <v>42522</v>
      </c>
      <c r="E907">
        <v>2944.06</v>
      </c>
    </row>
    <row r="908" spans="2:5">
      <c r="B908" s="82" t="s">
        <v>1462</v>
      </c>
      <c r="C908" s="165">
        <f>YEAR(TRM_día[[#This Row],[Fecha]])</f>
        <v>2016</v>
      </c>
      <c r="D908" s="82">
        <f>DATE(YEAR(TRM_día[[#This Row],[Fecha]]),MONTH(TRM_día[[#This Row],[Fecha]]),1)</f>
        <v>42522</v>
      </c>
      <c r="E908">
        <v>2897.53</v>
      </c>
    </row>
    <row r="909" spans="2:5">
      <c r="B909" s="82" t="s">
        <v>1463</v>
      </c>
      <c r="C909" s="165">
        <f>YEAR(TRM_día[[#This Row],[Fecha]])</f>
        <v>2016</v>
      </c>
      <c r="D909" s="82">
        <f>DATE(YEAR(TRM_día[[#This Row],[Fecha]]),MONTH(TRM_día[[#This Row],[Fecha]]),1)</f>
        <v>42522</v>
      </c>
      <c r="E909">
        <v>2972.92</v>
      </c>
    </row>
    <row r="910" spans="2:5">
      <c r="B910" s="82" t="s">
        <v>1464</v>
      </c>
      <c r="C910" s="165">
        <f>YEAR(TRM_día[[#This Row],[Fecha]])</f>
        <v>2016</v>
      </c>
      <c r="D910" s="82">
        <f>DATE(YEAR(TRM_día[[#This Row],[Fecha]]),MONTH(TRM_día[[#This Row],[Fecha]]),1)</f>
        <v>42522</v>
      </c>
      <c r="E910">
        <v>2972.92</v>
      </c>
    </row>
    <row r="911" spans="2:5">
      <c r="B911" s="82" t="s">
        <v>1465</v>
      </c>
      <c r="C911" s="165">
        <f>YEAR(TRM_día[[#This Row],[Fecha]])</f>
        <v>2016</v>
      </c>
      <c r="D911" s="82">
        <f>DATE(YEAR(TRM_día[[#This Row],[Fecha]]),MONTH(TRM_día[[#This Row],[Fecha]]),1)</f>
        <v>42522</v>
      </c>
      <c r="E911">
        <v>2972.92</v>
      </c>
    </row>
    <row r="912" spans="2:5">
      <c r="B912" s="82" t="s">
        <v>1466</v>
      </c>
      <c r="C912" s="165">
        <f>YEAR(TRM_día[[#This Row],[Fecha]])</f>
        <v>2016</v>
      </c>
      <c r="D912" s="82">
        <f>DATE(YEAR(TRM_día[[#This Row],[Fecha]]),MONTH(TRM_día[[#This Row],[Fecha]]),1)</f>
        <v>42522</v>
      </c>
      <c r="E912">
        <v>3022.78</v>
      </c>
    </row>
    <row r="913" spans="2:5">
      <c r="B913" s="82" t="s">
        <v>1467</v>
      </c>
      <c r="C913" s="165">
        <f>YEAR(TRM_día[[#This Row],[Fecha]])</f>
        <v>2016</v>
      </c>
      <c r="D913" s="82">
        <f>DATE(YEAR(TRM_día[[#This Row],[Fecha]]),MONTH(TRM_día[[#This Row],[Fecha]]),1)</f>
        <v>42522</v>
      </c>
      <c r="E913">
        <v>3005.18</v>
      </c>
    </row>
    <row r="914" spans="2:5">
      <c r="B914" s="82" t="s">
        <v>1468</v>
      </c>
      <c r="C914" s="165">
        <f>YEAR(TRM_día[[#This Row],[Fecha]])</f>
        <v>2016</v>
      </c>
      <c r="D914" s="82">
        <f>DATE(YEAR(TRM_día[[#This Row],[Fecha]]),MONTH(TRM_día[[#This Row],[Fecha]]),1)</f>
        <v>42522</v>
      </c>
      <c r="E914">
        <v>2916.15</v>
      </c>
    </row>
    <row r="915" spans="2:5">
      <c r="B915" s="82" t="s">
        <v>1469</v>
      </c>
      <c r="C915" s="165">
        <f>YEAR(TRM_día[[#This Row],[Fecha]])</f>
        <v>2016</v>
      </c>
      <c r="D915" s="82">
        <f>DATE(YEAR(TRM_día[[#This Row],[Fecha]]),MONTH(TRM_día[[#This Row],[Fecha]]),1)</f>
        <v>42552</v>
      </c>
      <c r="E915">
        <v>2919.01</v>
      </c>
    </row>
    <row r="916" spans="2:5">
      <c r="B916" s="82" t="s">
        <v>1470</v>
      </c>
      <c r="C916" s="165">
        <f>YEAR(TRM_día[[#This Row],[Fecha]])</f>
        <v>2016</v>
      </c>
      <c r="D916" s="82">
        <f>DATE(YEAR(TRM_día[[#This Row],[Fecha]]),MONTH(TRM_día[[#This Row],[Fecha]]),1)</f>
        <v>42552</v>
      </c>
      <c r="E916">
        <v>2914.38</v>
      </c>
    </row>
    <row r="917" spans="2:5">
      <c r="B917" s="82" t="s">
        <v>1471</v>
      </c>
      <c r="C917" s="165">
        <f>YEAR(TRM_día[[#This Row],[Fecha]])</f>
        <v>2016</v>
      </c>
      <c r="D917" s="82">
        <f>DATE(YEAR(TRM_día[[#This Row],[Fecha]]),MONTH(TRM_día[[#This Row],[Fecha]]),1)</f>
        <v>42552</v>
      </c>
      <c r="E917">
        <v>2914.38</v>
      </c>
    </row>
    <row r="918" spans="2:5">
      <c r="B918" s="82" t="s">
        <v>1472</v>
      </c>
      <c r="C918" s="165">
        <f>YEAR(TRM_día[[#This Row],[Fecha]])</f>
        <v>2016</v>
      </c>
      <c r="D918" s="82">
        <f>DATE(YEAR(TRM_día[[#This Row],[Fecha]]),MONTH(TRM_día[[#This Row],[Fecha]]),1)</f>
        <v>42552</v>
      </c>
      <c r="E918">
        <v>2914.38</v>
      </c>
    </row>
    <row r="919" spans="2:5">
      <c r="B919" s="82" t="s">
        <v>1473</v>
      </c>
      <c r="C919" s="165">
        <f>YEAR(TRM_día[[#This Row],[Fecha]])</f>
        <v>2016</v>
      </c>
      <c r="D919" s="82">
        <f>DATE(YEAR(TRM_día[[#This Row],[Fecha]]),MONTH(TRM_día[[#This Row],[Fecha]]),1)</f>
        <v>42552</v>
      </c>
      <c r="E919">
        <v>2914.38</v>
      </c>
    </row>
    <row r="920" spans="2:5">
      <c r="B920" s="82" t="s">
        <v>1474</v>
      </c>
      <c r="C920" s="165">
        <f>YEAR(TRM_día[[#This Row],[Fecha]])</f>
        <v>2016</v>
      </c>
      <c r="D920" s="82">
        <f>DATE(YEAR(TRM_día[[#This Row],[Fecha]]),MONTH(TRM_día[[#This Row],[Fecha]]),1)</f>
        <v>42552</v>
      </c>
      <c r="E920">
        <v>2966.87</v>
      </c>
    </row>
    <row r="921" spans="2:5">
      <c r="B921" s="82" t="s">
        <v>1475</v>
      </c>
      <c r="C921" s="165">
        <f>YEAR(TRM_día[[#This Row],[Fecha]])</f>
        <v>2016</v>
      </c>
      <c r="D921" s="82">
        <f>DATE(YEAR(TRM_día[[#This Row],[Fecha]]),MONTH(TRM_día[[#This Row],[Fecha]]),1)</f>
        <v>42552</v>
      </c>
      <c r="E921">
        <v>3003.2</v>
      </c>
    </row>
    <row r="922" spans="2:5">
      <c r="B922" s="82" t="s">
        <v>1476</v>
      </c>
      <c r="C922" s="165">
        <f>YEAR(TRM_día[[#This Row],[Fecha]])</f>
        <v>2016</v>
      </c>
      <c r="D922" s="82">
        <f>DATE(YEAR(TRM_día[[#This Row],[Fecha]]),MONTH(TRM_día[[#This Row],[Fecha]]),1)</f>
        <v>42552</v>
      </c>
      <c r="E922">
        <v>2986.49</v>
      </c>
    </row>
    <row r="923" spans="2:5">
      <c r="B923" s="82" t="s">
        <v>1477</v>
      </c>
      <c r="C923" s="165">
        <f>YEAR(TRM_día[[#This Row],[Fecha]])</f>
        <v>2016</v>
      </c>
      <c r="D923" s="82">
        <f>DATE(YEAR(TRM_día[[#This Row],[Fecha]]),MONTH(TRM_día[[#This Row],[Fecha]]),1)</f>
        <v>42552</v>
      </c>
      <c r="E923">
        <v>2952.64</v>
      </c>
    </row>
    <row r="924" spans="2:5">
      <c r="B924" s="82" t="s">
        <v>1478</v>
      </c>
      <c r="C924" s="165">
        <f>YEAR(TRM_día[[#This Row],[Fecha]])</f>
        <v>2016</v>
      </c>
      <c r="D924" s="82">
        <f>DATE(YEAR(TRM_día[[#This Row],[Fecha]]),MONTH(TRM_día[[#This Row],[Fecha]]),1)</f>
        <v>42552</v>
      </c>
      <c r="E924">
        <v>2952.64</v>
      </c>
    </row>
    <row r="925" spans="2:5">
      <c r="B925" s="82" t="s">
        <v>1479</v>
      </c>
      <c r="C925" s="165">
        <f>YEAR(TRM_día[[#This Row],[Fecha]])</f>
        <v>2016</v>
      </c>
      <c r="D925" s="82">
        <f>DATE(YEAR(TRM_día[[#This Row],[Fecha]]),MONTH(TRM_día[[#This Row],[Fecha]]),1)</f>
        <v>42552</v>
      </c>
      <c r="E925">
        <v>2952.64</v>
      </c>
    </row>
    <row r="926" spans="2:5">
      <c r="B926" s="82" t="s">
        <v>1480</v>
      </c>
      <c r="C926" s="165">
        <f>YEAR(TRM_día[[#This Row],[Fecha]])</f>
        <v>2016</v>
      </c>
      <c r="D926" s="82">
        <f>DATE(YEAR(TRM_día[[#This Row],[Fecha]]),MONTH(TRM_día[[#This Row],[Fecha]]),1)</f>
        <v>42552</v>
      </c>
      <c r="E926">
        <v>2929.81</v>
      </c>
    </row>
    <row r="927" spans="2:5">
      <c r="B927" s="82" t="s">
        <v>1481</v>
      </c>
      <c r="C927" s="165">
        <f>YEAR(TRM_día[[#This Row],[Fecha]])</f>
        <v>2016</v>
      </c>
      <c r="D927" s="82">
        <f>DATE(YEAR(TRM_día[[#This Row],[Fecha]]),MONTH(TRM_día[[#This Row],[Fecha]]),1)</f>
        <v>42552</v>
      </c>
      <c r="E927">
        <v>2911.91</v>
      </c>
    </row>
    <row r="928" spans="2:5">
      <c r="B928" s="82" t="s">
        <v>1482</v>
      </c>
      <c r="C928" s="165">
        <f>YEAR(TRM_día[[#This Row],[Fecha]])</f>
        <v>2016</v>
      </c>
      <c r="D928" s="82">
        <f>DATE(YEAR(TRM_día[[#This Row],[Fecha]]),MONTH(TRM_día[[#This Row],[Fecha]]),1)</f>
        <v>42552</v>
      </c>
      <c r="E928">
        <v>2936.53</v>
      </c>
    </row>
    <row r="929" spans="2:5">
      <c r="B929" s="82" t="s">
        <v>1483</v>
      </c>
      <c r="C929" s="165">
        <f>YEAR(TRM_día[[#This Row],[Fecha]])</f>
        <v>2016</v>
      </c>
      <c r="D929" s="82">
        <f>DATE(YEAR(TRM_día[[#This Row],[Fecha]]),MONTH(TRM_día[[#This Row],[Fecha]]),1)</f>
        <v>42552</v>
      </c>
      <c r="E929">
        <v>2923.07</v>
      </c>
    </row>
    <row r="930" spans="2:5">
      <c r="B930" s="82" t="s">
        <v>1484</v>
      </c>
      <c r="C930" s="165">
        <f>YEAR(TRM_día[[#This Row],[Fecha]])</f>
        <v>2016</v>
      </c>
      <c r="D930" s="82">
        <f>DATE(YEAR(TRM_día[[#This Row],[Fecha]]),MONTH(TRM_día[[#This Row],[Fecha]]),1)</f>
        <v>42552</v>
      </c>
      <c r="E930">
        <v>2923.46</v>
      </c>
    </row>
    <row r="931" spans="2:5">
      <c r="B931" s="82" t="s">
        <v>1485</v>
      </c>
      <c r="C931" s="165">
        <f>YEAR(TRM_día[[#This Row],[Fecha]])</f>
        <v>2016</v>
      </c>
      <c r="D931" s="82">
        <f>DATE(YEAR(TRM_día[[#This Row],[Fecha]]),MONTH(TRM_día[[#This Row],[Fecha]]),1)</f>
        <v>42552</v>
      </c>
      <c r="E931">
        <v>2923.46</v>
      </c>
    </row>
    <row r="932" spans="2:5">
      <c r="B932" s="82" t="s">
        <v>1486</v>
      </c>
      <c r="C932" s="165">
        <f>YEAR(TRM_día[[#This Row],[Fecha]])</f>
        <v>2016</v>
      </c>
      <c r="D932" s="82">
        <f>DATE(YEAR(TRM_día[[#This Row],[Fecha]]),MONTH(TRM_día[[#This Row],[Fecha]]),1)</f>
        <v>42552</v>
      </c>
      <c r="E932">
        <v>2923.46</v>
      </c>
    </row>
    <row r="933" spans="2:5">
      <c r="B933" s="82" t="s">
        <v>1487</v>
      </c>
      <c r="C933" s="165">
        <f>YEAR(TRM_día[[#This Row],[Fecha]])</f>
        <v>2016</v>
      </c>
      <c r="D933" s="82">
        <f>DATE(YEAR(TRM_día[[#This Row],[Fecha]]),MONTH(TRM_día[[#This Row],[Fecha]]),1)</f>
        <v>42552</v>
      </c>
      <c r="E933">
        <v>2928.3</v>
      </c>
    </row>
    <row r="934" spans="2:5">
      <c r="B934" s="82" t="s">
        <v>1488</v>
      </c>
      <c r="C934" s="165">
        <f>YEAR(TRM_día[[#This Row],[Fecha]])</f>
        <v>2016</v>
      </c>
      <c r="D934" s="82">
        <f>DATE(YEAR(TRM_día[[#This Row],[Fecha]]),MONTH(TRM_día[[#This Row],[Fecha]]),1)</f>
        <v>42552</v>
      </c>
      <c r="E934">
        <v>2931.08</v>
      </c>
    </row>
    <row r="935" spans="2:5">
      <c r="B935" s="82" t="s">
        <v>1489</v>
      </c>
      <c r="C935" s="165">
        <f>YEAR(TRM_día[[#This Row],[Fecha]])</f>
        <v>2016</v>
      </c>
      <c r="D935" s="82">
        <f>DATE(YEAR(TRM_día[[#This Row],[Fecha]]),MONTH(TRM_día[[#This Row],[Fecha]]),1)</f>
        <v>42552</v>
      </c>
      <c r="E935">
        <v>2931.08</v>
      </c>
    </row>
    <row r="936" spans="2:5">
      <c r="B936" s="82" t="s">
        <v>1490</v>
      </c>
      <c r="C936" s="165">
        <f>YEAR(TRM_día[[#This Row],[Fecha]])</f>
        <v>2016</v>
      </c>
      <c r="D936" s="82">
        <f>DATE(YEAR(TRM_día[[#This Row],[Fecha]]),MONTH(TRM_día[[#This Row],[Fecha]]),1)</f>
        <v>42552</v>
      </c>
      <c r="E936">
        <v>2928.67</v>
      </c>
    </row>
    <row r="937" spans="2:5">
      <c r="B937" s="82" t="s">
        <v>1491</v>
      </c>
      <c r="C937" s="165">
        <f>YEAR(TRM_día[[#This Row],[Fecha]])</f>
        <v>2016</v>
      </c>
      <c r="D937" s="82">
        <f>DATE(YEAR(TRM_día[[#This Row],[Fecha]]),MONTH(TRM_día[[#This Row],[Fecha]]),1)</f>
        <v>42552</v>
      </c>
      <c r="E937">
        <v>2942.65</v>
      </c>
    </row>
    <row r="938" spans="2:5">
      <c r="B938" s="82" t="s">
        <v>1492</v>
      </c>
      <c r="C938" s="165">
        <f>YEAR(TRM_día[[#This Row],[Fecha]])</f>
        <v>2016</v>
      </c>
      <c r="D938" s="82">
        <f>DATE(YEAR(TRM_día[[#This Row],[Fecha]]),MONTH(TRM_día[[#This Row],[Fecha]]),1)</f>
        <v>42552</v>
      </c>
      <c r="E938">
        <v>2942.65</v>
      </c>
    </row>
    <row r="939" spans="2:5">
      <c r="B939" s="82" t="s">
        <v>1493</v>
      </c>
      <c r="C939" s="165">
        <f>YEAR(TRM_día[[#This Row],[Fecha]])</f>
        <v>2016</v>
      </c>
      <c r="D939" s="82">
        <f>DATE(YEAR(TRM_día[[#This Row],[Fecha]]),MONTH(TRM_día[[#This Row],[Fecha]]),1)</f>
        <v>42552</v>
      </c>
      <c r="E939">
        <v>2942.65</v>
      </c>
    </row>
    <row r="940" spans="2:5">
      <c r="B940" s="82" t="s">
        <v>1494</v>
      </c>
      <c r="C940" s="165">
        <f>YEAR(TRM_día[[#This Row],[Fecha]])</f>
        <v>2016</v>
      </c>
      <c r="D940" s="82">
        <f>DATE(YEAR(TRM_día[[#This Row],[Fecha]]),MONTH(TRM_día[[#This Row],[Fecha]]),1)</f>
        <v>42552</v>
      </c>
      <c r="E940">
        <v>2997.25</v>
      </c>
    </row>
    <row r="941" spans="2:5">
      <c r="B941" s="82" t="s">
        <v>1495</v>
      </c>
      <c r="C941" s="165">
        <f>YEAR(TRM_día[[#This Row],[Fecha]])</f>
        <v>2016</v>
      </c>
      <c r="D941" s="82">
        <f>DATE(YEAR(TRM_día[[#This Row],[Fecha]]),MONTH(TRM_día[[#This Row],[Fecha]]),1)</f>
        <v>42552</v>
      </c>
      <c r="E941">
        <v>3055.15</v>
      </c>
    </row>
    <row r="942" spans="2:5">
      <c r="B942" s="82" t="s">
        <v>1496</v>
      </c>
      <c r="C942" s="165">
        <f>YEAR(TRM_día[[#This Row],[Fecha]])</f>
        <v>2016</v>
      </c>
      <c r="D942" s="82">
        <f>DATE(YEAR(TRM_día[[#This Row],[Fecha]]),MONTH(TRM_día[[#This Row],[Fecha]]),1)</f>
        <v>42552</v>
      </c>
      <c r="E942">
        <v>3073.52</v>
      </c>
    </row>
    <row r="943" spans="2:5">
      <c r="B943" s="82" t="s">
        <v>1497</v>
      </c>
      <c r="C943" s="165">
        <f>YEAR(TRM_día[[#This Row],[Fecha]])</f>
        <v>2016</v>
      </c>
      <c r="D943" s="82">
        <f>DATE(YEAR(TRM_día[[#This Row],[Fecha]]),MONTH(TRM_día[[#This Row],[Fecha]]),1)</f>
        <v>42552</v>
      </c>
      <c r="E943">
        <v>3091.78</v>
      </c>
    </row>
    <row r="944" spans="2:5">
      <c r="B944" s="82" t="s">
        <v>1498</v>
      </c>
      <c r="C944" s="165">
        <f>YEAR(TRM_día[[#This Row],[Fecha]])</f>
        <v>2016</v>
      </c>
      <c r="D944" s="82">
        <f>DATE(YEAR(TRM_día[[#This Row],[Fecha]]),MONTH(TRM_día[[#This Row],[Fecha]]),1)</f>
        <v>42552</v>
      </c>
      <c r="E944">
        <v>3081.75</v>
      </c>
    </row>
    <row r="945" spans="2:5">
      <c r="B945" s="82" t="s">
        <v>1499</v>
      </c>
      <c r="C945" s="165">
        <f>YEAR(TRM_día[[#This Row],[Fecha]])</f>
        <v>2016</v>
      </c>
      <c r="D945" s="82">
        <f>DATE(YEAR(TRM_día[[#This Row],[Fecha]]),MONTH(TRM_día[[#This Row],[Fecha]]),1)</f>
        <v>42552</v>
      </c>
      <c r="E945">
        <v>3081.75</v>
      </c>
    </row>
    <row r="946" spans="2:5">
      <c r="B946" s="82" t="s">
        <v>1500</v>
      </c>
      <c r="C946" s="165">
        <f>YEAR(TRM_día[[#This Row],[Fecha]])</f>
        <v>2016</v>
      </c>
      <c r="D946" s="82">
        <f>DATE(YEAR(TRM_día[[#This Row],[Fecha]]),MONTH(TRM_día[[#This Row],[Fecha]]),1)</f>
        <v>42583</v>
      </c>
      <c r="E946">
        <v>3081.75</v>
      </c>
    </row>
    <row r="947" spans="2:5">
      <c r="B947" s="82" t="s">
        <v>1501</v>
      </c>
      <c r="C947" s="165">
        <f>YEAR(TRM_día[[#This Row],[Fecha]])</f>
        <v>2016</v>
      </c>
      <c r="D947" s="82">
        <f>DATE(YEAR(TRM_día[[#This Row],[Fecha]]),MONTH(TRM_día[[#This Row],[Fecha]]),1)</f>
        <v>42583</v>
      </c>
      <c r="E947">
        <v>3090.28</v>
      </c>
    </row>
    <row r="948" spans="2:5">
      <c r="B948" s="82" t="s">
        <v>1502</v>
      </c>
      <c r="C948" s="165">
        <f>YEAR(TRM_día[[#This Row],[Fecha]])</f>
        <v>2016</v>
      </c>
      <c r="D948" s="82">
        <f>DATE(YEAR(TRM_día[[#This Row],[Fecha]]),MONTH(TRM_día[[#This Row],[Fecha]]),1)</f>
        <v>42583</v>
      </c>
      <c r="E948">
        <v>3084.81</v>
      </c>
    </row>
    <row r="949" spans="2:5">
      <c r="B949" s="82" t="s">
        <v>1503</v>
      </c>
      <c r="C949" s="165">
        <f>YEAR(TRM_día[[#This Row],[Fecha]])</f>
        <v>2016</v>
      </c>
      <c r="D949" s="82">
        <f>DATE(YEAR(TRM_día[[#This Row],[Fecha]]),MONTH(TRM_día[[#This Row],[Fecha]]),1)</f>
        <v>42583</v>
      </c>
      <c r="E949">
        <v>3110.43</v>
      </c>
    </row>
    <row r="950" spans="2:5">
      <c r="B950" s="82" t="s">
        <v>1504</v>
      </c>
      <c r="C950" s="165">
        <f>YEAR(TRM_día[[#This Row],[Fecha]])</f>
        <v>2016</v>
      </c>
      <c r="D950" s="82">
        <f>DATE(YEAR(TRM_día[[#This Row],[Fecha]]),MONTH(TRM_día[[#This Row],[Fecha]]),1)</f>
        <v>42583</v>
      </c>
      <c r="E950">
        <v>3079.83</v>
      </c>
    </row>
    <row r="951" spans="2:5">
      <c r="B951" s="82" t="s">
        <v>1505</v>
      </c>
      <c r="C951" s="165">
        <f>YEAR(TRM_día[[#This Row],[Fecha]])</f>
        <v>2016</v>
      </c>
      <c r="D951" s="82">
        <f>DATE(YEAR(TRM_día[[#This Row],[Fecha]]),MONTH(TRM_día[[#This Row],[Fecha]]),1)</f>
        <v>42583</v>
      </c>
      <c r="E951">
        <v>3052.8</v>
      </c>
    </row>
    <row r="952" spans="2:5">
      <c r="B952" s="82" t="s">
        <v>1506</v>
      </c>
      <c r="C952" s="165">
        <f>YEAR(TRM_día[[#This Row],[Fecha]])</f>
        <v>2016</v>
      </c>
      <c r="D952" s="82">
        <f>DATE(YEAR(TRM_día[[#This Row],[Fecha]]),MONTH(TRM_día[[#This Row],[Fecha]]),1)</f>
        <v>42583</v>
      </c>
      <c r="E952">
        <v>3052.8</v>
      </c>
    </row>
    <row r="953" spans="2:5">
      <c r="B953" s="82" t="s">
        <v>1507</v>
      </c>
      <c r="C953" s="165">
        <f>YEAR(TRM_día[[#This Row],[Fecha]])</f>
        <v>2016</v>
      </c>
      <c r="D953" s="82">
        <f>DATE(YEAR(TRM_día[[#This Row],[Fecha]]),MONTH(TRM_día[[#This Row],[Fecha]]),1)</f>
        <v>42583</v>
      </c>
      <c r="E953">
        <v>3052.8</v>
      </c>
    </row>
    <row r="954" spans="2:5">
      <c r="B954" s="82" t="s">
        <v>1508</v>
      </c>
      <c r="C954" s="165">
        <f>YEAR(TRM_día[[#This Row],[Fecha]])</f>
        <v>2016</v>
      </c>
      <c r="D954" s="82">
        <f>DATE(YEAR(TRM_día[[#This Row],[Fecha]]),MONTH(TRM_día[[#This Row],[Fecha]]),1)</f>
        <v>42583</v>
      </c>
      <c r="E954">
        <v>2992.5</v>
      </c>
    </row>
    <row r="955" spans="2:5">
      <c r="B955" s="82" t="s">
        <v>1509</v>
      </c>
      <c r="C955" s="165">
        <f>YEAR(TRM_día[[#This Row],[Fecha]])</f>
        <v>2016</v>
      </c>
      <c r="D955" s="82">
        <f>DATE(YEAR(TRM_día[[#This Row],[Fecha]]),MONTH(TRM_día[[#This Row],[Fecha]]),1)</f>
        <v>42583</v>
      </c>
      <c r="E955">
        <v>2974.31</v>
      </c>
    </row>
    <row r="956" spans="2:5">
      <c r="B956" s="82" t="s">
        <v>1510</v>
      </c>
      <c r="C956" s="165">
        <f>YEAR(TRM_día[[#This Row],[Fecha]])</f>
        <v>2016</v>
      </c>
      <c r="D956" s="82">
        <f>DATE(YEAR(TRM_día[[#This Row],[Fecha]]),MONTH(TRM_día[[#This Row],[Fecha]]),1)</f>
        <v>42583</v>
      </c>
      <c r="E956">
        <v>2954.9</v>
      </c>
    </row>
    <row r="957" spans="2:5">
      <c r="B957" s="82" t="s">
        <v>1511</v>
      </c>
      <c r="C957" s="165">
        <f>YEAR(TRM_día[[#This Row],[Fecha]])</f>
        <v>2016</v>
      </c>
      <c r="D957" s="82">
        <f>DATE(YEAR(TRM_día[[#This Row],[Fecha]]),MONTH(TRM_día[[#This Row],[Fecha]]),1)</f>
        <v>42583</v>
      </c>
      <c r="E957">
        <v>2911.26</v>
      </c>
    </row>
    <row r="958" spans="2:5">
      <c r="B958" s="82" t="s">
        <v>1512</v>
      </c>
      <c r="C958" s="165">
        <f>YEAR(TRM_día[[#This Row],[Fecha]])</f>
        <v>2016</v>
      </c>
      <c r="D958" s="82">
        <f>DATE(YEAR(TRM_día[[#This Row],[Fecha]]),MONTH(TRM_día[[#This Row],[Fecha]]),1)</f>
        <v>42583</v>
      </c>
      <c r="E958">
        <v>2908.67</v>
      </c>
    </row>
    <row r="959" spans="2:5">
      <c r="B959" s="82" t="s">
        <v>1513</v>
      </c>
      <c r="C959" s="165">
        <f>YEAR(TRM_día[[#This Row],[Fecha]])</f>
        <v>2016</v>
      </c>
      <c r="D959" s="82">
        <f>DATE(YEAR(TRM_día[[#This Row],[Fecha]]),MONTH(TRM_día[[#This Row],[Fecha]]),1)</f>
        <v>42583</v>
      </c>
      <c r="E959">
        <v>2908.67</v>
      </c>
    </row>
    <row r="960" spans="2:5">
      <c r="B960" s="82" t="s">
        <v>1514</v>
      </c>
      <c r="C960" s="165">
        <f>YEAR(TRM_día[[#This Row],[Fecha]])</f>
        <v>2016</v>
      </c>
      <c r="D960" s="82">
        <f>DATE(YEAR(TRM_día[[#This Row],[Fecha]]),MONTH(TRM_día[[#This Row],[Fecha]]),1)</f>
        <v>42583</v>
      </c>
      <c r="E960">
        <v>2908.67</v>
      </c>
    </row>
    <row r="961" spans="2:5">
      <c r="B961" s="82" t="s">
        <v>1515</v>
      </c>
      <c r="C961" s="165">
        <f>YEAR(TRM_día[[#This Row],[Fecha]])</f>
        <v>2016</v>
      </c>
      <c r="D961" s="82">
        <f>DATE(YEAR(TRM_día[[#This Row],[Fecha]]),MONTH(TRM_día[[#This Row],[Fecha]]),1)</f>
        <v>42583</v>
      </c>
      <c r="E961">
        <v>2908.67</v>
      </c>
    </row>
    <row r="962" spans="2:5">
      <c r="B962" s="82" t="s">
        <v>1516</v>
      </c>
      <c r="C962" s="165">
        <f>YEAR(TRM_día[[#This Row],[Fecha]])</f>
        <v>2016</v>
      </c>
      <c r="D962" s="82">
        <f>DATE(YEAR(TRM_día[[#This Row],[Fecha]]),MONTH(TRM_día[[#This Row],[Fecha]]),1)</f>
        <v>42583</v>
      </c>
      <c r="E962">
        <v>2905.3</v>
      </c>
    </row>
    <row r="963" spans="2:5">
      <c r="B963" s="82" t="s">
        <v>1517</v>
      </c>
      <c r="C963" s="165">
        <f>YEAR(TRM_día[[#This Row],[Fecha]])</f>
        <v>2016</v>
      </c>
      <c r="D963" s="82">
        <f>DATE(YEAR(TRM_día[[#This Row],[Fecha]]),MONTH(TRM_día[[#This Row],[Fecha]]),1)</f>
        <v>42583</v>
      </c>
      <c r="E963">
        <v>2918.07</v>
      </c>
    </row>
    <row r="964" spans="2:5">
      <c r="B964" s="82" t="s">
        <v>1518</v>
      </c>
      <c r="C964" s="165">
        <f>YEAR(TRM_día[[#This Row],[Fecha]])</f>
        <v>2016</v>
      </c>
      <c r="D964" s="82">
        <f>DATE(YEAR(TRM_día[[#This Row],[Fecha]]),MONTH(TRM_día[[#This Row],[Fecha]]),1)</f>
        <v>42583</v>
      </c>
      <c r="E964">
        <v>2884.02</v>
      </c>
    </row>
    <row r="965" spans="2:5">
      <c r="B965" s="82" t="s">
        <v>1519</v>
      </c>
      <c r="C965" s="165">
        <f>YEAR(TRM_día[[#This Row],[Fecha]])</f>
        <v>2016</v>
      </c>
      <c r="D965" s="82">
        <f>DATE(YEAR(TRM_día[[#This Row],[Fecha]]),MONTH(TRM_día[[#This Row],[Fecha]]),1)</f>
        <v>42583</v>
      </c>
      <c r="E965">
        <v>2867.37</v>
      </c>
    </row>
    <row r="966" spans="2:5">
      <c r="B966" s="82" t="s">
        <v>1520</v>
      </c>
      <c r="C966" s="165">
        <f>YEAR(TRM_día[[#This Row],[Fecha]])</f>
        <v>2016</v>
      </c>
      <c r="D966" s="82">
        <f>DATE(YEAR(TRM_día[[#This Row],[Fecha]]),MONTH(TRM_día[[#This Row],[Fecha]]),1)</f>
        <v>42583</v>
      </c>
      <c r="E966">
        <v>2867.37</v>
      </c>
    </row>
    <row r="967" spans="2:5">
      <c r="B967" s="82" t="s">
        <v>1521</v>
      </c>
      <c r="C967" s="165">
        <f>YEAR(TRM_día[[#This Row],[Fecha]])</f>
        <v>2016</v>
      </c>
      <c r="D967" s="82">
        <f>DATE(YEAR(TRM_día[[#This Row],[Fecha]]),MONTH(TRM_día[[#This Row],[Fecha]]),1)</f>
        <v>42583</v>
      </c>
      <c r="E967">
        <v>2867.37</v>
      </c>
    </row>
    <row r="968" spans="2:5">
      <c r="B968" s="82" t="s">
        <v>1522</v>
      </c>
      <c r="C968" s="165">
        <f>YEAR(TRM_día[[#This Row],[Fecha]])</f>
        <v>2016</v>
      </c>
      <c r="D968" s="82">
        <f>DATE(YEAR(TRM_día[[#This Row],[Fecha]]),MONTH(TRM_día[[#This Row],[Fecha]]),1)</f>
        <v>42583</v>
      </c>
      <c r="E968">
        <v>2883.89</v>
      </c>
    </row>
    <row r="969" spans="2:5">
      <c r="B969" s="82" t="s">
        <v>1523</v>
      </c>
      <c r="C969" s="165">
        <f>YEAR(TRM_día[[#This Row],[Fecha]])</f>
        <v>2016</v>
      </c>
      <c r="D969" s="82">
        <f>DATE(YEAR(TRM_día[[#This Row],[Fecha]]),MONTH(TRM_día[[#This Row],[Fecha]]),1)</f>
        <v>42583</v>
      </c>
      <c r="E969">
        <v>2909.1</v>
      </c>
    </row>
    <row r="970" spans="2:5">
      <c r="B970" s="82" t="s">
        <v>1524</v>
      </c>
      <c r="C970" s="165">
        <f>YEAR(TRM_día[[#This Row],[Fecha]])</f>
        <v>2016</v>
      </c>
      <c r="D970" s="82">
        <f>DATE(YEAR(TRM_día[[#This Row],[Fecha]]),MONTH(TRM_día[[#This Row],[Fecha]]),1)</f>
        <v>42583</v>
      </c>
      <c r="E970">
        <v>2938.28</v>
      </c>
    </row>
    <row r="971" spans="2:5">
      <c r="B971" s="82" t="s">
        <v>1525</v>
      </c>
      <c r="C971" s="165">
        <f>YEAR(TRM_día[[#This Row],[Fecha]])</f>
        <v>2016</v>
      </c>
      <c r="D971" s="82">
        <f>DATE(YEAR(TRM_día[[#This Row],[Fecha]]),MONTH(TRM_día[[#This Row],[Fecha]]),1)</f>
        <v>42583</v>
      </c>
      <c r="E971">
        <v>2915.67</v>
      </c>
    </row>
    <row r="972" spans="2:5">
      <c r="B972" s="82" t="s">
        <v>1526</v>
      </c>
      <c r="C972" s="165">
        <f>YEAR(TRM_día[[#This Row],[Fecha]])</f>
        <v>2016</v>
      </c>
      <c r="D972" s="82">
        <f>DATE(YEAR(TRM_día[[#This Row],[Fecha]]),MONTH(TRM_día[[#This Row],[Fecha]]),1)</f>
        <v>42583</v>
      </c>
      <c r="E972">
        <v>2882.69</v>
      </c>
    </row>
    <row r="973" spans="2:5">
      <c r="B973" s="82" t="s">
        <v>1527</v>
      </c>
      <c r="C973" s="165">
        <f>YEAR(TRM_día[[#This Row],[Fecha]])</f>
        <v>2016</v>
      </c>
      <c r="D973" s="82">
        <f>DATE(YEAR(TRM_día[[#This Row],[Fecha]]),MONTH(TRM_día[[#This Row],[Fecha]]),1)</f>
        <v>42583</v>
      </c>
      <c r="E973">
        <v>2882.69</v>
      </c>
    </row>
    <row r="974" spans="2:5">
      <c r="B974" s="82" t="s">
        <v>1528</v>
      </c>
      <c r="C974" s="165">
        <f>YEAR(TRM_día[[#This Row],[Fecha]])</f>
        <v>2016</v>
      </c>
      <c r="D974" s="82">
        <f>DATE(YEAR(TRM_día[[#This Row],[Fecha]]),MONTH(TRM_día[[#This Row],[Fecha]]),1)</f>
        <v>42583</v>
      </c>
      <c r="E974">
        <v>2882.69</v>
      </c>
    </row>
    <row r="975" spans="2:5">
      <c r="B975" s="82" t="s">
        <v>1529</v>
      </c>
      <c r="C975" s="165">
        <f>YEAR(TRM_día[[#This Row],[Fecha]])</f>
        <v>2016</v>
      </c>
      <c r="D975" s="82">
        <f>DATE(YEAR(TRM_día[[#This Row],[Fecha]]),MONTH(TRM_día[[#This Row],[Fecha]]),1)</f>
        <v>42583</v>
      </c>
      <c r="E975">
        <v>2924.29</v>
      </c>
    </row>
    <row r="976" spans="2:5">
      <c r="B976" s="82" t="s">
        <v>1530</v>
      </c>
      <c r="C976" s="165">
        <f>YEAR(TRM_día[[#This Row],[Fecha]])</f>
        <v>2016</v>
      </c>
      <c r="D976" s="82">
        <f>DATE(YEAR(TRM_día[[#This Row],[Fecha]]),MONTH(TRM_día[[#This Row],[Fecha]]),1)</f>
        <v>42583</v>
      </c>
      <c r="E976">
        <v>2933.82</v>
      </c>
    </row>
    <row r="977" spans="2:5">
      <c r="B977" s="82" t="s">
        <v>1531</v>
      </c>
      <c r="C977" s="165">
        <f>YEAR(TRM_día[[#This Row],[Fecha]])</f>
        <v>2016</v>
      </c>
      <c r="D977" s="82">
        <f>DATE(YEAR(TRM_día[[#This Row],[Fecha]]),MONTH(TRM_día[[#This Row],[Fecha]]),1)</f>
        <v>42614</v>
      </c>
      <c r="E977">
        <v>2956.53</v>
      </c>
    </row>
    <row r="978" spans="2:5">
      <c r="B978" s="82" t="s">
        <v>1532</v>
      </c>
      <c r="C978" s="165">
        <f>YEAR(TRM_día[[#This Row],[Fecha]])</f>
        <v>2016</v>
      </c>
      <c r="D978" s="82">
        <f>DATE(YEAR(TRM_día[[#This Row],[Fecha]]),MONTH(TRM_día[[#This Row],[Fecha]]),1)</f>
        <v>42614</v>
      </c>
      <c r="E978">
        <v>2986.36</v>
      </c>
    </row>
    <row r="979" spans="2:5">
      <c r="B979" s="82" t="s">
        <v>1533</v>
      </c>
      <c r="C979" s="165">
        <f>YEAR(TRM_día[[#This Row],[Fecha]])</f>
        <v>2016</v>
      </c>
      <c r="D979" s="82">
        <f>DATE(YEAR(TRM_día[[#This Row],[Fecha]]),MONTH(TRM_día[[#This Row],[Fecha]]),1)</f>
        <v>42614</v>
      </c>
      <c r="E979">
        <v>2957.56</v>
      </c>
    </row>
    <row r="980" spans="2:5">
      <c r="B980" s="82" t="s">
        <v>1534</v>
      </c>
      <c r="C980" s="165">
        <f>YEAR(TRM_día[[#This Row],[Fecha]])</f>
        <v>2016</v>
      </c>
      <c r="D980" s="82">
        <f>DATE(YEAR(TRM_día[[#This Row],[Fecha]]),MONTH(TRM_día[[#This Row],[Fecha]]),1)</f>
        <v>42614</v>
      </c>
      <c r="E980">
        <v>2957.56</v>
      </c>
    </row>
    <row r="981" spans="2:5">
      <c r="B981" s="82" t="s">
        <v>1535</v>
      </c>
      <c r="C981" s="165">
        <f>YEAR(TRM_día[[#This Row],[Fecha]])</f>
        <v>2016</v>
      </c>
      <c r="D981" s="82">
        <f>DATE(YEAR(TRM_día[[#This Row],[Fecha]]),MONTH(TRM_día[[#This Row],[Fecha]]),1)</f>
        <v>42614</v>
      </c>
      <c r="E981">
        <v>2957.56</v>
      </c>
    </row>
    <row r="982" spans="2:5">
      <c r="B982" s="82" t="s">
        <v>1536</v>
      </c>
      <c r="C982" s="165">
        <f>YEAR(TRM_día[[#This Row],[Fecha]])</f>
        <v>2016</v>
      </c>
      <c r="D982" s="82">
        <f>DATE(YEAR(TRM_día[[#This Row],[Fecha]]),MONTH(TRM_día[[#This Row],[Fecha]]),1)</f>
        <v>42614</v>
      </c>
      <c r="E982">
        <v>2957.56</v>
      </c>
    </row>
    <row r="983" spans="2:5">
      <c r="B983" s="82" t="s">
        <v>1537</v>
      </c>
      <c r="C983" s="165">
        <f>YEAR(TRM_día[[#This Row],[Fecha]])</f>
        <v>2016</v>
      </c>
      <c r="D983" s="82">
        <f>DATE(YEAR(TRM_día[[#This Row],[Fecha]]),MONTH(TRM_día[[#This Row],[Fecha]]),1)</f>
        <v>42614</v>
      </c>
      <c r="E983">
        <v>2887.64</v>
      </c>
    </row>
    <row r="984" spans="2:5">
      <c r="B984" s="82" t="s">
        <v>1538</v>
      </c>
      <c r="C984" s="165">
        <f>YEAR(TRM_día[[#This Row],[Fecha]])</f>
        <v>2016</v>
      </c>
      <c r="D984" s="82">
        <f>DATE(YEAR(TRM_día[[#This Row],[Fecha]]),MONTH(TRM_día[[#This Row],[Fecha]]),1)</f>
        <v>42614</v>
      </c>
      <c r="E984">
        <v>2840.38</v>
      </c>
    </row>
    <row r="985" spans="2:5">
      <c r="B985" s="82" t="s">
        <v>1539</v>
      </c>
      <c r="C985" s="165">
        <f>YEAR(TRM_día[[#This Row],[Fecha]])</f>
        <v>2016</v>
      </c>
      <c r="D985" s="82">
        <f>DATE(YEAR(TRM_día[[#This Row],[Fecha]]),MONTH(TRM_día[[#This Row],[Fecha]]),1)</f>
        <v>42614</v>
      </c>
      <c r="E985">
        <v>2846.13</v>
      </c>
    </row>
    <row r="986" spans="2:5">
      <c r="B986" s="82" t="s">
        <v>1540</v>
      </c>
      <c r="C986" s="165">
        <f>YEAR(TRM_día[[#This Row],[Fecha]])</f>
        <v>2016</v>
      </c>
      <c r="D986" s="82">
        <f>DATE(YEAR(TRM_día[[#This Row],[Fecha]]),MONTH(TRM_día[[#This Row],[Fecha]]),1)</f>
        <v>42614</v>
      </c>
      <c r="E986">
        <v>2899.29</v>
      </c>
    </row>
    <row r="987" spans="2:5">
      <c r="B987" s="82" t="s">
        <v>1541</v>
      </c>
      <c r="C987" s="165">
        <f>YEAR(TRM_día[[#This Row],[Fecha]])</f>
        <v>2016</v>
      </c>
      <c r="D987" s="82">
        <f>DATE(YEAR(TRM_día[[#This Row],[Fecha]]),MONTH(TRM_día[[#This Row],[Fecha]]),1)</f>
        <v>42614</v>
      </c>
      <c r="E987">
        <v>2899.29</v>
      </c>
    </row>
    <row r="988" spans="2:5">
      <c r="B988" s="82" t="s">
        <v>1542</v>
      </c>
      <c r="C988" s="165">
        <f>YEAR(TRM_día[[#This Row],[Fecha]])</f>
        <v>2016</v>
      </c>
      <c r="D988" s="82">
        <f>DATE(YEAR(TRM_día[[#This Row],[Fecha]]),MONTH(TRM_día[[#This Row],[Fecha]]),1)</f>
        <v>42614</v>
      </c>
      <c r="E988">
        <v>2899.29</v>
      </c>
    </row>
    <row r="989" spans="2:5">
      <c r="B989" s="82" t="s">
        <v>1543</v>
      </c>
      <c r="C989" s="165">
        <f>YEAR(TRM_día[[#This Row],[Fecha]])</f>
        <v>2016</v>
      </c>
      <c r="D989" s="82">
        <f>DATE(YEAR(TRM_día[[#This Row],[Fecha]]),MONTH(TRM_día[[#This Row],[Fecha]]),1)</f>
        <v>42614</v>
      </c>
      <c r="E989">
        <v>2942.29</v>
      </c>
    </row>
    <row r="990" spans="2:5">
      <c r="B990" s="82" t="s">
        <v>1544</v>
      </c>
      <c r="C990" s="165">
        <f>YEAR(TRM_día[[#This Row],[Fecha]])</f>
        <v>2016</v>
      </c>
      <c r="D990" s="82">
        <f>DATE(YEAR(TRM_día[[#This Row],[Fecha]]),MONTH(TRM_día[[#This Row],[Fecha]]),1)</f>
        <v>42614</v>
      </c>
      <c r="E990">
        <v>2976.19</v>
      </c>
    </row>
    <row r="991" spans="2:5">
      <c r="B991" s="82" t="s">
        <v>1545</v>
      </c>
      <c r="C991" s="165">
        <f>YEAR(TRM_día[[#This Row],[Fecha]])</f>
        <v>2016</v>
      </c>
      <c r="D991" s="82">
        <f>DATE(YEAR(TRM_día[[#This Row],[Fecha]]),MONTH(TRM_día[[#This Row],[Fecha]]),1)</f>
        <v>42614</v>
      </c>
      <c r="E991">
        <v>2972.65</v>
      </c>
    </row>
    <row r="992" spans="2:5">
      <c r="B992" s="82" t="s">
        <v>1546</v>
      </c>
      <c r="C992" s="165">
        <f>YEAR(TRM_día[[#This Row],[Fecha]])</f>
        <v>2016</v>
      </c>
      <c r="D992" s="82">
        <f>DATE(YEAR(TRM_día[[#This Row],[Fecha]]),MONTH(TRM_día[[#This Row],[Fecha]]),1)</f>
        <v>42614</v>
      </c>
      <c r="E992">
        <v>2938.5</v>
      </c>
    </row>
    <row r="993" spans="2:5">
      <c r="B993" s="82" t="s">
        <v>1547</v>
      </c>
      <c r="C993" s="165">
        <f>YEAR(TRM_día[[#This Row],[Fecha]])</f>
        <v>2016</v>
      </c>
      <c r="D993" s="82">
        <f>DATE(YEAR(TRM_día[[#This Row],[Fecha]]),MONTH(TRM_día[[#This Row],[Fecha]]),1)</f>
        <v>42614</v>
      </c>
      <c r="E993">
        <v>2956.58</v>
      </c>
    </row>
    <row r="994" spans="2:5">
      <c r="B994" s="82" t="s">
        <v>1548</v>
      </c>
      <c r="C994" s="165">
        <f>YEAR(TRM_día[[#This Row],[Fecha]])</f>
        <v>2016</v>
      </c>
      <c r="D994" s="82">
        <f>DATE(YEAR(TRM_día[[#This Row],[Fecha]]),MONTH(TRM_día[[#This Row],[Fecha]]),1)</f>
        <v>42614</v>
      </c>
      <c r="E994">
        <v>2956.58</v>
      </c>
    </row>
    <row r="995" spans="2:5">
      <c r="B995" s="82" t="s">
        <v>1549</v>
      </c>
      <c r="C995" s="165">
        <f>YEAR(TRM_día[[#This Row],[Fecha]])</f>
        <v>2016</v>
      </c>
      <c r="D995" s="82">
        <f>DATE(YEAR(TRM_día[[#This Row],[Fecha]]),MONTH(TRM_día[[#This Row],[Fecha]]),1)</f>
        <v>42614</v>
      </c>
      <c r="E995">
        <v>2956.58</v>
      </c>
    </row>
    <row r="996" spans="2:5">
      <c r="B996" s="82" t="s">
        <v>1550</v>
      </c>
      <c r="C996" s="165">
        <f>YEAR(TRM_día[[#This Row],[Fecha]])</f>
        <v>2016</v>
      </c>
      <c r="D996" s="82">
        <f>DATE(YEAR(TRM_día[[#This Row],[Fecha]]),MONTH(TRM_día[[#This Row],[Fecha]]),1)</f>
        <v>42614</v>
      </c>
      <c r="E996">
        <v>2928.18</v>
      </c>
    </row>
    <row r="997" spans="2:5">
      <c r="B997" s="82" t="s">
        <v>1551</v>
      </c>
      <c r="C997" s="165">
        <f>YEAR(TRM_día[[#This Row],[Fecha]])</f>
        <v>2016</v>
      </c>
      <c r="D997" s="82">
        <f>DATE(YEAR(TRM_día[[#This Row],[Fecha]]),MONTH(TRM_día[[#This Row],[Fecha]]),1)</f>
        <v>42614</v>
      </c>
      <c r="E997">
        <v>2911.11</v>
      </c>
    </row>
    <row r="998" spans="2:5">
      <c r="B998" s="82" t="s">
        <v>1552</v>
      </c>
      <c r="C998" s="165">
        <f>YEAR(TRM_día[[#This Row],[Fecha]])</f>
        <v>2016</v>
      </c>
      <c r="D998" s="82">
        <f>DATE(YEAR(TRM_día[[#This Row],[Fecha]]),MONTH(TRM_día[[#This Row],[Fecha]]),1)</f>
        <v>42614</v>
      </c>
      <c r="E998">
        <v>2894.15</v>
      </c>
    </row>
    <row r="999" spans="2:5">
      <c r="B999" s="82" t="s">
        <v>1553</v>
      </c>
      <c r="C999" s="165">
        <f>YEAR(TRM_día[[#This Row],[Fecha]])</f>
        <v>2016</v>
      </c>
      <c r="D999" s="82">
        <f>DATE(YEAR(TRM_día[[#This Row],[Fecha]]),MONTH(TRM_día[[#This Row],[Fecha]]),1)</f>
        <v>42614</v>
      </c>
      <c r="E999">
        <v>2862.52</v>
      </c>
    </row>
    <row r="1000" spans="2:5">
      <c r="B1000" s="82" t="s">
        <v>1554</v>
      </c>
      <c r="C1000" s="165">
        <f>YEAR(TRM_día[[#This Row],[Fecha]])</f>
        <v>2016</v>
      </c>
      <c r="D1000" s="82">
        <f>DATE(YEAR(TRM_día[[#This Row],[Fecha]]),MONTH(TRM_día[[#This Row],[Fecha]]),1)</f>
        <v>42614</v>
      </c>
      <c r="E1000">
        <v>2917.95</v>
      </c>
    </row>
    <row r="1001" spans="2:5">
      <c r="B1001" s="82" t="s">
        <v>1555</v>
      </c>
      <c r="C1001" s="165">
        <f>YEAR(TRM_día[[#This Row],[Fecha]])</f>
        <v>2016</v>
      </c>
      <c r="D1001" s="82">
        <f>DATE(YEAR(TRM_día[[#This Row],[Fecha]]),MONTH(TRM_día[[#This Row],[Fecha]]),1)</f>
        <v>42614</v>
      </c>
      <c r="E1001">
        <v>2917.95</v>
      </c>
    </row>
    <row r="1002" spans="2:5">
      <c r="B1002" s="82" t="s">
        <v>1556</v>
      </c>
      <c r="C1002" s="165">
        <f>YEAR(TRM_día[[#This Row],[Fecha]])</f>
        <v>2016</v>
      </c>
      <c r="D1002" s="82">
        <f>DATE(YEAR(TRM_día[[#This Row],[Fecha]]),MONTH(TRM_día[[#This Row],[Fecha]]),1)</f>
        <v>42614</v>
      </c>
      <c r="E1002">
        <v>2917.95</v>
      </c>
    </row>
    <row r="1003" spans="2:5">
      <c r="B1003" s="82" t="s">
        <v>1557</v>
      </c>
      <c r="C1003" s="165">
        <f>YEAR(TRM_día[[#This Row],[Fecha]])</f>
        <v>2016</v>
      </c>
      <c r="D1003" s="82">
        <f>DATE(YEAR(TRM_día[[#This Row],[Fecha]]),MONTH(TRM_día[[#This Row],[Fecha]]),1)</f>
        <v>42614</v>
      </c>
      <c r="E1003">
        <v>2917.58</v>
      </c>
    </row>
    <row r="1004" spans="2:5">
      <c r="B1004" s="82" t="s">
        <v>1558</v>
      </c>
      <c r="C1004" s="165">
        <f>YEAR(TRM_día[[#This Row],[Fecha]])</f>
        <v>2016</v>
      </c>
      <c r="D1004" s="82">
        <f>DATE(YEAR(TRM_día[[#This Row],[Fecha]]),MONTH(TRM_día[[#This Row],[Fecha]]),1)</f>
        <v>42614</v>
      </c>
      <c r="E1004">
        <v>2921.99</v>
      </c>
    </row>
    <row r="1005" spans="2:5">
      <c r="B1005" s="82" t="s">
        <v>1559</v>
      </c>
      <c r="C1005" s="165">
        <f>YEAR(TRM_día[[#This Row],[Fecha]])</f>
        <v>2016</v>
      </c>
      <c r="D1005" s="82">
        <f>DATE(YEAR(TRM_día[[#This Row],[Fecha]]),MONTH(TRM_día[[#This Row],[Fecha]]),1)</f>
        <v>42614</v>
      </c>
      <c r="E1005">
        <v>2914.11</v>
      </c>
    </row>
    <row r="1006" spans="2:5">
      <c r="B1006" s="82" t="s">
        <v>1560</v>
      </c>
      <c r="C1006" s="165">
        <f>YEAR(TRM_día[[#This Row],[Fecha]])</f>
        <v>2016</v>
      </c>
      <c r="D1006" s="82">
        <f>DATE(YEAR(TRM_día[[#This Row],[Fecha]]),MONTH(TRM_día[[#This Row],[Fecha]]),1)</f>
        <v>42614</v>
      </c>
      <c r="E1006">
        <v>2879.95</v>
      </c>
    </row>
    <row r="1007" spans="2:5">
      <c r="B1007" s="82" t="s">
        <v>1561</v>
      </c>
      <c r="C1007" s="165">
        <f>YEAR(TRM_día[[#This Row],[Fecha]])</f>
        <v>2016</v>
      </c>
      <c r="D1007" s="82">
        <f>DATE(YEAR(TRM_día[[#This Row],[Fecha]]),MONTH(TRM_día[[#This Row],[Fecha]]),1)</f>
        <v>42644</v>
      </c>
      <c r="E1007">
        <v>2880.08</v>
      </c>
    </row>
    <row r="1008" spans="2:5">
      <c r="B1008" s="82" t="s">
        <v>1562</v>
      </c>
      <c r="C1008" s="165">
        <f>YEAR(TRM_día[[#This Row],[Fecha]])</f>
        <v>2016</v>
      </c>
      <c r="D1008" s="82">
        <f>DATE(YEAR(TRM_día[[#This Row],[Fecha]]),MONTH(TRM_día[[#This Row],[Fecha]]),1)</f>
        <v>42644</v>
      </c>
      <c r="E1008">
        <v>2880.08</v>
      </c>
    </row>
    <row r="1009" spans="2:5">
      <c r="B1009" s="82" t="s">
        <v>1563</v>
      </c>
      <c r="C1009" s="165">
        <f>YEAR(TRM_día[[#This Row],[Fecha]])</f>
        <v>2016</v>
      </c>
      <c r="D1009" s="82">
        <f>DATE(YEAR(TRM_día[[#This Row],[Fecha]]),MONTH(TRM_día[[#This Row],[Fecha]]),1)</f>
        <v>42644</v>
      </c>
      <c r="E1009">
        <v>2880.08</v>
      </c>
    </row>
    <row r="1010" spans="2:5">
      <c r="B1010" s="82" t="s">
        <v>1564</v>
      </c>
      <c r="C1010" s="165">
        <f>YEAR(TRM_día[[#This Row],[Fecha]])</f>
        <v>2016</v>
      </c>
      <c r="D1010" s="82">
        <f>DATE(YEAR(TRM_día[[#This Row],[Fecha]]),MONTH(TRM_día[[#This Row],[Fecha]]),1)</f>
        <v>42644</v>
      </c>
      <c r="E1010">
        <v>2937.23</v>
      </c>
    </row>
    <row r="1011" spans="2:5">
      <c r="B1011" s="82" t="s">
        <v>1565</v>
      </c>
      <c r="C1011" s="165">
        <f>YEAR(TRM_día[[#This Row],[Fecha]])</f>
        <v>2016</v>
      </c>
      <c r="D1011" s="82">
        <f>DATE(YEAR(TRM_día[[#This Row],[Fecha]]),MONTH(TRM_día[[#This Row],[Fecha]]),1)</f>
        <v>42644</v>
      </c>
      <c r="E1011">
        <v>2963.06</v>
      </c>
    </row>
    <row r="1012" spans="2:5">
      <c r="B1012" s="82" t="s">
        <v>1566</v>
      </c>
      <c r="C1012" s="165">
        <f>YEAR(TRM_día[[#This Row],[Fecha]])</f>
        <v>2016</v>
      </c>
      <c r="D1012" s="82">
        <f>DATE(YEAR(TRM_día[[#This Row],[Fecha]]),MONTH(TRM_día[[#This Row],[Fecha]]),1)</f>
        <v>42644</v>
      </c>
      <c r="E1012">
        <v>2964.93</v>
      </c>
    </row>
    <row r="1013" spans="2:5">
      <c r="B1013" s="82" t="s">
        <v>1567</v>
      </c>
      <c r="C1013" s="165">
        <f>YEAR(TRM_día[[#This Row],[Fecha]])</f>
        <v>2016</v>
      </c>
      <c r="D1013" s="82">
        <f>DATE(YEAR(TRM_día[[#This Row],[Fecha]]),MONTH(TRM_día[[#This Row],[Fecha]]),1)</f>
        <v>42644</v>
      </c>
      <c r="E1013">
        <v>2924.8</v>
      </c>
    </row>
    <row r="1014" spans="2:5">
      <c r="B1014" s="82" t="s">
        <v>1568</v>
      </c>
      <c r="C1014" s="165">
        <f>YEAR(TRM_día[[#This Row],[Fecha]])</f>
        <v>2016</v>
      </c>
      <c r="D1014" s="82">
        <f>DATE(YEAR(TRM_día[[#This Row],[Fecha]]),MONTH(TRM_día[[#This Row],[Fecha]]),1)</f>
        <v>42644</v>
      </c>
      <c r="E1014">
        <v>2913.96</v>
      </c>
    </row>
    <row r="1015" spans="2:5">
      <c r="B1015" s="82" t="s">
        <v>1569</v>
      </c>
      <c r="C1015" s="165">
        <f>YEAR(TRM_día[[#This Row],[Fecha]])</f>
        <v>2016</v>
      </c>
      <c r="D1015" s="82">
        <f>DATE(YEAR(TRM_día[[#This Row],[Fecha]]),MONTH(TRM_día[[#This Row],[Fecha]]),1)</f>
        <v>42644</v>
      </c>
      <c r="E1015">
        <v>2913.96</v>
      </c>
    </row>
    <row r="1016" spans="2:5">
      <c r="B1016" s="82" t="s">
        <v>1570</v>
      </c>
      <c r="C1016" s="165">
        <f>YEAR(TRM_día[[#This Row],[Fecha]])</f>
        <v>2016</v>
      </c>
      <c r="D1016" s="82">
        <f>DATE(YEAR(TRM_día[[#This Row],[Fecha]]),MONTH(TRM_día[[#This Row],[Fecha]]),1)</f>
        <v>42644</v>
      </c>
      <c r="E1016">
        <v>2913.96</v>
      </c>
    </row>
    <row r="1017" spans="2:5">
      <c r="B1017" s="82" t="s">
        <v>1571</v>
      </c>
      <c r="C1017" s="165">
        <f>YEAR(TRM_día[[#This Row],[Fecha]])</f>
        <v>2016</v>
      </c>
      <c r="D1017" s="82">
        <f>DATE(YEAR(TRM_día[[#This Row],[Fecha]]),MONTH(TRM_día[[#This Row],[Fecha]]),1)</f>
        <v>42644</v>
      </c>
      <c r="E1017">
        <v>2913.96</v>
      </c>
    </row>
    <row r="1018" spans="2:5">
      <c r="B1018" s="82" t="s">
        <v>1572</v>
      </c>
      <c r="C1018" s="165">
        <f>YEAR(TRM_día[[#This Row],[Fecha]])</f>
        <v>2016</v>
      </c>
      <c r="D1018" s="82">
        <f>DATE(YEAR(TRM_día[[#This Row],[Fecha]]),MONTH(TRM_día[[#This Row],[Fecha]]),1)</f>
        <v>42644</v>
      </c>
      <c r="E1018">
        <v>2919.51</v>
      </c>
    </row>
    <row r="1019" spans="2:5">
      <c r="B1019" s="82" t="s">
        <v>1573</v>
      </c>
      <c r="C1019" s="165">
        <f>YEAR(TRM_día[[#This Row],[Fecha]])</f>
        <v>2016</v>
      </c>
      <c r="D1019" s="82">
        <f>DATE(YEAR(TRM_día[[#This Row],[Fecha]]),MONTH(TRM_día[[#This Row],[Fecha]]),1)</f>
        <v>42644</v>
      </c>
      <c r="E1019">
        <v>2919.18</v>
      </c>
    </row>
    <row r="1020" spans="2:5">
      <c r="B1020" s="82" t="s">
        <v>1574</v>
      </c>
      <c r="C1020" s="165">
        <f>YEAR(TRM_día[[#This Row],[Fecha]])</f>
        <v>2016</v>
      </c>
      <c r="D1020" s="82">
        <f>DATE(YEAR(TRM_día[[#This Row],[Fecha]]),MONTH(TRM_día[[#This Row],[Fecha]]),1)</f>
        <v>42644</v>
      </c>
      <c r="E1020">
        <v>2930.78</v>
      </c>
    </row>
    <row r="1021" spans="2:5">
      <c r="B1021" s="82" t="s">
        <v>1575</v>
      </c>
      <c r="C1021" s="165">
        <f>YEAR(TRM_día[[#This Row],[Fecha]])</f>
        <v>2016</v>
      </c>
      <c r="D1021" s="82">
        <f>DATE(YEAR(TRM_día[[#This Row],[Fecha]]),MONTH(TRM_día[[#This Row],[Fecha]]),1)</f>
        <v>42644</v>
      </c>
      <c r="E1021">
        <v>2915.67</v>
      </c>
    </row>
    <row r="1022" spans="2:5">
      <c r="B1022" s="82" t="s">
        <v>1576</v>
      </c>
      <c r="C1022" s="165">
        <f>YEAR(TRM_día[[#This Row],[Fecha]])</f>
        <v>2016</v>
      </c>
      <c r="D1022" s="82">
        <f>DATE(YEAR(TRM_día[[#This Row],[Fecha]]),MONTH(TRM_día[[#This Row],[Fecha]]),1)</f>
        <v>42644</v>
      </c>
      <c r="E1022">
        <v>2915.67</v>
      </c>
    </row>
    <row r="1023" spans="2:5">
      <c r="B1023" s="82" t="s">
        <v>1577</v>
      </c>
      <c r="C1023" s="165">
        <f>YEAR(TRM_día[[#This Row],[Fecha]])</f>
        <v>2016</v>
      </c>
      <c r="D1023" s="82">
        <f>DATE(YEAR(TRM_día[[#This Row],[Fecha]]),MONTH(TRM_día[[#This Row],[Fecha]]),1)</f>
        <v>42644</v>
      </c>
      <c r="E1023">
        <v>2915.67</v>
      </c>
    </row>
    <row r="1024" spans="2:5">
      <c r="B1024" s="82" t="s">
        <v>1578</v>
      </c>
      <c r="C1024" s="165">
        <f>YEAR(TRM_día[[#This Row],[Fecha]])</f>
        <v>2016</v>
      </c>
      <c r="D1024" s="82">
        <f>DATE(YEAR(TRM_día[[#This Row],[Fecha]]),MONTH(TRM_día[[#This Row],[Fecha]]),1)</f>
        <v>42644</v>
      </c>
      <c r="E1024">
        <v>2915.67</v>
      </c>
    </row>
    <row r="1025" spans="2:5">
      <c r="B1025" s="82" t="s">
        <v>1579</v>
      </c>
      <c r="C1025" s="165">
        <f>YEAR(TRM_día[[#This Row],[Fecha]])</f>
        <v>2016</v>
      </c>
      <c r="D1025" s="82">
        <f>DATE(YEAR(TRM_día[[#This Row],[Fecha]]),MONTH(TRM_día[[#This Row],[Fecha]]),1)</f>
        <v>42644</v>
      </c>
      <c r="E1025">
        <v>2905.93</v>
      </c>
    </row>
    <row r="1026" spans="2:5">
      <c r="B1026" s="82" t="s">
        <v>1580</v>
      </c>
      <c r="C1026" s="165">
        <f>YEAR(TRM_día[[#This Row],[Fecha]])</f>
        <v>2016</v>
      </c>
      <c r="D1026" s="82">
        <f>DATE(YEAR(TRM_día[[#This Row],[Fecha]]),MONTH(TRM_día[[#This Row],[Fecha]]),1)</f>
        <v>42644</v>
      </c>
      <c r="E1026">
        <v>2914.15</v>
      </c>
    </row>
    <row r="1027" spans="2:5">
      <c r="B1027" s="82" t="s">
        <v>1581</v>
      </c>
      <c r="C1027" s="165">
        <f>YEAR(TRM_día[[#This Row],[Fecha]])</f>
        <v>2016</v>
      </c>
      <c r="D1027" s="82">
        <f>DATE(YEAR(TRM_día[[#This Row],[Fecha]]),MONTH(TRM_día[[#This Row],[Fecha]]),1)</f>
        <v>42644</v>
      </c>
      <c r="E1027">
        <v>2934.03</v>
      </c>
    </row>
    <row r="1028" spans="2:5">
      <c r="B1028" s="82" t="s">
        <v>1582</v>
      </c>
      <c r="C1028" s="165">
        <f>YEAR(TRM_día[[#This Row],[Fecha]])</f>
        <v>2016</v>
      </c>
      <c r="D1028" s="82">
        <f>DATE(YEAR(TRM_día[[#This Row],[Fecha]]),MONTH(TRM_día[[#This Row],[Fecha]]),1)</f>
        <v>42644</v>
      </c>
      <c r="E1028">
        <v>2944.25</v>
      </c>
    </row>
    <row r="1029" spans="2:5">
      <c r="B1029" s="82" t="s">
        <v>1583</v>
      </c>
      <c r="C1029" s="165">
        <f>YEAR(TRM_día[[#This Row],[Fecha]])</f>
        <v>2016</v>
      </c>
      <c r="D1029" s="82">
        <f>DATE(YEAR(TRM_día[[#This Row],[Fecha]]),MONTH(TRM_día[[#This Row],[Fecha]]),1)</f>
        <v>42644</v>
      </c>
      <c r="E1029">
        <v>2944.25</v>
      </c>
    </row>
    <row r="1030" spans="2:5">
      <c r="B1030" s="82" t="s">
        <v>1584</v>
      </c>
      <c r="C1030" s="165">
        <f>YEAR(TRM_día[[#This Row],[Fecha]])</f>
        <v>2016</v>
      </c>
      <c r="D1030" s="82">
        <f>DATE(YEAR(TRM_día[[#This Row],[Fecha]]),MONTH(TRM_día[[#This Row],[Fecha]]),1)</f>
        <v>42644</v>
      </c>
      <c r="E1030">
        <v>2944.25</v>
      </c>
    </row>
    <row r="1031" spans="2:5">
      <c r="B1031" s="82" t="s">
        <v>1585</v>
      </c>
      <c r="C1031" s="165">
        <f>YEAR(TRM_día[[#This Row],[Fecha]])</f>
        <v>2016</v>
      </c>
      <c r="D1031" s="82">
        <f>DATE(YEAR(TRM_día[[#This Row],[Fecha]]),MONTH(TRM_día[[#This Row],[Fecha]]),1)</f>
        <v>42644</v>
      </c>
      <c r="E1031">
        <v>2929.83</v>
      </c>
    </row>
    <row r="1032" spans="2:5">
      <c r="B1032" s="82" t="s">
        <v>1586</v>
      </c>
      <c r="C1032" s="165">
        <f>YEAR(TRM_día[[#This Row],[Fecha]])</f>
        <v>2016</v>
      </c>
      <c r="D1032" s="82">
        <f>DATE(YEAR(TRM_día[[#This Row],[Fecha]]),MONTH(TRM_día[[#This Row],[Fecha]]),1)</f>
        <v>42644</v>
      </c>
      <c r="E1032">
        <v>2941.34</v>
      </c>
    </row>
    <row r="1033" spans="2:5">
      <c r="B1033" s="82" t="s">
        <v>1587</v>
      </c>
      <c r="C1033" s="165">
        <f>YEAR(TRM_día[[#This Row],[Fecha]])</f>
        <v>2016</v>
      </c>
      <c r="D1033" s="82">
        <f>DATE(YEAR(TRM_día[[#This Row],[Fecha]]),MONTH(TRM_día[[#This Row],[Fecha]]),1)</f>
        <v>42644</v>
      </c>
      <c r="E1033">
        <v>2965.18</v>
      </c>
    </row>
    <row r="1034" spans="2:5">
      <c r="B1034" s="82" t="s">
        <v>1588</v>
      </c>
      <c r="C1034" s="165">
        <f>YEAR(TRM_día[[#This Row],[Fecha]])</f>
        <v>2016</v>
      </c>
      <c r="D1034" s="82">
        <f>DATE(YEAR(TRM_día[[#This Row],[Fecha]]),MONTH(TRM_día[[#This Row],[Fecha]]),1)</f>
        <v>42644</v>
      </c>
      <c r="E1034">
        <v>2966.61</v>
      </c>
    </row>
    <row r="1035" spans="2:5">
      <c r="B1035" s="82" t="s">
        <v>1589</v>
      </c>
      <c r="C1035" s="165">
        <f>YEAR(TRM_día[[#This Row],[Fecha]])</f>
        <v>2016</v>
      </c>
      <c r="D1035" s="82">
        <f>DATE(YEAR(TRM_día[[#This Row],[Fecha]]),MONTH(TRM_día[[#This Row],[Fecha]]),1)</f>
        <v>42644</v>
      </c>
      <c r="E1035">
        <v>2967.66</v>
      </c>
    </row>
    <row r="1036" spans="2:5">
      <c r="B1036" s="82" t="s">
        <v>1590</v>
      </c>
      <c r="C1036" s="165">
        <f>YEAR(TRM_día[[#This Row],[Fecha]])</f>
        <v>2016</v>
      </c>
      <c r="D1036" s="82">
        <f>DATE(YEAR(TRM_día[[#This Row],[Fecha]]),MONTH(TRM_día[[#This Row],[Fecha]]),1)</f>
        <v>42644</v>
      </c>
      <c r="E1036">
        <v>2967.66</v>
      </c>
    </row>
    <row r="1037" spans="2:5">
      <c r="B1037" s="82" t="s">
        <v>1591</v>
      </c>
      <c r="C1037" s="165">
        <f>YEAR(TRM_día[[#This Row],[Fecha]])</f>
        <v>2016</v>
      </c>
      <c r="D1037" s="82">
        <f>DATE(YEAR(TRM_día[[#This Row],[Fecha]]),MONTH(TRM_día[[#This Row],[Fecha]]),1)</f>
        <v>42644</v>
      </c>
      <c r="E1037">
        <v>2967.66</v>
      </c>
    </row>
    <row r="1038" spans="2:5">
      <c r="B1038" s="82" t="s">
        <v>1592</v>
      </c>
      <c r="C1038" s="165">
        <f>YEAR(TRM_día[[#This Row],[Fecha]])</f>
        <v>2016</v>
      </c>
      <c r="D1038" s="82">
        <f>DATE(YEAR(TRM_día[[#This Row],[Fecha]]),MONTH(TRM_día[[#This Row],[Fecha]]),1)</f>
        <v>42675</v>
      </c>
      <c r="E1038">
        <v>2998.55</v>
      </c>
    </row>
    <row r="1039" spans="2:5">
      <c r="B1039" s="82" t="s">
        <v>1593</v>
      </c>
      <c r="C1039" s="165">
        <f>YEAR(TRM_día[[#This Row],[Fecha]])</f>
        <v>2016</v>
      </c>
      <c r="D1039" s="82">
        <f>DATE(YEAR(TRM_día[[#This Row],[Fecha]]),MONTH(TRM_día[[#This Row],[Fecha]]),1)</f>
        <v>42675</v>
      </c>
      <c r="E1039">
        <v>3026.68</v>
      </c>
    </row>
    <row r="1040" spans="2:5">
      <c r="B1040" s="82" t="s">
        <v>1594</v>
      </c>
      <c r="C1040" s="165">
        <f>YEAR(TRM_día[[#This Row],[Fecha]])</f>
        <v>2016</v>
      </c>
      <c r="D1040" s="82">
        <f>DATE(YEAR(TRM_día[[#This Row],[Fecha]]),MONTH(TRM_día[[#This Row],[Fecha]]),1)</f>
        <v>42675</v>
      </c>
      <c r="E1040">
        <v>3070.54</v>
      </c>
    </row>
    <row r="1041" spans="2:5">
      <c r="B1041" s="82" t="s">
        <v>1595</v>
      </c>
      <c r="C1041" s="165">
        <f>YEAR(TRM_día[[#This Row],[Fecha]])</f>
        <v>2016</v>
      </c>
      <c r="D1041" s="82">
        <f>DATE(YEAR(TRM_día[[#This Row],[Fecha]]),MONTH(TRM_día[[#This Row],[Fecha]]),1)</f>
        <v>42675</v>
      </c>
      <c r="E1041">
        <v>3071.12</v>
      </c>
    </row>
    <row r="1042" spans="2:5">
      <c r="B1042" s="82" t="s">
        <v>1596</v>
      </c>
      <c r="C1042" s="165">
        <f>YEAR(TRM_día[[#This Row],[Fecha]])</f>
        <v>2016</v>
      </c>
      <c r="D1042" s="82">
        <f>DATE(YEAR(TRM_día[[#This Row],[Fecha]]),MONTH(TRM_día[[#This Row],[Fecha]]),1)</f>
        <v>42675</v>
      </c>
      <c r="E1042">
        <v>3070.4</v>
      </c>
    </row>
    <row r="1043" spans="2:5">
      <c r="B1043" s="82" t="s">
        <v>1597</v>
      </c>
      <c r="C1043" s="165">
        <f>YEAR(TRM_día[[#This Row],[Fecha]])</f>
        <v>2016</v>
      </c>
      <c r="D1043" s="82">
        <f>DATE(YEAR(TRM_día[[#This Row],[Fecha]]),MONTH(TRM_día[[#This Row],[Fecha]]),1)</f>
        <v>42675</v>
      </c>
      <c r="E1043">
        <v>3070.4</v>
      </c>
    </row>
    <row r="1044" spans="2:5">
      <c r="B1044" s="82" t="s">
        <v>1598</v>
      </c>
      <c r="C1044" s="165">
        <f>YEAR(TRM_día[[#This Row],[Fecha]])</f>
        <v>2016</v>
      </c>
      <c r="D1044" s="82">
        <f>DATE(YEAR(TRM_día[[#This Row],[Fecha]]),MONTH(TRM_día[[#This Row],[Fecha]]),1)</f>
        <v>42675</v>
      </c>
      <c r="E1044">
        <v>3070.4</v>
      </c>
    </row>
    <row r="1045" spans="2:5">
      <c r="B1045" s="82" t="s">
        <v>1599</v>
      </c>
      <c r="C1045" s="165">
        <f>YEAR(TRM_día[[#This Row],[Fecha]])</f>
        <v>2016</v>
      </c>
      <c r="D1045" s="82">
        <f>DATE(YEAR(TRM_día[[#This Row],[Fecha]]),MONTH(TRM_día[[#This Row],[Fecha]]),1)</f>
        <v>42675</v>
      </c>
      <c r="E1045">
        <v>3070.4</v>
      </c>
    </row>
    <row r="1046" spans="2:5">
      <c r="B1046" s="82" t="s">
        <v>1600</v>
      </c>
      <c r="C1046" s="165">
        <f>YEAR(TRM_día[[#This Row],[Fecha]])</f>
        <v>2016</v>
      </c>
      <c r="D1046" s="82">
        <f>DATE(YEAR(TRM_día[[#This Row],[Fecha]]),MONTH(TRM_día[[#This Row],[Fecha]]),1)</f>
        <v>42675</v>
      </c>
      <c r="E1046">
        <v>2984.78</v>
      </c>
    </row>
    <row r="1047" spans="2:5">
      <c r="B1047" s="82" t="s">
        <v>1601</v>
      </c>
      <c r="C1047" s="165">
        <f>YEAR(TRM_día[[#This Row],[Fecha]])</f>
        <v>2016</v>
      </c>
      <c r="D1047" s="82">
        <f>DATE(YEAR(TRM_día[[#This Row],[Fecha]]),MONTH(TRM_día[[#This Row],[Fecha]]),1)</f>
        <v>42675</v>
      </c>
      <c r="E1047">
        <v>3012.12</v>
      </c>
    </row>
    <row r="1048" spans="2:5">
      <c r="B1048" s="82" t="s">
        <v>1602</v>
      </c>
      <c r="C1048" s="165">
        <f>YEAR(TRM_día[[#This Row],[Fecha]])</f>
        <v>2016</v>
      </c>
      <c r="D1048" s="82">
        <f>DATE(YEAR(TRM_día[[#This Row],[Fecha]]),MONTH(TRM_día[[#This Row],[Fecha]]),1)</f>
        <v>42675</v>
      </c>
      <c r="E1048">
        <v>3100.12</v>
      </c>
    </row>
    <row r="1049" spans="2:5">
      <c r="B1049" s="82" t="s">
        <v>1603</v>
      </c>
      <c r="C1049" s="165">
        <f>YEAR(TRM_día[[#This Row],[Fecha]])</f>
        <v>2016</v>
      </c>
      <c r="D1049" s="82">
        <f>DATE(YEAR(TRM_día[[#This Row],[Fecha]]),MONTH(TRM_día[[#This Row],[Fecha]]),1)</f>
        <v>42675</v>
      </c>
      <c r="E1049">
        <v>3100.12</v>
      </c>
    </row>
    <row r="1050" spans="2:5">
      <c r="B1050" s="82" t="s">
        <v>1604</v>
      </c>
      <c r="C1050" s="165">
        <f>YEAR(TRM_día[[#This Row],[Fecha]])</f>
        <v>2016</v>
      </c>
      <c r="D1050" s="82">
        <f>DATE(YEAR(TRM_día[[#This Row],[Fecha]]),MONTH(TRM_día[[#This Row],[Fecha]]),1)</f>
        <v>42675</v>
      </c>
      <c r="E1050">
        <v>3100.12</v>
      </c>
    </row>
    <row r="1051" spans="2:5">
      <c r="B1051" s="82" t="s">
        <v>1605</v>
      </c>
      <c r="C1051" s="165">
        <f>YEAR(TRM_día[[#This Row],[Fecha]])</f>
        <v>2016</v>
      </c>
      <c r="D1051" s="82">
        <f>DATE(YEAR(TRM_día[[#This Row],[Fecha]]),MONTH(TRM_día[[#This Row],[Fecha]]),1)</f>
        <v>42675</v>
      </c>
      <c r="E1051">
        <v>3100.12</v>
      </c>
    </row>
    <row r="1052" spans="2:5">
      <c r="B1052" s="82" t="s">
        <v>1606</v>
      </c>
      <c r="C1052" s="165">
        <f>YEAR(TRM_día[[#This Row],[Fecha]])</f>
        <v>2016</v>
      </c>
      <c r="D1052" s="82">
        <f>DATE(YEAR(TRM_día[[#This Row],[Fecha]]),MONTH(TRM_día[[#This Row],[Fecha]]),1)</f>
        <v>42675</v>
      </c>
      <c r="E1052">
        <v>3100.12</v>
      </c>
    </row>
    <row r="1053" spans="2:5">
      <c r="B1053" s="82" t="s">
        <v>1607</v>
      </c>
      <c r="C1053" s="165">
        <f>YEAR(TRM_día[[#This Row],[Fecha]])</f>
        <v>2016</v>
      </c>
      <c r="D1053" s="82">
        <f>DATE(YEAR(TRM_día[[#This Row],[Fecha]]),MONTH(TRM_día[[#This Row],[Fecha]]),1)</f>
        <v>42675</v>
      </c>
      <c r="E1053">
        <v>3124.91</v>
      </c>
    </row>
    <row r="1054" spans="2:5">
      <c r="B1054" s="82" t="s">
        <v>1608</v>
      </c>
      <c r="C1054" s="165">
        <f>YEAR(TRM_día[[#This Row],[Fecha]])</f>
        <v>2016</v>
      </c>
      <c r="D1054" s="82">
        <f>DATE(YEAR(TRM_día[[#This Row],[Fecha]]),MONTH(TRM_día[[#This Row],[Fecha]]),1)</f>
        <v>42675</v>
      </c>
      <c r="E1054">
        <v>3131.11</v>
      </c>
    </row>
    <row r="1055" spans="2:5">
      <c r="B1055" s="82" t="s">
        <v>1609</v>
      </c>
      <c r="C1055" s="165">
        <f>YEAR(TRM_día[[#This Row],[Fecha]])</f>
        <v>2016</v>
      </c>
      <c r="D1055" s="82">
        <f>DATE(YEAR(TRM_día[[#This Row],[Fecha]]),MONTH(TRM_día[[#This Row],[Fecha]]),1)</f>
        <v>42675</v>
      </c>
      <c r="E1055">
        <v>3135.65</v>
      </c>
    </row>
    <row r="1056" spans="2:5">
      <c r="B1056" s="82" t="s">
        <v>1610</v>
      </c>
      <c r="C1056" s="165">
        <f>YEAR(TRM_día[[#This Row],[Fecha]])</f>
        <v>2016</v>
      </c>
      <c r="D1056" s="82">
        <f>DATE(YEAR(TRM_día[[#This Row],[Fecha]]),MONTH(TRM_día[[#This Row],[Fecha]]),1)</f>
        <v>42675</v>
      </c>
      <c r="E1056">
        <v>3163.49</v>
      </c>
    </row>
    <row r="1057" spans="2:5">
      <c r="B1057" s="82" t="s">
        <v>1611</v>
      </c>
      <c r="C1057" s="165">
        <f>YEAR(TRM_día[[#This Row],[Fecha]])</f>
        <v>2016</v>
      </c>
      <c r="D1057" s="82">
        <f>DATE(YEAR(TRM_día[[#This Row],[Fecha]]),MONTH(TRM_día[[#This Row],[Fecha]]),1)</f>
        <v>42675</v>
      </c>
      <c r="E1057">
        <v>3163.49</v>
      </c>
    </row>
    <row r="1058" spans="2:5">
      <c r="B1058" s="82" t="s">
        <v>1612</v>
      </c>
      <c r="C1058" s="165">
        <f>YEAR(TRM_día[[#This Row],[Fecha]])</f>
        <v>2016</v>
      </c>
      <c r="D1058" s="82">
        <f>DATE(YEAR(TRM_día[[#This Row],[Fecha]]),MONTH(TRM_día[[#This Row],[Fecha]]),1)</f>
        <v>42675</v>
      </c>
      <c r="E1058">
        <v>3163.49</v>
      </c>
    </row>
    <row r="1059" spans="2:5">
      <c r="B1059" s="82" t="s">
        <v>1613</v>
      </c>
      <c r="C1059" s="165">
        <f>YEAR(TRM_día[[#This Row],[Fecha]])</f>
        <v>2016</v>
      </c>
      <c r="D1059" s="82">
        <f>DATE(YEAR(TRM_día[[#This Row],[Fecha]]),MONTH(TRM_día[[#This Row],[Fecha]]),1)</f>
        <v>42675</v>
      </c>
      <c r="E1059">
        <v>3144.72</v>
      </c>
    </row>
    <row r="1060" spans="2:5">
      <c r="B1060" s="82" t="s">
        <v>1614</v>
      </c>
      <c r="C1060" s="165">
        <f>YEAR(TRM_día[[#This Row],[Fecha]])</f>
        <v>2016</v>
      </c>
      <c r="D1060" s="82">
        <f>DATE(YEAR(TRM_día[[#This Row],[Fecha]]),MONTH(TRM_día[[#This Row],[Fecha]]),1)</f>
        <v>42675</v>
      </c>
      <c r="E1060">
        <v>3139.76</v>
      </c>
    </row>
    <row r="1061" spans="2:5">
      <c r="B1061" s="82" t="s">
        <v>1615</v>
      </c>
      <c r="C1061" s="165">
        <f>YEAR(TRM_día[[#This Row],[Fecha]])</f>
        <v>2016</v>
      </c>
      <c r="D1061" s="82">
        <f>DATE(YEAR(TRM_día[[#This Row],[Fecha]]),MONTH(TRM_día[[#This Row],[Fecha]]),1)</f>
        <v>42675</v>
      </c>
      <c r="E1061">
        <v>3187.97</v>
      </c>
    </row>
    <row r="1062" spans="2:5">
      <c r="B1062" s="82" t="s">
        <v>1616</v>
      </c>
      <c r="C1062" s="165">
        <f>YEAR(TRM_día[[#This Row],[Fecha]])</f>
        <v>2016</v>
      </c>
      <c r="D1062" s="82">
        <f>DATE(YEAR(TRM_día[[#This Row],[Fecha]]),MONTH(TRM_día[[#This Row],[Fecha]]),1)</f>
        <v>42675</v>
      </c>
      <c r="E1062">
        <v>3187.97</v>
      </c>
    </row>
    <row r="1063" spans="2:5">
      <c r="B1063" s="82" t="s">
        <v>1617</v>
      </c>
      <c r="C1063" s="165">
        <f>YEAR(TRM_día[[#This Row],[Fecha]])</f>
        <v>2016</v>
      </c>
      <c r="D1063" s="82">
        <f>DATE(YEAR(TRM_día[[#This Row],[Fecha]]),MONTH(TRM_día[[#This Row],[Fecha]]),1)</f>
        <v>42675</v>
      </c>
      <c r="E1063">
        <v>3170.64</v>
      </c>
    </row>
    <row r="1064" spans="2:5">
      <c r="B1064" s="82" t="s">
        <v>1618</v>
      </c>
      <c r="C1064" s="165">
        <f>YEAR(TRM_día[[#This Row],[Fecha]])</f>
        <v>2016</v>
      </c>
      <c r="D1064" s="82">
        <f>DATE(YEAR(TRM_día[[#This Row],[Fecha]]),MONTH(TRM_día[[#This Row],[Fecha]]),1)</f>
        <v>42675</v>
      </c>
      <c r="E1064">
        <v>3170.64</v>
      </c>
    </row>
    <row r="1065" spans="2:5">
      <c r="B1065" s="82" t="s">
        <v>1619</v>
      </c>
      <c r="C1065" s="165">
        <f>YEAR(TRM_día[[#This Row],[Fecha]])</f>
        <v>2016</v>
      </c>
      <c r="D1065" s="82">
        <f>DATE(YEAR(TRM_día[[#This Row],[Fecha]]),MONTH(TRM_día[[#This Row],[Fecha]]),1)</f>
        <v>42675</v>
      </c>
      <c r="E1065">
        <v>3170.64</v>
      </c>
    </row>
    <row r="1066" spans="2:5">
      <c r="B1066" s="82" t="s">
        <v>1620</v>
      </c>
      <c r="C1066" s="165">
        <f>YEAR(TRM_día[[#This Row],[Fecha]])</f>
        <v>2016</v>
      </c>
      <c r="D1066" s="82">
        <f>DATE(YEAR(TRM_día[[#This Row],[Fecha]]),MONTH(TRM_día[[#This Row],[Fecha]]),1)</f>
        <v>42675</v>
      </c>
      <c r="E1066">
        <v>3142.2</v>
      </c>
    </row>
    <row r="1067" spans="2:5">
      <c r="B1067" s="82" t="s">
        <v>1621</v>
      </c>
      <c r="C1067" s="165">
        <f>YEAR(TRM_día[[#This Row],[Fecha]])</f>
        <v>2016</v>
      </c>
      <c r="D1067" s="82">
        <f>DATE(YEAR(TRM_día[[#This Row],[Fecha]]),MONTH(TRM_día[[#This Row],[Fecha]]),1)</f>
        <v>42675</v>
      </c>
      <c r="E1067">
        <v>3165.09</v>
      </c>
    </row>
    <row r="1068" spans="2:5">
      <c r="B1068" s="82" t="s">
        <v>1622</v>
      </c>
      <c r="C1068" s="165">
        <f>YEAR(TRM_día[[#This Row],[Fecha]])</f>
        <v>2016</v>
      </c>
      <c r="D1068" s="82">
        <f>DATE(YEAR(TRM_día[[#This Row],[Fecha]]),MONTH(TRM_día[[#This Row],[Fecha]]),1)</f>
        <v>42705</v>
      </c>
      <c r="E1068">
        <v>3085.6</v>
      </c>
    </row>
    <row r="1069" spans="2:5">
      <c r="B1069" s="82" t="s">
        <v>1623</v>
      </c>
      <c r="C1069" s="165">
        <f>YEAR(TRM_día[[#This Row],[Fecha]])</f>
        <v>2016</v>
      </c>
      <c r="D1069" s="82">
        <f>DATE(YEAR(TRM_día[[#This Row],[Fecha]]),MONTH(TRM_día[[#This Row],[Fecha]]),1)</f>
        <v>42705</v>
      </c>
      <c r="E1069">
        <v>3068.34</v>
      </c>
    </row>
    <row r="1070" spans="2:5">
      <c r="B1070" s="82" t="s">
        <v>1624</v>
      </c>
      <c r="C1070" s="165">
        <f>YEAR(TRM_día[[#This Row],[Fecha]])</f>
        <v>2016</v>
      </c>
      <c r="D1070" s="82">
        <f>DATE(YEAR(TRM_día[[#This Row],[Fecha]]),MONTH(TRM_día[[#This Row],[Fecha]]),1)</f>
        <v>42705</v>
      </c>
      <c r="E1070">
        <v>3061.04</v>
      </c>
    </row>
    <row r="1071" spans="2:5">
      <c r="B1071" s="82" t="s">
        <v>1625</v>
      </c>
      <c r="C1071" s="165">
        <f>YEAR(TRM_día[[#This Row],[Fecha]])</f>
        <v>2016</v>
      </c>
      <c r="D1071" s="82">
        <f>DATE(YEAR(TRM_día[[#This Row],[Fecha]]),MONTH(TRM_día[[#This Row],[Fecha]]),1)</f>
        <v>42705</v>
      </c>
      <c r="E1071">
        <v>3061.04</v>
      </c>
    </row>
    <row r="1072" spans="2:5">
      <c r="B1072" s="82" t="s">
        <v>1626</v>
      </c>
      <c r="C1072" s="165">
        <f>YEAR(TRM_día[[#This Row],[Fecha]])</f>
        <v>2016</v>
      </c>
      <c r="D1072" s="82">
        <f>DATE(YEAR(TRM_día[[#This Row],[Fecha]]),MONTH(TRM_día[[#This Row],[Fecha]]),1)</f>
        <v>42705</v>
      </c>
      <c r="E1072">
        <v>3061.04</v>
      </c>
    </row>
    <row r="1073" spans="2:5">
      <c r="B1073" s="82" t="s">
        <v>1627</v>
      </c>
      <c r="C1073" s="165">
        <f>YEAR(TRM_día[[#This Row],[Fecha]])</f>
        <v>2016</v>
      </c>
      <c r="D1073" s="82">
        <f>DATE(YEAR(TRM_día[[#This Row],[Fecha]]),MONTH(TRM_día[[#This Row],[Fecha]]),1)</f>
        <v>42705</v>
      </c>
      <c r="E1073">
        <v>3049.47</v>
      </c>
    </row>
    <row r="1074" spans="2:5">
      <c r="B1074" s="82" t="s">
        <v>1628</v>
      </c>
      <c r="C1074" s="165">
        <f>YEAR(TRM_día[[#This Row],[Fecha]])</f>
        <v>2016</v>
      </c>
      <c r="D1074" s="82">
        <f>DATE(YEAR(TRM_día[[#This Row],[Fecha]]),MONTH(TRM_día[[#This Row],[Fecha]]),1)</f>
        <v>42705</v>
      </c>
      <c r="E1074">
        <v>3015.47</v>
      </c>
    </row>
    <row r="1075" spans="2:5">
      <c r="B1075" s="82" t="s">
        <v>1629</v>
      </c>
      <c r="C1075" s="165">
        <f>YEAR(TRM_día[[#This Row],[Fecha]])</f>
        <v>2016</v>
      </c>
      <c r="D1075" s="82">
        <f>DATE(YEAR(TRM_día[[#This Row],[Fecha]]),MONTH(TRM_día[[#This Row],[Fecha]]),1)</f>
        <v>42705</v>
      </c>
      <c r="E1075">
        <v>2989.71</v>
      </c>
    </row>
    <row r="1076" spans="2:5">
      <c r="B1076" s="82" t="s">
        <v>1630</v>
      </c>
      <c r="C1076" s="165">
        <f>YEAR(TRM_día[[#This Row],[Fecha]])</f>
        <v>2016</v>
      </c>
      <c r="D1076" s="82">
        <f>DATE(YEAR(TRM_día[[#This Row],[Fecha]]),MONTH(TRM_día[[#This Row],[Fecha]]),1)</f>
        <v>42705</v>
      </c>
      <c r="E1076">
        <v>2989.71</v>
      </c>
    </row>
    <row r="1077" spans="2:5">
      <c r="B1077" s="82" t="s">
        <v>1631</v>
      </c>
      <c r="C1077" s="165">
        <f>YEAR(TRM_día[[#This Row],[Fecha]])</f>
        <v>2016</v>
      </c>
      <c r="D1077" s="82">
        <f>DATE(YEAR(TRM_día[[#This Row],[Fecha]]),MONTH(TRM_día[[#This Row],[Fecha]]),1)</f>
        <v>42705</v>
      </c>
      <c r="E1077">
        <v>3002.8</v>
      </c>
    </row>
    <row r="1078" spans="2:5">
      <c r="B1078" s="82" t="s">
        <v>1632</v>
      </c>
      <c r="C1078" s="165">
        <f>YEAR(TRM_día[[#This Row],[Fecha]])</f>
        <v>2016</v>
      </c>
      <c r="D1078" s="82">
        <f>DATE(YEAR(TRM_día[[#This Row],[Fecha]]),MONTH(TRM_día[[#This Row],[Fecha]]),1)</f>
        <v>42705</v>
      </c>
      <c r="E1078">
        <v>3002.8</v>
      </c>
    </row>
    <row r="1079" spans="2:5">
      <c r="B1079" s="82" t="s">
        <v>1633</v>
      </c>
      <c r="C1079" s="165">
        <f>YEAR(TRM_día[[#This Row],[Fecha]])</f>
        <v>2016</v>
      </c>
      <c r="D1079" s="82">
        <f>DATE(YEAR(TRM_día[[#This Row],[Fecha]]),MONTH(TRM_día[[#This Row],[Fecha]]),1)</f>
        <v>42705</v>
      </c>
      <c r="E1079">
        <v>3002.8</v>
      </c>
    </row>
    <row r="1080" spans="2:5">
      <c r="B1080" s="82" t="s">
        <v>1634</v>
      </c>
      <c r="C1080" s="165">
        <f>YEAR(TRM_día[[#This Row],[Fecha]])</f>
        <v>2016</v>
      </c>
      <c r="D1080" s="82">
        <f>DATE(YEAR(TRM_día[[#This Row],[Fecha]]),MONTH(TRM_día[[#This Row],[Fecha]]),1)</f>
        <v>42705</v>
      </c>
      <c r="E1080">
        <v>2984.02</v>
      </c>
    </row>
    <row r="1081" spans="2:5">
      <c r="B1081" s="82" t="s">
        <v>1635</v>
      </c>
      <c r="C1081" s="165">
        <f>YEAR(TRM_día[[#This Row],[Fecha]])</f>
        <v>2016</v>
      </c>
      <c r="D1081" s="82">
        <f>DATE(YEAR(TRM_día[[#This Row],[Fecha]]),MONTH(TRM_día[[#This Row],[Fecha]]),1)</f>
        <v>42705</v>
      </c>
      <c r="E1081">
        <v>2982.29</v>
      </c>
    </row>
    <row r="1082" spans="2:5">
      <c r="B1082" s="82" t="s">
        <v>1636</v>
      </c>
      <c r="C1082" s="165">
        <f>YEAR(TRM_día[[#This Row],[Fecha]])</f>
        <v>2016</v>
      </c>
      <c r="D1082" s="82">
        <f>DATE(YEAR(TRM_día[[#This Row],[Fecha]]),MONTH(TRM_día[[#This Row],[Fecha]]),1)</f>
        <v>42705</v>
      </c>
      <c r="E1082">
        <v>2964.56</v>
      </c>
    </row>
    <row r="1083" spans="2:5">
      <c r="B1083" s="82" t="s">
        <v>1637</v>
      </c>
      <c r="C1083" s="165">
        <f>YEAR(TRM_día[[#This Row],[Fecha]])</f>
        <v>2016</v>
      </c>
      <c r="D1083" s="82">
        <f>DATE(YEAR(TRM_día[[#This Row],[Fecha]]),MONTH(TRM_día[[#This Row],[Fecha]]),1)</f>
        <v>42705</v>
      </c>
      <c r="E1083">
        <v>3000.47</v>
      </c>
    </row>
    <row r="1084" spans="2:5">
      <c r="B1084" s="82" t="s">
        <v>1638</v>
      </c>
      <c r="C1084" s="165">
        <f>YEAR(TRM_día[[#This Row],[Fecha]])</f>
        <v>2016</v>
      </c>
      <c r="D1084" s="82">
        <f>DATE(YEAR(TRM_día[[#This Row],[Fecha]]),MONTH(TRM_día[[#This Row],[Fecha]]),1)</f>
        <v>42705</v>
      </c>
      <c r="E1084">
        <v>2997.2</v>
      </c>
    </row>
    <row r="1085" spans="2:5">
      <c r="B1085" s="82" t="s">
        <v>1639</v>
      </c>
      <c r="C1085" s="165">
        <f>YEAR(TRM_día[[#This Row],[Fecha]])</f>
        <v>2016</v>
      </c>
      <c r="D1085" s="82">
        <f>DATE(YEAR(TRM_día[[#This Row],[Fecha]]),MONTH(TRM_día[[#This Row],[Fecha]]),1)</f>
        <v>42705</v>
      </c>
      <c r="E1085">
        <v>2997.2</v>
      </c>
    </row>
    <row r="1086" spans="2:5">
      <c r="B1086" s="82" t="s">
        <v>1640</v>
      </c>
      <c r="C1086" s="165">
        <f>YEAR(TRM_día[[#This Row],[Fecha]])</f>
        <v>2016</v>
      </c>
      <c r="D1086" s="82">
        <f>DATE(YEAR(TRM_día[[#This Row],[Fecha]]),MONTH(TRM_día[[#This Row],[Fecha]]),1)</f>
        <v>42705</v>
      </c>
      <c r="E1086">
        <v>2997.2</v>
      </c>
    </row>
    <row r="1087" spans="2:5">
      <c r="B1087" s="82" t="s">
        <v>1641</v>
      </c>
      <c r="C1087" s="165">
        <f>YEAR(TRM_día[[#This Row],[Fecha]])</f>
        <v>2016</v>
      </c>
      <c r="D1087" s="82">
        <f>DATE(YEAR(TRM_día[[#This Row],[Fecha]]),MONTH(TRM_día[[#This Row],[Fecha]]),1)</f>
        <v>42705</v>
      </c>
      <c r="E1087">
        <v>3019.44</v>
      </c>
    </row>
    <row r="1088" spans="2:5">
      <c r="B1088" s="82" t="s">
        <v>1642</v>
      </c>
      <c r="C1088" s="165">
        <f>YEAR(TRM_día[[#This Row],[Fecha]])</f>
        <v>2016</v>
      </c>
      <c r="D1088" s="82">
        <f>DATE(YEAR(TRM_día[[#This Row],[Fecha]]),MONTH(TRM_día[[#This Row],[Fecha]]),1)</f>
        <v>42705</v>
      </c>
      <c r="E1088">
        <v>2988.06</v>
      </c>
    </row>
    <row r="1089" spans="2:5">
      <c r="B1089" s="82" t="s">
        <v>1643</v>
      </c>
      <c r="C1089" s="165">
        <f>YEAR(TRM_día[[#This Row],[Fecha]])</f>
        <v>2016</v>
      </c>
      <c r="D1089" s="82">
        <f>DATE(YEAR(TRM_día[[#This Row],[Fecha]]),MONTH(TRM_día[[#This Row],[Fecha]]),1)</f>
        <v>42705</v>
      </c>
      <c r="E1089">
        <v>2989.14</v>
      </c>
    </row>
    <row r="1090" spans="2:5">
      <c r="B1090" s="82" t="s">
        <v>1644</v>
      </c>
      <c r="C1090" s="165">
        <f>YEAR(TRM_día[[#This Row],[Fecha]])</f>
        <v>2016</v>
      </c>
      <c r="D1090" s="82">
        <f>DATE(YEAR(TRM_día[[#This Row],[Fecha]]),MONTH(TRM_día[[#This Row],[Fecha]]),1)</f>
        <v>42705</v>
      </c>
      <c r="E1090">
        <v>2996.03</v>
      </c>
    </row>
    <row r="1091" spans="2:5">
      <c r="B1091" s="82" t="s">
        <v>1645</v>
      </c>
      <c r="C1091" s="165">
        <f>YEAR(TRM_día[[#This Row],[Fecha]])</f>
        <v>2016</v>
      </c>
      <c r="D1091" s="82">
        <f>DATE(YEAR(TRM_día[[#This Row],[Fecha]]),MONTH(TRM_día[[#This Row],[Fecha]]),1)</f>
        <v>42705</v>
      </c>
      <c r="E1091">
        <v>2996.6</v>
      </c>
    </row>
    <row r="1092" spans="2:5">
      <c r="B1092" s="82" t="s">
        <v>1646</v>
      </c>
      <c r="C1092" s="165">
        <f>YEAR(TRM_día[[#This Row],[Fecha]])</f>
        <v>2016</v>
      </c>
      <c r="D1092" s="82">
        <f>DATE(YEAR(TRM_día[[#This Row],[Fecha]]),MONTH(TRM_día[[#This Row],[Fecha]]),1)</f>
        <v>42705</v>
      </c>
      <c r="E1092">
        <v>2996.6</v>
      </c>
    </row>
    <row r="1093" spans="2:5">
      <c r="B1093" s="82" t="s">
        <v>1647</v>
      </c>
      <c r="C1093" s="165">
        <f>YEAR(TRM_día[[#This Row],[Fecha]])</f>
        <v>2016</v>
      </c>
      <c r="D1093" s="82">
        <f>DATE(YEAR(TRM_día[[#This Row],[Fecha]]),MONTH(TRM_día[[#This Row],[Fecha]]),1)</f>
        <v>42705</v>
      </c>
      <c r="E1093">
        <v>2996.6</v>
      </c>
    </row>
    <row r="1094" spans="2:5">
      <c r="B1094" s="82" t="s">
        <v>1648</v>
      </c>
      <c r="C1094" s="165">
        <f>YEAR(TRM_día[[#This Row],[Fecha]])</f>
        <v>2016</v>
      </c>
      <c r="D1094" s="82">
        <f>DATE(YEAR(TRM_día[[#This Row],[Fecha]]),MONTH(TRM_día[[#This Row],[Fecha]]),1)</f>
        <v>42705</v>
      </c>
      <c r="E1094">
        <v>2996.6</v>
      </c>
    </row>
    <row r="1095" spans="2:5">
      <c r="B1095" s="82" t="s">
        <v>1649</v>
      </c>
      <c r="C1095" s="165">
        <f>YEAR(TRM_día[[#This Row],[Fecha]])</f>
        <v>2016</v>
      </c>
      <c r="D1095" s="82">
        <f>DATE(YEAR(TRM_día[[#This Row],[Fecha]]),MONTH(TRM_día[[#This Row],[Fecha]]),1)</f>
        <v>42705</v>
      </c>
      <c r="E1095">
        <v>2992.81</v>
      </c>
    </row>
    <row r="1096" spans="2:5">
      <c r="B1096" s="82" t="s">
        <v>1650</v>
      </c>
      <c r="C1096" s="165">
        <f>YEAR(TRM_día[[#This Row],[Fecha]])</f>
        <v>2016</v>
      </c>
      <c r="D1096" s="82">
        <f>DATE(YEAR(TRM_día[[#This Row],[Fecha]]),MONTH(TRM_día[[#This Row],[Fecha]]),1)</f>
        <v>42705</v>
      </c>
      <c r="E1096">
        <v>3019.72</v>
      </c>
    </row>
    <row r="1097" spans="2:5">
      <c r="B1097" s="82" t="s">
        <v>1651</v>
      </c>
      <c r="C1097" s="165">
        <f>YEAR(TRM_día[[#This Row],[Fecha]])</f>
        <v>2016</v>
      </c>
      <c r="D1097" s="82">
        <f>DATE(YEAR(TRM_día[[#This Row],[Fecha]]),MONTH(TRM_día[[#This Row],[Fecha]]),1)</f>
        <v>42705</v>
      </c>
      <c r="E1097">
        <v>3000.71</v>
      </c>
    </row>
    <row r="1098" spans="2:5">
      <c r="B1098" s="82" t="s">
        <v>1652</v>
      </c>
      <c r="C1098" s="165">
        <f>YEAR(TRM_día[[#This Row],[Fecha]])</f>
        <v>2016</v>
      </c>
      <c r="D1098" s="82">
        <f>DATE(YEAR(TRM_día[[#This Row],[Fecha]]),MONTH(TRM_día[[#This Row],[Fecha]]),1)</f>
        <v>42705</v>
      </c>
      <c r="E1098">
        <v>3000.71</v>
      </c>
    </row>
    <row r="1099" spans="2:5">
      <c r="B1099" s="82" t="s">
        <v>1653</v>
      </c>
      <c r="C1099" s="165">
        <f>YEAR(TRM_día[[#This Row],[Fecha]])</f>
        <v>2017</v>
      </c>
      <c r="D1099" s="82">
        <f>DATE(YEAR(TRM_día[[#This Row],[Fecha]]),MONTH(TRM_día[[#This Row],[Fecha]]),1)</f>
        <v>42736</v>
      </c>
      <c r="E1099">
        <v>3000.71</v>
      </c>
    </row>
    <row r="1100" spans="2:5">
      <c r="B1100" s="82" t="s">
        <v>1654</v>
      </c>
      <c r="C1100" s="165">
        <f>YEAR(TRM_día[[#This Row],[Fecha]])</f>
        <v>2017</v>
      </c>
      <c r="D1100" s="82">
        <f>DATE(YEAR(TRM_día[[#This Row],[Fecha]]),MONTH(TRM_día[[#This Row],[Fecha]]),1)</f>
        <v>42736</v>
      </c>
      <c r="E1100">
        <v>3000.71</v>
      </c>
    </row>
    <row r="1101" spans="2:5">
      <c r="B1101" s="82" t="s">
        <v>1655</v>
      </c>
      <c r="C1101" s="165">
        <f>YEAR(TRM_día[[#This Row],[Fecha]])</f>
        <v>2017</v>
      </c>
      <c r="D1101" s="82">
        <f>DATE(YEAR(TRM_día[[#This Row],[Fecha]]),MONTH(TRM_día[[#This Row],[Fecha]]),1)</f>
        <v>42736</v>
      </c>
      <c r="E1101">
        <v>3000.71</v>
      </c>
    </row>
    <row r="1102" spans="2:5">
      <c r="B1102" s="82" t="s">
        <v>1656</v>
      </c>
      <c r="C1102" s="165">
        <f>YEAR(TRM_día[[#This Row],[Fecha]])</f>
        <v>2017</v>
      </c>
      <c r="D1102" s="82">
        <f>DATE(YEAR(TRM_día[[#This Row],[Fecha]]),MONTH(TRM_día[[#This Row],[Fecha]]),1)</f>
        <v>42736</v>
      </c>
      <c r="E1102">
        <v>2981.06</v>
      </c>
    </row>
    <row r="1103" spans="2:5">
      <c r="B1103" s="82" t="s">
        <v>1657</v>
      </c>
      <c r="C1103" s="165">
        <f>YEAR(TRM_día[[#This Row],[Fecha]])</f>
        <v>2017</v>
      </c>
      <c r="D1103" s="82">
        <f>DATE(YEAR(TRM_día[[#This Row],[Fecha]]),MONTH(TRM_día[[#This Row],[Fecha]]),1)</f>
        <v>42736</v>
      </c>
      <c r="E1103">
        <v>2965.36</v>
      </c>
    </row>
    <row r="1104" spans="2:5">
      <c r="B1104" s="82" t="s">
        <v>1658</v>
      </c>
      <c r="C1104" s="165">
        <f>YEAR(TRM_día[[#This Row],[Fecha]])</f>
        <v>2017</v>
      </c>
      <c r="D1104" s="82">
        <f>DATE(YEAR(TRM_día[[#This Row],[Fecha]]),MONTH(TRM_día[[#This Row],[Fecha]]),1)</f>
        <v>42736</v>
      </c>
      <c r="E1104">
        <v>2941.08</v>
      </c>
    </row>
    <row r="1105" spans="2:5">
      <c r="B1105" s="82" t="s">
        <v>1659</v>
      </c>
      <c r="C1105" s="165">
        <f>YEAR(TRM_día[[#This Row],[Fecha]])</f>
        <v>2017</v>
      </c>
      <c r="D1105" s="82">
        <f>DATE(YEAR(TRM_día[[#This Row],[Fecha]]),MONTH(TRM_día[[#This Row],[Fecha]]),1)</f>
        <v>42736</v>
      </c>
      <c r="E1105">
        <v>2919.01</v>
      </c>
    </row>
    <row r="1106" spans="2:5">
      <c r="B1106" s="82" t="s">
        <v>1660</v>
      </c>
      <c r="C1106" s="165">
        <f>YEAR(TRM_día[[#This Row],[Fecha]])</f>
        <v>2017</v>
      </c>
      <c r="D1106" s="82">
        <f>DATE(YEAR(TRM_día[[#This Row],[Fecha]]),MONTH(TRM_día[[#This Row],[Fecha]]),1)</f>
        <v>42736</v>
      </c>
      <c r="E1106">
        <v>2919.01</v>
      </c>
    </row>
    <row r="1107" spans="2:5">
      <c r="B1107" s="82" t="s">
        <v>1661</v>
      </c>
      <c r="C1107" s="165">
        <f>YEAR(TRM_día[[#This Row],[Fecha]])</f>
        <v>2017</v>
      </c>
      <c r="D1107" s="82">
        <f>DATE(YEAR(TRM_día[[#This Row],[Fecha]]),MONTH(TRM_día[[#This Row],[Fecha]]),1)</f>
        <v>42736</v>
      </c>
      <c r="E1107">
        <v>2919.01</v>
      </c>
    </row>
    <row r="1108" spans="2:5">
      <c r="B1108" s="82" t="s">
        <v>1662</v>
      </c>
      <c r="C1108" s="165">
        <f>YEAR(TRM_día[[#This Row],[Fecha]])</f>
        <v>2017</v>
      </c>
      <c r="D1108" s="82">
        <f>DATE(YEAR(TRM_día[[#This Row],[Fecha]]),MONTH(TRM_día[[#This Row],[Fecha]]),1)</f>
        <v>42736</v>
      </c>
      <c r="E1108">
        <v>2919.01</v>
      </c>
    </row>
    <row r="1109" spans="2:5">
      <c r="B1109" s="82" t="s">
        <v>1663</v>
      </c>
      <c r="C1109" s="165">
        <f>YEAR(TRM_día[[#This Row],[Fecha]])</f>
        <v>2017</v>
      </c>
      <c r="D1109" s="82">
        <f>DATE(YEAR(TRM_día[[#This Row],[Fecha]]),MONTH(TRM_día[[#This Row],[Fecha]]),1)</f>
        <v>42736</v>
      </c>
      <c r="E1109">
        <v>2949.6</v>
      </c>
    </row>
    <row r="1110" spans="2:5">
      <c r="B1110" s="82" t="s">
        <v>1664</v>
      </c>
      <c r="C1110" s="165">
        <f>YEAR(TRM_día[[#This Row],[Fecha]])</f>
        <v>2017</v>
      </c>
      <c r="D1110" s="82">
        <f>DATE(YEAR(TRM_día[[#This Row],[Fecha]]),MONTH(TRM_día[[#This Row],[Fecha]]),1)</f>
        <v>42736</v>
      </c>
      <c r="E1110">
        <v>2980.8</v>
      </c>
    </row>
    <row r="1111" spans="2:5">
      <c r="B1111" s="82" t="s">
        <v>1665</v>
      </c>
      <c r="C1111" s="165">
        <f>YEAR(TRM_día[[#This Row],[Fecha]])</f>
        <v>2017</v>
      </c>
      <c r="D1111" s="82">
        <f>DATE(YEAR(TRM_día[[#This Row],[Fecha]]),MONTH(TRM_día[[#This Row],[Fecha]]),1)</f>
        <v>42736</v>
      </c>
      <c r="E1111">
        <v>2930.19</v>
      </c>
    </row>
    <row r="1112" spans="2:5">
      <c r="B1112" s="82" t="s">
        <v>1666</v>
      </c>
      <c r="C1112" s="165">
        <f>YEAR(TRM_día[[#This Row],[Fecha]])</f>
        <v>2017</v>
      </c>
      <c r="D1112" s="82">
        <f>DATE(YEAR(TRM_día[[#This Row],[Fecha]]),MONTH(TRM_día[[#This Row],[Fecha]]),1)</f>
        <v>42736</v>
      </c>
      <c r="E1112">
        <v>2935.96</v>
      </c>
    </row>
    <row r="1113" spans="2:5">
      <c r="B1113" s="82" t="s">
        <v>1667</v>
      </c>
      <c r="C1113" s="165">
        <f>YEAR(TRM_día[[#This Row],[Fecha]])</f>
        <v>2017</v>
      </c>
      <c r="D1113" s="82">
        <f>DATE(YEAR(TRM_día[[#This Row],[Fecha]]),MONTH(TRM_día[[#This Row],[Fecha]]),1)</f>
        <v>42736</v>
      </c>
      <c r="E1113">
        <v>2935.96</v>
      </c>
    </row>
    <row r="1114" spans="2:5">
      <c r="B1114" s="82" t="s">
        <v>1668</v>
      </c>
      <c r="C1114" s="165">
        <f>YEAR(TRM_día[[#This Row],[Fecha]])</f>
        <v>2017</v>
      </c>
      <c r="D1114" s="82">
        <f>DATE(YEAR(TRM_día[[#This Row],[Fecha]]),MONTH(TRM_día[[#This Row],[Fecha]]),1)</f>
        <v>42736</v>
      </c>
      <c r="E1114">
        <v>2935.96</v>
      </c>
    </row>
    <row r="1115" spans="2:5">
      <c r="B1115" s="82" t="s">
        <v>1669</v>
      </c>
      <c r="C1115" s="165">
        <f>YEAR(TRM_día[[#This Row],[Fecha]])</f>
        <v>2017</v>
      </c>
      <c r="D1115" s="82">
        <f>DATE(YEAR(TRM_día[[#This Row],[Fecha]]),MONTH(TRM_día[[#This Row],[Fecha]]),1)</f>
        <v>42736</v>
      </c>
      <c r="E1115">
        <v>2935.96</v>
      </c>
    </row>
    <row r="1116" spans="2:5">
      <c r="B1116" s="82" t="s">
        <v>1670</v>
      </c>
      <c r="C1116" s="165">
        <f>YEAR(TRM_día[[#This Row],[Fecha]])</f>
        <v>2017</v>
      </c>
      <c r="D1116" s="82">
        <f>DATE(YEAR(TRM_día[[#This Row],[Fecha]]),MONTH(TRM_día[[#This Row],[Fecha]]),1)</f>
        <v>42736</v>
      </c>
      <c r="E1116">
        <v>2924.77</v>
      </c>
    </row>
    <row r="1117" spans="2:5">
      <c r="B1117" s="82" t="s">
        <v>1671</v>
      </c>
      <c r="C1117" s="165">
        <f>YEAR(TRM_día[[#This Row],[Fecha]])</f>
        <v>2017</v>
      </c>
      <c r="D1117" s="82">
        <f>DATE(YEAR(TRM_día[[#This Row],[Fecha]]),MONTH(TRM_día[[#This Row],[Fecha]]),1)</f>
        <v>42736</v>
      </c>
      <c r="E1117">
        <v>2934.58</v>
      </c>
    </row>
    <row r="1118" spans="2:5">
      <c r="B1118" s="82" t="s">
        <v>1672</v>
      </c>
      <c r="C1118" s="165">
        <f>YEAR(TRM_día[[#This Row],[Fecha]])</f>
        <v>2017</v>
      </c>
      <c r="D1118" s="82">
        <f>DATE(YEAR(TRM_día[[#This Row],[Fecha]]),MONTH(TRM_día[[#This Row],[Fecha]]),1)</f>
        <v>42736</v>
      </c>
      <c r="E1118">
        <v>2938.24</v>
      </c>
    </row>
    <row r="1119" spans="2:5">
      <c r="B1119" s="82" t="s">
        <v>1673</v>
      </c>
      <c r="C1119" s="165">
        <f>YEAR(TRM_día[[#This Row],[Fecha]])</f>
        <v>2017</v>
      </c>
      <c r="D1119" s="82">
        <f>DATE(YEAR(TRM_día[[#This Row],[Fecha]]),MONTH(TRM_día[[#This Row],[Fecha]]),1)</f>
        <v>42736</v>
      </c>
      <c r="E1119">
        <v>2927.91</v>
      </c>
    </row>
    <row r="1120" spans="2:5">
      <c r="B1120" s="82" t="s">
        <v>1674</v>
      </c>
      <c r="C1120" s="165">
        <f>YEAR(TRM_día[[#This Row],[Fecha]])</f>
        <v>2017</v>
      </c>
      <c r="D1120" s="82">
        <f>DATE(YEAR(TRM_día[[#This Row],[Fecha]]),MONTH(TRM_día[[#This Row],[Fecha]]),1)</f>
        <v>42736</v>
      </c>
      <c r="E1120">
        <v>2927.91</v>
      </c>
    </row>
    <row r="1121" spans="2:5">
      <c r="B1121" s="82" t="s">
        <v>1675</v>
      </c>
      <c r="C1121" s="165">
        <f>YEAR(TRM_día[[#This Row],[Fecha]])</f>
        <v>2017</v>
      </c>
      <c r="D1121" s="82">
        <f>DATE(YEAR(TRM_día[[#This Row],[Fecha]]),MONTH(TRM_día[[#This Row],[Fecha]]),1)</f>
        <v>42736</v>
      </c>
      <c r="E1121">
        <v>2927.91</v>
      </c>
    </row>
    <row r="1122" spans="2:5">
      <c r="B1122" s="82" t="s">
        <v>1676</v>
      </c>
      <c r="C1122" s="165">
        <f>YEAR(TRM_día[[#This Row],[Fecha]])</f>
        <v>2017</v>
      </c>
      <c r="D1122" s="82">
        <f>DATE(YEAR(TRM_día[[#This Row],[Fecha]]),MONTH(TRM_día[[#This Row],[Fecha]]),1)</f>
        <v>42736</v>
      </c>
      <c r="E1122">
        <v>2908.53</v>
      </c>
    </row>
    <row r="1123" spans="2:5">
      <c r="B1123" s="82" t="s">
        <v>1677</v>
      </c>
      <c r="C1123" s="165">
        <f>YEAR(TRM_día[[#This Row],[Fecha]])</f>
        <v>2017</v>
      </c>
      <c r="D1123" s="82">
        <f>DATE(YEAR(TRM_día[[#This Row],[Fecha]]),MONTH(TRM_día[[#This Row],[Fecha]]),1)</f>
        <v>42736</v>
      </c>
      <c r="E1123">
        <v>2932.01</v>
      </c>
    </row>
    <row r="1124" spans="2:5">
      <c r="B1124" s="82" t="s">
        <v>1678</v>
      </c>
      <c r="C1124" s="165">
        <f>YEAR(TRM_día[[#This Row],[Fecha]])</f>
        <v>2017</v>
      </c>
      <c r="D1124" s="82">
        <f>DATE(YEAR(TRM_día[[#This Row],[Fecha]]),MONTH(TRM_día[[#This Row],[Fecha]]),1)</f>
        <v>42736</v>
      </c>
      <c r="E1124">
        <v>2927.53</v>
      </c>
    </row>
    <row r="1125" spans="2:5">
      <c r="B1125" s="82" t="s">
        <v>1679</v>
      </c>
      <c r="C1125" s="165">
        <f>YEAR(TRM_día[[#This Row],[Fecha]])</f>
        <v>2017</v>
      </c>
      <c r="D1125" s="82">
        <f>DATE(YEAR(TRM_día[[#This Row],[Fecha]]),MONTH(TRM_día[[#This Row],[Fecha]]),1)</f>
        <v>42736</v>
      </c>
      <c r="E1125">
        <v>2936.72</v>
      </c>
    </row>
    <row r="1126" spans="2:5">
      <c r="B1126" s="82" t="s">
        <v>1680</v>
      </c>
      <c r="C1126" s="165">
        <f>YEAR(TRM_día[[#This Row],[Fecha]])</f>
        <v>2017</v>
      </c>
      <c r="D1126" s="82">
        <f>DATE(YEAR(TRM_día[[#This Row],[Fecha]]),MONTH(TRM_día[[#This Row],[Fecha]]),1)</f>
        <v>42736</v>
      </c>
      <c r="E1126">
        <v>2930.17</v>
      </c>
    </row>
    <row r="1127" spans="2:5">
      <c r="B1127" s="82" t="s">
        <v>1681</v>
      </c>
      <c r="C1127" s="165">
        <f>YEAR(TRM_día[[#This Row],[Fecha]])</f>
        <v>2017</v>
      </c>
      <c r="D1127" s="82">
        <f>DATE(YEAR(TRM_día[[#This Row],[Fecha]]),MONTH(TRM_día[[#This Row],[Fecha]]),1)</f>
        <v>42736</v>
      </c>
      <c r="E1127">
        <v>2930.17</v>
      </c>
    </row>
    <row r="1128" spans="2:5">
      <c r="B1128" s="82" t="s">
        <v>1682</v>
      </c>
      <c r="C1128" s="165">
        <f>YEAR(TRM_día[[#This Row],[Fecha]])</f>
        <v>2017</v>
      </c>
      <c r="D1128" s="82">
        <f>DATE(YEAR(TRM_día[[#This Row],[Fecha]]),MONTH(TRM_día[[#This Row],[Fecha]]),1)</f>
        <v>42736</v>
      </c>
      <c r="E1128">
        <v>2930.17</v>
      </c>
    </row>
    <row r="1129" spans="2:5">
      <c r="B1129" s="82" t="s">
        <v>1683</v>
      </c>
      <c r="C1129" s="165">
        <f>YEAR(TRM_día[[#This Row],[Fecha]])</f>
        <v>2017</v>
      </c>
      <c r="D1129" s="82">
        <f>DATE(YEAR(TRM_día[[#This Row],[Fecha]]),MONTH(TRM_día[[#This Row],[Fecha]]),1)</f>
        <v>42736</v>
      </c>
      <c r="E1129">
        <v>2936.66</v>
      </c>
    </row>
    <row r="1130" spans="2:5">
      <c r="B1130" s="82" t="s">
        <v>1684</v>
      </c>
      <c r="C1130" s="165">
        <f>YEAR(TRM_día[[#This Row],[Fecha]])</f>
        <v>2017</v>
      </c>
      <c r="D1130" s="82">
        <f>DATE(YEAR(TRM_día[[#This Row],[Fecha]]),MONTH(TRM_día[[#This Row],[Fecha]]),1)</f>
        <v>42767</v>
      </c>
      <c r="E1130">
        <v>2921.9</v>
      </c>
    </row>
    <row r="1131" spans="2:5">
      <c r="B1131" s="82" t="s">
        <v>1685</v>
      </c>
      <c r="C1131" s="165">
        <f>YEAR(TRM_día[[#This Row],[Fecha]])</f>
        <v>2017</v>
      </c>
      <c r="D1131" s="82">
        <f>DATE(YEAR(TRM_día[[#This Row],[Fecha]]),MONTH(TRM_día[[#This Row],[Fecha]]),1)</f>
        <v>42767</v>
      </c>
      <c r="E1131">
        <v>2906.78</v>
      </c>
    </row>
    <row r="1132" spans="2:5">
      <c r="B1132" s="82" t="s">
        <v>1686</v>
      </c>
      <c r="C1132" s="165">
        <f>YEAR(TRM_día[[#This Row],[Fecha]])</f>
        <v>2017</v>
      </c>
      <c r="D1132" s="82">
        <f>DATE(YEAR(TRM_día[[#This Row],[Fecha]]),MONTH(TRM_día[[#This Row],[Fecha]]),1)</f>
        <v>42767</v>
      </c>
      <c r="E1132">
        <v>2882.2</v>
      </c>
    </row>
    <row r="1133" spans="2:5">
      <c r="B1133" s="82" t="s">
        <v>1687</v>
      </c>
      <c r="C1133" s="165">
        <f>YEAR(TRM_día[[#This Row],[Fecha]])</f>
        <v>2017</v>
      </c>
      <c r="D1133" s="82">
        <f>DATE(YEAR(TRM_día[[#This Row],[Fecha]]),MONTH(TRM_día[[#This Row],[Fecha]]),1)</f>
        <v>42767</v>
      </c>
      <c r="E1133">
        <v>2855.8</v>
      </c>
    </row>
    <row r="1134" spans="2:5">
      <c r="B1134" s="82" t="s">
        <v>1688</v>
      </c>
      <c r="C1134" s="165">
        <f>YEAR(TRM_día[[#This Row],[Fecha]])</f>
        <v>2017</v>
      </c>
      <c r="D1134" s="82">
        <f>DATE(YEAR(TRM_día[[#This Row],[Fecha]]),MONTH(TRM_día[[#This Row],[Fecha]]),1)</f>
        <v>42767</v>
      </c>
      <c r="E1134">
        <v>2855.8</v>
      </c>
    </row>
    <row r="1135" spans="2:5">
      <c r="B1135" s="82" t="s">
        <v>1689</v>
      </c>
      <c r="C1135" s="165">
        <f>YEAR(TRM_día[[#This Row],[Fecha]])</f>
        <v>2017</v>
      </c>
      <c r="D1135" s="82">
        <f>DATE(YEAR(TRM_día[[#This Row],[Fecha]]),MONTH(TRM_día[[#This Row],[Fecha]]),1)</f>
        <v>42767</v>
      </c>
      <c r="E1135">
        <v>2855.8</v>
      </c>
    </row>
    <row r="1136" spans="2:5">
      <c r="B1136" s="82" t="s">
        <v>1690</v>
      </c>
      <c r="C1136" s="165">
        <f>YEAR(TRM_día[[#This Row],[Fecha]])</f>
        <v>2017</v>
      </c>
      <c r="D1136" s="82">
        <f>DATE(YEAR(TRM_día[[#This Row],[Fecha]]),MONTH(TRM_día[[#This Row],[Fecha]]),1)</f>
        <v>42767</v>
      </c>
      <c r="E1136">
        <v>2853.99</v>
      </c>
    </row>
    <row r="1137" spans="2:5">
      <c r="B1137" s="82" t="s">
        <v>1691</v>
      </c>
      <c r="C1137" s="165">
        <f>YEAR(TRM_día[[#This Row],[Fecha]])</f>
        <v>2017</v>
      </c>
      <c r="D1137" s="82">
        <f>DATE(YEAR(TRM_día[[#This Row],[Fecha]]),MONTH(TRM_día[[#This Row],[Fecha]]),1)</f>
        <v>42767</v>
      </c>
      <c r="E1137">
        <v>2867.76</v>
      </c>
    </row>
    <row r="1138" spans="2:5">
      <c r="B1138" s="82" t="s">
        <v>1692</v>
      </c>
      <c r="C1138" s="165">
        <f>YEAR(TRM_día[[#This Row],[Fecha]])</f>
        <v>2017</v>
      </c>
      <c r="D1138" s="82">
        <f>DATE(YEAR(TRM_día[[#This Row],[Fecha]]),MONTH(TRM_día[[#This Row],[Fecha]]),1)</f>
        <v>42767</v>
      </c>
      <c r="E1138">
        <v>2879.49</v>
      </c>
    </row>
    <row r="1139" spans="2:5">
      <c r="B1139" s="82" t="s">
        <v>1693</v>
      </c>
      <c r="C1139" s="165">
        <f>YEAR(TRM_día[[#This Row],[Fecha]])</f>
        <v>2017</v>
      </c>
      <c r="D1139" s="82">
        <f>DATE(YEAR(TRM_día[[#This Row],[Fecha]]),MONTH(TRM_día[[#This Row],[Fecha]]),1)</f>
        <v>42767</v>
      </c>
      <c r="E1139">
        <v>2862.63</v>
      </c>
    </row>
    <row r="1140" spans="2:5">
      <c r="B1140" s="82" t="s">
        <v>1694</v>
      </c>
      <c r="C1140" s="165">
        <f>YEAR(TRM_día[[#This Row],[Fecha]])</f>
        <v>2017</v>
      </c>
      <c r="D1140" s="82">
        <f>DATE(YEAR(TRM_día[[#This Row],[Fecha]]),MONTH(TRM_día[[#This Row],[Fecha]]),1)</f>
        <v>42767</v>
      </c>
      <c r="E1140">
        <v>2851.98</v>
      </c>
    </row>
    <row r="1141" spans="2:5">
      <c r="B1141" s="82" t="s">
        <v>1695</v>
      </c>
      <c r="C1141" s="165">
        <f>YEAR(TRM_día[[#This Row],[Fecha]])</f>
        <v>2017</v>
      </c>
      <c r="D1141" s="82">
        <f>DATE(YEAR(TRM_día[[#This Row],[Fecha]]),MONTH(TRM_día[[#This Row],[Fecha]]),1)</f>
        <v>42767</v>
      </c>
      <c r="E1141">
        <v>2851.98</v>
      </c>
    </row>
    <row r="1142" spans="2:5">
      <c r="B1142" s="82" t="s">
        <v>1696</v>
      </c>
      <c r="C1142" s="165">
        <f>YEAR(TRM_día[[#This Row],[Fecha]])</f>
        <v>2017</v>
      </c>
      <c r="D1142" s="82">
        <f>DATE(YEAR(TRM_día[[#This Row],[Fecha]]),MONTH(TRM_día[[#This Row],[Fecha]]),1)</f>
        <v>42767</v>
      </c>
      <c r="E1142">
        <v>2851.98</v>
      </c>
    </row>
    <row r="1143" spans="2:5">
      <c r="B1143" s="82" t="s">
        <v>1697</v>
      </c>
      <c r="C1143" s="165">
        <f>YEAR(TRM_día[[#This Row],[Fecha]])</f>
        <v>2017</v>
      </c>
      <c r="D1143" s="82">
        <f>DATE(YEAR(TRM_día[[#This Row],[Fecha]]),MONTH(TRM_día[[#This Row],[Fecha]]),1)</f>
        <v>42767</v>
      </c>
      <c r="E1143">
        <v>2875.46</v>
      </c>
    </row>
    <row r="1144" spans="2:5">
      <c r="B1144" s="82" t="s">
        <v>1698</v>
      </c>
      <c r="C1144" s="165">
        <f>YEAR(TRM_día[[#This Row],[Fecha]])</f>
        <v>2017</v>
      </c>
      <c r="D1144" s="82">
        <f>DATE(YEAR(TRM_día[[#This Row],[Fecha]]),MONTH(TRM_día[[#This Row],[Fecha]]),1)</f>
        <v>42767</v>
      </c>
      <c r="E1144">
        <v>2867.64</v>
      </c>
    </row>
    <row r="1145" spans="2:5">
      <c r="B1145" s="82" t="s">
        <v>1699</v>
      </c>
      <c r="C1145" s="165">
        <f>YEAR(TRM_día[[#This Row],[Fecha]])</f>
        <v>2017</v>
      </c>
      <c r="D1145" s="82">
        <f>DATE(YEAR(TRM_día[[#This Row],[Fecha]]),MONTH(TRM_día[[#This Row],[Fecha]]),1)</f>
        <v>42767</v>
      </c>
      <c r="E1145">
        <v>2876.03</v>
      </c>
    </row>
    <row r="1146" spans="2:5">
      <c r="B1146" s="82" t="s">
        <v>1700</v>
      </c>
      <c r="C1146" s="165">
        <f>YEAR(TRM_día[[#This Row],[Fecha]])</f>
        <v>2017</v>
      </c>
      <c r="D1146" s="82">
        <f>DATE(YEAR(TRM_día[[#This Row],[Fecha]]),MONTH(TRM_día[[#This Row],[Fecha]]),1)</f>
        <v>42767</v>
      </c>
      <c r="E1146">
        <v>2875.68</v>
      </c>
    </row>
    <row r="1147" spans="2:5">
      <c r="B1147" s="82" t="s">
        <v>1701</v>
      </c>
      <c r="C1147" s="165">
        <f>YEAR(TRM_día[[#This Row],[Fecha]])</f>
        <v>2017</v>
      </c>
      <c r="D1147" s="82">
        <f>DATE(YEAR(TRM_día[[#This Row],[Fecha]]),MONTH(TRM_día[[#This Row],[Fecha]]),1)</f>
        <v>42767</v>
      </c>
      <c r="E1147">
        <v>2902.81</v>
      </c>
    </row>
    <row r="1148" spans="2:5">
      <c r="B1148" s="82" t="s">
        <v>1702</v>
      </c>
      <c r="C1148" s="165">
        <f>YEAR(TRM_día[[#This Row],[Fecha]])</f>
        <v>2017</v>
      </c>
      <c r="D1148" s="82">
        <f>DATE(YEAR(TRM_día[[#This Row],[Fecha]]),MONTH(TRM_día[[#This Row],[Fecha]]),1)</f>
        <v>42767</v>
      </c>
      <c r="E1148">
        <v>2902.81</v>
      </c>
    </row>
    <row r="1149" spans="2:5">
      <c r="B1149" s="82" t="s">
        <v>1703</v>
      </c>
      <c r="C1149" s="165">
        <f>YEAR(TRM_día[[#This Row],[Fecha]])</f>
        <v>2017</v>
      </c>
      <c r="D1149" s="82">
        <f>DATE(YEAR(TRM_día[[#This Row],[Fecha]]),MONTH(TRM_día[[#This Row],[Fecha]]),1)</f>
        <v>42767</v>
      </c>
      <c r="E1149">
        <v>2902.81</v>
      </c>
    </row>
    <row r="1150" spans="2:5">
      <c r="B1150" s="82" t="s">
        <v>1704</v>
      </c>
      <c r="C1150" s="165">
        <f>YEAR(TRM_día[[#This Row],[Fecha]])</f>
        <v>2017</v>
      </c>
      <c r="D1150" s="82">
        <f>DATE(YEAR(TRM_día[[#This Row],[Fecha]]),MONTH(TRM_día[[#This Row],[Fecha]]),1)</f>
        <v>42767</v>
      </c>
      <c r="E1150">
        <v>2902.81</v>
      </c>
    </row>
    <row r="1151" spans="2:5">
      <c r="B1151" s="82" t="s">
        <v>1705</v>
      </c>
      <c r="C1151" s="165">
        <f>YEAR(TRM_día[[#This Row],[Fecha]])</f>
        <v>2017</v>
      </c>
      <c r="D1151" s="82">
        <f>DATE(YEAR(TRM_día[[#This Row],[Fecha]]),MONTH(TRM_día[[#This Row],[Fecha]]),1)</f>
        <v>42767</v>
      </c>
      <c r="E1151">
        <v>2902.68</v>
      </c>
    </row>
    <row r="1152" spans="2:5">
      <c r="B1152" s="82" t="s">
        <v>1706</v>
      </c>
      <c r="C1152" s="165">
        <f>YEAR(TRM_día[[#This Row],[Fecha]])</f>
        <v>2017</v>
      </c>
      <c r="D1152" s="82">
        <f>DATE(YEAR(TRM_día[[#This Row],[Fecha]]),MONTH(TRM_día[[#This Row],[Fecha]]),1)</f>
        <v>42767</v>
      </c>
      <c r="E1152">
        <v>2893.55</v>
      </c>
    </row>
    <row r="1153" spans="2:5">
      <c r="B1153" s="82" t="s">
        <v>1707</v>
      </c>
      <c r="C1153" s="165">
        <f>YEAR(TRM_día[[#This Row],[Fecha]])</f>
        <v>2017</v>
      </c>
      <c r="D1153" s="82">
        <f>DATE(YEAR(TRM_día[[#This Row],[Fecha]]),MONTH(TRM_día[[#This Row],[Fecha]]),1)</f>
        <v>42767</v>
      </c>
      <c r="E1153">
        <v>2871.67</v>
      </c>
    </row>
    <row r="1154" spans="2:5">
      <c r="B1154" s="82" t="s">
        <v>1708</v>
      </c>
      <c r="C1154" s="165">
        <f>YEAR(TRM_día[[#This Row],[Fecha]])</f>
        <v>2017</v>
      </c>
      <c r="D1154" s="82">
        <f>DATE(YEAR(TRM_día[[#This Row],[Fecha]]),MONTH(TRM_día[[#This Row],[Fecha]]),1)</f>
        <v>42767</v>
      </c>
      <c r="E1154">
        <v>2886.52</v>
      </c>
    </row>
    <row r="1155" spans="2:5">
      <c r="B1155" s="82" t="s">
        <v>1709</v>
      </c>
      <c r="C1155" s="165">
        <f>YEAR(TRM_día[[#This Row],[Fecha]])</f>
        <v>2017</v>
      </c>
      <c r="D1155" s="82">
        <f>DATE(YEAR(TRM_día[[#This Row],[Fecha]]),MONTH(TRM_día[[#This Row],[Fecha]]),1)</f>
        <v>42767</v>
      </c>
      <c r="E1155">
        <v>2886.52</v>
      </c>
    </row>
    <row r="1156" spans="2:5">
      <c r="B1156" s="82" t="s">
        <v>1710</v>
      </c>
      <c r="C1156" s="165">
        <f>YEAR(TRM_día[[#This Row],[Fecha]])</f>
        <v>2017</v>
      </c>
      <c r="D1156" s="82">
        <f>DATE(YEAR(TRM_día[[#This Row],[Fecha]]),MONTH(TRM_día[[#This Row],[Fecha]]),1)</f>
        <v>42767</v>
      </c>
      <c r="E1156">
        <v>2886.52</v>
      </c>
    </row>
    <row r="1157" spans="2:5">
      <c r="B1157" s="82" t="s">
        <v>1711</v>
      </c>
      <c r="C1157" s="165">
        <f>YEAR(TRM_día[[#This Row],[Fecha]])</f>
        <v>2017</v>
      </c>
      <c r="D1157" s="82">
        <f>DATE(YEAR(TRM_día[[#This Row],[Fecha]]),MONTH(TRM_día[[#This Row],[Fecha]]),1)</f>
        <v>42767</v>
      </c>
      <c r="E1157">
        <v>2896.27</v>
      </c>
    </row>
    <row r="1158" spans="2:5">
      <c r="B1158" s="82" t="s">
        <v>1712</v>
      </c>
      <c r="C1158" s="165">
        <f>YEAR(TRM_día[[#This Row],[Fecha]])</f>
        <v>2017</v>
      </c>
      <c r="D1158" s="82">
        <f>DATE(YEAR(TRM_día[[#This Row],[Fecha]]),MONTH(TRM_día[[#This Row],[Fecha]]),1)</f>
        <v>42795</v>
      </c>
      <c r="E1158">
        <v>2919.17</v>
      </c>
    </row>
    <row r="1159" spans="2:5">
      <c r="B1159" s="82" t="s">
        <v>1713</v>
      </c>
      <c r="C1159" s="165">
        <f>YEAR(TRM_día[[#This Row],[Fecha]])</f>
        <v>2017</v>
      </c>
      <c r="D1159" s="82">
        <f>DATE(YEAR(TRM_día[[#This Row],[Fecha]]),MONTH(TRM_día[[#This Row],[Fecha]]),1)</f>
        <v>42795</v>
      </c>
      <c r="E1159">
        <v>2935.75</v>
      </c>
    </row>
    <row r="1160" spans="2:5">
      <c r="B1160" s="82" t="s">
        <v>1714</v>
      </c>
      <c r="C1160" s="165">
        <f>YEAR(TRM_día[[#This Row],[Fecha]])</f>
        <v>2017</v>
      </c>
      <c r="D1160" s="82">
        <f>DATE(YEAR(TRM_día[[#This Row],[Fecha]]),MONTH(TRM_día[[#This Row],[Fecha]]),1)</f>
        <v>42795</v>
      </c>
      <c r="E1160">
        <v>2960.91</v>
      </c>
    </row>
    <row r="1161" spans="2:5">
      <c r="B1161" s="82" t="s">
        <v>1715</v>
      </c>
      <c r="C1161" s="165">
        <f>YEAR(TRM_día[[#This Row],[Fecha]])</f>
        <v>2017</v>
      </c>
      <c r="D1161" s="82">
        <f>DATE(YEAR(TRM_día[[#This Row],[Fecha]]),MONTH(TRM_día[[#This Row],[Fecha]]),1)</f>
        <v>42795</v>
      </c>
      <c r="E1161">
        <v>2977.43</v>
      </c>
    </row>
    <row r="1162" spans="2:5">
      <c r="B1162" s="82" t="s">
        <v>1716</v>
      </c>
      <c r="C1162" s="165">
        <f>YEAR(TRM_día[[#This Row],[Fecha]])</f>
        <v>2017</v>
      </c>
      <c r="D1162" s="82">
        <f>DATE(YEAR(TRM_día[[#This Row],[Fecha]]),MONTH(TRM_día[[#This Row],[Fecha]]),1)</f>
        <v>42795</v>
      </c>
      <c r="E1162">
        <v>2977.43</v>
      </c>
    </row>
    <row r="1163" spans="2:5">
      <c r="B1163" s="82" t="s">
        <v>1717</v>
      </c>
      <c r="C1163" s="165">
        <f>YEAR(TRM_día[[#This Row],[Fecha]])</f>
        <v>2017</v>
      </c>
      <c r="D1163" s="82">
        <f>DATE(YEAR(TRM_día[[#This Row],[Fecha]]),MONTH(TRM_día[[#This Row],[Fecha]]),1)</f>
        <v>42795</v>
      </c>
      <c r="E1163">
        <v>2977.43</v>
      </c>
    </row>
    <row r="1164" spans="2:5">
      <c r="B1164" s="82" t="s">
        <v>1718</v>
      </c>
      <c r="C1164" s="165">
        <f>YEAR(TRM_día[[#This Row],[Fecha]])</f>
        <v>2017</v>
      </c>
      <c r="D1164" s="82">
        <f>DATE(YEAR(TRM_día[[#This Row],[Fecha]]),MONTH(TRM_día[[#This Row],[Fecha]]),1)</f>
        <v>42795</v>
      </c>
      <c r="E1164">
        <v>2966.67</v>
      </c>
    </row>
    <row r="1165" spans="2:5">
      <c r="B1165" s="82" t="s">
        <v>1719</v>
      </c>
      <c r="C1165" s="165">
        <f>YEAR(TRM_día[[#This Row],[Fecha]])</f>
        <v>2017</v>
      </c>
      <c r="D1165" s="82">
        <f>DATE(YEAR(TRM_día[[#This Row],[Fecha]]),MONTH(TRM_día[[#This Row],[Fecha]]),1)</f>
        <v>42795</v>
      </c>
      <c r="E1165">
        <v>2972.44</v>
      </c>
    </row>
    <row r="1166" spans="2:5">
      <c r="B1166" s="82" t="s">
        <v>1720</v>
      </c>
      <c r="C1166" s="165">
        <f>YEAR(TRM_día[[#This Row],[Fecha]])</f>
        <v>2017</v>
      </c>
      <c r="D1166" s="82">
        <f>DATE(YEAR(TRM_día[[#This Row],[Fecha]]),MONTH(TRM_día[[#This Row],[Fecha]]),1)</f>
        <v>42795</v>
      </c>
      <c r="E1166">
        <v>2987.88</v>
      </c>
    </row>
    <row r="1167" spans="2:5">
      <c r="B1167" s="82" t="s">
        <v>1721</v>
      </c>
      <c r="C1167" s="165">
        <f>YEAR(TRM_día[[#This Row],[Fecha]])</f>
        <v>2017</v>
      </c>
      <c r="D1167" s="82">
        <f>DATE(YEAR(TRM_día[[#This Row],[Fecha]]),MONTH(TRM_día[[#This Row],[Fecha]]),1)</f>
        <v>42795</v>
      </c>
      <c r="E1167">
        <v>3004.43</v>
      </c>
    </row>
    <row r="1168" spans="2:5">
      <c r="B1168" s="82" t="s">
        <v>1722</v>
      </c>
      <c r="C1168" s="165">
        <f>YEAR(TRM_día[[#This Row],[Fecha]])</f>
        <v>2017</v>
      </c>
      <c r="D1168" s="82">
        <f>DATE(YEAR(TRM_día[[#This Row],[Fecha]]),MONTH(TRM_día[[#This Row],[Fecha]]),1)</f>
        <v>42795</v>
      </c>
      <c r="E1168">
        <v>2980.83</v>
      </c>
    </row>
    <row r="1169" spans="2:5">
      <c r="B1169" s="82" t="s">
        <v>1723</v>
      </c>
      <c r="C1169" s="165">
        <f>YEAR(TRM_día[[#This Row],[Fecha]])</f>
        <v>2017</v>
      </c>
      <c r="D1169" s="82">
        <f>DATE(YEAR(TRM_día[[#This Row],[Fecha]]),MONTH(TRM_día[[#This Row],[Fecha]]),1)</f>
        <v>42795</v>
      </c>
      <c r="E1169">
        <v>2980.83</v>
      </c>
    </row>
    <row r="1170" spans="2:5">
      <c r="B1170" s="82" t="s">
        <v>1724</v>
      </c>
      <c r="C1170" s="165">
        <f>YEAR(TRM_día[[#This Row],[Fecha]])</f>
        <v>2017</v>
      </c>
      <c r="D1170" s="82">
        <f>DATE(YEAR(TRM_día[[#This Row],[Fecha]]),MONTH(TRM_día[[#This Row],[Fecha]]),1)</f>
        <v>42795</v>
      </c>
      <c r="E1170">
        <v>2980.83</v>
      </c>
    </row>
    <row r="1171" spans="2:5">
      <c r="B1171" s="82" t="s">
        <v>1725</v>
      </c>
      <c r="C1171" s="165">
        <f>YEAR(TRM_día[[#This Row],[Fecha]])</f>
        <v>2017</v>
      </c>
      <c r="D1171" s="82">
        <f>DATE(YEAR(TRM_día[[#This Row],[Fecha]]),MONTH(TRM_día[[#This Row],[Fecha]]),1)</f>
        <v>42795</v>
      </c>
      <c r="E1171">
        <v>2987.93</v>
      </c>
    </row>
    <row r="1172" spans="2:5">
      <c r="B1172" s="82" t="s">
        <v>1726</v>
      </c>
      <c r="C1172" s="165">
        <f>YEAR(TRM_día[[#This Row],[Fecha]])</f>
        <v>2017</v>
      </c>
      <c r="D1172" s="82">
        <f>DATE(YEAR(TRM_día[[#This Row],[Fecha]]),MONTH(TRM_día[[#This Row],[Fecha]]),1)</f>
        <v>42795</v>
      </c>
      <c r="E1172">
        <v>2997.73</v>
      </c>
    </row>
    <row r="1173" spans="2:5">
      <c r="B1173" s="82" t="s">
        <v>1727</v>
      </c>
      <c r="C1173" s="165">
        <f>YEAR(TRM_día[[#This Row],[Fecha]])</f>
        <v>2017</v>
      </c>
      <c r="D1173" s="82">
        <f>DATE(YEAR(TRM_día[[#This Row],[Fecha]]),MONTH(TRM_día[[#This Row],[Fecha]]),1)</f>
        <v>42795</v>
      </c>
      <c r="E1173">
        <v>2972.61</v>
      </c>
    </row>
    <row r="1174" spans="2:5">
      <c r="B1174" s="82" t="s">
        <v>1728</v>
      </c>
      <c r="C1174" s="165">
        <f>YEAR(TRM_día[[#This Row],[Fecha]])</f>
        <v>2017</v>
      </c>
      <c r="D1174" s="82">
        <f>DATE(YEAR(TRM_día[[#This Row],[Fecha]]),MONTH(TRM_día[[#This Row],[Fecha]]),1)</f>
        <v>42795</v>
      </c>
      <c r="E1174">
        <v>2923.96</v>
      </c>
    </row>
    <row r="1175" spans="2:5">
      <c r="B1175" s="82" t="s">
        <v>1729</v>
      </c>
      <c r="C1175" s="165">
        <f>YEAR(TRM_día[[#This Row],[Fecha]])</f>
        <v>2017</v>
      </c>
      <c r="D1175" s="82">
        <f>DATE(YEAR(TRM_día[[#This Row],[Fecha]]),MONTH(TRM_día[[#This Row],[Fecha]]),1)</f>
        <v>42795</v>
      </c>
      <c r="E1175">
        <v>2912.53</v>
      </c>
    </row>
    <row r="1176" spans="2:5">
      <c r="B1176" s="82" t="s">
        <v>1730</v>
      </c>
      <c r="C1176" s="165">
        <f>YEAR(TRM_día[[#This Row],[Fecha]])</f>
        <v>2017</v>
      </c>
      <c r="D1176" s="82">
        <f>DATE(YEAR(TRM_día[[#This Row],[Fecha]]),MONTH(TRM_día[[#This Row],[Fecha]]),1)</f>
        <v>42795</v>
      </c>
      <c r="E1176">
        <v>2912.53</v>
      </c>
    </row>
    <row r="1177" spans="2:5">
      <c r="B1177" s="82" t="s">
        <v>1731</v>
      </c>
      <c r="C1177" s="165">
        <f>YEAR(TRM_día[[#This Row],[Fecha]])</f>
        <v>2017</v>
      </c>
      <c r="D1177" s="82">
        <f>DATE(YEAR(TRM_día[[#This Row],[Fecha]]),MONTH(TRM_día[[#This Row],[Fecha]]),1)</f>
        <v>42795</v>
      </c>
      <c r="E1177">
        <v>2912.53</v>
      </c>
    </row>
    <row r="1178" spans="2:5">
      <c r="B1178" s="82" t="s">
        <v>1732</v>
      </c>
      <c r="C1178" s="165">
        <f>YEAR(TRM_día[[#This Row],[Fecha]])</f>
        <v>2017</v>
      </c>
      <c r="D1178" s="82">
        <f>DATE(YEAR(TRM_día[[#This Row],[Fecha]]),MONTH(TRM_día[[#This Row],[Fecha]]),1)</f>
        <v>42795</v>
      </c>
      <c r="E1178">
        <v>2912.53</v>
      </c>
    </row>
    <row r="1179" spans="2:5">
      <c r="B1179" s="82" t="s">
        <v>1733</v>
      </c>
      <c r="C1179" s="165">
        <f>YEAR(TRM_día[[#This Row],[Fecha]])</f>
        <v>2017</v>
      </c>
      <c r="D1179" s="82">
        <f>DATE(YEAR(TRM_día[[#This Row],[Fecha]]),MONTH(TRM_día[[#This Row],[Fecha]]),1)</f>
        <v>42795</v>
      </c>
      <c r="E1179">
        <v>2904.87</v>
      </c>
    </row>
    <row r="1180" spans="2:5">
      <c r="B1180" s="82" t="s">
        <v>1734</v>
      </c>
      <c r="C1180" s="165">
        <f>YEAR(TRM_día[[#This Row],[Fecha]])</f>
        <v>2017</v>
      </c>
      <c r="D1180" s="82">
        <f>DATE(YEAR(TRM_día[[#This Row],[Fecha]]),MONTH(TRM_día[[#This Row],[Fecha]]),1)</f>
        <v>42795</v>
      </c>
      <c r="E1180">
        <v>2936.82</v>
      </c>
    </row>
    <row r="1181" spans="2:5">
      <c r="B1181" s="82" t="s">
        <v>1735</v>
      </c>
      <c r="C1181" s="165">
        <f>YEAR(TRM_día[[#This Row],[Fecha]])</f>
        <v>2017</v>
      </c>
      <c r="D1181" s="82">
        <f>DATE(YEAR(TRM_día[[#This Row],[Fecha]]),MONTH(TRM_día[[#This Row],[Fecha]]),1)</f>
        <v>42795</v>
      </c>
      <c r="E1181">
        <v>2921.25</v>
      </c>
    </row>
    <row r="1182" spans="2:5">
      <c r="B1182" s="82" t="s">
        <v>1736</v>
      </c>
      <c r="C1182" s="165">
        <f>YEAR(TRM_día[[#This Row],[Fecha]])</f>
        <v>2017</v>
      </c>
      <c r="D1182" s="82">
        <f>DATE(YEAR(TRM_día[[#This Row],[Fecha]]),MONTH(TRM_día[[#This Row],[Fecha]]),1)</f>
        <v>42795</v>
      </c>
      <c r="E1182">
        <v>2899.94</v>
      </c>
    </row>
    <row r="1183" spans="2:5">
      <c r="B1183" s="82" t="s">
        <v>1737</v>
      </c>
      <c r="C1183" s="165">
        <f>YEAR(TRM_día[[#This Row],[Fecha]])</f>
        <v>2017</v>
      </c>
      <c r="D1183" s="82">
        <f>DATE(YEAR(TRM_día[[#This Row],[Fecha]]),MONTH(TRM_día[[#This Row],[Fecha]]),1)</f>
        <v>42795</v>
      </c>
      <c r="E1183">
        <v>2899.94</v>
      </c>
    </row>
    <row r="1184" spans="2:5">
      <c r="B1184" s="82" t="s">
        <v>1738</v>
      </c>
      <c r="C1184" s="165">
        <f>YEAR(TRM_día[[#This Row],[Fecha]])</f>
        <v>2017</v>
      </c>
      <c r="D1184" s="82">
        <f>DATE(YEAR(TRM_día[[#This Row],[Fecha]]),MONTH(TRM_día[[#This Row],[Fecha]]),1)</f>
        <v>42795</v>
      </c>
      <c r="E1184">
        <v>2899.94</v>
      </c>
    </row>
    <row r="1185" spans="2:5">
      <c r="B1185" s="82" t="s">
        <v>1739</v>
      </c>
      <c r="C1185" s="165">
        <f>YEAR(TRM_día[[#This Row],[Fecha]])</f>
        <v>2017</v>
      </c>
      <c r="D1185" s="82">
        <f>DATE(YEAR(TRM_día[[#This Row],[Fecha]]),MONTH(TRM_día[[#This Row],[Fecha]]),1)</f>
        <v>42795</v>
      </c>
      <c r="E1185">
        <v>2913.48</v>
      </c>
    </row>
    <row r="1186" spans="2:5">
      <c r="B1186" s="82" t="s">
        <v>1740</v>
      </c>
      <c r="C1186" s="165">
        <f>YEAR(TRM_día[[#This Row],[Fecha]])</f>
        <v>2017</v>
      </c>
      <c r="D1186" s="82">
        <f>DATE(YEAR(TRM_día[[#This Row],[Fecha]]),MONTH(TRM_día[[#This Row],[Fecha]]),1)</f>
        <v>42795</v>
      </c>
      <c r="E1186">
        <v>2911.99</v>
      </c>
    </row>
    <row r="1187" spans="2:5">
      <c r="B1187" s="82" t="s">
        <v>1741</v>
      </c>
      <c r="C1187" s="165">
        <f>YEAR(TRM_día[[#This Row],[Fecha]])</f>
        <v>2017</v>
      </c>
      <c r="D1187" s="82">
        <f>DATE(YEAR(TRM_día[[#This Row],[Fecha]]),MONTH(TRM_día[[#This Row],[Fecha]]),1)</f>
        <v>42795</v>
      </c>
      <c r="E1187">
        <v>2888.02</v>
      </c>
    </row>
    <row r="1188" spans="2:5">
      <c r="B1188" s="82" t="s">
        <v>1742</v>
      </c>
      <c r="C1188" s="165">
        <f>YEAR(TRM_día[[#This Row],[Fecha]])</f>
        <v>2017</v>
      </c>
      <c r="D1188" s="82">
        <f>DATE(YEAR(TRM_día[[#This Row],[Fecha]]),MONTH(TRM_día[[#This Row],[Fecha]]),1)</f>
        <v>42795</v>
      </c>
      <c r="E1188">
        <v>2880.24</v>
      </c>
    </row>
    <row r="1189" spans="2:5">
      <c r="B1189" s="82" t="s">
        <v>1743</v>
      </c>
      <c r="C1189" s="165">
        <f>YEAR(TRM_día[[#This Row],[Fecha]])</f>
        <v>2017</v>
      </c>
      <c r="D1189" s="82">
        <f>DATE(YEAR(TRM_día[[#This Row],[Fecha]]),MONTH(TRM_día[[#This Row],[Fecha]]),1)</f>
        <v>42826</v>
      </c>
      <c r="E1189">
        <v>2885.57</v>
      </c>
    </row>
    <row r="1190" spans="2:5">
      <c r="B1190" s="82" t="s">
        <v>1744</v>
      </c>
      <c r="C1190" s="165">
        <f>YEAR(TRM_día[[#This Row],[Fecha]])</f>
        <v>2017</v>
      </c>
      <c r="D1190" s="82">
        <f>DATE(YEAR(TRM_día[[#This Row],[Fecha]]),MONTH(TRM_día[[#This Row],[Fecha]]),1)</f>
        <v>42826</v>
      </c>
      <c r="E1190">
        <v>2885.57</v>
      </c>
    </row>
    <row r="1191" spans="2:5">
      <c r="B1191" s="82" t="s">
        <v>1745</v>
      </c>
      <c r="C1191" s="165">
        <f>YEAR(TRM_día[[#This Row],[Fecha]])</f>
        <v>2017</v>
      </c>
      <c r="D1191" s="82">
        <f>DATE(YEAR(TRM_día[[#This Row],[Fecha]]),MONTH(TRM_día[[#This Row],[Fecha]]),1)</f>
        <v>42826</v>
      </c>
      <c r="E1191">
        <v>2885.57</v>
      </c>
    </row>
    <row r="1192" spans="2:5">
      <c r="B1192" s="82" t="s">
        <v>1746</v>
      </c>
      <c r="C1192" s="165">
        <f>YEAR(TRM_día[[#This Row],[Fecha]])</f>
        <v>2017</v>
      </c>
      <c r="D1192" s="82">
        <f>DATE(YEAR(TRM_día[[#This Row],[Fecha]]),MONTH(TRM_día[[#This Row],[Fecha]]),1)</f>
        <v>42826</v>
      </c>
      <c r="E1192">
        <v>2866.87</v>
      </c>
    </row>
    <row r="1193" spans="2:5">
      <c r="B1193" s="82" t="s">
        <v>1747</v>
      </c>
      <c r="C1193" s="165">
        <f>YEAR(TRM_día[[#This Row],[Fecha]])</f>
        <v>2017</v>
      </c>
      <c r="D1193" s="82">
        <f>DATE(YEAR(TRM_día[[#This Row],[Fecha]]),MONTH(TRM_día[[#This Row],[Fecha]]),1)</f>
        <v>42826</v>
      </c>
      <c r="E1193">
        <v>2869.32</v>
      </c>
    </row>
    <row r="1194" spans="2:5">
      <c r="B1194" s="82" t="s">
        <v>1748</v>
      </c>
      <c r="C1194" s="165">
        <f>YEAR(TRM_día[[#This Row],[Fecha]])</f>
        <v>2017</v>
      </c>
      <c r="D1194" s="82">
        <f>DATE(YEAR(TRM_día[[#This Row],[Fecha]]),MONTH(TRM_día[[#This Row],[Fecha]]),1)</f>
        <v>42826</v>
      </c>
      <c r="E1194">
        <v>2857.65</v>
      </c>
    </row>
    <row r="1195" spans="2:5">
      <c r="B1195" s="82" t="s">
        <v>1749</v>
      </c>
      <c r="C1195" s="165">
        <f>YEAR(TRM_día[[#This Row],[Fecha]])</f>
        <v>2017</v>
      </c>
      <c r="D1195" s="82">
        <f>DATE(YEAR(TRM_día[[#This Row],[Fecha]]),MONTH(TRM_día[[#This Row],[Fecha]]),1)</f>
        <v>42826</v>
      </c>
      <c r="E1195">
        <v>2853.1</v>
      </c>
    </row>
    <row r="1196" spans="2:5">
      <c r="B1196" s="82" t="s">
        <v>1750</v>
      </c>
      <c r="C1196" s="165">
        <f>YEAR(TRM_día[[#This Row],[Fecha]])</f>
        <v>2017</v>
      </c>
      <c r="D1196" s="82">
        <f>DATE(YEAR(TRM_día[[#This Row],[Fecha]]),MONTH(TRM_día[[#This Row],[Fecha]]),1)</f>
        <v>42826</v>
      </c>
      <c r="E1196">
        <v>2858</v>
      </c>
    </row>
    <row r="1197" spans="2:5">
      <c r="B1197" s="82" t="s">
        <v>1751</v>
      </c>
      <c r="C1197" s="165">
        <f>YEAR(TRM_día[[#This Row],[Fecha]])</f>
        <v>2017</v>
      </c>
      <c r="D1197" s="82">
        <f>DATE(YEAR(TRM_día[[#This Row],[Fecha]]),MONTH(TRM_día[[#This Row],[Fecha]]),1)</f>
        <v>42826</v>
      </c>
      <c r="E1197">
        <v>2858</v>
      </c>
    </row>
    <row r="1198" spans="2:5">
      <c r="B1198" s="82" t="s">
        <v>1752</v>
      </c>
      <c r="C1198" s="165">
        <f>YEAR(TRM_día[[#This Row],[Fecha]])</f>
        <v>2017</v>
      </c>
      <c r="D1198" s="82">
        <f>DATE(YEAR(TRM_día[[#This Row],[Fecha]]),MONTH(TRM_día[[#This Row],[Fecha]]),1)</f>
        <v>42826</v>
      </c>
      <c r="E1198">
        <v>2858</v>
      </c>
    </row>
    <row r="1199" spans="2:5">
      <c r="B1199" s="82" t="s">
        <v>1753</v>
      </c>
      <c r="C1199" s="165">
        <f>YEAR(TRM_día[[#This Row],[Fecha]])</f>
        <v>2017</v>
      </c>
      <c r="D1199" s="82">
        <f>DATE(YEAR(TRM_día[[#This Row],[Fecha]]),MONTH(TRM_día[[#This Row],[Fecha]]),1)</f>
        <v>42826</v>
      </c>
      <c r="E1199">
        <v>2867.13</v>
      </c>
    </row>
    <row r="1200" spans="2:5">
      <c r="B1200" s="82" t="s">
        <v>1754</v>
      </c>
      <c r="C1200" s="165">
        <f>YEAR(TRM_día[[#This Row],[Fecha]])</f>
        <v>2017</v>
      </c>
      <c r="D1200" s="82">
        <f>DATE(YEAR(TRM_día[[#This Row],[Fecha]]),MONTH(TRM_día[[#This Row],[Fecha]]),1)</f>
        <v>42826</v>
      </c>
      <c r="E1200">
        <v>2868.6</v>
      </c>
    </row>
    <row r="1201" spans="2:5">
      <c r="B1201" s="82" t="s">
        <v>1755</v>
      </c>
      <c r="C1201" s="165">
        <f>YEAR(TRM_día[[#This Row],[Fecha]])</f>
        <v>2017</v>
      </c>
      <c r="D1201" s="82">
        <f>DATE(YEAR(TRM_día[[#This Row],[Fecha]]),MONTH(TRM_día[[#This Row],[Fecha]]),1)</f>
        <v>42826</v>
      </c>
      <c r="E1201">
        <v>2872.55</v>
      </c>
    </row>
    <row r="1202" spans="2:5">
      <c r="B1202" s="82" t="s">
        <v>1756</v>
      </c>
      <c r="C1202" s="165">
        <f>YEAR(TRM_día[[#This Row],[Fecha]])</f>
        <v>2017</v>
      </c>
      <c r="D1202" s="82">
        <f>DATE(YEAR(TRM_día[[#This Row],[Fecha]]),MONTH(TRM_día[[#This Row],[Fecha]]),1)</f>
        <v>42826</v>
      </c>
      <c r="E1202">
        <v>2872.55</v>
      </c>
    </row>
    <row r="1203" spans="2:5">
      <c r="B1203" s="82" t="s">
        <v>1757</v>
      </c>
      <c r="C1203" s="165">
        <f>YEAR(TRM_día[[#This Row],[Fecha]])</f>
        <v>2017</v>
      </c>
      <c r="D1203" s="82">
        <f>DATE(YEAR(TRM_día[[#This Row],[Fecha]]),MONTH(TRM_día[[#This Row],[Fecha]]),1)</f>
        <v>42826</v>
      </c>
      <c r="E1203">
        <v>2872.55</v>
      </c>
    </row>
    <row r="1204" spans="2:5">
      <c r="B1204" s="82" t="s">
        <v>1758</v>
      </c>
      <c r="C1204" s="165">
        <f>YEAR(TRM_día[[#This Row],[Fecha]])</f>
        <v>2017</v>
      </c>
      <c r="D1204" s="82">
        <f>DATE(YEAR(TRM_día[[#This Row],[Fecha]]),MONTH(TRM_día[[#This Row],[Fecha]]),1)</f>
        <v>42826</v>
      </c>
      <c r="E1204">
        <v>2872.55</v>
      </c>
    </row>
    <row r="1205" spans="2:5">
      <c r="B1205" s="82" t="s">
        <v>1759</v>
      </c>
      <c r="C1205" s="165">
        <f>YEAR(TRM_día[[#This Row],[Fecha]])</f>
        <v>2017</v>
      </c>
      <c r="D1205" s="82">
        <f>DATE(YEAR(TRM_día[[#This Row],[Fecha]]),MONTH(TRM_día[[#This Row],[Fecha]]),1)</f>
        <v>42826</v>
      </c>
      <c r="E1205">
        <v>2872.55</v>
      </c>
    </row>
    <row r="1206" spans="2:5">
      <c r="B1206" s="82" t="s">
        <v>1760</v>
      </c>
      <c r="C1206" s="165">
        <f>YEAR(TRM_día[[#This Row],[Fecha]])</f>
        <v>2017</v>
      </c>
      <c r="D1206" s="82">
        <f>DATE(YEAR(TRM_día[[#This Row],[Fecha]]),MONTH(TRM_día[[#This Row],[Fecha]]),1)</f>
        <v>42826</v>
      </c>
      <c r="E1206">
        <v>2854.89</v>
      </c>
    </row>
    <row r="1207" spans="2:5">
      <c r="B1207" s="82" t="s">
        <v>1761</v>
      </c>
      <c r="C1207" s="165">
        <f>YEAR(TRM_día[[#This Row],[Fecha]])</f>
        <v>2017</v>
      </c>
      <c r="D1207" s="82">
        <f>DATE(YEAR(TRM_día[[#This Row],[Fecha]]),MONTH(TRM_día[[#This Row],[Fecha]]),1)</f>
        <v>42826</v>
      </c>
      <c r="E1207">
        <v>2837.9</v>
      </c>
    </row>
    <row r="1208" spans="2:5">
      <c r="B1208" s="82" t="s">
        <v>1762</v>
      </c>
      <c r="C1208" s="165">
        <f>YEAR(TRM_día[[#This Row],[Fecha]])</f>
        <v>2017</v>
      </c>
      <c r="D1208" s="82">
        <f>DATE(YEAR(TRM_día[[#This Row],[Fecha]]),MONTH(TRM_día[[#This Row],[Fecha]]),1)</f>
        <v>42826</v>
      </c>
      <c r="E1208">
        <v>2856.48</v>
      </c>
    </row>
    <row r="1209" spans="2:5">
      <c r="B1209" s="82" t="s">
        <v>1763</v>
      </c>
      <c r="C1209" s="165">
        <f>YEAR(TRM_día[[#This Row],[Fecha]])</f>
        <v>2017</v>
      </c>
      <c r="D1209" s="82">
        <f>DATE(YEAR(TRM_día[[#This Row],[Fecha]]),MONTH(TRM_día[[#This Row],[Fecha]]),1)</f>
        <v>42826</v>
      </c>
      <c r="E1209">
        <v>2863.39</v>
      </c>
    </row>
    <row r="1210" spans="2:5">
      <c r="B1210" s="82" t="s">
        <v>1764</v>
      </c>
      <c r="C1210" s="165">
        <f>YEAR(TRM_día[[#This Row],[Fecha]])</f>
        <v>2017</v>
      </c>
      <c r="D1210" s="82">
        <f>DATE(YEAR(TRM_día[[#This Row],[Fecha]]),MONTH(TRM_día[[#This Row],[Fecha]]),1)</f>
        <v>42826</v>
      </c>
      <c r="E1210">
        <v>2868.89</v>
      </c>
    </row>
    <row r="1211" spans="2:5">
      <c r="B1211" s="82" t="s">
        <v>1765</v>
      </c>
      <c r="C1211" s="165">
        <f>YEAR(TRM_día[[#This Row],[Fecha]])</f>
        <v>2017</v>
      </c>
      <c r="D1211" s="82">
        <f>DATE(YEAR(TRM_día[[#This Row],[Fecha]]),MONTH(TRM_día[[#This Row],[Fecha]]),1)</f>
        <v>42826</v>
      </c>
      <c r="E1211">
        <v>2868.89</v>
      </c>
    </row>
    <row r="1212" spans="2:5">
      <c r="B1212" s="82" t="s">
        <v>1766</v>
      </c>
      <c r="C1212" s="165">
        <f>YEAR(TRM_día[[#This Row],[Fecha]])</f>
        <v>2017</v>
      </c>
      <c r="D1212" s="82">
        <f>DATE(YEAR(TRM_día[[#This Row],[Fecha]]),MONTH(TRM_día[[#This Row],[Fecha]]),1)</f>
        <v>42826</v>
      </c>
      <c r="E1212">
        <v>2868.89</v>
      </c>
    </row>
    <row r="1213" spans="2:5">
      <c r="B1213" s="82" t="s">
        <v>1767</v>
      </c>
      <c r="C1213" s="165">
        <f>YEAR(TRM_día[[#This Row],[Fecha]])</f>
        <v>2017</v>
      </c>
      <c r="D1213" s="82">
        <f>DATE(YEAR(TRM_día[[#This Row],[Fecha]]),MONTH(TRM_día[[#This Row],[Fecha]]),1)</f>
        <v>42826</v>
      </c>
      <c r="E1213">
        <v>2871.98</v>
      </c>
    </row>
    <row r="1214" spans="2:5">
      <c r="B1214" s="82" t="s">
        <v>1768</v>
      </c>
      <c r="C1214" s="165">
        <f>YEAR(TRM_día[[#This Row],[Fecha]])</f>
        <v>2017</v>
      </c>
      <c r="D1214" s="82">
        <f>DATE(YEAR(TRM_día[[#This Row],[Fecha]]),MONTH(TRM_día[[#This Row],[Fecha]]),1)</f>
        <v>42826</v>
      </c>
      <c r="E1214">
        <v>2899.13</v>
      </c>
    </row>
    <row r="1215" spans="2:5">
      <c r="B1215" s="82" t="s">
        <v>1769</v>
      </c>
      <c r="C1215" s="165">
        <f>YEAR(TRM_día[[#This Row],[Fecha]])</f>
        <v>2017</v>
      </c>
      <c r="D1215" s="82">
        <f>DATE(YEAR(TRM_día[[#This Row],[Fecha]]),MONTH(TRM_día[[#This Row],[Fecha]]),1)</f>
        <v>42826</v>
      </c>
      <c r="E1215">
        <v>2928.07</v>
      </c>
    </row>
    <row r="1216" spans="2:5">
      <c r="B1216" s="82" t="s">
        <v>1770</v>
      </c>
      <c r="C1216" s="165">
        <f>YEAR(TRM_día[[#This Row],[Fecha]])</f>
        <v>2017</v>
      </c>
      <c r="D1216" s="82">
        <f>DATE(YEAR(TRM_día[[#This Row],[Fecha]]),MONTH(TRM_día[[#This Row],[Fecha]]),1)</f>
        <v>42826</v>
      </c>
      <c r="E1216">
        <v>2944.31</v>
      </c>
    </row>
    <row r="1217" spans="2:5">
      <c r="B1217" s="82" t="s">
        <v>1771</v>
      </c>
      <c r="C1217" s="165">
        <f>YEAR(TRM_día[[#This Row],[Fecha]])</f>
        <v>2017</v>
      </c>
      <c r="D1217" s="82">
        <f>DATE(YEAR(TRM_día[[#This Row],[Fecha]]),MONTH(TRM_día[[#This Row],[Fecha]]),1)</f>
        <v>42826</v>
      </c>
      <c r="E1217">
        <v>2947.85</v>
      </c>
    </row>
    <row r="1218" spans="2:5">
      <c r="B1218" s="82" t="s">
        <v>1772</v>
      </c>
      <c r="C1218" s="165">
        <f>YEAR(TRM_día[[#This Row],[Fecha]])</f>
        <v>2017</v>
      </c>
      <c r="D1218" s="82">
        <f>DATE(YEAR(TRM_día[[#This Row],[Fecha]]),MONTH(TRM_día[[#This Row],[Fecha]]),1)</f>
        <v>42826</v>
      </c>
      <c r="E1218">
        <v>2947.85</v>
      </c>
    </row>
    <row r="1219" spans="2:5">
      <c r="B1219" s="82" t="s">
        <v>1773</v>
      </c>
      <c r="C1219" s="165">
        <f>YEAR(TRM_día[[#This Row],[Fecha]])</f>
        <v>2017</v>
      </c>
      <c r="D1219" s="82">
        <f>DATE(YEAR(TRM_día[[#This Row],[Fecha]]),MONTH(TRM_día[[#This Row],[Fecha]]),1)</f>
        <v>42856</v>
      </c>
      <c r="E1219">
        <v>2947.85</v>
      </c>
    </row>
    <row r="1220" spans="2:5">
      <c r="B1220" s="82" t="s">
        <v>1774</v>
      </c>
      <c r="C1220" s="165">
        <f>YEAR(TRM_día[[#This Row],[Fecha]])</f>
        <v>2017</v>
      </c>
      <c r="D1220" s="82">
        <f>DATE(YEAR(TRM_día[[#This Row],[Fecha]]),MONTH(TRM_día[[#This Row],[Fecha]]),1)</f>
        <v>42856</v>
      </c>
      <c r="E1220">
        <v>2947.85</v>
      </c>
    </row>
    <row r="1221" spans="2:5">
      <c r="B1221" s="82" t="s">
        <v>1775</v>
      </c>
      <c r="C1221" s="165">
        <f>YEAR(TRM_día[[#This Row],[Fecha]])</f>
        <v>2017</v>
      </c>
      <c r="D1221" s="82">
        <f>DATE(YEAR(TRM_día[[#This Row],[Fecha]]),MONTH(TRM_día[[#This Row],[Fecha]]),1)</f>
        <v>42856</v>
      </c>
      <c r="E1221">
        <v>2945.53</v>
      </c>
    </row>
    <row r="1222" spans="2:5">
      <c r="B1222" s="82" t="s">
        <v>1776</v>
      </c>
      <c r="C1222" s="165">
        <f>YEAR(TRM_día[[#This Row],[Fecha]])</f>
        <v>2017</v>
      </c>
      <c r="D1222" s="82">
        <f>DATE(YEAR(TRM_día[[#This Row],[Fecha]]),MONTH(TRM_día[[#This Row],[Fecha]]),1)</f>
        <v>42856</v>
      </c>
      <c r="E1222">
        <v>2930.17</v>
      </c>
    </row>
    <row r="1223" spans="2:5">
      <c r="B1223" s="82" t="s">
        <v>1777</v>
      </c>
      <c r="C1223" s="165">
        <f>YEAR(TRM_día[[#This Row],[Fecha]])</f>
        <v>2017</v>
      </c>
      <c r="D1223" s="82">
        <f>DATE(YEAR(TRM_día[[#This Row],[Fecha]]),MONTH(TRM_día[[#This Row],[Fecha]]),1)</f>
        <v>42856</v>
      </c>
      <c r="E1223">
        <v>2967.44</v>
      </c>
    </row>
    <row r="1224" spans="2:5">
      <c r="B1224" s="82" t="s">
        <v>1778</v>
      </c>
      <c r="C1224" s="165">
        <f>YEAR(TRM_día[[#This Row],[Fecha]])</f>
        <v>2017</v>
      </c>
      <c r="D1224" s="82">
        <f>DATE(YEAR(TRM_día[[#This Row],[Fecha]]),MONTH(TRM_día[[#This Row],[Fecha]]),1)</f>
        <v>42856</v>
      </c>
      <c r="E1224">
        <v>2961.78</v>
      </c>
    </row>
    <row r="1225" spans="2:5">
      <c r="B1225" s="82" t="s">
        <v>1779</v>
      </c>
      <c r="C1225" s="165">
        <f>YEAR(TRM_día[[#This Row],[Fecha]])</f>
        <v>2017</v>
      </c>
      <c r="D1225" s="82">
        <f>DATE(YEAR(TRM_día[[#This Row],[Fecha]]),MONTH(TRM_día[[#This Row],[Fecha]]),1)</f>
        <v>42856</v>
      </c>
      <c r="E1225">
        <v>2961.78</v>
      </c>
    </row>
    <row r="1226" spans="2:5">
      <c r="B1226" s="82" t="s">
        <v>1780</v>
      </c>
      <c r="C1226" s="165">
        <f>YEAR(TRM_día[[#This Row],[Fecha]])</f>
        <v>2017</v>
      </c>
      <c r="D1226" s="82">
        <f>DATE(YEAR(TRM_día[[#This Row],[Fecha]]),MONTH(TRM_día[[#This Row],[Fecha]]),1)</f>
        <v>42856</v>
      </c>
      <c r="E1226">
        <v>2961.78</v>
      </c>
    </row>
    <row r="1227" spans="2:5">
      <c r="B1227" s="82" t="s">
        <v>1781</v>
      </c>
      <c r="C1227" s="165">
        <f>YEAR(TRM_día[[#This Row],[Fecha]])</f>
        <v>2017</v>
      </c>
      <c r="D1227" s="82">
        <f>DATE(YEAR(TRM_día[[#This Row],[Fecha]]),MONTH(TRM_día[[#This Row],[Fecha]]),1)</f>
        <v>42856</v>
      </c>
      <c r="E1227">
        <v>2959.26</v>
      </c>
    </row>
    <row r="1228" spans="2:5">
      <c r="B1228" s="82" t="s">
        <v>1782</v>
      </c>
      <c r="C1228" s="165">
        <f>YEAR(TRM_día[[#This Row],[Fecha]])</f>
        <v>2017</v>
      </c>
      <c r="D1228" s="82">
        <f>DATE(YEAR(TRM_día[[#This Row],[Fecha]]),MONTH(TRM_día[[#This Row],[Fecha]]),1)</f>
        <v>42856</v>
      </c>
      <c r="E1228">
        <v>2967.24</v>
      </c>
    </row>
    <row r="1229" spans="2:5">
      <c r="B1229" s="82" t="s">
        <v>1783</v>
      </c>
      <c r="C1229" s="165">
        <f>YEAR(TRM_día[[#This Row],[Fecha]])</f>
        <v>2017</v>
      </c>
      <c r="D1229" s="82">
        <f>DATE(YEAR(TRM_día[[#This Row],[Fecha]]),MONTH(TRM_día[[#This Row],[Fecha]]),1)</f>
        <v>42856</v>
      </c>
      <c r="E1229">
        <v>2949.35</v>
      </c>
    </row>
    <row r="1230" spans="2:5">
      <c r="B1230" s="82" t="s">
        <v>1784</v>
      </c>
      <c r="C1230" s="165">
        <f>YEAR(TRM_día[[#This Row],[Fecha]])</f>
        <v>2017</v>
      </c>
      <c r="D1230" s="82">
        <f>DATE(YEAR(TRM_día[[#This Row],[Fecha]]),MONTH(TRM_día[[#This Row],[Fecha]]),1)</f>
        <v>42856</v>
      </c>
      <c r="E1230">
        <v>2933.92</v>
      </c>
    </row>
    <row r="1231" spans="2:5">
      <c r="B1231" s="82" t="s">
        <v>1785</v>
      </c>
      <c r="C1231" s="165">
        <f>YEAR(TRM_día[[#This Row],[Fecha]])</f>
        <v>2017</v>
      </c>
      <c r="D1231" s="82">
        <f>DATE(YEAR(TRM_día[[#This Row],[Fecha]]),MONTH(TRM_día[[#This Row],[Fecha]]),1)</f>
        <v>42856</v>
      </c>
      <c r="E1231">
        <v>2918.69</v>
      </c>
    </row>
    <row r="1232" spans="2:5">
      <c r="B1232" s="82" t="s">
        <v>1786</v>
      </c>
      <c r="C1232" s="165">
        <f>YEAR(TRM_día[[#This Row],[Fecha]])</f>
        <v>2017</v>
      </c>
      <c r="D1232" s="82">
        <f>DATE(YEAR(TRM_día[[#This Row],[Fecha]]),MONTH(TRM_día[[#This Row],[Fecha]]),1)</f>
        <v>42856</v>
      </c>
      <c r="E1232">
        <v>2918.69</v>
      </c>
    </row>
    <row r="1233" spans="2:5">
      <c r="B1233" s="82" t="s">
        <v>1787</v>
      </c>
      <c r="C1233" s="165">
        <f>YEAR(TRM_día[[#This Row],[Fecha]])</f>
        <v>2017</v>
      </c>
      <c r="D1233" s="82">
        <f>DATE(YEAR(TRM_día[[#This Row],[Fecha]]),MONTH(TRM_día[[#This Row],[Fecha]]),1)</f>
        <v>42856</v>
      </c>
      <c r="E1233">
        <v>2918.69</v>
      </c>
    </row>
    <row r="1234" spans="2:5">
      <c r="B1234" s="82" t="s">
        <v>1788</v>
      </c>
      <c r="C1234" s="165">
        <f>YEAR(TRM_día[[#This Row],[Fecha]])</f>
        <v>2017</v>
      </c>
      <c r="D1234" s="82">
        <f>DATE(YEAR(TRM_día[[#This Row],[Fecha]]),MONTH(TRM_día[[#This Row],[Fecha]]),1)</f>
        <v>42856</v>
      </c>
      <c r="E1234">
        <v>2883.87</v>
      </c>
    </row>
    <row r="1235" spans="2:5">
      <c r="B1235" s="82" t="s">
        <v>1789</v>
      </c>
      <c r="C1235" s="165">
        <f>YEAR(TRM_día[[#This Row],[Fecha]])</f>
        <v>2017</v>
      </c>
      <c r="D1235" s="82">
        <f>DATE(YEAR(TRM_día[[#This Row],[Fecha]]),MONTH(TRM_día[[#This Row],[Fecha]]),1)</f>
        <v>42856</v>
      </c>
      <c r="E1235">
        <v>2873.22</v>
      </c>
    </row>
    <row r="1236" spans="2:5">
      <c r="B1236" s="82" t="s">
        <v>1790</v>
      </c>
      <c r="C1236" s="165">
        <f>YEAR(TRM_día[[#This Row],[Fecha]])</f>
        <v>2017</v>
      </c>
      <c r="D1236" s="82">
        <f>DATE(YEAR(TRM_día[[#This Row],[Fecha]]),MONTH(TRM_día[[#This Row],[Fecha]]),1)</f>
        <v>42856</v>
      </c>
      <c r="E1236">
        <v>2893.4</v>
      </c>
    </row>
    <row r="1237" spans="2:5">
      <c r="B1237" s="82" t="s">
        <v>1791</v>
      </c>
      <c r="C1237" s="165">
        <f>YEAR(TRM_día[[#This Row],[Fecha]])</f>
        <v>2017</v>
      </c>
      <c r="D1237" s="82">
        <f>DATE(YEAR(TRM_día[[#This Row],[Fecha]]),MONTH(TRM_día[[#This Row],[Fecha]]),1)</f>
        <v>42856</v>
      </c>
      <c r="E1237">
        <v>2932.16</v>
      </c>
    </row>
    <row r="1238" spans="2:5">
      <c r="B1238" s="82" t="s">
        <v>1792</v>
      </c>
      <c r="C1238" s="165">
        <f>YEAR(TRM_día[[#This Row],[Fecha]])</f>
        <v>2017</v>
      </c>
      <c r="D1238" s="82">
        <f>DATE(YEAR(TRM_día[[#This Row],[Fecha]]),MONTH(TRM_día[[#This Row],[Fecha]]),1)</f>
        <v>42856</v>
      </c>
      <c r="E1238">
        <v>2889.45</v>
      </c>
    </row>
    <row r="1239" spans="2:5">
      <c r="B1239" s="82" t="s">
        <v>1793</v>
      </c>
      <c r="C1239" s="165">
        <f>YEAR(TRM_día[[#This Row],[Fecha]])</f>
        <v>2017</v>
      </c>
      <c r="D1239" s="82">
        <f>DATE(YEAR(TRM_día[[#This Row],[Fecha]]),MONTH(TRM_día[[#This Row],[Fecha]]),1)</f>
        <v>42856</v>
      </c>
      <c r="E1239">
        <v>2889.45</v>
      </c>
    </row>
    <row r="1240" spans="2:5">
      <c r="B1240" s="82" t="s">
        <v>1794</v>
      </c>
      <c r="C1240" s="165">
        <f>YEAR(TRM_día[[#This Row],[Fecha]])</f>
        <v>2017</v>
      </c>
      <c r="D1240" s="82">
        <f>DATE(YEAR(TRM_día[[#This Row],[Fecha]]),MONTH(TRM_día[[#This Row],[Fecha]]),1)</f>
        <v>42856</v>
      </c>
      <c r="E1240">
        <v>2889.45</v>
      </c>
    </row>
    <row r="1241" spans="2:5">
      <c r="B1241" s="82" t="s">
        <v>1795</v>
      </c>
      <c r="C1241" s="165">
        <f>YEAR(TRM_día[[#This Row],[Fecha]])</f>
        <v>2017</v>
      </c>
      <c r="D1241" s="82">
        <f>DATE(YEAR(TRM_día[[#This Row],[Fecha]]),MONTH(TRM_día[[#This Row],[Fecha]]),1)</f>
        <v>42856</v>
      </c>
      <c r="E1241">
        <v>2895.12</v>
      </c>
    </row>
    <row r="1242" spans="2:5">
      <c r="B1242" s="82" t="s">
        <v>1796</v>
      </c>
      <c r="C1242" s="165">
        <f>YEAR(TRM_día[[#This Row],[Fecha]])</f>
        <v>2017</v>
      </c>
      <c r="D1242" s="82">
        <f>DATE(YEAR(TRM_día[[#This Row],[Fecha]]),MONTH(TRM_día[[#This Row],[Fecha]]),1)</f>
        <v>42856</v>
      </c>
      <c r="E1242">
        <v>2904.61</v>
      </c>
    </row>
    <row r="1243" spans="2:5">
      <c r="B1243" s="82" t="s">
        <v>1797</v>
      </c>
      <c r="C1243" s="165">
        <f>YEAR(TRM_día[[#This Row],[Fecha]])</f>
        <v>2017</v>
      </c>
      <c r="D1243" s="82">
        <f>DATE(YEAR(TRM_día[[#This Row],[Fecha]]),MONTH(TRM_día[[#This Row],[Fecha]]),1)</f>
        <v>42856</v>
      </c>
      <c r="E1243">
        <v>2905.29</v>
      </c>
    </row>
    <row r="1244" spans="2:5">
      <c r="B1244" s="82" t="s">
        <v>1798</v>
      </c>
      <c r="C1244" s="165">
        <f>YEAR(TRM_día[[#This Row],[Fecha]])</f>
        <v>2017</v>
      </c>
      <c r="D1244" s="82">
        <f>DATE(YEAR(TRM_día[[#This Row],[Fecha]]),MONTH(TRM_día[[#This Row],[Fecha]]),1)</f>
        <v>42856</v>
      </c>
      <c r="E1244">
        <v>2911.66</v>
      </c>
    </row>
    <row r="1245" spans="2:5">
      <c r="B1245" s="82" t="s">
        <v>1799</v>
      </c>
      <c r="C1245" s="165">
        <f>YEAR(TRM_día[[#This Row],[Fecha]])</f>
        <v>2017</v>
      </c>
      <c r="D1245" s="82">
        <f>DATE(YEAR(TRM_día[[#This Row],[Fecha]]),MONTH(TRM_día[[#This Row],[Fecha]]),1)</f>
        <v>42856</v>
      </c>
      <c r="E1245">
        <v>2913.47</v>
      </c>
    </row>
    <row r="1246" spans="2:5">
      <c r="B1246" s="82" t="s">
        <v>1800</v>
      </c>
      <c r="C1246" s="165">
        <f>YEAR(TRM_día[[#This Row],[Fecha]])</f>
        <v>2017</v>
      </c>
      <c r="D1246" s="82">
        <f>DATE(YEAR(TRM_día[[#This Row],[Fecha]]),MONTH(TRM_día[[#This Row],[Fecha]]),1)</f>
        <v>42856</v>
      </c>
      <c r="E1246">
        <v>2913.47</v>
      </c>
    </row>
    <row r="1247" spans="2:5">
      <c r="B1247" s="82" t="s">
        <v>1801</v>
      </c>
      <c r="C1247" s="165">
        <f>YEAR(TRM_día[[#This Row],[Fecha]])</f>
        <v>2017</v>
      </c>
      <c r="D1247" s="82">
        <f>DATE(YEAR(TRM_día[[#This Row],[Fecha]]),MONTH(TRM_día[[#This Row],[Fecha]]),1)</f>
        <v>42856</v>
      </c>
      <c r="E1247">
        <v>2913.47</v>
      </c>
    </row>
    <row r="1248" spans="2:5">
      <c r="B1248" s="82" t="s">
        <v>1802</v>
      </c>
      <c r="C1248" s="165">
        <f>YEAR(TRM_día[[#This Row],[Fecha]])</f>
        <v>2017</v>
      </c>
      <c r="D1248" s="82">
        <f>DATE(YEAR(TRM_día[[#This Row],[Fecha]]),MONTH(TRM_día[[#This Row],[Fecha]]),1)</f>
        <v>42856</v>
      </c>
      <c r="E1248">
        <v>2913.47</v>
      </c>
    </row>
    <row r="1249" spans="2:5">
      <c r="B1249" s="82" t="s">
        <v>1803</v>
      </c>
      <c r="C1249" s="165">
        <f>YEAR(TRM_día[[#This Row],[Fecha]])</f>
        <v>2017</v>
      </c>
      <c r="D1249" s="82">
        <f>DATE(YEAR(TRM_día[[#This Row],[Fecha]]),MONTH(TRM_día[[#This Row],[Fecha]]),1)</f>
        <v>42856</v>
      </c>
      <c r="E1249">
        <v>2920.42</v>
      </c>
    </row>
    <row r="1250" spans="2:5">
      <c r="B1250" s="82" t="s">
        <v>1804</v>
      </c>
      <c r="C1250" s="165">
        <f>YEAR(TRM_día[[#This Row],[Fecha]])</f>
        <v>2017</v>
      </c>
      <c r="D1250" s="82">
        <f>DATE(YEAR(TRM_día[[#This Row],[Fecha]]),MONTH(TRM_día[[#This Row],[Fecha]]),1)</f>
        <v>42887</v>
      </c>
      <c r="E1250">
        <v>2921</v>
      </c>
    </row>
    <row r="1251" spans="2:5">
      <c r="B1251" s="82" t="s">
        <v>1805</v>
      </c>
      <c r="C1251" s="165">
        <f>YEAR(TRM_día[[#This Row],[Fecha]])</f>
        <v>2017</v>
      </c>
      <c r="D1251" s="82">
        <f>DATE(YEAR(TRM_día[[#This Row],[Fecha]]),MONTH(TRM_día[[#This Row],[Fecha]]),1)</f>
        <v>42887</v>
      </c>
      <c r="E1251">
        <v>2895.73</v>
      </c>
    </row>
    <row r="1252" spans="2:5">
      <c r="B1252" s="82" t="s">
        <v>1806</v>
      </c>
      <c r="C1252" s="165">
        <f>YEAR(TRM_día[[#This Row],[Fecha]])</f>
        <v>2017</v>
      </c>
      <c r="D1252" s="82">
        <f>DATE(YEAR(TRM_día[[#This Row],[Fecha]]),MONTH(TRM_día[[#This Row],[Fecha]]),1)</f>
        <v>42887</v>
      </c>
      <c r="E1252">
        <v>2894.72</v>
      </c>
    </row>
    <row r="1253" spans="2:5">
      <c r="B1253" s="82" t="s">
        <v>1807</v>
      </c>
      <c r="C1253" s="165">
        <f>YEAR(TRM_día[[#This Row],[Fecha]])</f>
        <v>2017</v>
      </c>
      <c r="D1253" s="82">
        <f>DATE(YEAR(TRM_día[[#This Row],[Fecha]]),MONTH(TRM_día[[#This Row],[Fecha]]),1)</f>
        <v>42887</v>
      </c>
      <c r="E1253">
        <v>2894.72</v>
      </c>
    </row>
    <row r="1254" spans="2:5">
      <c r="B1254" s="82" t="s">
        <v>1808</v>
      </c>
      <c r="C1254" s="165">
        <f>YEAR(TRM_día[[#This Row],[Fecha]])</f>
        <v>2017</v>
      </c>
      <c r="D1254" s="82">
        <f>DATE(YEAR(TRM_día[[#This Row],[Fecha]]),MONTH(TRM_día[[#This Row],[Fecha]]),1)</f>
        <v>42887</v>
      </c>
      <c r="E1254">
        <v>2894.72</v>
      </c>
    </row>
    <row r="1255" spans="2:5">
      <c r="B1255" s="82" t="s">
        <v>1809</v>
      </c>
      <c r="C1255" s="165">
        <f>YEAR(TRM_día[[#This Row],[Fecha]])</f>
        <v>2017</v>
      </c>
      <c r="D1255" s="82">
        <f>DATE(YEAR(TRM_día[[#This Row],[Fecha]]),MONTH(TRM_día[[#This Row],[Fecha]]),1)</f>
        <v>42887</v>
      </c>
      <c r="E1255">
        <v>2895.85</v>
      </c>
    </row>
    <row r="1256" spans="2:5">
      <c r="B1256" s="82" t="s">
        <v>1810</v>
      </c>
      <c r="C1256" s="165">
        <f>YEAR(TRM_día[[#This Row],[Fecha]])</f>
        <v>2017</v>
      </c>
      <c r="D1256" s="82">
        <f>DATE(YEAR(TRM_día[[#This Row],[Fecha]]),MONTH(TRM_día[[#This Row],[Fecha]]),1)</f>
        <v>42887</v>
      </c>
      <c r="E1256">
        <v>2893.76</v>
      </c>
    </row>
    <row r="1257" spans="2:5">
      <c r="B1257" s="82" t="s">
        <v>1811</v>
      </c>
      <c r="C1257" s="165">
        <f>YEAR(TRM_día[[#This Row],[Fecha]])</f>
        <v>2017</v>
      </c>
      <c r="D1257" s="82">
        <f>DATE(YEAR(TRM_día[[#This Row],[Fecha]]),MONTH(TRM_día[[#This Row],[Fecha]]),1)</f>
        <v>42887</v>
      </c>
      <c r="E1257">
        <v>2907.1</v>
      </c>
    </row>
    <row r="1258" spans="2:5">
      <c r="B1258" s="82" t="s">
        <v>1812</v>
      </c>
      <c r="C1258" s="165">
        <f>YEAR(TRM_día[[#This Row],[Fecha]])</f>
        <v>2017</v>
      </c>
      <c r="D1258" s="82">
        <f>DATE(YEAR(TRM_día[[#This Row],[Fecha]]),MONTH(TRM_día[[#This Row],[Fecha]]),1)</f>
        <v>42887</v>
      </c>
      <c r="E1258">
        <v>2919.82</v>
      </c>
    </row>
    <row r="1259" spans="2:5">
      <c r="B1259" s="82" t="s">
        <v>1813</v>
      </c>
      <c r="C1259" s="165">
        <f>YEAR(TRM_día[[#This Row],[Fecha]])</f>
        <v>2017</v>
      </c>
      <c r="D1259" s="82">
        <f>DATE(YEAR(TRM_día[[#This Row],[Fecha]]),MONTH(TRM_día[[#This Row],[Fecha]]),1)</f>
        <v>42887</v>
      </c>
      <c r="E1259">
        <v>2919.58</v>
      </c>
    </row>
    <row r="1260" spans="2:5">
      <c r="B1260" s="82" t="s">
        <v>1814</v>
      </c>
      <c r="C1260" s="165">
        <f>YEAR(TRM_día[[#This Row],[Fecha]])</f>
        <v>2017</v>
      </c>
      <c r="D1260" s="82">
        <f>DATE(YEAR(TRM_día[[#This Row],[Fecha]]),MONTH(TRM_día[[#This Row],[Fecha]]),1)</f>
        <v>42887</v>
      </c>
      <c r="E1260">
        <v>2919.58</v>
      </c>
    </row>
    <row r="1261" spans="2:5">
      <c r="B1261" s="82" t="s">
        <v>1815</v>
      </c>
      <c r="C1261" s="165">
        <f>YEAR(TRM_día[[#This Row],[Fecha]])</f>
        <v>2017</v>
      </c>
      <c r="D1261" s="82">
        <f>DATE(YEAR(TRM_día[[#This Row],[Fecha]]),MONTH(TRM_día[[#This Row],[Fecha]]),1)</f>
        <v>42887</v>
      </c>
      <c r="E1261">
        <v>2919.58</v>
      </c>
    </row>
    <row r="1262" spans="2:5">
      <c r="B1262" s="82" t="s">
        <v>1816</v>
      </c>
      <c r="C1262" s="165">
        <f>YEAR(TRM_día[[#This Row],[Fecha]])</f>
        <v>2017</v>
      </c>
      <c r="D1262" s="82">
        <f>DATE(YEAR(TRM_día[[#This Row],[Fecha]]),MONTH(TRM_día[[#This Row],[Fecha]]),1)</f>
        <v>42887</v>
      </c>
      <c r="E1262">
        <v>2929.2</v>
      </c>
    </row>
    <row r="1263" spans="2:5">
      <c r="B1263" s="82" t="s">
        <v>1817</v>
      </c>
      <c r="C1263" s="165">
        <f>YEAR(TRM_día[[#This Row],[Fecha]])</f>
        <v>2017</v>
      </c>
      <c r="D1263" s="82">
        <f>DATE(YEAR(TRM_día[[#This Row],[Fecha]]),MONTH(TRM_día[[#This Row],[Fecha]]),1)</f>
        <v>42887</v>
      </c>
      <c r="E1263">
        <v>2933.13</v>
      </c>
    </row>
    <row r="1264" spans="2:5">
      <c r="B1264" s="82" t="s">
        <v>1818</v>
      </c>
      <c r="C1264" s="165">
        <f>YEAR(TRM_día[[#This Row],[Fecha]])</f>
        <v>2017</v>
      </c>
      <c r="D1264" s="82">
        <f>DATE(YEAR(TRM_día[[#This Row],[Fecha]]),MONTH(TRM_día[[#This Row],[Fecha]]),1)</f>
        <v>42887</v>
      </c>
      <c r="E1264">
        <v>2924.75</v>
      </c>
    </row>
    <row r="1265" spans="2:5">
      <c r="B1265" s="82" t="s">
        <v>1819</v>
      </c>
      <c r="C1265" s="165">
        <f>YEAR(TRM_día[[#This Row],[Fecha]])</f>
        <v>2017</v>
      </c>
      <c r="D1265" s="82">
        <f>DATE(YEAR(TRM_día[[#This Row],[Fecha]]),MONTH(TRM_día[[#This Row],[Fecha]]),1)</f>
        <v>42887</v>
      </c>
      <c r="E1265">
        <v>2953.83</v>
      </c>
    </row>
    <row r="1266" spans="2:5">
      <c r="B1266" s="82" t="s">
        <v>1820</v>
      </c>
      <c r="C1266" s="165">
        <f>YEAR(TRM_día[[#This Row],[Fecha]])</f>
        <v>2017</v>
      </c>
      <c r="D1266" s="82">
        <f>DATE(YEAR(TRM_día[[#This Row],[Fecha]]),MONTH(TRM_día[[#This Row],[Fecha]]),1)</f>
        <v>42887</v>
      </c>
      <c r="E1266">
        <v>2961.68</v>
      </c>
    </row>
    <row r="1267" spans="2:5">
      <c r="B1267" s="82" t="s">
        <v>1821</v>
      </c>
      <c r="C1267" s="165">
        <f>YEAR(TRM_día[[#This Row],[Fecha]])</f>
        <v>2017</v>
      </c>
      <c r="D1267" s="82">
        <f>DATE(YEAR(TRM_día[[#This Row],[Fecha]]),MONTH(TRM_día[[#This Row],[Fecha]]),1)</f>
        <v>42887</v>
      </c>
      <c r="E1267">
        <v>2961.68</v>
      </c>
    </row>
    <row r="1268" spans="2:5">
      <c r="B1268" s="82" t="s">
        <v>1822</v>
      </c>
      <c r="C1268" s="165">
        <f>YEAR(TRM_día[[#This Row],[Fecha]])</f>
        <v>2017</v>
      </c>
      <c r="D1268" s="82">
        <f>DATE(YEAR(TRM_día[[#This Row],[Fecha]]),MONTH(TRM_día[[#This Row],[Fecha]]),1)</f>
        <v>42887</v>
      </c>
      <c r="E1268">
        <v>2961.68</v>
      </c>
    </row>
    <row r="1269" spans="2:5">
      <c r="B1269" s="82" t="s">
        <v>1823</v>
      </c>
      <c r="C1269" s="165">
        <f>YEAR(TRM_día[[#This Row],[Fecha]])</f>
        <v>2017</v>
      </c>
      <c r="D1269" s="82">
        <f>DATE(YEAR(TRM_día[[#This Row],[Fecha]]),MONTH(TRM_día[[#This Row],[Fecha]]),1)</f>
        <v>42887</v>
      </c>
      <c r="E1269">
        <v>2961.68</v>
      </c>
    </row>
    <row r="1270" spans="2:5">
      <c r="B1270" s="82" t="s">
        <v>1824</v>
      </c>
      <c r="C1270" s="165">
        <f>YEAR(TRM_día[[#This Row],[Fecha]])</f>
        <v>2017</v>
      </c>
      <c r="D1270" s="82">
        <f>DATE(YEAR(TRM_día[[#This Row],[Fecha]]),MONTH(TRM_día[[#This Row],[Fecha]]),1)</f>
        <v>42887</v>
      </c>
      <c r="E1270">
        <v>3029.53</v>
      </c>
    </row>
    <row r="1271" spans="2:5">
      <c r="B1271" s="82" t="s">
        <v>1825</v>
      </c>
      <c r="C1271" s="165">
        <f>YEAR(TRM_día[[#This Row],[Fecha]])</f>
        <v>2017</v>
      </c>
      <c r="D1271" s="82">
        <f>DATE(YEAR(TRM_día[[#This Row],[Fecha]]),MONTH(TRM_día[[#This Row],[Fecha]]),1)</f>
        <v>42887</v>
      </c>
      <c r="E1271">
        <v>3053.9</v>
      </c>
    </row>
    <row r="1272" spans="2:5">
      <c r="B1272" s="82" t="s">
        <v>1826</v>
      </c>
      <c r="C1272" s="165">
        <f>YEAR(TRM_día[[#This Row],[Fecha]])</f>
        <v>2017</v>
      </c>
      <c r="D1272" s="82">
        <f>DATE(YEAR(TRM_día[[#This Row],[Fecha]]),MONTH(TRM_día[[#This Row],[Fecha]]),1)</f>
        <v>42887</v>
      </c>
      <c r="E1272">
        <v>3035.83</v>
      </c>
    </row>
    <row r="1273" spans="2:5">
      <c r="B1273" s="82" t="s">
        <v>1827</v>
      </c>
      <c r="C1273" s="165">
        <f>YEAR(TRM_día[[#This Row],[Fecha]])</f>
        <v>2017</v>
      </c>
      <c r="D1273" s="82">
        <f>DATE(YEAR(TRM_día[[#This Row],[Fecha]]),MONTH(TRM_día[[#This Row],[Fecha]]),1)</f>
        <v>42887</v>
      </c>
      <c r="E1273">
        <v>3010.68</v>
      </c>
    </row>
    <row r="1274" spans="2:5">
      <c r="B1274" s="82" t="s">
        <v>1828</v>
      </c>
      <c r="C1274" s="165">
        <f>YEAR(TRM_día[[#This Row],[Fecha]])</f>
        <v>2017</v>
      </c>
      <c r="D1274" s="82">
        <f>DATE(YEAR(TRM_día[[#This Row],[Fecha]]),MONTH(TRM_día[[#This Row],[Fecha]]),1)</f>
        <v>42887</v>
      </c>
      <c r="E1274">
        <v>3010.68</v>
      </c>
    </row>
    <row r="1275" spans="2:5">
      <c r="B1275" s="82" t="s">
        <v>1829</v>
      </c>
      <c r="C1275" s="165">
        <f>YEAR(TRM_día[[#This Row],[Fecha]])</f>
        <v>2017</v>
      </c>
      <c r="D1275" s="82">
        <f>DATE(YEAR(TRM_día[[#This Row],[Fecha]]),MONTH(TRM_día[[#This Row],[Fecha]]),1)</f>
        <v>42887</v>
      </c>
      <c r="E1275">
        <v>3010.68</v>
      </c>
    </row>
    <row r="1276" spans="2:5">
      <c r="B1276" s="82" t="s">
        <v>1830</v>
      </c>
      <c r="C1276" s="165">
        <f>YEAR(TRM_día[[#This Row],[Fecha]])</f>
        <v>2017</v>
      </c>
      <c r="D1276" s="82">
        <f>DATE(YEAR(TRM_día[[#This Row],[Fecha]]),MONTH(TRM_día[[#This Row],[Fecha]]),1)</f>
        <v>42887</v>
      </c>
      <c r="E1276">
        <v>3010.68</v>
      </c>
    </row>
    <row r="1277" spans="2:5">
      <c r="B1277" s="82" t="s">
        <v>1831</v>
      </c>
      <c r="C1277" s="165">
        <f>YEAR(TRM_día[[#This Row],[Fecha]])</f>
        <v>2017</v>
      </c>
      <c r="D1277" s="82">
        <f>DATE(YEAR(TRM_día[[#This Row],[Fecha]]),MONTH(TRM_día[[#This Row],[Fecha]]),1)</f>
        <v>42887</v>
      </c>
      <c r="E1277">
        <v>3025.28</v>
      </c>
    </row>
    <row r="1278" spans="2:5">
      <c r="B1278" s="82" t="s">
        <v>1832</v>
      </c>
      <c r="C1278" s="165">
        <f>YEAR(TRM_día[[#This Row],[Fecha]])</f>
        <v>2017</v>
      </c>
      <c r="D1278" s="82">
        <f>DATE(YEAR(TRM_día[[#This Row],[Fecha]]),MONTH(TRM_día[[#This Row],[Fecha]]),1)</f>
        <v>42887</v>
      </c>
      <c r="E1278">
        <v>3023.64</v>
      </c>
    </row>
    <row r="1279" spans="2:5">
      <c r="B1279" s="82" t="s">
        <v>1833</v>
      </c>
      <c r="C1279" s="165">
        <f>YEAR(TRM_día[[#This Row],[Fecha]])</f>
        <v>2017</v>
      </c>
      <c r="D1279" s="82">
        <f>DATE(YEAR(TRM_día[[#This Row],[Fecha]]),MONTH(TRM_día[[#This Row],[Fecha]]),1)</f>
        <v>42887</v>
      </c>
      <c r="E1279">
        <v>3038.26</v>
      </c>
    </row>
    <row r="1280" spans="2:5">
      <c r="B1280" s="82" t="s">
        <v>1834</v>
      </c>
      <c r="C1280" s="165">
        <f>YEAR(TRM_día[[#This Row],[Fecha]])</f>
        <v>2017</v>
      </c>
      <c r="D1280" s="82">
        <f>DATE(YEAR(TRM_día[[#This Row],[Fecha]]),MONTH(TRM_día[[#This Row],[Fecha]]),1)</f>
        <v>42917</v>
      </c>
      <c r="E1280">
        <v>3050.43</v>
      </c>
    </row>
    <row r="1281" spans="2:5">
      <c r="B1281" s="82" t="s">
        <v>1835</v>
      </c>
      <c r="C1281" s="165">
        <f>YEAR(TRM_día[[#This Row],[Fecha]])</f>
        <v>2017</v>
      </c>
      <c r="D1281" s="82">
        <f>DATE(YEAR(TRM_día[[#This Row],[Fecha]]),MONTH(TRM_día[[#This Row],[Fecha]]),1)</f>
        <v>42917</v>
      </c>
      <c r="E1281">
        <v>3050.43</v>
      </c>
    </row>
    <row r="1282" spans="2:5">
      <c r="B1282" s="82" t="s">
        <v>1836</v>
      </c>
      <c r="C1282" s="165">
        <f>YEAR(TRM_día[[#This Row],[Fecha]])</f>
        <v>2017</v>
      </c>
      <c r="D1282" s="82">
        <f>DATE(YEAR(TRM_día[[#This Row],[Fecha]]),MONTH(TRM_día[[#This Row],[Fecha]]),1)</f>
        <v>42917</v>
      </c>
      <c r="E1282">
        <v>3050.43</v>
      </c>
    </row>
    <row r="1283" spans="2:5">
      <c r="B1283" s="82" t="s">
        <v>1837</v>
      </c>
      <c r="C1283" s="165">
        <f>YEAR(TRM_día[[#This Row],[Fecha]])</f>
        <v>2017</v>
      </c>
      <c r="D1283" s="82">
        <f>DATE(YEAR(TRM_día[[#This Row],[Fecha]]),MONTH(TRM_día[[#This Row],[Fecha]]),1)</f>
        <v>42917</v>
      </c>
      <c r="E1283">
        <v>3050.43</v>
      </c>
    </row>
    <row r="1284" spans="2:5">
      <c r="B1284" s="82" t="s">
        <v>1838</v>
      </c>
      <c r="C1284" s="165">
        <f>YEAR(TRM_día[[#This Row],[Fecha]])</f>
        <v>2017</v>
      </c>
      <c r="D1284" s="82">
        <f>DATE(YEAR(TRM_día[[#This Row],[Fecha]]),MONTH(TRM_día[[#This Row],[Fecha]]),1)</f>
        <v>42917</v>
      </c>
      <c r="E1284">
        <v>3050.43</v>
      </c>
    </row>
    <row r="1285" spans="2:5">
      <c r="B1285" s="82" t="s">
        <v>1839</v>
      </c>
      <c r="C1285" s="165">
        <f>YEAR(TRM_día[[#This Row],[Fecha]])</f>
        <v>2017</v>
      </c>
      <c r="D1285" s="82">
        <f>DATE(YEAR(TRM_día[[#This Row],[Fecha]]),MONTH(TRM_día[[#This Row],[Fecha]]),1)</f>
        <v>42917</v>
      </c>
      <c r="E1285">
        <v>3068.93</v>
      </c>
    </row>
    <row r="1286" spans="2:5">
      <c r="B1286" s="82" t="s">
        <v>1840</v>
      </c>
      <c r="C1286" s="165">
        <f>YEAR(TRM_día[[#This Row],[Fecha]])</f>
        <v>2017</v>
      </c>
      <c r="D1286" s="82">
        <f>DATE(YEAR(TRM_día[[#This Row],[Fecha]]),MONTH(TRM_día[[#This Row],[Fecha]]),1)</f>
        <v>42917</v>
      </c>
      <c r="E1286">
        <v>3084.19</v>
      </c>
    </row>
    <row r="1287" spans="2:5">
      <c r="B1287" s="82" t="s">
        <v>1841</v>
      </c>
      <c r="C1287" s="165">
        <f>YEAR(TRM_día[[#This Row],[Fecha]])</f>
        <v>2017</v>
      </c>
      <c r="D1287" s="82">
        <f>DATE(YEAR(TRM_día[[#This Row],[Fecha]]),MONTH(TRM_día[[#This Row],[Fecha]]),1)</f>
        <v>42917</v>
      </c>
      <c r="E1287">
        <v>3092.65</v>
      </c>
    </row>
    <row r="1288" spans="2:5">
      <c r="B1288" s="82" t="s">
        <v>1842</v>
      </c>
      <c r="C1288" s="165">
        <f>YEAR(TRM_día[[#This Row],[Fecha]])</f>
        <v>2017</v>
      </c>
      <c r="D1288" s="82">
        <f>DATE(YEAR(TRM_día[[#This Row],[Fecha]]),MONTH(TRM_día[[#This Row],[Fecha]]),1)</f>
        <v>42917</v>
      </c>
      <c r="E1288">
        <v>3092.65</v>
      </c>
    </row>
    <row r="1289" spans="2:5">
      <c r="B1289" s="82" t="s">
        <v>1843</v>
      </c>
      <c r="C1289" s="165">
        <f>YEAR(TRM_día[[#This Row],[Fecha]])</f>
        <v>2017</v>
      </c>
      <c r="D1289" s="82">
        <f>DATE(YEAR(TRM_día[[#This Row],[Fecha]]),MONTH(TRM_día[[#This Row],[Fecha]]),1)</f>
        <v>42917</v>
      </c>
      <c r="E1289">
        <v>3092.65</v>
      </c>
    </row>
    <row r="1290" spans="2:5">
      <c r="B1290" s="82" t="s">
        <v>1844</v>
      </c>
      <c r="C1290" s="165">
        <f>YEAR(TRM_día[[#This Row],[Fecha]])</f>
        <v>2017</v>
      </c>
      <c r="D1290" s="82">
        <f>DATE(YEAR(TRM_día[[#This Row],[Fecha]]),MONTH(TRM_día[[#This Row],[Fecha]]),1)</f>
        <v>42917</v>
      </c>
      <c r="E1290">
        <v>3067.33</v>
      </c>
    </row>
    <row r="1291" spans="2:5">
      <c r="B1291" s="82" t="s">
        <v>1845</v>
      </c>
      <c r="C1291" s="165">
        <f>YEAR(TRM_día[[#This Row],[Fecha]])</f>
        <v>2017</v>
      </c>
      <c r="D1291" s="82">
        <f>DATE(YEAR(TRM_día[[#This Row],[Fecha]]),MONTH(TRM_día[[#This Row],[Fecha]]),1)</f>
        <v>42917</v>
      </c>
      <c r="E1291">
        <v>3067.73</v>
      </c>
    </row>
    <row r="1292" spans="2:5">
      <c r="B1292" s="82" t="s">
        <v>1846</v>
      </c>
      <c r="C1292" s="165">
        <f>YEAR(TRM_día[[#This Row],[Fecha]])</f>
        <v>2017</v>
      </c>
      <c r="D1292" s="82">
        <f>DATE(YEAR(TRM_día[[#This Row],[Fecha]]),MONTH(TRM_día[[#This Row],[Fecha]]),1)</f>
        <v>42917</v>
      </c>
      <c r="E1292">
        <v>3052.3</v>
      </c>
    </row>
    <row r="1293" spans="2:5">
      <c r="B1293" s="82" t="s">
        <v>1847</v>
      </c>
      <c r="C1293" s="165">
        <f>YEAR(TRM_día[[#This Row],[Fecha]])</f>
        <v>2017</v>
      </c>
      <c r="D1293" s="82">
        <f>DATE(YEAR(TRM_día[[#This Row],[Fecha]]),MONTH(TRM_día[[#This Row],[Fecha]]),1)</f>
        <v>42917</v>
      </c>
      <c r="E1293">
        <v>3043.6</v>
      </c>
    </row>
    <row r="1294" spans="2:5">
      <c r="B1294" s="82" t="s">
        <v>1848</v>
      </c>
      <c r="C1294" s="165">
        <f>YEAR(TRM_día[[#This Row],[Fecha]])</f>
        <v>2017</v>
      </c>
      <c r="D1294" s="82">
        <f>DATE(YEAR(TRM_día[[#This Row],[Fecha]]),MONTH(TRM_día[[#This Row],[Fecha]]),1)</f>
        <v>42917</v>
      </c>
      <c r="E1294">
        <v>3019.56</v>
      </c>
    </row>
    <row r="1295" spans="2:5">
      <c r="B1295" s="82" t="s">
        <v>1849</v>
      </c>
      <c r="C1295" s="165">
        <f>YEAR(TRM_día[[#This Row],[Fecha]])</f>
        <v>2017</v>
      </c>
      <c r="D1295" s="82">
        <f>DATE(YEAR(TRM_día[[#This Row],[Fecha]]),MONTH(TRM_día[[#This Row],[Fecha]]),1)</f>
        <v>42917</v>
      </c>
      <c r="E1295">
        <v>3019.56</v>
      </c>
    </row>
    <row r="1296" spans="2:5">
      <c r="B1296" s="82" t="s">
        <v>1850</v>
      </c>
      <c r="C1296" s="165">
        <f>YEAR(TRM_día[[#This Row],[Fecha]])</f>
        <v>2017</v>
      </c>
      <c r="D1296" s="82">
        <f>DATE(YEAR(TRM_día[[#This Row],[Fecha]]),MONTH(TRM_día[[#This Row],[Fecha]]),1)</f>
        <v>42917</v>
      </c>
      <c r="E1296">
        <v>3019.56</v>
      </c>
    </row>
    <row r="1297" spans="2:5">
      <c r="B1297" s="82" t="s">
        <v>1851</v>
      </c>
      <c r="C1297" s="165">
        <f>YEAR(TRM_día[[#This Row],[Fecha]])</f>
        <v>2017</v>
      </c>
      <c r="D1297" s="82">
        <f>DATE(YEAR(TRM_día[[#This Row],[Fecha]]),MONTH(TRM_día[[#This Row],[Fecha]]),1)</f>
        <v>42917</v>
      </c>
      <c r="E1297">
        <v>3030.6</v>
      </c>
    </row>
    <row r="1298" spans="2:5">
      <c r="B1298" s="82" t="s">
        <v>1852</v>
      </c>
      <c r="C1298" s="165">
        <f>YEAR(TRM_día[[#This Row],[Fecha]])</f>
        <v>2017</v>
      </c>
      <c r="D1298" s="82">
        <f>DATE(YEAR(TRM_día[[#This Row],[Fecha]]),MONTH(TRM_día[[#This Row],[Fecha]]),1)</f>
        <v>42917</v>
      </c>
      <c r="E1298">
        <v>3013.26</v>
      </c>
    </row>
    <row r="1299" spans="2:5">
      <c r="B1299" s="82" t="s">
        <v>1853</v>
      </c>
      <c r="C1299" s="165">
        <f>YEAR(TRM_día[[#This Row],[Fecha]])</f>
        <v>2017</v>
      </c>
      <c r="D1299" s="82">
        <f>DATE(YEAR(TRM_día[[#This Row],[Fecha]]),MONTH(TRM_día[[#This Row],[Fecha]]),1)</f>
        <v>42917</v>
      </c>
      <c r="E1299">
        <v>3010</v>
      </c>
    </row>
    <row r="1300" spans="2:5">
      <c r="B1300" s="82" t="s">
        <v>1854</v>
      </c>
      <c r="C1300" s="165">
        <f>YEAR(TRM_día[[#This Row],[Fecha]])</f>
        <v>2017</v>
      </c>
      <c r="D1300" s="82">
        <f>DATE(YEAR(TRM_día[[#This Row],[Fecha]]),MONTH(TRM_día[[#This Row],[Fecha]]),1)</f>
        <v>42917</v>
      </c>
      <c r="E1300">
        <v>3010</v>
      </c>
    </row>
    <row r="1301" spans="2:5">
      <c r="B1301" s="82" t="s">
        <v>1855</v>
      </c>
      <c r="C1301" s="165">
        <f>YEAR(TRM_día[[#This Row],[Fecha]])</f>
        <v>2017</v>
      </c>
      <c r="D1301" s="82">
        <f>DATE(YEAR(TRM_día[[#This Row],[Fecha]]),MONTH(TRM_día[[#This Row],[Fecha]]),1)</f>
        <v>42917</v>
      </c>
      <c r="E1301">
        <v>3010.77</v>
      </c>
    </row>
    <row r="1302" spans="2:5">
      <c r="B1302" s="82" t="s">
        <v>1856</v>
      </c>
      <c r="C1302" s="165">
        <f>YEAR(TRM_día[[#This Row],[Fecha]])</f>
        <v>2017</v>
      </c>
      <c r="D1302" s="82">
        <f>DATE(YEAR(TRM_día[[#This Row],[Fecha]]),MONTH(TRM_día[[#This Row],[Fecha]]),1)</f>
        <v>42917</v>
      </c>
      <c r="E1302">
        <v>3010.77</v>
      </c>
    </row>
    <row r="1303" spans="2:5">
      <c r="B1303" s="82" t="s">
        <v>1857</v>
      </c>
      <c r="C1303" s="165">
        <f>YEAR(TRM_día[[#This Row],[Fecha]])</f>
        <v>2017</v>
      </c>
      <c r="D1303" s="82">
        <f>DATE(YEAR(TRM_día[[#This Row],[Fecha]]),MONTH(TRM_día[[#This Row],[Fecha]]),1)</f>
        <v>42917</v>
      </c>
      <c r="E1303">
        <v>3010.77</v>
      </c>
    </row>
    <row r="1304" spans="2:5">
      <c r="B1304" s="82" t="s">
        <v>1858</v>
      </c>
      <c r="C1304" s="165">
        <f>YEAR(TRM_día[[#This Row],[Fecha]])</f>
        <v>2017</v>
      </c>
      <c r="D1304" s="82">
        <f>DATE(YEAR(TRM_día[[#This Row],[Fecha]]),MONTH(TRM_día[[#This Row],[Fecha]]),1)</f>
        <v>42917</v>
      </c>
      <c r="E1304">
        <v>3023.67</v>
      </c>
    </row>
    <row r="1305" spans="2:5">
      <c r="B1305" s="82" t="s">
        <v>1859</v>
      </c>
      <c r="C1305" s="165">
        <f>YEAR(TRM_día[[#This Row],[Fecha]])</f>
        <v>2017</v>
      </c>
      <c r="D1305" s="82">
        <f>DATE(YEAR(TRM_día[[#This Row],[Fecha]]),MONTH(TRM_día[[#This Row],[Fecha]]),1)</f>
        <v>42917</v>
      </c>
      <c r="E1305">
        <v>3026.55</v>
      </c>
    </row>
    <row r="1306" spans="2:5">
      <c r="B1306" s="82" t="s">
        <v>1860</v>
      </c>
      <c r="C1306" s="165">
        <f>YEAR(TRM_día[[#This Row],[Fecha]])</f>
        <v>2017</v>
      </c>
      <c r="D1306" s="82">
        <f>DATE(YEAR(TRM_día[[#This Row],[Fecha]]),MONTH(TRM_día[[#This Row],[Fecha]]),1)</f>
        <v>42917</v>
      </c>
      <c r="E1306">
        <v>3026.22</v>
      </c>
    </row>
    <row r="1307" spans="2:5">
      <c r="B1307" s="82" t="s">
        <v>1861</v>
      </c>
      <c r="C1307" s="165">
        <f>YEAR(TRM_día[[#This Row],[Fecha]])</f>
        <v>2017</v>
      </c>
      <c r="D1307" s="82">
        <f>DATE(YEAR(TRM_día[[#This Row],[Fecha]]),MONTH(TRM_día[[#This Row],[Fecha]]),1)</f>
        <v>42917</v>
      </c>
      <c r="E1307">
        <v>3002.94</v>
      </c>
    </row>
    <row r="1308" spans="2:5">
      <c r="B1308" s="82" t="s">
        <v>1862</v>
      </c>
      <c r="C1308" s="165">
        <f>YEAR(TRM_día[[#This Row],[Fecha]])</f>
        <v>2017</v>
      </c>
      <c r="D1308" s="82">
        <f>DATE(YEAR(TRM_día[[#This Row],[Fecha]]),MONTH(TRM_día[[#This Row],[Fecha]]),1)</f>
        <v>42917</v>
      </c>
      <c r="E1308">
        <v>2995.23</v>
      </c>
    </row>
    <row r="1309" spans="2:5">
      <c r="B1309" s="82" t="s">
        <v>1863</v>
      </c>
      <c r="C1309" s="165">
        <f>YEAR(TRM_día[[#This Row],[Fecha]])</f>
        <v>2017</v>
      </c>
      <c r="D1309" s="82">
        <f>DATE(YEAR(TRM_día[[#This Row],[Fecha]]),MONTH(TRM_día[[#This Row],[Fecha]]),1)</f>
        <v>42917</v>
      </c>
      <c r="E1309">
        <v>2995.23</v>
      </c>
    </row>
    <row r="1310" spans="2:5">
      <c r="B1310" s="82" t="s">
        <v>1864</v>
      </c>
      <c r="C1310" s="165">
        <f>YEAR(TRM_día[[#This Row],[Fecha]])</f>
        <v>2017</v>
      </c>
      <c r="D1310" s="82">
        <f>DATE(YEAR(TRM_día[[#This Row],[Fecha]]),MONTH(TRM_día[[#This Row],[Fecha]]),1)</f>
        <v>42917</v>
      </c>
      <c r="E1310">
        <v>2995.23</v>
      </c>
    </row>
    <row r="1311" spans="2:5">
      <c r="B1311" s="82" t="s">
        <v>1865</v>
      </c>
      <c r="C1311" s="165">
        <f>YEAR(TRM_día[[#This Row],[Fecha]])</f>
        <v>2017</v>
      </c>
      <c r="D1311" s="82">
        <f>DATE(YEAR(TRM_día[[#This Row],[Fecha]]),MONTH(TRM_día[[#This Row],[Fecha]]),1)</f>
        <v>42948</v>
      </c>
      <c r="E1311">
        <v>2997.59</v>
      </c>
    </row>
    <row r="1312" spans="2:5">
      <c r="B1312" s="82" t="s">
        <v>1866</v>
      </c>
      <c r="C1312" s="165">
        <f>YEAR(TRM_día[[#This Row],[Fecha]])</f>
        <v>2017</v>
      </c>
      <c r="D1312" s="82">
        <f>DATE(YEAR(TRM_día[[#This Row],[Fecha]]),MONTH(TRM_día[[#This Row],[Fecha]]),1)</f>
        <v>42948</v>
      </c>
      <c r="E1312">
        <v>2973.03</v>
      </c>
    </row>
    <row r="1313" spans="2:5">
      <c r="B1313" s="82" t="s">
        <v>1867</v>
      </c>
      <c r="C1313" s="165">
        <f>YEAR(TRM_día[[#This Row],[Fecha]])</f>
        <v>2017</v>
      </c>
      <c r="D1313" s="82">
        <f>DATE(YEAR(TRM_día[[#This Row],[Fecha]]),MONTH(TRM_día[[#This Row],[Fecha]]),1)</f>
        <v>42948</v>
      </c>
      <c r="E1313">
        <v>2964.66</v>
      </c>
    </row>
    <row r="1314" spans="2:5">
      <c r="B1314" s="82" t="s">
        <v>1868</v>
      </c>
      <c r="C1314" s="165">
        <f>YEAR(TRM_día[[#This Row],[Fecha]])</f>
        <v>2017</v>
      </c>
      <c r="D1314" s="82">
        <f>DATE(YEAR(TRM_día[[#This Row],[Fecha]]),MONTH(TRM_día[[#This Row],[Fecha]]),1)</f>
        <v>42948</v>
      </c>
      <c r="E1314">
        <v>2954.54</v>
      </c>
    </row>
    <row r="1315" spans="2:5">
      <c r="B1315" s="82" t="s">
        <v>1869</v>
      </c>
      <c r="C1315" s="165">
        <f>YEAR(TRM_día[[#This Row],[Fecha]])</f>
        <v>2017</v>
      </c>
      <c r="D1315" s="82">
        <f>DATE(YEAR(TRM_día[[#This Row],[Fecha]]),MONTH(TRM_día[[#This Row],[Fecha]]),1)</f>
        <v>42948</v>
      </c>
      <c r="E1315">
        <v>2974.39</v>
      </c>
    </row>
    <row r="1316" spans="2:5">
      <c r="B1316" s="82" t="s">
        <v>1870</v>
      </c>
      <c r="C1316" s="165">
        <f>YEAR(TRM_día[[#This Row],[Fecha]])</f>
        <v>2017</v>
      </c>
      <c r="D1316" s="82">
        <f>DATE(YEAR(TRM_día[[#This Row],[Fecha]]),MONTH(TRM_día[[#This Row],[Fecha]]),1)</f>
        <v>42948</v>
      </c>
      <c r="E1316">
        <v>2974.39</v>
      </c>
    </row>
    <row r="1317" spans="2:5">
      <c r="B1317" s="82" t="s">
        <v>1871</v>
      </c>
      <c r="C1317" s="165">
        <f>YEAR(TRM_día[[#This Row],[Fecha]])</f>
        <v>2017</v>
      </c>
      <c r="D1317" s="82">
        <f>DATE(YEAR(TRM_día[[#This Row],[Fecha]]),MONTH(TRM_día[[#This Row],[Fecha]]),1)</f>
        <v>42948</v>
      </c>
      <c r="E1317">
        <v>2974.39</v>
      </c>
    </row>
    <row r="1318" spans="2:5">
      <c r="B1318" s="82" t="s">
        <v>1872</v>
      </c>
      <c r="C1318" s="165">
        <f>YEAR(TRM_día[[#This Row],[Fecha]])</f>
        <v>2017</v>
      </c>
      <c r="D1318" s="82">
        <f>DATE(YEAR(TRM_día[[#This Row],[Fecha]]),MONTH(TRM_día[[#This Row],[Fecha]]),1)</f>
        <v>42948</v>
      </c>
      <c r="E1318">
        <v>2974.39</v>
      </c>
    </row>
    <row r="1319" spans="2:5">
      <c r="B1319" s="82" t="s">
        <v>1873</v>
      </c>
      <c r="C1319" s="165">
        <f>YEAR(TRM_día[[#This Row],[Fecha]])</f>
        <v>2017</v>
      </c>
      <c r="D1319" s="82">
        <f>DATE(YEAR(TRM_día[[#This Row],[Fecha]]),MONTH(TRM_día[[#This Row],[Fecha]]),1)</f>
        <v>42948</v>
      </c>
      <c r="E1319">
        <v>2994.62</v>
      </c>
    </row>
    <row r="1320" spans="2:5">
      <c r="B1320" s="82" t="s">
        <v>1874</v>
      </c>
      <c r="C1320" s="165">
        <f>YEAR(TRM_día[[#This Row],[Fecha]])</f>
        <v>2017</v>
      </c>
      <c r="D1320" s="82">
        <f>DATE(YEAR(TRM_día[[#This Row],[Fecha]]),MONTH(TRM_día[[#This Row],[Fecha]]),1)</f>
        <v>42948</v>
      </c>
      <c r="E1320">
        <v>3011.14</v>
      </c>
    </row>
    <row r="1321" spans="2:5">
      <c r="B1321" s="82" t="s">
        <v>1875</v>
      </c>
      <c r="C1321" s="165">
        <f>YEAR(TRM_día[[#This Row],[Fecha]])</f>
        <v>2017</v>
      </c>
      <c r="D1321" s="82">
        <f>DATE(YEAR(TRM_día[[#This Row],[Fecha]]),MONTH(TRM_día[[#This Row],[Fecha]]),1)</f>
        <v>42948</v>
      </c>
      <c r="E1321">
        <v>2994.85</v>
      </c>
    </row>
    <row r="1322" spans="2:5">
      <c r="B1322" s="82" t="s">
        <v>1876</v>
      </c>
      <c r="C1322" s="165">
        <f>YEAR(TRM_día[[#This Row],[Fecha]])</f>
        <v>2017</v>
      </c>
      <c r="D1322" s="82">
        <f>DATE(YEAR(TRM_día[[#This Row],[Fecha]]),MONTH(TRM_día[[#This Row],[Fecha]]),1)</f>
        <v>42948</v>
      </c>
      <c r="E1322">
        <v>2984.99</v>
      </c>
    </row>
    <row r="1323" spans="2:5">
      <c r="B1323" s="82" t="s">
        <v>1877</v>
      </c>
      <c r="C1323" s="165">
        <f>YEAR(TRM_día[[#This Row],[Fecha]])</f>
        <v>2017</v>
      </c>
      <c r="D1323" s="82">
        <f>DATE(YEAR(TRM_día[[#This Row],[Fecha]]),MONTH(TRM_día[[#This Row],[Fecha]]),1)</f>
        <v>42948</v>
      </c>
      <c r="E1323">
        <v>2984.99</v>
      </c>
    </row>
    <row r="1324" spans="2:5">
      <c r="B1324" s="82" t="s">
        <v>1878</v>
      </c>
      <c r="C1324" s="165">
        <f>YEAR(TRM_día[[#This Row],[Fecha]])</f>
        <v>2017</v>
      </c>
      <c r="D1324" s="82">
        <f>DATE(YEAR(TRM_día[[#This Row],[Fecha]]),MONTH(TRM_día[[#This Row],[Fecha]]),1)</f>
        <v>42948</v>
      </c>
      <c r="E1324">
        <v>2984.99</v>
      </c>
    </row>
    <row r="1325" spans="2:5">
      <c r="B1325" s="82" t="s">
        <v>1879</v>
      </c>
      <c r="C1325" s="165">
        <f>YEAR(TRM_día[[#This Row],[Fecha]])</f>
        <v>2017</v>
      </c>
      <c r="D1325" s="82">
        <f>DATE(YEAR(TRM_día[[#This Row],[Fecha]]),MONTH(TRM_día[[#This Row],[Fecha]]),1)</f>
        <v>42948</v>
      </c>
      <c r="E1325">
        <v>2966.54</v>
      </c>
    </row>
    <row r="1326" spans="2:5">
      <c r="B1326" s="82" t="s">
        <v>1880</v>
      </c>
      <c r="C1326" s="165">
        <f>YEAR(TRM_día[[#This Row],[Fecha]])</f>
        <v>2017</v>
      </c>
      <c r="D1326" s="82">
        <f>DATE(YEAR(TRM_día[[#This Row],[Fecha]]),MONTH(TRM_día[[#This Row],[Fecha]]),1)</f>
        <v>42948</v>
      </c>
      <c r="E1326">
        <v>2974.7</v>
      </c>
    </row>
    <row r="1327" spans="2:5">
      <c r="B1327" s="82" t="s">
        <v>1881</v>
      </c>
      <c r="C1327" s="165">
        <f>YEAR(TRM_día[[#This Row],[Fecha]])</f>
        <v>2017</v>
      </c>
      <c r="D1327" s="82">
        <f>DATE(YEAR(TRM_día[[#This Row],[Fecha]]),MONTH(TRM_día[[#This Row],[Fecha]]),1)</f>
        <v>42948</v>
      </c>
      <c r="E1327">
        <v>2967.32</v>
      </c>
    </row>
    <row r="1328" spans="2:5">
      <c r="B1328" s="82" t="s">
        <v>1882</v>
      </c>
      <c r="C1328" s="165">
        <f>YEAR(TRM_día[[#This Row],[Fecha]])</f>
        <v>2017</v>
      </c>
      <c r="D1328" s="82">
        <f>DATE(YEAR(TRM_día[[#This Row],[Fecha]]),MONTH(TRM_día[[#This Row],[Fecha]]),1)</f>
        <v>42948</v>
      </c>
      <c r="E1328">
        <v>2980.03</v>
      </c>
    </row>
    <row r="1329" spans="2:5">
      <c r="B1329" s="82" t="s">
        <v>1883</v>
      </c>
      <c r="C1329" s="165">
        <f>YEAR(TRM_día[[#This Row],[Fecha]])</f>
        <v>2017</v>
      </c>
      <c r="D1329" s="82">
        <f>DATE(YEAR(TRM_día[[#This Row],[Fecha]]),MONTH(TRM_día[[#This Row],[Fecha]]),1)</f>
        <v>42948</v>
      </c>
      <c r="E1329">
        <v>2994.39</v>
      </c>
    </row>
    <row r="1330" spans="2:5">
      <c r="B1330" s="82" t="s">
        <v>1884</v>
      </c>
      <c r="C1330" s="165">
        <f>YEAR(TRM_día[[#This Row],[Fecha]])</f>
        <v>2017</v>
      </c>
      <c r="D1330" s="82">
        <f>DATE(YEAR(TRM_día[[#This Row],[Fecha]]),MONTH(TRM_día[[#This Row],[Fecha]]),1)</f>
        <v>42948</v>
      </c>
      <c r="E1330">
        <v>2994.39</v>
      </c>
    </row>
    <row r="1331" spans="2:5">
      <c r="B1331" s="82" t="s">
        <v>1885</v>
      </c>
      <c r="C1331" s="165">
        <f>YEAR(TRM_día[[#This Row],[Fecha]])</f>
        <v>2017</v>
      </c>
      <c r="D1331" s="82">
        <f>DATE(YEAR(TRM_día[[#This Row],[Fecha]]),MONTH(TRM_día[[#This Row],[Fecha]]),1)</f>
        <v>42948</v>
      </c>
      <c r="E1331">
        <v>2994.39</v>
      </c>
    </row>
    <row r="1332" spans="2:5">
      <c r="B1332" s="82" t="s">
        <v>1886</v>
      </c>
      <c r="C1332" s="165">
        <f>YEAR(TRM_día[[#This Row],[Fecha]])</f>
        <v>2017</v>
      </c>
      <c r="D1332" s="82">
        <f>DATE(YEAR(TRM_día[[#This Row],[Fecha]]),MONTH(TRM_día[[#This Row],[Fecha]]),1)</f>
        <v>42948</v>
      </c>
      <c r="E1332">
        <v>2994.39</v>
      </c>
    </row>
    <row r="1333" spans="2:5">
      <c r="B1333" s="82" t="s">
        <v>1887</v>
      </c>
      <c r="C1333" s="165">
        <f>YEAR(TRM_día[[#This Row],[Fecha]])</f>
        <v>2017</v>
      </c>
      <c r="D1333" s="82">
        <f>DATE(YEAR(TRM_día[[#This Row],[Fecha]]),MONTH(TRM_día[[#This Row],[Fecha]]),1)</f>
        <v>42948</v>
      </c>
      <c r="E1333">
        <v>2986.83</v>
      </c>
    </row>
    <row r="1334" spans="2:5">
      <c r="B1334" s="82" t="s">
        <v>1888</v>
      </c>
      <c r="C1334" s="165">
        <f>YEAR(TRM_día[[#This Row],[Fecha]])</f>
        <v>2017</v>
      </c>
      <c r="D1334" s="82">
        <f>DATE(YEAR(TRM_día[[#This Row],[Fecha]]),MONTH(TRM_día[[#This Row],[Fecha]]),1)</f>
        <v>42948</v>
      </c>
      <c r="E1334">
        <v>2986.88</v>
      </c>
    </row>
    <row r="1335" spans="2:5">
      <c r="B1335" s="82" t="s">
        <v>1889</v>
      </c>
      <c r="C1335" s="165">
        <f>YEAR(TRM_día[[#This Row],[Fecha]])</f>
        <v>2017</v>
      </c>
      <c r="D1335" s="82">
        <f>DATE(YEAR(TRM_día[[#This Row],[Fecha]]),MONTH(TRM_día[[#This Row],[Fecha]]),1)</f>
        <v>42948</v>
      </c>
      <c r="E1335">
        <v>2972.98</v>
      </c>
    </row>
    <row r="1336" spans="2:5">
      <c r="B1336" s="82" t="s">
        <v>1890</v>
      </c>
      <c r="C1336" s="165">
        <f>YEAR(TRM_día[[#This Row],[Fecha]])</f>
        <v>2017</v>
      </c>
      <c r="D1336" s="82">
        <f>DATE(YEAR(TRM_día[[#This Row],[Fecha]]),MONTH(TRM_día[[#This Row],[Fecha]]),1)</f>
        <v>42948</v>
      </c>
      <c r="E1336">
        <v>2933.96</v>
      </c>
    </row>
    <row r="1337" spans="2:5">
      <c r="B1337" s="82" t="s">
        <v>1891</v>
      </c>
      <c r="C1337" s="165">
        <f>YEAR(TRM_día[[#This Row],[Fecha]])</f>
        <v>2017</v>
      </c>
      <c r="D1337" s="82">
        <f>DATE(YEAR(TRM_día[[#This Row],[Fecha]]),MONTH(TRM_día[[#This Row],[Fecha]]),1)</f>
        <v>42948</v>
      </c>
      <c r="E1337">
        <v>2933.96</v>
      </c>
    </row>
    <row r="1338" spans="2:5">
      <c r="B1338" s="82" t="s">
        <v>1892</v>
      </c>
      <c r="C1338" s="165">
        <f>YEAR(TRM_día[[#This Row],[Fecha]])</f>
        <v>2017</v>
      </c>
      <c r="D1338" s="82">
        <f>DATE(YEAR(TRM_día[[#This Row],[Fecha]]),MONTH(TRM_día[[#This Row],[Fecha]]),1)</f>
        <v>42948</v>
      </c>
      <c r="E1338">
        <v>2933.96</v>
      </c>
    </row>
    <row r="1339" spans="2:5">
      <c r="B1339" s="82" t="s">
        <v>1893</v>
      </c>
      <c r="C1339" s="165">
        <f>YEAR(TRM_día[[#This Row],[Fecha]])</f>
        <v>2017</v>
      </c>
      <c r="D1339" s="82">
        <f>DATE(YEAR(TRM_día[[#This Row],[Fecha]]),MONTH(TRM_día[[#This Row],[Fecha]]),1)</f>
        <v>42948</v>
      </c>
      <c r="E1339">
        <v>2934.23</v>
      </c>
    </row>
    <row r="1340" spans="2:5">
      <c r="B1340" s="82" t="s">
        <v>1894</v>
      </c>
      <c r="C1340" s="165">
        <f>YEAR(TRM_día[[#This Row],[Fecha]])</f>
        <v>2017</v>
      </c>
      <c r="D1340" s="82">
        <f>DATE(YEAR(TRM_día[[#This Row],[Fecha]]),MONTH(TRM_día[[#This Row],[Fecha]]),1)</f>
        <v>42948</v>
      </c>
      <c r="E1340">
        <v>2940.35</v>
      </c>
    </row>
    <row r="1341" spans="2:5">
      <c r="B1341" s="82" t="s">
        <v>1895</v>
      </c>
      <c r="C1341" s="165">
        <f>YEAR(TRM_día[[#This Row],[Fecha]])</f>
        <v>2017</v>
      </c>
      <c r="D1341" s="82">
        <f>DATE(YEAR(TRM_día[[#This Row],[Fecha]]),MONTH(TRM_día[[#This Row],[Fecha]]),1)</f>
        <v>42948</v>
      </c>
      <c r="E1341">
        <v>2937.09</v>
      </c>
    </row>
    <row r="1342" spans="2:5">
      <c r="B1342" s="82" t="s">
        <v>1896</v>
      </c>
      <c r="C1342" s="165">
        <f>YEAR(TRM_día[[#This Row],[Fecha]])</f>
        <v>2017</v>
      </c>
      <c r="D1342" s="82">
        <f>DATE(YEAR(TRM_día[[#This Row],[Fecha]]),MONTH(TRM_día[[#This Row],[Fecha]]),1)</f>
        <v>42979</v>
      </c>
      <c r="E1342">
        <v>2948.09</v>
      </c>
    </row>
    <row r="1343" spans="2:5">
      <c r="B1343" s="82" t="s">
        <v>1897</v>
      </c>
      <c r="C1343" s="165">
        <f>YEAR(TRM_día[[#This Row],[Fecha]])</f>
        <v>2017</v>
      </c>
      <c r="D1343" s="82">
        <f>DATE(YEAR(TRM_día[[#This Row],[Fecha]]),MONTH(TRM_día[[#This Row],[Fecha]]),1)</f>
        <v>42979</v>
      </c>
      <c r="E1343">
        <v>2936.07</v>
      </c>
    </row>
    <row r="1344" spans="2:5">
      <c r="B1344" s="82" t="s">
        <v>1898</v>
      </c>
      <c r="C1344" s="165">
        <f>YEAR(TRM_día[[#This Row],[Fecha]])</f>
        <v>2017</v>
      </c>
      <c r="D1344" s="82">
        <f>DATE(YEAR(TRM_día[[#This Row],[Fecha]]),MONTH(TRM_día[[#This Row],[Fecha]]),1)</f>
        <v>42979</v>
      </c>
      <c r="E1344">
        <v>2936.07</v>
      </c>
    </row>
    <row r="1345" spans="2:5">
      <c r="B1345" s="82" t="s">
        <v>1899</v>
      </c>
      <c r="C1345" s="165">
        <f>YEAR(TRM_día[[#This Row],[Fecha]])</f>
        <v>2017</v>
      </c>
      <c r="D1345" s="82">
        <f>DATE(YEAR(TRM_día[[#This Row],[Fecha]]),MONTH(TRM_día[[#This Row],[Fecha]]),1)</f>
        <v>42979</v>
      </c>
      <c r="E1345">
        <v>2936.07</v>
      </c>
    </row>
    <row r="1346" spans="2:5">
      <c r="B1346" s="82" t="s">
        <v>1900</v>
      </c>
      <c r="C1346" s="165">
        <f>YEAR(TRM_día[[#This Row],[Fecha]])</f>
        <v>2017</v>
      </c>
      <c r="D1346" s="82">
        <f>DATE(YEAR(TRM_día[[#This Row],[Fecha]]),MONTH(TRM_día[[#This Row],[Fecha]]),1)</f>
        <v>42979</v>
      </c>
      <c r="E1346">
        <v>2936.07</v>
      </c>
    </row>
    <row r="1347" spans="2:5">
      <c r="B1347" s="82" t="s">
        <v>1901</v>
      </c>
      <c r="C1347" s="165">
        <f>YEAR(TRM_día[[#This Row],[Fecha]])</f>
        <v>2017</v>
      </c>
      <c r="D1347" s="82">
        <f>DATE(YEAR(TRM_día[[#This Row],[Fecha]]),MONTH(TRM_día[[#This Row],[Fecha]]),1)</f>
        <v>42979</v>
      </c>
      <c r="E1347">
        <v>2923.49</v>
      </c>
    </row>
    <row r="1348" spans="2:5">
      <c r="B1348" s="82" t="s">
        <v>1902</v>
      </c>
      <c r="C1348" s="165">
        <f>YEAR(TRM_día[[#This Row],[Fecha]])</f>
        <v>2017</v>
      </c>
      <c r="D1348" s="82">
        <f>DATE(YEAR(TRM_día[[#This Row],[Fecha]]),MONTH(TRM_día[[#This Row],[Fecha]]),1)</f>
        <v>42979</v>
      </c>
      <c r="E1348">
        <v>2919.5</v>
      </c>
    </row>
    <row r="1349" spans="2:5">
      <c r="B1349" s="82" t="s">
        <v>1903</v>
      </c>
      <c r="C1349" s="165">
        <f>YEAR(TRM_día[[#This Row],[Fecha]])</f>
        <v>2017</v>
      </c>
      <c r="D1349" s="82">
        <f>DATE(YEAR(TRM_día[[#This Row],[Fecha]]),MONTH(TRM_día[[#This Row],[Fecha]]),1)</f>
        <v>42979</v>
      </c>
      <c r="E1349">
        <v>2907.96</v>
      </c>
    </row>
    <row r="1350" spans="2:5">
      <c r="B1350" s="82" t="s">
        <v>1904</v>
      </c>
      <c r="C1350" s="165">
        <f>YEAR(TRM_día[[#This Row],[Fecha]])</f>
        <v>2017</v>
      </c>
      <c r="D1350" s="82">
        <f>DATE(YEAR(TRM_día[[#This Row],[Fecha]]),MONTH(TRM_día[[#This Row],[Fecha]]),1)</f>
        <v>42979</v>
      </c>
      <c r="E1350">
        <v>2909.15</v>
      </c>
    </row>
    <row r="1351" spans="2:5">
      <c r="B1351" s="82" t="s">
        <v>1905</v>
      </c>
      <c r="C1351" s="165">
        <f>YEAR(TRM_día[[#This Row],[Fecha]])</f>
        <v>2017</v>
      </c>
      <c r="D1351" s="82">
        <f>DATE(YEAR(TRM_día[[#This Row],[Fecha]]),MONTH(TRM_día[[#This Row],[Fecha]]),1)</f>
        <v>42979</v>
      </c>
      <c r="E1351">
        <v>2909.15</v>
      </c>
    </row>
    <row r="1352" spans="2:5">
      <c r="B1352" s="82" t="s">
        <v>1906</v>
      </c>
      <c r="C1352" s="165">
        <f>YEAR(TRM_día[[#This Row],[Fecha]])</f>
        <v>2017</v>
      </c>
      <c r="D1352" s="82">
        <f>DATE(YEAR(TRM_día[[#This Row],[Fecha]]),MONTH(TRM_día[[#This Row],[Fecha]]),1)</f>
        <v>42979</v>
      </c>
      <c r="E1352">
        <v>2909.15</v>
      </c>
    </row>
    <row r="1353" spans="2:5">
      <c r="B1353" s="82" t="s">
        <v>1907</v>
      </c>
      <c r="C1353" s="165">
        <f>YEAR(TRM_día[[#This Row],[Fecha]])</f>
        <v>2017</v>
      </c>
      <c r="D1353" s="82">
        <f>DATE(YEAR(TRM_día[[#This Row],[Fecha]]),MONTH(TRM_día[[#This Row],[Fecha]]),1)</f>
        <v>42979</v>
      </c>
      <c r="E1353">
        <v>2916.1</v>
      </c>
    </row>
    <row r="1354" spans="2:5">
      <c r="B1354" s="82" t="s">
        <v>1908</v>
      </c>
      <c r="C1354" s="165">
        <f>YEAR(TRM_día[[#This Row],[Fecha]])</f>
        <v>2017</v>
      </c>
      <c r="D1354" s="82">
        <f>DATE(YEAR(TRM_día[[#This Row],[Fecha]]),MONTH(TRM_día[[#This Row],[Fecha]]),1)</f>
        <v>42979</v>
      </c>
      <c r="E1354">
        <v>2923.03</v>
      </c>
    </row>
    <row r="1355" spans="2:5">
      <c r="B1355" s="82" t="s">
        <v>1909</v>
      </c>
      <c r="C1355" s="165">
        <f>YEAR(TRM_día[[#This Row],[Fecha]])</f>
        <v>2017</v>
      </c>
      <c r="D1355" s="82">
        <f>DATE(YEAR(TRM_día[[#This Row],[Fecha]]),MONTH(TRM_día[[#This Row],[Fecha]]),1)</f>
        <v>42979</v>
      </c>
      <c r="E1355">
        <v>2909.52</v>
      </c>
    </row>
    <row r="1356" spans="2:5">
      <c r="B1356" s="82" t="s">
        <v>1910</v>
      </c>
      <c r="C1356" s="165">
        <f>YEAR(TRM_día[[#This Row],[Fecha]])</f>
        <v>2017</v>
      </c>
      <c r="D1356" s="82">
        <f>DATE(YEAR(TRM_día[[#This Row],[Fecha]]),MONTH(TRM_día[[#This Row],[Fecha]]),1)</f>
        <v>42979</v>
      </c>
      <c r="E1356">
        <v>2905.98</v>
      </c>
    </row>
    <row r="1357" spans="2:5">
      <c r="B1357" s="82" t="s">
        <v>1911</v>
      </c>
      <c r="C1357" s="165">
        <f>YEAR(TRM_día[[#This Row],[Fecha]])</f>
        <v>2017</v>
      </c>
      <c r="D1357" s="82">
        <f>DATE(YEAR(TRM_día[[#This Row],[Fecha]]),MONTH(TRM_día[[#This Row],[Fecha]]),1)</f>
        <v>42979</v>
      </c>
      <c r="E1357">
        <v>2897.83</v>
      </c>
    </row>
    <row r="1358" spans="2:5">
      <c r="B1358" s="82" t="s">
        <v>1912</v>
      </c>
      <c r="C1358" s="165">
        <f>YEAR(TRM_día[[#This Row],[Fecha]])</f>
        <v>2017</v>
      </c>
      <c r="D1358" s="82">
        <f>DATE(YEAR(TRM_día[[#This Row],[Fecha]]),MONTH(TRM_día[[#This Row],[Fecha]]),1)</f>
        <v>42979</v>
      </c>
      <c r="E1358">
        <v>2897.83</v>
      </c>
    </row>
    <row r="1359" spans="2:5">
      <c r="B1359" s="82" t="s">
        <v>1913</v>
      </c>
      <c r="C1359" s="165">
        <f>YEAR(TRM_día[[#This Row],[Fecha]])</f>
        <v>2017</v>
      </c>
      <c r="D1359" s="82">
        <f>DATE(YEAR(TRM_día[[#This Row],[Fecha]]),MONTH(TRM_día[[#This Row],[Fecha]]),1)</f>
        <v>42979</v>
      </c>
      <c r="E1359">
        <v>2897.83</v>
      </c>
    </row>
    <row r="1360" spans="2:5">
      <c r="B1360" s="82" t="s">
        <v>1914</v>
      </c>
      <c r="C1360" s="165">
        <f>YEAR(TRM_día[[#This Row],[Fecha]])</f>
        <v>2017</v>
      </c>
      <c r="D1360" s="82">
        <f>DATE(YEAR(TRM_día[[#This Row],[Fecha]]),MONTH(TRM_día[[#This Row],[Fecha]]),1)</f>
        <v>42979</v>
      </c>
      <c r="E1360">
        <v>2906.06</v>
      </c>
    </row>
    <row r="1361" spans="2:5">
      <c r="B1361" s="82" t="s">
        <v>1915</v>
      </c>
      <c r="C1361" s="165">
        <f>YEAR(TRM_día[[#This Row],[Fecha]])</f>
        <v>2017</v>
      </c>
      <c r="D1361" s="82">
        <f>DATE(YEAR(TRM_día[[#This Row],[Fecha]]),MONTH(TRM_día[[#This Row],[Fecha]]),1)</f>
        <v>42979</v>
      </c>
      <c r="E1361">
        <v>2904.6</v>
      </c>
    </row>
    <row r="1362" spans="2:5">
      <c r="B1362" s="82" t="s">
        <v>1916</v>
      </c>
      <c r="C1362" s="165">
        <f>YEAR(TRM_día[[#This Row],[Fecha]])</f>
        <v>2017</v>
      </c>
      <c r="D1362" s="82">
        <f>DATE(YEAR(TRM_día[[#This Row],[Fecha]]),MONTH(TRM_día[[#This Row],[Fecha]]),1)</f>
        <v>42979</v>
      </c>
      <c r="E1362">
        <v>2893.18</v>
      </c>
    </row>
    <row r="1363" spans="2:5">
      <c r="B1363" s="82" t="s">
        <v>1917</v>
      </c>
      <c r="C1363" s="165">
        <f>YEAR(TRM_día[[#This Row],[Fecha]])</f>
        <v>2017</v>
      </c>
      <c r="D1363" s="82">
        <f>DATE(YEAR(TRM_día[[#This Row],[Fecha]]),MONTH(TRM_día[[#This Row],[Fecha]]),1)</f>
        <v>42979</v>
      </c>
      <c r="E1363">
        <v>2913.96</v>
      </c>
    </row>
    <row r="1364" spans="2:5">
      <c r="B1364" s="82" t="s">
        <v>1918</v>
      </c>
      <c r="C1364" s="165">
        <f>YEAR(TRM_día[[#This Row],[Fecha]])</f>
        <v>2017</v>
      </c>
      <c r="D1364" s="82">
        <f>DATE(YEAR(TRM_día[[#This Row],[Fecha]]),MONTH(TRM_día[[#This Row],[Fecha]]),1)</f>
        <v>42979</v>
      </c>
      <c r="E1364">
        <v>2900.73</v>
      </c>
    </row>
    <row r="1365" spans="2:5">
      <c r="B1365" s="82" t="s">
        <v>1919</v>
      </c>
      <c r="C1365" s="165">
        <f>YEAR(TRM_día[[#This Row],[Fecha]])</f>
        <v>2017</v>
      </c>
      <c r="D1365" s="82">
        <f>DATE(YEAR(TRM_día[[#This Row],[Fecha]]),MONTH(TRM_día[[#This Row],[Fecha]]),1)</f>
        <v>42979</v>
      </c>
      <c r="E1365">
        <v>2900.73</v>
      </c>
    </row>
    <row r="1366" spans="2:5">
      <c r="B1366" s="82" t="s">
        <v>1920</v>
      </c>
      <c r="C1366" s="165">
        <f>YEAR(TRM_día[[#This Row],[Fecha]])</f>
        <v>2017</v>
      </c>
      <c r="D1366" s="82">
        <f>DATE(YEAR(TRM_día[[#This Row],[Fecha]]),MONTH(TRM_día[[#This Row],[Fecha]]),1)</f>
        <v>42979</v>
      </c>
      <c r="E1366">
        <v>2900.73</v>
      </c>
    </row>
    <row r="1367" spans="2:5">
      <c r="B1367" s="82" t="s">
        <v>1921</v>
      </c>
      <c r="C1367" s="165">
        <f>YEAR(TRM_día[[#This Row],[Fecha]])</f>
        <v>2017</v>
      </c>
      <c r="D1367" s="82">
        <f>DATE(YEAR(TRM_día[[#This Row],[Fecha]]),MONTH(TRM_día[[#This Row],[Fecha]]),1)</f>
        <v>42979</v>
      </c>
      <c r="E1367">
        <v>2924.57</v>
      </c>
    </row>
    <row r="1368" spans="2:5">
      <c r="B1368" s="82" t="s">
        <v>1922</v>
      </c>
      <c r="C1368" s="165">
        <f>YEAR(TRM_día[[#This Row],[Fecha]])</f>
        <v>2017</v>
      </c>
      <c r="D1368" s="82">
        <f>DATE(YEAR(TRM_día[[#This Row],[Fecha]]),MONTH(TRM_día[[#This Row],[Fecha]]),1)</f>
        <v>42979</v>
      </c>
      <c r="E1368">
        <v>2930.7</v>
      </c>
    </row>
    <row r="1369" spans="2:5">
      <c r="B1369" s="82" t="s">
        <v>1923</v>
      </c>
      <c r="C1369" s="165">
        <f>YEAR(TRM_día[[#This Row],[Fecha]])</f>
        <v>2017</v>
      </c>
      <c r="D1369" s="82">
        <f>DATE(YEAR(TRM_día[[#This Row],[Fecha]]),MONTH(TRM_día[[#This Row],[Fecha]]),1)</f>
        <v>42979</v>
      </c>
      <c r="E1369">
        <v>2940.66</v>
      </c>
    </row>
    <row r="1370" spans="2:5">
      <c r="B1370" s="82" t="s">
        <v>1924</v>
      </c>
      <c r="C1370" s="165">
        <f>YEAR(TRM_día[[#This Row],[Fecha]])</f>
        <v>2017</v>
      </c>
      <c r="D1370" s="82">
        <f>DATE(YEAR(TRM_día[[#This Row],[Fecha]]),MONTH(TRM_día[[#This Row],[Fecha]]),1)</f>
        <v>42979</v>
      </c>
      <c r="E1370">
        <v>2941.07</v>
      </c>
    </row>
    <row r="1371" spans="2:5">
      <c r="B1371" s="82" t="s">
        <v>1925</v>
      </c>
      <c r="C1371" s="165">
        <f>YEAR(TRM_día[[#This Row],[Fecha]])</f>
        <v>2017</v>
      </c>
      <c r="D1371" s="82">
        <f>DATE(YEAR(TRM_día[[#This Row],[Fecha]]),MONTH(TRM_día[[#This Row],[Fecha]]),1)</f>
        <v>42979</v>
      </c>
      <c r="E1371">
        <v>2936.67</v>
      </c>
    </row>
    <row r="1372" spans="2:5">
      <c r="B1372" s="82" t="s">
        <v>1926</v>
      </c>
      <c r="C1372" s="165">
        <f>YEAR(TRM_día[[#This Row],[Fecha]])</f>
        <v>2017</v>
      </c>
      <c r="D1372" s="82">
        <f>DATE(YEAR(TRM_día[[#This Row],[Fecha]]),MONTH(TRM_día[[#This Row],[Fecha]]),1)</f>
        <v>43009</v>
      </c>
      <c r="E1372">
        <v>2936.67</v>
      </c>
    </row>
    <row r="1373" spans="2:5">
      <c r="B1373" s="82" t="s">
        <v>1927</v>
      </c>
      <c r="C1373" s="165">
        <f>YEAR(TRM_día[[#This Row],[Fecha]])</f>
        <v>2017</v>
      </c>
      <c r="D1373" s="82">
        <f>DATE(YEAR(TRM_día[[#This Row],[Fecha]]),MONTH(TRM_día[[#This Row],[Fecha]]),1)</f>
        <v>43009</v>
      </c>
      <c r="E1373">
        <v>2936.67</v>
      </c>
    </row>
    <row r="1374" spans="2:5">
      <c r="B1374" s="82" t="s">
        <v>1928</v>
      </c>
      <c r="C1374" s="165">
        <f>YEAR(TRM_día[[#This Row],[Fecha]])</f>
        <v>2017</v>
      </c>
      <c r="D1374" s="82">
        <f>DATE(YEAR(TRM_día[[#This Row],[Fecha]]),MONTH(TRM_día[[#This Row],[Fecha]]),1)</f>
        <v>43009</v>
      </c>
      <c r="E1374">
        <v>2949.33</v>
      </c>
    </row>
    <row r="1375" spans="2:5">
      <c r="B1375" s="82" t="s">
        <v>1929</v>
      </c>
      <c r="C1375" s="165">
        <f>YEAR(TRM_día[[#This Row],[Fecha]])</f>
        <v>2017</v>
      </c>
      <c r="D1375" s="82">
        <f>DATE(YEAR(TRM_día[[#This Row],[Fecha]]),MONTH(TRM_día[[#This Row],[Fecha]]),1)</f>
        <v>43009</v>
      </c>
      <c r="E1375">
        <v>2953.81</v>
      </c>
    </row>
    <row r="1376" spans="2:5">
      <c r="B1376" s="82" t="s">
        <v>1930</v>
      </c>
      <c r="C1376" s="165">
        <f>YEAR(TRM_día[[#This Row],[Fecha]])</f>
        <v>2017</v>
      </c>
      <c r="D1376" s="82">
        <f>DATE(YEAR(TRM_día[[#This Row],[Fecha]]),MONTH(TRM_día[[#This Row],[Fecha]]),1)</f>
        <v>43009</v>
      </c>
      <c r="E1376">
        <v>2945.59</v>
      </c>
    </row>
    <row r="1377" spans="2:5">
      <c r="B1377" s="82" t="s">
        <v>1931</v>
      </c>
      <c r="C1377" s="165">
        <f>YEAR(TRM_día[[#This Row],[Fecha]])</f>
        <v>2017</v>
      </c>
      <c r="D1377" s="82">
        <f>DATE(YEAR(TRM_día[[#This Row],[Fecha]]),MONTH(TRM_día[[#This Row],[Fecha]]),1)</f>
        <v>43009</v>
      </c>
      <c r="E1377">
        <v>2926.82</v>
      </c>
    </row>
    <row r="1378" spans="2:5">
      <c r="B1378" s="82" t="s">
        <v>1932</v>
      </c>
      <c r="C1378" s="165">
        <f>YEAR(TRM_día[[#This Row],[Fecha]])</f>
        <v>2017</v>
      </c>
      <c r="D1378" s="82">
        <f>DATE(YEAR(TRM_día[[#This Row],[Fecha]]),MONTH(TRM_día[[#This Row],[Fecha]]),1)</f>
        <v>43009</v>
      </c>
      <c r="E1378">
        <v>2942.19</v>
      </c>
    </row>
    <row r="1379" spans="2:5">
      <c r="B1379" s="82" t="s">
        <v>1933</v>
      </c>
      <c r="C1379" s="165">
        <f>YEAR(TRM_día[[#This Row],[Fecha]])</f>
        <v>2017</v>
      </c>
      <c r="D1379" s="82">
        <f>DATE(YEAR(TRM_día[[#This Row],[Fecha]]),MONTH(TRM_día[[#This Row],[Fecha]]),1)</f>
        <v>43009</v>
      </c>
      <c r="E1379">
        <v>2942.19</v>
      </c>
    </row>
    <row r="1380" spans="2:5">
      <c r="B1380" s="82" t="s">
        <v>1934</v>
      </c>
      <c r="C1380" s="165">
        <f>YEAR(TRM_día[[#This Row],[Fecha]])</f>
        <v>2017</v>
      </c>
      <c r="D1380" s="82">
        <f>DATE(YEAR(TRM_día[[#This Row],[Fecha]]),MONTH(TRM_día[[#This Row],[Fecha]]),1)</f>
        <v>43009</v>
      </c>
      <c r="E1380">
        <v>2942.19</v>
      </c>
    </row>
    <row r="1381" spans="2:5">
      <c r="B1381" s="82" t="s">
        <v>1935</v>
      </c>
      <c r="C1381" s="165">
        <f>YEAR(TRM_día[[#This Row],[Fecha]])</f>
        <v>2017</v>
      </c>
      <c r="D1381" s="82">
        <f>DATE(YEAR(TRM_día[[#This Row],[Fecha]]),MONTH(TRM_día[[#This Row],[Fecha]]),1)</f>
        <v>43009</v>
      </c>
      <c r="E1381">
        <v>2942.19</v>
      </c>
    </row>
    <row r="1382" spans="2:5">
      <c r="B1382" s="82" t="s">
        <v>1936</v>
      </c>
      <c r="C1382" s="165">
        <f>YEAR(TRM_día[[#This Row],[Fecha]])</f>
        <v>2017</v>
      </c>
      <c r="D1382" s="82">
        <f>DATE(YEAR(TRM_día[[#This Row],[Fecha]]),MONTH(TRM_día[[#This Row],[Fecha]]),1)</f>
        <v>43009</v>
      </c>
      <c r="E1382">
        <v>2947.06</v>
      </c>
    </row>
    <row r="1383" spans="2:5">
      <c r="B1383" s="82" t="s">
        <v>1937</v>
      </c>
      <c r="C1383" s="165">
        <f>YEAR(TRM_día[[#This Row],[Fecha]])</f>
        <v>2017</v>
      </c>
      <c r="D1383" s="82">
        <f>DATE(YEAR(TRM_día[[#This Row],[Fecha]]),MONTH(TRM_día[[#This Row],[Fecha]]),1)</f>
        <v>43009</v>
      </c>
      <c r="E1383">
        <v>2953.77</v>
      </c>
    </row>
    <row r="1384" spans="2:5">
      <c r="B1384" s="82" t="s">
        <v>1938</v>
      </c>
      <c r="C1384" s="165">
        <f>YEAR(TRM_día[[#This Row],[Fecha]])</f>
        <v>2017</v>
      </c>
      <c r="D1384" s="82">
        <f>DATE(YEAR(TRM_día[[#This Row],[Fecha]]),MONTH(TRM_día[[#This Row],[Fecha]]),1)</f>
        <v>43009</v>
      </c>
      <c r="E1384">
        <v>2949.69</v>
      </c>
    </row>
    <row r="1385" spans="2:5">
      <c r="B1385" s="82" t="s">
        <v>1939</v>
      </c>
      <c r="C1385" s="165">
        <f>YEAR(TRM_día[[#This Row],[Fecha]])</f>
        <v>2017</v>
      </c>
      <c r="D1385" s="82">
        <f>DATE(YEAR(TRM_día[[#This Row],[Fecha]]),MONTH(TRM_día[[#This Row],[Fecha]]),1)</f>
        <v>43009</v>
      </c>
      <c r="E1385">
        <v>2932.05</v>
      </c>
    </row>
    <row r="1386" spans="2:5">
      <c r="B1386" s="82" t="s">
        <v>1940</v>
      </c>
      <c r="C1386" s="165">
        <f>YEAR(TRM_día[[#This Row],[Fecha]])</f>
        <v>2017</v>
      </c>
      <c r="D1386" s="82">
        <f>DATE(YEAR(TRM_día[[#This Row],[Fecha]]),MONTH(TRM_día[[#This Row],[Fecha]]),1)</f>
        <v>43009</v>
      </c>
      <c r="E1386">
        <v>2932.05</v>
      </c>
    </row>
    <row r="1387" spans="2:5">
      <c r="B1387" s="82" t="s">
        <v>1941</v>
      </c>
      <c r="C1387" s="165">
        <f>YEAR(TRM_día[[#This Row],[Fecha]])</f>
        <v>2017</v>
      </c>
      <c r="D1387" s="82">
        <f>DATE(YEAR(TRM_día[[#This Row],[Fecha]]),MONTH(TRM_día[[#This Row],[Fecha]]),1)</f>
        <v>43009</v>
      </c>
      <c r="E1387">
        <v>2932.05</v>
      </c>
    </row>
    <row r="1388" spans="2:5">
      <c r="B1388" s="82" t="s">
        <v>1942</v>
      </c>
      <c r="C1388" s="165">
        <f>YEAR(TRM_día[[#This Row],[Fecha]])</f>
        <v>2017</v>
      </c>
      <c r="D1388" s="82">
        <f>DATE(YEAR(TRM_día[[#This Row],[Fecha]]),MONTH(TRM_día[[#This Row],[Fecha]]),1)</f>
        <v>43009</v>
      </c>
      <c r="E1388">
        <v>2932.05</v>
      </c>
    </row>
    <row r="1389" spans="2:5">
      <c r="B1389" s="82" t="s">
        <v>1943</v>
      </c>
      <c r="C1389" s="165">
        <f>YEAR(TRM_día[[#This Row],[Fecha]])</f>
        <v>2017</v>
      </c>
      <c r="D1389" s="82">
        <f>DATE(YEAR(TRM_día[[#This Row],[Fecha]]),MONTH(TRM_día[[#This Row],[Fecha]]),1)</f>
        <v>43009</v>
      </c>
      <c r="E1389">
        <v>2944.27</v>
      </c>
    </row>
    <row r="1390" spans="2:5">
      <c r="B1390" s="82" t="s">
        <v>1944</v>
      </c>
      <c r="C1390" s="165">
        <f>YEAR(TRM_día[[#This Row],[Fecha]])</f>
        <v>2017</v>
      </c>
      <c r="D1390" s="82">
        <f>DATE(YEAR(TRM_día[[#This Row],[Fecha]]),MONTH(TRM_día[[#This Row],[Fecha]]),1)</f>
        <v>43009</v>
      </c>
      <c r="E1390">
        <v>2935.66</v>
      </c>
    </row>
    <row r="1391" spans="2:5">
      <c r="B1391" s="82" t="s">
        <v>1945</v>
      </c>
      <c r="C1391" s="165">
        <f>YEAR(TRM_día[[#This Row],[Fecha]])</f>
        <v>2017</v>
      </c>
      <c r="D1391" s="82">
        <f>DATE(YEAR(TRM_día[[#This Row],[Fecha]]),MONTH(TRM_día[[#This Row],[Fecha]]),1)</f>
        <v>43009</v>
      </c>
      <c r="E1391">
        <v>2921.92</v>
      </c>
    </row>
    <row r="1392" spans="2:5">
      <c r="B1392" s="82" t="s">
        <v>1946</v>
      </c>
      <c r="C1392" s="165">
        <f>YEAR(TRM_día[[#This Row],[Fecha]])</f>
        <v>2017</v>
      </c>
      <c r="D1392" s="82">
        <f>DATE(YEAR(TRM_día[[#This Row],[Fecha]]),MONTH(TRM_día[[#This Row],[Fecha]]),1)</f>
        <v>43009</v>
      </c>
      <c r="E1392">
        <v>2936.66</v>
      </c>
    </row>
    <row r="1393" spans="2:5">
      <c r="B1393" s="82" t="s">
        <v>1947</v>
      </c>
      <c r="C1393" s="165">
        <f>YEAR(TRM_día[[#This Row],[Fecha]])</f>
        <v>2017</v>
      </c>
      <c r="D1393" s="82">
        <f>DATE(YEAR(TRM_día[[#This Row],[Fecha]]),MONTH(TRM_día[[#This Row],[Fecha]]),1)</f>
        <v>43009</v>
      </c>
      <c r="E1393">
        <v>2936.66</v>
      </c>
    </row>
    <row r="1394" spans="2:5">
      <c r="B1394" s="82" t="s">
        <v>1948</v>
      </c>
      <c r="C1394" s="165">
        <f>YEAR(TRM_día[[#This Row],[Fecha]])</f>
        <v>2017</v>
      </c>
      <c r="D1394" s="82">
        <f>DATE(YEAR(TRM_día[[#This Row],[Fecha]]),MONTH(TRM_día[[#This Row],[Fecha]]),1)</f>
        <v>43009</v>
      </c>
      <c r="E1394">
        <v>2936.66</v>
      </c>
    </row>
    <row r="1395" spans="2:5">
      <c r="B1395" s="82" t="s">
        <v>1949</v>
      </c>
      <c r="C1395" s="165">
        <f>YEAR(TRM_día[[#This Row],[Fecha]])</f>
        <v>2017</v>
      </c>
      <c r="D1395" s="82">
        <f>DATE(YEAR(TRM_día[[#This Row],[Fecha]]),MONTH(TRM_día[[#This Row],[Fecha]]),1)</f>
        <v>43009</v>
      </c>
      <c r="E1395">
        <v>2947.69</v>
      </c>
    </row>
    <row r="1396" spans="2:5">
      <c r="B1396" s="82" t="s">
        <v>1950</v>
      </c>
      <c r="C1396" s="165">
        <f>YEAR(TRM_día[[#This Row],[Fecha]])</f>
        <v>2017</v>
      </c>
      <c r="D1396" s="82">
        <f>DATE(YEAR(TRM_día[[#This Row],[Fecha]]),MONTH(TRM_día[[#This Row],[Fecha]]),1)</f>
        <v>43009</v>
      </c>
      <c r="E1396">
        <v>2971.36</v>
      </c>
    </row>
    <row r="1397" spans="2:5">
      <c r="B1397" s="82" t="s">
        <v>1951</v>
      </c>
      <c r="C1397" s="165">
        <f>YEAR(TRM_día[[#This Row],[Fecha]])</f>
        <v>2017</v>
      </c>
      <c r="D1397" s="82">
        <f>DATE(YEAR(TRM_día[[#This Row],[Fecha]]),MONTH(TRM_día[[#This Row],[Fecha]]),1)</f>
        <v>43009</v>
      </c>
      <c r="E1397">
        <v>2989.39</v>
      </c>
    </row>
    <row r="1398" spans="2:5">
      <c r="B1398" s="82" t="s">
        <v>1952</v>
      </c>
      <c r="C1398" s="165">
        <f>YEAR(TRM_día[[#This Row],[Fecha]])</f>
        <v>2017</v>
      </c>
      <c r="D1398" s="82">
        <f>DATE(YEAR(TRM_día[[#This Row],[Fecha]]),MONTH(TRM_día[[#This Row],[Fecha]]),1)</f>
        <v>43009</v>
      </c>
      <c r="E1398">
        <v>3008.8</v>
      </c>
    </row>
    <row r="1399" spans="2:5">
      <c r="B1399" s="82" t="s">
        <v>1953</v>
      </c>
      <c r="C1399" s="165">
        <f>YEAR(TRM_día[[#This Row],[Fecha]])</f>
        <v>2017</v>
      </c>
      <c r="D1399" s="82">
        <f>DATE(YEAR(TRM_día[[#This Row],[Fecha]]),MONTH(TRM_día[[#This Row],[Fecha]]),1)</f>
        <v>43009</v>
      </c>
      <c r="E1399">
        <v>3009.85</v>
      </c>
    </row>
    <row r="1400" spans="2:5">
      <c r="B1400" s="82" t="s">
        <v>1954</v>
      </c>
      <c r="C1400" s="165">
        <f>YEAR(TRM_día[[#This Row],[Fecha]])</f>
        <v>2017</v>
      </c>
      <c r="D1400" s="82">
        <f>DATE(YEAR(TRM_día[[#This Row],[Fecha]]),MONTH(TRM_día[[#This Row],[Fecha]]),1)</f>
        <v>43009</v>
      </c>
      <c r="E1400">
        <v>3009.85</v>
      </c>
    </row>
    <row r="1401" spans="2:5">
      <c r="B1401" s="82" t="s">
        <v>1955</v>
      </c>
      <c r="C1401" s="165">
        <f>YEAR(TRM_día[[#This Row],[Fecha]])</f>
        <v>2017</v>
      </c>
      <c r="D1401" s="82">
        <f>DATE(YEAR(TRM_día[[#This Row],[Fecha]]),MONTH(TRM_día[[#This Row],[Fecha]]),1)</f>
        <v>43009</v>
      </c>
      <c r="E1401">
        <v>3009.85</v>
      </c>
    </row>
    <row r="1402" spans="2:5">
      <c r="B1402" s="82" t="s">
        <v>1956</v>
      </c>
      <c r="C1402" s="165">
        <f>YEAR(TRM_día[[#This Row],[Fecha]])</f>
        <v>2017</v>
      </c>
      <c r="D1402" s="82">
        <f>DATE(YEAR(TRM_día[[#This Row],[Fecha]]),MONTH(TRM_día[[#This Row],[Fecha]]),1)</f>
        <v>43009</v>
      </c>
      <c r="E1402">
        <v>3011.44</v>
      </c>
    </row>
    <row r="1403" spans="2:5">
      <c r="B1403" s="82" t="s">
        <v>1957</v>
      </c>
      <c r="C1403" s="165">
        <f>YEAR(TRM_día[[#This Row],[Fecha]])</f>
        <v>2017</v>
      </c>
      <c r="D1403" s="82">
        <f>DATE(YEAR(TRM_día[[#This Row],[Fecha]]),MONTH(TRM_día[[#This Row],[Fecha]]),1)</f>
        <v>43040</v>
      </c>
      <c r="E1403">
        <v>3039.19</v>
      </c>
    </row>
    <row r="1404" spans="2:5">
      <c r="B1404" s="82" t="s">
        <v>1958</v>
      </c>
      <c r="C1404" s="165">
        <f>YEAR(TRM_día[[#This Row],[Fecha]])</f>
        <v>2017</v>
      </c>
      <c r="D1404" s="82">
        <f>DATE(YEAR(TRM_día[[#This Row],[Fecha]]),MONTH(TRM_día[[#This Row],[Fecha]]),1)</f>
        <v>43040</v>
      </c>
      <c r="E1404">
        <v>3038.56</v>
      </c>
    </row>
    <row r="1405" spans="2:5">
      <c r="B1405" s="82" t="s">
        <v>1959</v>
      </c>
      <c r="C1405" s="165">
        <f>YEAR(TRM_día[[#This Row],[Fecha]])</f>
        <v>2017</v>
      </c>
      <c r="D1405" s="82">
        <f>DATE(YEAR(TRM_día[[#This Row],[Fecha]]),MONTH(TRM_día[[#This Row],[Fecha]]),1)</f>
        <v>43040</v>
      </c>
      <c r="E1405">
        <v>3054.38</v>
      </c>
    </row>
    <row r="1406" spans="2:5">
      <c r="B1406" s="82" t="s">
        <v>1960</v>
      </c>
      <c r="C1406" s="165">
        <f>YEAR(TRM_día[[#This Row],[Fecha]])</f>
        <v>2017</v>
      </c>
      <c r="D1406" s="82">
        <f>DATE(YEAR(TRM_día[[#This Row],[Fecha]]),MONTH(TRM_día[[#This Row],[Fecha]]),1)</f>
        <v>43040</v>
      </c>
      <c r="E1406">
        <v>3055.57</v>
      </c>
    </row>
    <row r="1407" spans="2:5">
      <c r="B1407" s="82" t="s">
        <v>1961</v>
      </c>
      <c r="C1407" s="165">
        <f>YEAR(TRM_día[[#This Row],[Fecha]])</f>
        <v>2017</v>
      </c>
      <c r="D1407" s="82">
        <f>DATE(YEAR(TRM_día[[#This Row],[Fecha]]),MONTH(TRM_día[[#This Row],[Fecha]]),1)</f>
        <v>43040</v>
      </c>
      <c r="E1407">
        <v>3055.57</v>
      </c>
    </row>
    <row r="1408" spans="2:5">
      <c r="B1408" s="82" t="s">
        <v>1962</v>
      </c>
      <c r="C1408" s="165">
        <f>YEAR(TRM_día[[#This Row],[Fecha]])</f>
        <v>2017</v>
      </c>
      <c r="D1408" s="82">
        <f>DATE(YEAR(TRM_día[[#This Row],[Fecha]]),MONTH(TRM_día[[#This Row],[Fecha]]),1)</f>
        <v>43040</v>
      </c>
      <c r="E1408">
        <v>3055.57</v>
      </c>
    </row>
    <row r="1409" spans="2:5">
      <c r="B1409" s="82" t="s">
        <v>1963</v>
      </c>
      <c r="C1409" s="165">
        <f>YEAR(TRM_día[[#This Row],[Fecha]])</f>
        <v>2017</v>
      </c>
      <c r="D1409" s="82">
        <f>DATE(YEAR(TRM_día[[#This Row],[Fecha]]),MONTH(TRM_día[[#This Row],[Fecha]]),1)</f>
        <v>43040</v>
      </c>
      <c r="E1409">
        <v>3055.57</v>
      </c>
    </row>
    <row r="1410" spans="2:5">
      <c r="B1410" s="82" t="s">
        <v>1964</v>
      </c>
      <c r="C1410" s="165">
        <f>YEAR(TRM_día[[#This Row],[Fecha]])</f>
        <v>2017</v>
      </c>
      <c r="D1410" s="82">
        <f>DATE(YEAR(TRM_día[[#This Row],[Fecha]]),MONTH(TRM_día[[#This Row],[Fecha]]),1)</f>
        <v>43040</v>
      </c>
      <c r="E1410">
        <v>3026.94</v>
      </c>
    </row>
    <row r="1411" spans="2:5">
      <c r="B1411" s="82" t="s">
        <v>1965</v>
      </c>
      <c r="C1411" s="165">
        <f>YEAR(TRM_día[[#This Row],[Fecha]])</f>
        <v>2017</v>
      </c>
      <c r="D1411" s="82">
        <f>DATE(YEAR(TRM_día[[#This Row],[Fecha]]),MONTH(TRM_día[[#This Row],[Fecha]]),1)</f>
        <v>43040</v>
      </c>
      <c r="E1411">
        <v>3017.78</v>
      </c>
    </row>
    <row r="1412" spans="2:5">
      <c r="B1412" s="82" t="s">
        <v>1966</v>
      </c>
      <c r="C1412" s="165">
        <f>YEAR(TRM_día[[#This Row],[Fecha]])</f>
        <v>2017</v>
      </c>
      <c r="D1412" s="82">
        <f>DATE(YEAR(TRM_día[[#This Row],[Fecha]]),MONTH(TRM_día[[#This Row],[Fecha]]),1)</f>
        <v>43040</v>
      </c>
      <c r="E1412">
        <v>3015.52</v>
      </c>
    </row>
    <row r="1413" spans="2:5">
      <c r="B1413" s="82" t="s">
        <v>1967</v>
      </c>
      <c r="C1413" s="165">
        <f>YEAR(TRM_día[[#This Row],[Fecha]])</f>
        <v>2017</v>
      </c>
      <c r="D1413" s="82">
        <f>DATE(YEAR(TRM_día[[#This Row],[Fecha]]),MONTH(TRM_día[[#This Row],[Fecha]]),1)</f>
        <v>43040</v>
      </c>
      <c r="E1413">
        <v>3004.88</v>
      </c>
    </row>
    <row r="1414" spans="2:5">
      <c r="B1414" s="82" t="s">
        <v>1968</v>
      </c>
      <c r="C1414" s="165">
        <f>YEAR(TRM_día[[#This Row],[Fecha]])</f>
        <v>2017</v>
      </c>
      <c r="D1414" s="82">
        <f>DATE(YEAR(TRM_día[[#This Row],[Fecha]]),MONTH(TRM_día[[#This Row],[Fecha]]),1)</f>
        <v>43040</v>
      </c>
      <c r="E1414">
        <v>3004.88</v>
      </c>
    </row>
    <row r="1415" spans="2:5">
      <c r="B1415" s="82" t="s">
        <v>1969</v>
      </c>
      <c r="C1415" s="165">
        <f>YEAR(TRM_día[[#This Row],[Fecha]])</f>
        <v>2017</v>
      </c>
      <c r="D1415" s="82">
        <f>DATE(YEAR(TRM_día[[#This Row],[Fecha]]),MONTH(TRM_día[[#This Row],[Fecha]]),1)</f>
        <v>43040</v>
      </c>
      <c r="E1415">
        <v>3004.88</v>
      </c>
    </row>
    <row r="1416" spans="2:5">
      <c r="B1416" s="82" t="s">
        <v>1970</v>
      </c>
      <c r="C1416" s="165">
        <f>YEAR(TRM_día[[#This Row],[Fecha]])</f>
        <v>2017</v>
      </c>
      <c r="D1416" s="82">
        <f>DATE(YEAR(TRM_día[[#This Row],[Fecha]]),MONTH(TRM_día[[#This Row],[Fecha]]),1)</f>
        <v>43040</v>
      </c>
      <c r="E1416">
        <v>3004.88</v>
      </c>
    </row>
    <row r="1417" spans="2:5">
      <c r="B1417" s="82" t="s">
        <v>1971</v>
      </c>
      <c r="C1417" s="165">
        <f>YEAR(TRM_día[[#This Row],[Fecha]])</f>
        <v>2017</v>
      </c>
      <c r="D1417" s="82">
        <f>DATE(YEAR(TRM_día[[#This Row],[Fecha]]),MONTH(TRM_día[[#This Row],[Fecha]]),1)</f>
        <v>43040</v>
      </c>
      <c r="E1417">
        <v>3016.7</v>
      </c>
    </row>
    <row r="1418" spans="2:5">
      <c r="B1418" s="82" t="s">
        <v>1972</v>
      </c>
      <c r="C1418" s="165">
        <f>YEAR(TRM_día[[#This Row],[Fecha]])</f>
        <v>2017</v>
      </c>
      <c r="D1418" s="82">
        <f>DATE(YEAR(TRM_día[[#This Row],[Fecha]]),MONTH(TRM_día[[#This Row],[Fecha]]),1)</f>
        <v>43040</v>
      </c>
      <c r="E1418">
        <v>3023.88</v>
      </c>
    </row>
    <row r="1419" spans="2:5">
      <c r="B1419" s="82" t="s">
        <v>1973</v>
      </c>
      <c r="C1419" s="165">
        <f>YEAR(TRM_día[[#This Row],[Fecha]])</f>
        <v>2017</v>
      </c>
      <c r="D1419" s="82">
        <f>DATE(YEAR(TRM_día[[#This Row],[Fecha]]),MONTH(TRM_día[[#This Row],[Fecha]]),1)</f>
        <v>43040</v>
      </c>
      <c r="E1419">
        <v>3015.79</v>
      </c>
    </row>
    <row r="1420" spans="2:5">
      <c r="B1420" s="82" t="s">
        <v>1974</v>
      </c>
      <c r="C1420" s="165">
        <f>YEAR(TRM_día[[#This Row],[Fecha]])</f>
        <v>2017</v>
      </c>
      <c r="D1420" s="82">
        <f>DATE(YEAR(TRM_día[[#This Row],[Fecha]]),MONTH(TRM_día[[#This Row],[Fecha]]),1)</f>
        <v>43040</v>
      </c>
      <c r="E1420">
        <v>3003.19</v>
      </c>
    </row>
    <row r="1421" spans="2:5">
      <c r="B1421" s="82" t="s">
        <v>1975</v>
      </c>
      <c r="C1421" s="165">
        <f>YEAR(TRM_día[[#This Row],[Fecha]])</f>
        <v>2017</v>
      </c>
      <c r="D1421" s="82">
        <f>DATE(YEAR(TRM_día[[#This Row],[Fecha]]),MONTH(TRM_día[[#This Row],[Fecha]]),1)</f>
        <v>43040</v>
      </c>
      <c r="E1421">
        <v>3003.19</v>
      </c>
    </row>
    <row r="1422" spans="2:5">
      <c r="B1422" s="82" t="s">
        <v>1976</v>
      </c>
      <c r="C1422" s="165">
        <f>YEAR(TRM_día[[#This Row],[Fecha]])</f>
        <v>2017</v>
      </c>
      <c r="D1422" s="82">
        <f>DATE(YEAR(TRM_día[[#This Row],[Fecha]]),MONTH(TRM_día[[#This Row],[Fecha]]),1)</f>
        <v>43040</v>
      </c>
      <c r="E1422">
        <v>3003.19</v>
      </c>
    </row>
    <row r="1423" spans="2:5">
      <c r="B1423" s="82" t="s">
        <v>1977</v>
      </c>
      <c r="C1423" s="165">
        <f>YEAR(TRM_día[[#This Row],[Fecha]])</f>
        <v>2017</v>
      </c>
      <c r="D1423" s="82">
        <f>DATE(YEAR(TRM_día[[#This Row],[Fecha]]),MONTH(TRM_día[[#This Row],[Fecha]]),1)</f>
        <v>43040</v>
      </c>
      <c r="E1423">
        <v>3011.32</v>
      </c>
    </row>
    <row r="1424" spans="2:5">
      <c r="B1424" s="82" t="s">
        <v>1978</v>
      </c>
      <c r="C1424" s="165">
        <f>YEAR(TRM_día[[#This Row],[Fecha]])</f>
        <v>2017</v>
      </c>
      <c r="D1424" s="82">
        <f>DATE(YEAR(TRM_día[[#This Row],[Fecha]]),MONTH(TRM_día[[#This Row],[Fecha]]),1)</f>
        <v>43040</v>
      </c>
      <c r="E1424">
        <v>3001.07</v>
      </c>
    </row>
    <row r="1425" spans="2:5">
      <c r="B1425" s="82" t="s">
        <v>1979</v>
      </c>
      <c r="C1425" s="165">
        <f>YEAR(TRM_día[[#This Row],[Fecha]])</f>
        <v>2017</v>
      </c>
      <c r="D1425" s="82">
        <f>DATE(YEAR(TRM_día[[#This Row],[Fecha]]),MONTH(TRM_día[[#This Row],[Fecha]]),1)</f>
        <v>43040</v>
      </c>
      <c r="E1425">
        <v>2982.73</v>
      </c>
    </row>
    <row r="1426" spans="2:5">
      <c r="B1426" s="82" t="s">
        <v>1980</v>
      </c>
      <c r="C1426" s="165">
        <f>YEAR(TRM_día[[#This Row],[Fecha]])</f>
        <v>2017</v>
      </c>
      <c r="D1426" s="82">
        <f>DATE(YEAR(TRM_día[[#This Row],[Fecha]]),MONTH(TRM_día[[#This Row],[Fecha]]),1)</f>
        <v>43040</v>
      </c>
      <c r="E1426">
        <v>2982.73</v>
      </c>
    </row>
    <row r="1427" spans="2:5">
      <c r="B1427" s="82" t="s">
        <v>1981</v>
      </c>
      <c r="C1427" s="165">
        <f>YEAR(TRM_día[[#This Row],[Fecha]])</f>
        <v>2017</v>
      </c>
      <c r="D1427" s="82">
        <f>DATE(YEAR(TRM_día[[#This Row],[Fecha]]),MONTH(TRM_día[[#This Row],[Fecha]]),1)</f>
        <v>43040</v>
      </c>
      <c r="E1427">
        <v>2976.39</v>
      </c>
    </row>
    <row r="1428" spans="2:5">
      <c r="B1428" s="82" t="s">
        <v>1982</v>
      </c>
      <c r="C1428" s="165">
        <f>YEAR(TRM_día[[#This Row],[Fecha]])</f>
        <v>2017</v>
      </c>
      <c r="D1428" s="82">
        <f>DATE(YEAR(TRM_día[[#This Row],[Fecha]]),MONTH(TRM_día[[#This Row],[Fecha]]),1)</f>
        <v>43040</v>
      </c>
      <c r="E1428">
        <v>2976.39</v>
      </c>
    </row>
    <row r="1429" spans="2:5">
      <c r="B1429" s="82" t="s">
        <v>1983</v>
      </c>
      <c r="C1429" s="165">
        <f>YEAR(TRM_día[[#This Row],[Fecha]])</f>
        <v>2017</v>
      </c>
      <c r="D1429" s="82">
        <f>DATE(YEAR(TRM_día[[#This Row],[Fecha]]),MONTH(TRM_día[[#This Row],[Fecha]]),1)</f>
        <v>43040</v>
      </c>
      <c r="E1429">
        <v>2976.39</v>
      </c>
    </row>
    <row r="1430" spans="2:5">
      <c r="B1430" s="82" t="s">
        <v>1984</v>
      </c>
      <c r="C1430" s="165">
        <f>YEAR(TRM_día[[#This Row],[Fecha]])</f>
        <v>2017</v>
      </c>
      <c r="D1430" s="82">
        <f>DATE(YEAR(TRM_día[[#This Row],[Fecha]]),MONTH(TRM_día[[#This Row],[Fecha]]),1)</f>
        <v>43040</v>
      </c>
      <c r="E1430">
        <v>2986.84</v>
      </c>
    </row>
    <row r="1431" spans="2:5">
      <c r="B1431" s="82" t="s">
        <v>1985</v>
      </c>
      <c r="C1431" s="165">
        <f>YEAR(TRM_día[[#This Row],[Fecha]])</f>
        <v>2017</v>
      </c>
      <c r="D1431" s="82">
        <f>DATE(YEAR(TRM_día[[#This Row],[Fecha]]),MONTH(TRM_día[[#This Row],[Fecha]]),1)</f>
        <v>43040</v>
      </c>
      <c r="E1431">
        <v>3003.94</v>
      </c>
    </row>
    <row r="1432" spans="2:5">
      <c r="B1432" s="82" t="s">
        <v>1986</v>
      </c>
      <c r="C1432" s="165">
        <f>YEAR(TRM_día[[#This Row],[Fecha]])</f>
        <v>2017</v>
      </c>
      <c r="D1432" s="82">
        <f>DATE(YEAR(TRM_día[[#This Row],[Fecha]]),MONTH(TRM_día[[#This Row],[Fecha]]),1)</f>
        <v>43040</v>
      </c>
      <c r="E1432">
        <v>3006.09</v>
      </c>
    </row>
    <row r="1433" spans="2:5">
      <c r="B1433" s="82" t="s">
        <v>1987</v>
      </c>
      <c r="C1433" s="165">
        <f>YEAR(TRM_día[[#This Row],[Fecha]])</f>
        <v>2017</v>
      </c>
      <c r="D1433" s="82">
        <f>DATE(YEAR(TRM_día[[#This Row],[Fecha]]),MONTH(TRM_día[[#This Row],[Fecha]]),1)</f>
        <v>43070</v>
      </c>
      <c r="E1433">
        <v>3006.04</v>
      </c>
    </row>
    <row r="1434" spans="2:5">
      <c r="B1434" s="82" t="s">
        <v>1988</v>
      </c>
      <c r="C1434" s="165">
        <f>YEAR(TRM_día[[#This Row],[Fecha]])</f>
        <v>2017</v>
      </c>
      <c r="D1434" s="82">
        <f>DATE(YEAR(TRM_día[[#This Row],[Fecha]]),MONTH(TRM_día[[#This Row],[Fecha]]),1)</f>
        <v>43070</v>
      </c>
      <c r="E1434">
        <v>3005.76</v>
      </c>
    </row>
    <row r="1435" spans="2:5">
      <c r="B1435" s="82" t="s">
        <v>1989</v>
      </c>
      <c r="C1435" s="165">
        <f>YEAR(TRM_día[[#This Row],[Fecha]])</f>
        <v>2017</v>
      </c>
      <c r="D1435" s="82">
        <f>DATE(YEAR(TRM_día[[#This Row],[Fecha]]),MONTH(TRM_día[[#This Row],[Fecha]]),1)</f>
        <v>43070</v>
      </c>
      <c r="E1435">
        <v>3005.76</v>
      </c>
    </row>
    <row r="1436" spans="2:5">
      <c r="B1436" s="82" t="s">
        <v>1990</v>
      </c>
      <c r="C1436" s="165">
        <f>YEAR(TRM_día[[#This Row],[Fecha]])</f>
        <v>2017</v>
      </c>
      <c r="D1436" s="82">
        <f>DATE(YEAR(TRM_día[[#This Row],[Fecha]]),MONTH(TRM_día[[#This Row],[Fecha]]),1)</f>
        <v>43070</v>
      </c>
      <c r="E1436">
        <v>3005.76</v>
      </c>
    </row>
    <row r="1437" spans="2:5">
      <c r="B1437" s="82" t="s">
        <v>1991</v>
      </c>
      <c r="C1437" s="165">
        <f>YEAR(TRM_día[[#This Row],[Fecha]])</f>
        <v>2017</v>
      </c>
      <c r="D1437" s="82">
        <f>DATE(YEAR(TRM_día[[#This Row],[Fecha]]),MONTH(TRM_día[[#This Row],[Fecha]]),1)</f>
        <v>43070</v>
      </c>
      <c r="E1437">
        <v>2993.49</v>
      </c>
    </row>
    <row r="1438" spans="2:5">
      <c r="B1438" s="82" t="s">
        <v>1992</v>
      </c>
      <c r="C1438" s="165">
        <f>YEAR(TRM_día[[#This Row],[Fecha]])</f>
        <v>2017</v>
      </c>
      <c r="D1438" s="82">
        <f>DATE(YEAR(TRM_día[[#This Row],[Fecha]]),MONTH(TRM_día[[#This Row],[Fecha]]),1)</f>
        <v>43070</v>
      </c>
      <c r="E1438">
        <v>2996.53</v>
      </c>
    </row>
    <row r="1439" spans="2:5">
      <c r="B1439" s="82" t="s">
        <v>1993</v>
      </c>
      <c r="C1439" s="165">
        <f>YEAR(TRM_día[[#This Row],[Fecha]])</f>
        <v>2017</v>
      </c>
      <c r="D1439" s="82">
        <f>DATE(YEAR(TRM_día[[#This Row],[Fecha]]),MONTH(TRM_día[[#This Row],[Fecha]]),1)</f>
        <v>43070</v>
      </c>
      <c r="E1439">
        <v>3007.07</v>
      </c>
    </row>
    <row r="1440" spans="2:5">
      <c r="B1440" s="82" t="s">
        <v>1994</v>
      </c>
      <c r="C1440" s="165">
        <f>YEAR(TRM_día[[#This Row],[Fecha]])</f>
        <v>2017</v>
      </c>
      <c r="D1440" s="82">
        <f>DATE(YEAR(TRM_día[[#This Row],[Fecha]]),MONTH(TRM_día[[#This Row],[Fecha]]),1)</f>
        <v>43070</v>
      </c>
      <c r="E1440">
        <v>3016.18</v>
      </c>
    </row>
    <row r="1441" spans="2:5">
      <c r="B1441" s="82" t="s">
        <v>1995</v>
      </c>
      <c r="C1441" s="165">
        <f>YEAR(TRM_día[[#This Row],[Fecha]])</f>
        <v>2017</v>
      </c>
      <c r="D1441" s="82">
        <f>DATE(YEAR(TRM_día[[#This Row],[Fecha]]),MONTH(TRM_día[[#This Row],[Fecha]]),1)</f>
        <v>43070</v>
      </c>
      <c r="E1441">
        <v>3016.18</v>
      </c>
    </row>
    <row r="1442" spans="2:5">
      <c r="B1442" s="82" t="s">
        <v>1996</v>
      </c>
      <c r="C1442" s="165">
        <f>YEAR(TRM_día[[#This Row],[Fecha]])</f>
        <v>2017</v>
      </c>
      <c r="D1442" s="82">
        <f>DATE(YEAR(TRM_día[[#This Row],[Fecha]]),MONTH(TRM_día[[#This Row],[Fecha]]),1)</f>
        <v>43070</v>
      </c>
      <c r="E1442">
        <v>3016.18</v>
      </c>
    </row>
    <row r="1443" spans="2:5">
      <c r="B1443" s="82" t="s">
        <v>1997</v>
      </c>
      <c r="C1443" s="165">
        <f>YEAR(TRM_día[[#This Row],[Fecha]])</f>
        <v>2017</v>
      </c>
      <c r="D1443" s="82">
        <f>DATE(YEAR(TRM_día[[#This Row],[Fecha]]),MONTH(TRM_día[[#This Row],[Fecha]]),1)</f>
        <v>43070</v>
      </c>
      <c r="E1443">
        <v>3016.18</v>
      </c>
    </row>
    <row r="1444" spans="2:5">
      <c r="B1444" s="82" t="s">
        <v>1998</v>
      </c>
      <c r="C1444" s="165">
        <f>YEAR(TRM_día[[#This Row],[Fecha]])</f>
        <v>2017</v>
      </c>
      <c r="D1444" s="82">
        <f>DATE(YEAR(TRM_día[[#This Row],[Fecha]]),MONTH(TRM_día[[#This Row],[Fecha]]),1)</f>
        <v>43070</v>
      </c>
      <c r="E1444">
        <v>3013.99</v>
      </c>
    </row>
    <row r="1445" spans="2:5">
      <c r="B1445" s="82" t="s">
        <v>1999</v>
      </c>
      <c r="C1445" s="165">
        <f>YEAR(TRM_día[[#This Row],[Fecha]])</f>
        <v>2017</v>
      </c>
      <c r="D1445" s="82">
        <f>DATE(YEAR(TRM_día[[#This Row],[Fecha]]),MONTH(TRM_día[[#This Row],[Fecha]]),1)</f>
        <v>43070</v>
      </c>
      <c r="E1445">
        <v>3029.75</v>
      </c>
    </row>
    <row r="1446" spans="2:5">
      <c r="B1446" s="82" t="s">
        <v>2000</v>
      </c>
      <c r="C1446" s="165">
        <f>YEAR(TRM_día[[#This Row],[Fecha]])</f>
        <v>2017</v>
      </c>
      <c r="D1446" s="82">
        <f>DATE(YEAR(TRM_día[[#This Row],[Fecha]]),MONTH(TRM_día[[#This Row],[Fecha]]),1)</f>
        <v>43070</v>
      </c>
      <c r="E1446">
        <v>3015.41</v>
      </c>
    </row>
    <row r="1447" spans="2:5">
      <c r="B1447" s="82" t="s">
        <v>2001</v>
      </c>
      <c r="C1447" s="165">
        <f>YEAR(TRM_día[[#This Row],[Fecha]])</f>
        <v>2017</v>
      </c>
      <c r="D1447" s="82">
        <f>DATE(YEAR(TRM_día[[#This Row],[Fecha]]),MONTH(TRM_día[[#This Row],[Fecha]]),1)</f>
        <v>43070</v>
      </c>
      <c r="E1447">
        <v>2999.07</v>
      </c>
    </row>
    <row r="1448" spans="2:5">
      <c r="B1448" s="82" t="s">
        <v>2002</v>
      </c>
      <c r="C1448" s="165">
        <f>YEAR(TRM_día[[#This Row],[Fecha]])</f>
        <v>2017</v>
      </c>
      <c r="D1448" s="82">
        <f>DATE(YEAR(TRM_día[[#This Row],[Fecha]]),MONTH(TRM_día[[#This Row],[Fecha]]),1)</f>
        <v>43070</v>
      </c>
      <c r="E1448">
        <v>2996.61</v>
      </c>
    </row>
    <row r="1449" spans="2:5">
      <c r="B1449" s="82" t="s">
        <v>2003</v>
      </c>
      <c r="C1449" s="165">
        <f>YEAR(TRM_día[[#This Row],[Fecha]])</f>
        <v>2017</v>
      </c>
      <c r="D1449" s="82">
        <f>DATE(YEAR(TRM_día[[#This Row],[Fecha]]),MONTH(TRM_día[[#This Row],[Fecha]]),1)</f>
        <v>43070</v>
      </c>
      <c r="E1449">
        <v>2996.61</v>
      </c>
    </row>
    <row r="1450" spans="2:5">
      <c r="B1450" s="82" t="s">
        <v>2004</v>
      </c>
      <c r="C1450" s="165">
        <f>YEAR(TRM_día[[#This Row],[Fecha]])</f>
        <v>2017</v>
      </c>
      <c r="D1450" s="82">
        <f>DATE(YEAR(TRM_día[[#This Row],[Fecha]]),MONTH(TRM_día[[#This Row],[Fecha]]),1)</f>
        <v>43070</v>
      </c>
      <c r="E1450">
        <v>2996.61</v>
      </c>
    </row>
    <row r="1451" spans="2:5">
      <c r="B1451" s="82" t="s">
        <v>2005</v>
      </c>
      <c r="C1451" s="165">
        <f>YEAR(TRM_día[[#This Row],[Fecha]])</f>
        <v>2017</v>
      </c>
      <c r="D1451" s="82">
        <f>DATE(YEAR(TRM_día[[#This Row],[Fecha]]),MONTH(TRM_día[[#This Row],[Fecha]]),1)</f>
        <v>43070</v>
      </c>
      <c r="E1451">
        <v>2975.59</v>
      </c>
    </row>
    <row r="1452" spans="2:5">
      <c r="B1452" s="82" t="s">
        <v>2006</v>
      </c>
      <c r="C1452" s="165">
        <f>YEAR(TRM_día[[#This Row],[Fecha]])</f>
        <v>2017</v>
      </c>
      <c r="D1452" s="82">
        <f>DATE(YEAR(TRM_día[[#This Row],[Fecha]]),MONTH(TRM_día[[#This Row],[Fecha]]),1)</f>
        <v>43070</v>
      </c>
      <c r="E1452">
        <v>2972.05</v>
      </c>
    </row>
    <row r="1453" spans="2:5">
      <c r="B1453" s="82" t="s">
        <v>2007</v>
      </c>
      <c r="C1453" s="165">
        <f>YEAR(TRM_día[[#This Row],[Fecha]])</f>
        <v>2017</v>
      </c>
      <c r="D1453" s="82">
        <f>DATE(YEAR(TRM_día[[#This Row],[Fecha]]),MONTH(TRM_día[[#This Row],[Fecha]]),1)</f>
        <v>43070</v>
      </c>
      <c r="E1453">
        <v>2965.77</v>
      </c>
    </row>
    <row r="1454" spans="2:5">
      <c r="B1454" s="82" t="s">
        <v>2008</v>
      </c>
      <c r="C1454" s="165">
        <f>YEAR(TRM_día[[#This Row],[Fecha]])</f>
        <v>2017</v>
      </c>
      <c r="D1454" s="82">
        <f>DATE(YEAR(TRM_día[[#This Row],[Fecha]]),MONTH(TRM_día[[#This Row],[Fecha]]),1)</f>
        <v>43070</v>
      </c>
      <c r="E1454">
        <v>2963.58</v>
      </c>
    </row>
    <row r="1455" spans="2:5">
      <c r="B1455" s="82" t="s">
        <v>2009</v>
      </c>
      <c r="C1455" s="165">
        <f>YEAR(TRM_día[[#This Row],[Fecha]])</f>
        <v>2017</v>
      </c>
      <c r="D1455" s="82">
        <f>DATE(YEAR(TRM_día[[#This Row],[Fecha]]),MONTH(TRM_día[[#This Row],[Fecha]]),1)</f>
        <v>43070</v>
      </c>
      <c r="E1455">
        <v>2962.14</v>
      </c>
    </row>
    <row r="1456" spans="2:5">
      <c r="B1456" s="82" t="s">
        <v>2010</v>
      </c>
      <c r="C1456" s="165">
        <f>YEAR(TRM_día[[#This Row],[Fecha]])</f>
        <v>2017</v>
      </c>
      <c r="D1456" s="82">
        <f>DATE(YEAR(TRM_día[[#This Row],[Fecha]]),MONTH(TRM_día[[#This Row],[Fecha]]),1)</f>
        <v>43070</v>
      </c>
      <c r="E1456">
        <v>2962.14</v>
      </c>
    </row>
    <row r="1457" spans="2:5">
      <c r="B1457" s="82" t="s">
        <v>2011</v>
      </c>
      <c r="C1457" s="165">
        <f>YEAR(TRM_día[[#This Row],[Fecha]])</f>
        <v>2017</v>
      </c>
      <c r="D1457" s="82">
        <f>DATE(YEAR(TRM_día[[#This Row],[Fecha]]),MONTH(TRM_día[[#This Row],[Fecha]]),1)</f>
        <v>43070</v>
      </c>
      <c r="E1457">
        <v>2962.14</v>
      </c>
    </row>
    <row r="1458" spans="2:5">
      <c r="B1458" s="82" t="s">
        <v>2012</v>
      </c>
      <c r="C1458" s="165">
        <f>YEAR(TRM_día[[#This Row],[Fecha]])</f>
        <v>2017</v>
      </c>
      <c r="D1458" s="82">
        <f>DATE(YEAR(TRM_día[[#This Row],[Fecha]]),MONTH(TRM_día[[#This Row],[Fecha]]),1)</f>
        <v>43070</v>
      </c>
      <c r="E1458">
        <v>2962.14</v>
      </c>
    </row>
    <row r="1459" spans="2:5">
      <c r="B1459" s="82" t="s">
        <v>2013</v>
      </c>
      <c r="C1459" s="165">
        <f>YEAR(TRM_día[[#This Row],[Fecha]])</f>
        <v>2017</v>
      </c>
      <c r="D1459" s="82">
        <f>DATE(YEAR(TRM_día[[#This Row],[Fecha]]),MONTH(TRM_día[[#This Row],[Fecha]]),1)</f>
        <v>43070</v>
      </c>
      <c r="E1459">
        <v>2962.26</v>
      </c>
    </row>
    <row r="1460" spans="2:5">
      <c r="B1460" s="82" t="s">
        <v>2014</v>
      </c>
      <c r="C1460" s="165">
        <f>YEAR(TRM_día[[#This Row],[Fecha]])</f>
        <v>2017</v>
      </c>
      <c r="D1460" s="82">
        <f>DATE(YEAR(TRM_día[[#This Row],[Fecha]]),MONTH(TRM_día[[#This Row],[Fecha]]),1)</f>
        <v>43070</v>
      </c>
      <c r="E1460">
        <v>2971.63</v>
      </c>
    </row>
    <row r="1461" spans="2:5">
      <c r="B1461" s="82" t="s">
        <v>2015</v>
      </c>
      <c r="C1461" s="165">
        <f>YEAR(TRM_día[[#This Row],[Fecha]])</f>
        <v>2017</v>
      </c>
      <c r="D1461" s="82">
        <f>DATE(YEAR(TRM_día[[#This Row],[Fecha]]),MONTH(TRM_día[[#This Row],[Fecha]]),1)</f>
        <v>43070</v>
      </c>
      <c r="E1461">
        <v>2984</v>
      </c>
    </row>
    <row r="1462" spans="2:5">
      <c r="B1462" s="82" t="s">
        <v>2016</v>
      </c>
      <c r="C1462" s="165">
        <f>YEAR(TRM_día[[#This Row],[Fecha]])</f>
        <v>2017</v>
      </c>
      <c r="D1462" s="82">
        <f>DATE(YEAR(TRM_día[[#This Row],[Fecha]]),MONTH(TRM_día[[#This Row],[Fecha]]),1)</f>
        <v>43070</v>
      </c>
      <c r="E1462">
        <v>2984</v>
      </c>
    </row>
    <row r="1463" spans="2:5">
      <c r="B1463" s="82" t="s">
        <v>2017</v>
      </c>
      <c r="C1463" s="165">
        <f>YEAR(TRM_día[[#This Row],[Fecha]])</f>
        <v>2017</v>
      </c>
      <c r="D1463" s="82">
        <f>DATE(YEAR(TRM_día[[#This Row],[Fecha]]),MONTH(TRM_día[[#This Row],[Fecha]]),1)</f>
        <v>43070</v>
      </c>
      <c r="E1463">
        <v>2984</v>
      </c>
    </row>
    <row r="1464" spans="2:5">
      <c r="B1464" s="82" t="s">
        <v>2018</v>
      </c>
      <c r="C1464" s="165">
        <f>YEAR(TRM_día[[#This Row],[Fecha]])</f>
        <v>2018</v>
      </c>
      <c r="D1464" s="82">
        <f>DATE(YEAR(TRM_día[[#This Row],[Fecha]]),MONTH(TRM_día[[#This Row],[Fecha]]),1)</f>
        <v>43101</v>
      </c>
      <c r="E1464">
        <v>2984</v>
      </c>
    </row>
    <row r="1465" spans="2:5">
      <c r="B1465" s="82" t="s">
        <v>2019</v>
      </c>
      <c r="C1465" s="165">
        <f>YEAR(TRM_día[[#This Row],[Fecha]])</f>
        <v>2018</v>
      </c>
      <c r="D1465" s="82">
        <f>DATE(YEAR(TRM_día[[#This Row],[Fecha]]),MONTH(TRM_día[[#This Row],[Fecha]]),1)</f>
        <v>43101</v>
      </c>
      <c r="E1465">
        <v>2984</v>
      </c>
    </row>
    <row r="1466" spans="2:5">
      <c r="B1466" s="82" t="s">
        <v>2020</v>
      </c>
      <c r="C1466" s="165">
        <f>YEAR(TRM_día[[#This Row],[Fecha]])</f>
        <v>2018</v>
      </c>
      <c r="D1466" s="82">
        <f>DATE(YEAR(TRM_día[[#This Row],[Fecha]]),MONTH(TRM_día[[#This Row],[Fecha]]),1)</f>
        <v>43101</v>
      </c>
      <c r="E1466">
        <v>2940.94</v>
      </c>
    </row>
    <row r="1467" spans="2:5">
      <c r="B1467" s="82" t="s">
        <v>2021</v>
      </c>
      <c r="C1467" s="165">
        <f>YEAR(TRM_día[[#This Row],[Fecha]])</f>
        <v>2018</v>
      </c>
      <c r="D1467" s="82">
        <f>DATE(YEAR(TRM_día[[#This Row],[Fecha]]),MONTH(TRM_día[[#This Row],[Fecha]]),1)</f>
        <v>43101</v>
      </c>
      <c r="E1467">
        <v>2908.68</v>
      </c>
    </row>
    <row r="1468" spans="2:5">
      <c r="B1468" s="82" t="s">
        <v>2022</v>
      </c>
      <c r="C1468" s="165">
        <f>YEAR(TRM_día[[#This Row],[Fecha]])</f>
        <v>2018</v>
      </c>
      <c r="D1468" s="82">
        <f>DATE(YEAR(TRM_día[[#This Row],[Fecha]]),MONTH(TRM_día[[#This Row],[Fecha]]),1)</f>
        <v>43101</v>
      </c>
      <c r="E1468">
        <v>2885.76</v>
      </c>
    </row>
    <row r="1469" spans="2:5">
      <c r="B1469" s="82" t="s">
        <v>2023</v>
      </c>
      <c r="C1469" s="165">
        <f>YEAR(TRM_día[[#This Row],[Fecha]])</f>
        <v>2018</v>
      </c>
      <c r="D1469" s="82">
        <f>DATE(YEAR(TRM_día[[#This Row],[Fecha]]),MONTH(TRM_día[[#This Row],[Fecha]]),1)</f>
        <v>43101</v>
      </c>
      <c r="E1469">
        <v>2898.32</v>
      </c>
    </row>
    <row r="1470" spans="2:5">
      <c r="B1470" s="82" t="s">
        <v>2024</v>
      </c>
      <c r="C1470" s="165">
        <f>YEAR(TRM_día[[#This Row],[Fecha]])</f>
        <v>2018</v>
      </c>
      <c r="D1470" s="82">
        <f>DATE(YEAR(TRM_día[[#This Row],[Fecha]]),MONTH(TRM_día[[#This Row],[Fecha]]),1)</f>
        <v>43101</v>
      </c>
      <c r="E1470">
        <v>2898.32</v>
      </c>
    </row>
    <row r="1471" spans="2:5">
      <c r="B1471" s="82" t="s">
        <v>2025</v>
      </c>
      <c r="C1471" s="165">
        <f>YEAR(TRM_día[[#This Row],[Fecha]])</f>
        <v>2018</v>
      </c>
      <c r="D1471" s="82">
        <f>DATE(YEAR(TRM_día[[#This Row],[Fecha]]),MONTH(TRM_día[[#This Row],[Fecha]]),1)</f>
        <v>43101</v>
      </c>
      <c r="E1471">
        <v>2898.32</v>
      </c>
    </row>
    <row r="1472" spans="2:5">
      <c r="B1472" s="82" t="s">
        <v>2026</v>
      </c>
      <c r="C1472" s="165">
        <f>YEAR(TRM_día[[#This Row],[Fecha]])</f>
        <v>2018</v>
      </c>
      <c r="D1472" s="82">
        <f>DATE(YEAR(TRM_día[[#This Row],[Fecha]]),MONTH(TRM_día[[#This Row],[Fecha]]),1)</f>
        <v>43101</v>
      </c>
      <c r="E1472">
        <v>2898.32</v>
      </c>
    </row>
    <row r="1473" spans="2:5">
      <c r="B1473" s="82" t="s">
        <v>2027</v>
      </c>
      <c r="C1473" s="165">
        <f>YEAR(TRM_día[[#This Row],[Fecha]])</f>
        <v>2018</v>
      </c>
      <c r="D1473" s="82">
        <f>DATE(YEAR(TRM_día[[#This Row],[Fecha]]),MONTH(TRM_día[[#This Row],[Fecha]]),1)</f>
        <v>43101</v>
      </c>
      <c r="E1473">
        <v>2914.37</v>
      </c>
    </row>
    <row r="1474" spans="2:5">
      <c r="B1474" s="82" t="s">
        <v>2028</v>
      </c>
      <c r="C1474" s="165">
        <f>YEAR(TRM_día[[#This Row],[Fecha]])</f>
        <v>2018</v>
      </c>
      <c r="D1474" s="82">
        <f>DATE(YEAR(TRM_día[[#This Row],[Fecha]]),MONTH(TRM_día[[#This Row],[Fecha]]),1)</f>
        <v>43101</v>
      </c>
      <c r="E1474">
        <v>2895.69</v>
      </c>
    </row>
    <row r="1475" spans="2:5">
      <c r="B1475" s="82" t="s">
        <v>2029</v>
      </c>
      <c r="C1475" s="165">
        <f>YEAR(TRM_día[[#This Row],[Fecha]])</f>
        <v>2018</v>
      </c>
      <c r="D1475" s="82">
        <f>DATE(YEAR(TRM_día[[#This Row],[Fecha]]),MONTH(TRM_día[[#This Row],[Fecha]]),1)</f>
        <v>43101</v>
      </c>
      <c r="E1475">
        <v>2865.79</v>
      </c>
    </row>
    <row r="1476" spans="2:5">
      <c r="B1476" s="82" t="s">
        <v>2030</v>
      </c>
      <c r="C1476" s="165">
        <f>YEAR(TRM_día[[#This Row],[Fecha]])</f>
        <v>2018</v>
      </c>
      <c r="D1476" s="82">
        <f>DATE(YEAR(TRM_día[[#This Row],[Fecha]]),MONTH(TRM_día[[#This Row],[Fecha]]),1)</f>
        <v>43101</v>
      </c>
      <c r="E1476">
        <v>2855.86</v>
      </c>
    </row>
    <row r="1477" spans="2:5">
      <c r="B1477" s="82" t="s">
        <v>2031</v>
      </c>
      <c r="C1477" s="165">
        <f>YEAR(TRM_día[[#This Row],[Fecha]])</f>
        <v>2018</v>
      </c>
      <c r="D1477" s="82">
        <f>DATE(YEAR(TRM_día[[#This Row],[Fecha]]),MONTH(TRM_día[[#This Row],[Fecha]]),1)</f>
        <v>43101</v>
      </c>
      <c r="E1477">
        <v>2855.86</v>
      </c>
    </row>
    <row r="1478" spans="2:5">
      <c r="B1478" s="82" t="s">
        <v>2032</v>
      </c>
      <c r="C1478" s="165">
        <f>YEAR(TRM_día[[#This Row],[Fecha]])</f>
        <v>2018</v>
      </c>
      <c r="D1478" s="82">
        <f>DATE(YEAR(TRM_día[[#This Row],[Fecha]]),MONTH(TRM_día[[#This Row],[Fecha]]),1)</f>
        <v>43101</v>
      </c>
      <c r="E1478">
        <v>2855.86</v>
      </c>
    </row>
    <row r="1479" spans="2:5">
      <c r="B1479" s="82" t="s">
        <v>2033</v>
      </c>
      <c r="C1479" s="165">
        <f>YEAR(TRM_día[[#This Row],[Fecha]])</f>
        <v>2018</v>
      </c>
      <c r="D1479" s="82">
        <f>DATE(YEAR(TRM_día[[#This Row],[Fecha]]),MONTH(TRM_día[[#This Row],[Fecha]]),1)</f>
        <v>43101</v>
      </c>
      <c r="E1479">
        <v>2855.86</v>
      </c>
    </row>
    <row r="1480" spans="2:5">
      <c r="B1480" s="82" t="s">
        <v>2034</v>
      </c>
      <c r="C1480" s="165">
        <f>YEAR(TRM_día[[#This Row],[Fecha]])</f>
        <v>2018</v>
      </c>
      <c r="D1480" s="82">
        <f>DATE(YEAR(TRM_día[[#This Row],[Fecha]]),MONTH(TRM_día[[#This Row],[Fecha]]),1)</f>
        <v>43101</v>
      </c>
      <c r="E1480">
        <v>2868.03</v>
      </c>
    </row>
    <row r="1481" spans="2:5">
      <c r="B1481" s="82" t="s">
        <v>2035</v>
      </c>
      <c r="C1481" s="165">
        <f>YEAR(TRM_día[[#This Row],[Fecha]])</f>
        <v>2018</v>
      </c>
      <c r="D1481" s="82">
        <f>DATE(YEAR(TRM_día[[#This Row],[Fecha]]),MONTH(TRM_día[[#This Row],[Fecha]]),1)</f>
        <v>43101</v>
      </c>
      <c r="E1481">
        <v>2851.13</v>
      </c>
    </row>
    <row r="1482" spans="2:5">
      <c r="B1482" s="82" t="s">
        <v>2036</v>
      </c>
      <c r="C1482" s="165">
        <f>YEAR(TRM_día[[#This Row],[Fecha]])</f>
        <v>2018</v>
      </c>
      <c r="D1482" s="82">
        <f>DATE(YEAR(TRM_día[[#This Row],[Fecha]]),MONTH(TRM_día[[#This Row],[Fecha]]),1)</f>
        <v>43101</v>
      </c>
      <c r="E1482">
        <v>2836.85</v>
      </c>
    </row>
    <row r="1483" spans="2:5">
      <c r="B1483" s="82" t="s">
        <v>2037</v>
      </c>
      <c r="C1483" s="165">
        <f>YEAR(TRM_día[[#This Row],[Fecha]])</f>
        <v>2018</v>
      </c>
      <c r="D1483" s="82">
        <f>DATE(YEAR(TRM_día[[#This Row],[Fecha]]),MONTH(TRM_día[[#This Row],[Fecha]]),1)</f>
        <v>43101</v>
      </c>
      <c r="E1483">
        <v>2851.75</v>
      </c>
    </row>
    <row r="1484" spans="2:5">
      <c r="B1484" s="82" t="s">
        <v>2038</v>
      </c>
      <c r="C1484" s="165">
        <f>YEAR(TRM_día[[#This Row],[Fecha]])</f>
        <v>2018</v>
      </c>
      <c r="D1484" s="82">
        <f>DATE(YEAR(TRM_día[[#This Row],[Fecha]]),MONTH(TRM_día[[#This Row],[Fecha]]),1)</f>
        <v>43101</v>
      </c>
      <c r="E1484">
        <v>2851.75</v>
      </c>
    </row>
    <row r="1485" spans="2:5">
      <c r="B1485" s="82" t="s">
        <v>2039</v>
      </c>
      <c r="C1485" s="165">
        <f>YEAR(TRM_día[[#This Row],[Fecha]])</f>
        <v>2018</v>
      </c>
      <c r="D1485" s="82">
        <f>DATE(YEAR(TRM_día[[#This Row],[Fecha]]),MONTH(TRM_día[[#This Row],[Fecha]]),1)</f>
        <v>43101</v>
      </c>
      <c r="E1485">
        <v>2851.75</v>
      </c>
    </row>
    <row r="1486" spans="2:5">
      <c r="B1486" s="82" t="s">
        <v>2040</v>
      </c>
      <c r="C1486" s="165">
        <f>YEAR(TRM_día[[#This Row],[Fecha]])</f>
        <v>2018</v>
      </c>
      <c r="D1486" s="82">
        <f>DATE(YEAR(TRM_día[[#This Row],[Fecha]]),MONTH(TRM_día[[#This Row],[Fecha]]),1)</f>
        <v>43101</v>
      </c>
      <c r="E1486">
        <v>2854.2</v>
      </c>
    </row>
    <row r="1487" spans="2:5">
      <c r="B1487" s="82" t="s">
        <v>2041</v>
      </c>
      <c r="C1487" s="165">
        <f>YEAR(TRM_día[[#This Row],[Fecha]])</f>
        <v>2018</v>
      </c>
      <c r="D1487" s="82">
        <f>DATE(YEAR(TRM_día[[#This Row],[Fecha]]),MONTH(TRM_día[[#This Row],[Fecha]]),1)</f>
        <v>43101</v>
      </c>
      <c r="E1487">
        <v>2858.5</v>
      </c>
    </row>
    <row r="1488" spans="2:5">
      <c r="B1488" s="82" t="s">
        <v>2042</v>
      </c>
      <c r="C1488" s="165">
        <f>YEAR(TRM_día[[#This Row],[Fecha]])</f>
        <v>2018</v>
      </c>
      <c r="D1488" s="82">
        <f>DATE(YEAR(TRM_día[[#This Row],[Fecha]]),MONTH(TRM_día[[#This Row],[Fecha]]),1)</f>
        <v>43101</v>
      </c>
      <c r="E1488">
        <v>2820.53</v>
      </c>
    </row>
    <row r="1489" spans="2:5">
      <c r="B1489" s="82" t="s">
        <v>2043</v>
      </c>
      <c r="C1489" s="165">
        <f>YEAR(TRM_día[[#This Row],[Fecha]])</f>
        <v>2018</v>
      </c>
      <c r="D1489" s="82">
        <f>DATE(YEAR(TRM_día[[#This Row],[Fecha]]),MONTH(TRM_día[[#This Row],[Fecha]]),1)</f>
        <v>43101</v>
      </c>
      <c r="E1489">
        <v>2783.13</v>
      </c>
    </row>
    <row r="1490" spans="2:5">
      <c r="B1490" s="82" t="s">
        <v>2044</v>
      </c>
      <c r="C1490" s="165">
        <f>YEAR(TRM_día[[#This Row],[Fecha]])</f>
        <v>2018</v>
      </c>
      <c r="D1490" s="82">
        <f>DATE(YEAR(TRM_día[[#This Row],[Fecha]]),MONTH(TRM_día[[#This Row],[Fecha]]),1)</f>
        <v>43101</v>
      </c>
      <c r="E1490">
        <v>2805.12</v>
      </c>
    </row>
    <row r="1491" spans="2:5">
      <c r="B1491" s="82" t="s">
        <v>2045</v>
      </c>
      <c r="C1491" s="165">
        <f>YEAR(TRM_día[[#This Row],[Fecha]])</f>
        <v>2018</v>
      </c>
      <c r="D1491" s="82">
        <f>DATE(YEAR(TRM_día[[#This Row],[Fecha]]),MONTH(TRM_día[[#This Row],[Fecha]]),1)</f>
        <v>43101</v>
      </c>
      <c r="E1491">
        <v>2805.12</v>
      </c>
    </row>
    <row r="1492" spans="2:5">
      <c r="B1492" s="82" t="s">
        <v>2046</v>
      </c>
      <c r="C1492" s="165">
        <f>YEAR(TRM_día[[#This Row],[Fecha]])</f>
        <v>2018</v>
      </c>
      <c r="D1492" s="82">
        <f>DATE(YEAR(TRM_día[[#This Row],[Fecha]]),MONTH(TRM_día[[#This Row],[Fecha]]),1)</f>
        <v>43101</v>
      </c>
      <c r="E1492">
        <v>2805.12</v>
      </c>
    </row>
    <row r="1493" spans="2:5">
      <c r="B1493" s="82" t="s">
        <v>2047</v>
      </c>
      <c r="C1493" s="165">
        <f>YEAR(TRM_día[[#This Row],[Fecha]])</f>
        <v>2018</v>
      </c>
      <c r="D1493" s="82">
        <f>DATE(YEAR(TRM_día[[#This Row],[Fecha]]),MONTH(TRM_día[[#This Row],[Fecha]]),1)</f>
        <v>43101</v>
      </c>
      <c r="E1493">
        <v>2842.67</v>
      </c>
    </row>
    <row r="1494" spans="2:5">
      <c r="B1494" s="82" t="s">
        <v>2048</v>
      </c>
      <c r="C1494" s="165">
        <f>YEAR(TRM_día[[#This Row],[Fecha]])</f>
        <v>2018</v>
      </c>
      <c r="D1494" s="82">
        <f>DATE(YEAR(TRM_día[[#This Row],[Fecha]]),MONTH(TRM_día[[#This Row],[Fecha]]),1)</f>
        <v>43101</v>
      </c>
      <c r="E1494">
        <v>2844.14</v>
      </c>
    </row>
    <row r="1495" spans="2:5">
      <c r="B1495" s="82" t="s">
        <v>2049</v>
      </c>
      <c r="C1495" s="165">
        <f>YEAR(TRM_día[[#This Row],[Fecha]])</f>
        <v>2018</v>
      </c>
      <c r="D1495" s="82">
        <f>DATE(YEAR(TRM_día[[#This Row],[Fecha]]),MONTH(TRM_día[[#This Row],[Fecha]]),1)</f>
        <v>43132</v>
      </c>
      <c r="E1495">
        <v>2835.05</v>
      </c>
    </row>
    <row r="1496" spans="2:5">
      <c r="B1496" s="82" t="s">
        <v>2050</v>
      </c>
      <c r="C1496" s="165">
        <f>YEAR(TRM_día[[#This Row],[Fecha]])</f>
        <v>2018</v>
      </c>
      <c r="D1496" s="82">
        <f>DATE(YEAR(TRM_día[[#This Row],[Fecha]]),MONTH(TRM_día[[#This Row],[Fecha]]),1)</f>
        <v>43132</v>
      </c>
      <c r="E1496">
        <v>2806.67</v>
      </c>
    </row>
    <row r="1497" spans="2:5">
      <c r="B1497" s="82" t="s">
        <v>2051</v>
      </c>
      <c r="C1497" s="165">
        <f>YEAR(TRM_día[[#This Row],[Fecha]])</f>
        <v>2018</v>
      </c>
      <c r="D1497" s="82">
        <f>DATE(YEAR(TRM_día[[#This Row],[Fecha]]),MONTH(TRM_día[[#This Row],[Fecha]]),1)</f>
        <v>43132</v>
      </c>
      <c r="E1497">
        <v>2832.13</v>
      </c>
    </row>
    <row r="1498" spans="2:5">
      <c r="B1498" s="82" t="s">
        <v>2052</v>
      </c>
      <c r="C1498" s="165">
        <f>YEAR(TRM_día[[#This Row],[Fecha]])</f>
        <v>2018</v>
      </c>
      <c r="D1498" s="82">
        <f>DATE(YEAR(TRM_día[[#This Row],[Fecha]]),MONTH(TRM_día[[#This Row],[Fecha]]),1)</f>
        <v>43132</v>
      </c>
      <c r="E1498">
        <v>2832.13</v>
      </c>
    </row>
    <row r="1499" spans="2:5">
      <c r="B1499" s="82" t="s">
        <v>2053</v>
      </c>
      <c r="C1499" s="165">
        <f>YEAR(TRM_día[[#This Row],[Fecha]])</f>
        <v>2018</v>
      </c>
      <c r="D1499" s="82">
        <f>DATE(YEAR(TRM_día[[#This Row],[Fecha]]),MONTH(TRM_día[[#This Row],[Fecha]]),1)</f>
        <v>43132</v>
      </c>
      <c r="E1499">
        <v>2832.13</v>
      </c>
    </row>
    <row r="1500" spans="2:5">
      <c r="B1500" s="82" t="s">
        <v>2054</v>
      </c>
      <c r="C1500" s="165">
        <f>YEAR(TRM_día[[#This Row],[Fecha]])</f>
        <v>2018</v>
      </c>
      <c r="D1500" s="82">
        <f>DATE(YEAR(TRM_día[[#This Row],[Fecha]]),MONTH(TRM_día[[#This Row],[Fecha]]),1)</f>
        <v>43132</v>
      </c>
      <c r="E1500">
        <v>2843.6</v>
      </c>
    </row>
    <row r="1501" spans="2:5">
      <c r="B1501" s="82" t="s">
        <v>2055</v>
      </c>
      <c r="C1501" s="165">
        <f>YEAR(TRM_día[[#This Row],[Fecha]])</f>
        <v>2018</v>
      </c>
      <c r="D1501" s="82">
        <f>DATE(YEAR(TRM_día[[#This Row],[Fecha]]),MONTH(TRM_día[[#This Row],[Fecha]]),1)</f>
        <v>43132</v>
      </c>
      <c r="E1501">
        <v>2844.83</v>
      </c>
    </row>
    <row r="1502" spans="2:5">
      <c r="B1502" s="82" t="s">
        <v>2056</v>
      </c>
      <c r="C1502" s="165">
        <f>YEAR(TRM_día[[#This Row],[Fecha]])</f>
        <v>2018</v>
      </c>
      <c r="D1502" s="82">
        <f>DATE(YEAR(TRM_día[[#This Row],[Fecha]]),MONTH(TRM_día[[#This Row],[Fecha]]),1)</f>
        <v>43132</v>
      </c>
      <c r="E1502">
        <v>2830.89</v>
      </c>
    </row>
    <row r="1503" spans="2:5">
      <c r="B1503" s="82" t="s">
        <v>2057</v>
      </c>
      <c r="C1503" s="165">
        <f>YEAR(TRM_día[[#This Row],[Fecha]])</f>
        <v>2018</v>
      </c>
      <c r="D1503" s="82">
        <f>DATE(YEAR(TRM_día[[#This Row],[Fecha]]),MONTH(TRM_día[[#This Row],[Fecha]]),1)</f>
        <v>43132</v>
      </c>
      <c r="E1503">
        <v>2862.78</v>
      </c>
    </row>
    <row r="1504" spans="2:5">
      <c r="B1504" s="82" t="s">
        <v>2058</v>
      </c>
      <c r="C1504" s="165">
        <f>YEAR(TRM_día[[#This Row],[Fecha]])</f>
        <v>2018</v>
      </c>
      <c r="D1504" s="82">
        <f>DATE(YEAR(TRM_día[[#This Row],[Fecha]]),MONTH(TRM_día[[#This Row],[Fecha]]),1)</f>
        <v>43132</v>
      </c>
      <c r="E1504">
        <v>2908.7</v>
      </c>
    </row>
    <row r="1505" spans="2:5">
      <c r="B1505" s="82" t="s">
        <v>2059</v>
      </c>
      <c r="C1505" s="165">
        <f>YEAR(TRM_día[[#This Row],[Fecha]])</f>
        <v>2018</v>
      </c>
      <c r="D1505" s="82">
        <f>DATE(YEAR(TRM_día[[#This Row],[Fecha]]),MONTH(TRM_día[[#This Row],[Fecha]]),1)</f>
        <v>43132</v>
      </c>
      <c r="E1505">
        <v>2908.7</v>
      </c>
    </row>
    <row r="1506" spans="2:5">
      <c r="B1506" s="82" t="s">
        <v>2060</v>
      </c>
      <c r="C1506" s="165">
        <f>YEAR(TRM_día[[#This Row],[Fecha]])</f>
        <v>2018</v>
      </c>
      <c r="D1506" s="82">
        <f>DATE(YEAR(TRM_día[[#This Row],[Fecha]]),MONTH(TRM_día[[#This Row],[Fecha]]),1)</f>
        <v>43132</v>
      </c>
      <c r="E1506">
        <v>2908.7</v>
      </c>
    </row>
    <row r="1507" spans="2:5">
      <c r="B1507" s="82" t="s">
        <v>2061</v>
      </c>
      <c r="C1507" s="165">
        <f>YEAR(TRM_día[[#This Row],[Fecha]])</f>
        <v>2018</v>
      </c>
      <c r="D1507" s="82">
        <f>DATE(YEAR(TRM_día[[#This Row],[Fecha]]),MONTH(TRM_día[[#This Row],[Fecha]]),1)</f>
        <v>43132</v>
      </c>
      <c r="E1507">
        <v>2904.29</v>
      </c>
    </row>
    <row r="1508" spans="2:5">
      <c r="B1508" s="82" t="s">
        <v>2062</v>
      </c>
      <c r="C1508" s="165">
        <f>YEAR(TRM_día[[#This Row],[Fecha]])</f>
        <v>2018</v>
      </c>
      <c r="D1508" s="82">
        <f>DATE(YEAR(TRM_día[[#This Row],[Fecha]]),MONTH(TRM_día[[#This Row],[Fecha]]),1)</f>
        <v>43132</v>
      </c>
      <c r="E1508">
        <v>2904.71</v>
      </c>
    </row>
    <row r="1509" spans="2:5">
      <c r="B1509" s="82" t="s">
        <v>2063</v>
      </c>
      <c r="C1509" s="165">
        <f>YEAR(TRM_día[[#This Row],[Fecha]])</f>
        <v>2018</v>
      </c>
      <c r="D1509" s="82">
        <f>DATE(YEAR(TRM_día[[#This Row],[Fecha]]),MONTH(TRM_día[[#This Row],[Fecha]]),1)</f>
        <v>43132</v>
      </c>
      <c r="E1509">
        <v>2895.79</v>
      </c>
    </row>
    <row r="1510" spans="2:5">
      <c r="B1510" s="82" t="s">
        <v>2064</v>
      </c>
      <c r="C1510" s="165">
        <f>YEAR(TRM_día[[#This Row],[Fecha]])</f>
        <v>2018</v>
      </c>
      <c r="D1510" s="82">
        <f>DATE(YEAR(TRM_día[[#This Row],[Fecha]]),MONTH(TRM_día[[#This Row],[Fecha]]),1)</f>
        <v>43132</v>
      </c>
      <c r="E1510">
        <v>2851.74</v>
      </c>
    </row>
    <row r="1511" spans="2:5">
      <c r="B1511" s="82" t="s">
        <v>2065</v>
      </c>
      <c r="C1511" s="165">
        <f>YEAR(TRM_día[[#This Row],[Fecha]])</f>
        <v>2018</v>
      </c>
      <c r="D1511" s="82">
        <f>DATE(YEAR(TRM_día[[#This Row],[Fecha]]),MONTH(TRM_día[[#This Row],[Fecha]]),1)</f>
        <v>43132</v>
      </c>
      <c r="E1511">
        <v>2853.16</v>
      </c>
    </row>
    <row r="1512" spans="2:5">
      <c r="B1512" s="82" t="s">
        <v>2066</v>
      </c>
      <c r="C1512" s="165">
        <f>YEAR(TRM_día[[#This Row],[Fecha]])</f>
        <v>2018</v>
      </c>
      <c r="D1512" s="82">
        <f>DATE(YEAR(TRM_día[[#This Row],[Fecha]]),MONTH(TRM_día[[#This Row],[Fecha]]),1)</f>
        <v>43132</v>
      </c>
      <c r="E1512">
        <v>2853.16</v>
      </c>
    </row>
    <row r="1513" spans="2:5">
      <c r="B1513" s="82" t="s">
        <v>2067</v>
      </c>
      <c r="C1513" s="165">
        <f>YEAR(TRM_día[[#This Row],[Fecha]])</f>
        <v>2018</v>
      </c>
      <c r="D1513" s="82">
        <f>DATE(YEAR(TRM_día[[#This Row],[Fecha]]),MONTH(TRM_día[[#This Row],[Fecha]]),1)</f>
        <v>43132</v>
      </c>
      <c r="E1513">
        <v>2853.16</v>
      </c>
    </row>
    <row r="1514" spans="2:5">
      <c r="B1514" s="82" t="s">
        <v>2068</v>
      </c>
      <c r="C1514" s="165">
        <f>YEAR(TRM_día[[#This Row],[Fecha]])</f>
        <v>2018</v>
      </c>
      <c r="D1514" s="82">
        <f>DATE(YEAR(TRM_día[[#This Row],[Fecha]]),MONTH(TRM_día[[#This Row],[Fecha]]),1)</f>
        <v>43132</v>
      </c>
      <c r="E1514">
        <v>2853.16</v>
      </c>
    </row>
    <row r="1515" spans="2:5">
      <c r="B1515" s="82" t="s">
        <v>2069</v>
      </c>
      <c r="C1515" s="165">
        <f>YEAR(TRM_día[[#This Row],[Fecha]])</f>
        <v>2018</v>
      </c>
      <c r="D1515" s="82">
        <f>DATE(YEAR(TRM_día[[#This Row],[Fecha]]),MONTH(TRM_día[[#This Row],[Fecha]]),1)</f>
        <v>43132</v>
      </c>
      <c r="E1515">
        <v>2862.01</v>
      </c>
    </row>
    <row r="1516" spans="2:5">
      <c r="B1516" s="82" t="s">
        <v>2070</v>
      </c>
      <c r="C1516" s="165">
        <f>YEAR(TRM_día[[#This Row],[Fecha]])</f>
        <v>2018</v>
      </c>
      <c r="D1516" s="82">
        <f>DATE(YEAR(TRM_día[[#This Row],[Fecha]]),MONTH(TRM_día[[#This Row],[Fecha]]),1)</f>
        <v>43132</v>
      </c>
      <c r="E1516">
        <v>2877.94</v>
      </c>
    </row>
    <row r="1517" spans="2:5">
      <c r="B1517" s="82" t="s">
        <v>2071</v>
      </c>
      <c r="C1517" s="165">
        <f>YEAR(TRM_día[[#This Row],[Fecha]])</f>
        <v>2018</v>
      </c>
      <c r="D1517" s="82">
        <f>DATE(YEAR(TRM_día[[#This Row],[Fecha]]),MONTH(TRM_día[[#This Row],[Fecha]]),1)</f>
        <v>43132</v>
      </c>
      <c r="E1517">
        <v>2877.04</v>
      </c>
    </row>
    <row r="1518" spans="2:5">
      <c r="B1518" s="82" t="s">
        <v>2072</v>
      </c>
      <c r="C1518" s="165">
        <f>YEAR(TRM_día[[#This Row],[Fecha]])</f>
        <v>2018</v>
      </c>
      <c r="D1518" s="82">
        <f>DATE(YEAR(TRM_día[[#This Row],[Fecha]]),MONTH(TRM_día[[#This Row],[Fecha]]),1)</f>
        <v>43132</v>
      </c>
      <c r="E1518">
        <v>2849.59</v>
      </c>
    </row>
    <row r="1519" spans="2:5">
      <c r="B1519" s="82" t="s">
        <v>2073</v>
      </c>
      <c r="C1519" s="165">
        <f>YEAR(TRM_día[[#This Row],[Fecha]])</f>
        <v>2018</v>
      </c>
      <c r="D1519" s="82">
        <f>DATE(YEAR(TRM_día[[#This Row],[Fecha]]),MONTH(TRM_día[[#This Row],[Fecha]]),1)</f>
        <v>43132</v>
      </c>
      <c r="E1519">
        <v>2849.59</v>
      </c>
    </row>
    <row r="1520" spans="2:5">
      <c r="B1520" s="82" t="s">
        <v>2074</v>
      </c>
      <c r="C1520" s="165">
        <f>YEAR(TRM_día[[#This Row],[Fecha]])</f>
        <v>2018</v>
      </c>
      <c r="D1520" s="82">
        <f>DATE(YEAR(TRM_día[[#This Row],[Fecha]]),MONTH(TRM_día[[#This Row],[Fecha]]),1)</f>
        <v>43132</v>
      </c>
      <c r="E1520">
        <v>2849.59</v>
      </c>
    </row>
    <row r="1521" spans="2:5">
      <c r="B1521" s="82" t="s">
        <v>2075</v>
      </c>
      <c r="C1521" s="165">
        <f>YEAR(TRM_día[[#This Row],[Fecha]])</f>
        <v>2018</v>
      </c>
      <c r="D1521" s="82">
        <f>DATE(YEAR(TRM_día[[#This Row],[Fecha]]),MONTH(TRM_día[[#This Row],[Fecha]]),1)</f>
        <v>43132</v>
      </c>
      <c r="E1521">
        <v>2849.91</v>
      </c>
    </row>
    <row r="1522" spans="2:5">
      <c r="B1522" s="82" t="s">
        <v>2076</v>
      </c>
      <c r="C1522" s="165">
        <f>YEAR(TRM_día[[#This Row],[Fecha]])</f>
        <v>2018</v>
      </c>
      <c r="D1522" s="82">
        <f>DATE(YEAR(TRM_día[[#This Row],[Fecha]]),MONTH(TRM_día[[#This Row],[Fecha]]),1)</f>
        <v>43132</v>
      </c>
      <c r="E1522">
        <v>2855.93</v>
      </c>
    </row>
    <row r="1523" spans="2:5">
      <c r="B1523" s="82" t="s">
        <v>2077</v>
      </c>
      <c r="C1523" s="165">
        <f>YEAR(TRM_día[[#This Row],[Fecha]])</f>
        <v>2018</v>
      </c>
      <c r="D1523" s="82">
        <f>DATE(YEAR(TRM_día[[#This Row],[Fecha]]),MONTH(TRM_día[[#This Row],[Fecha]]),1)</f>
        <v>43160</v>
      </c>
      <c r="E1523">
        <v>2867.94</v>
      </c>
    </row>
    <row r="1524" spans="2:5">
      <c r="B1524" s="82" t="s">
        <v>2078</v>
      </c>
      <c r="C1524" s="165">
        <f>YEAR(TRM_día[[#This Row],[Fecha]])</f>
        <v>2018</v>
      </c>
      <c r="D1524" s="82">
        <f>DATE(YEAR(TRM_día[[#This Row],[Fecha]]),MONTH(TRM_día[[#This Row],[Fecha]]),1)</f>
        <v>43160</v>
      </c>
      <c r="E1524">
        <v>2879.05</v>
      </c>
    </row>
    <row r="1525" spans="2:5">
      <c r="B1525" s="82" t="s">
        <v>2079</v>
      </c>
      <c r="C1525" s="165">
        <f>YEAR(TRM_día[[#This Row],[Fecha]])</f>
        <v>2018</v>
      </c>
      <c r="D1525" s="82">
        <f>DATE(YEAR(TRM_día[[#This Row],[Fecha]]),MONTH(TRM_día[[#This Row],[Fecha]]),1)</f>
        <v>43160</v>
      </c>
      <c r="E1525">
        <v>2879.15</v>
      </c>
    </row>
    <row r="1526" spans="2:5">
      <c r="B1526" s="82" t="s">
        <v>2080</v>
      </c>
      <c r="C1526" s="165">
        <f>YEAR(TRM_día[[#This Row],[Fecha]])</f>
        <v>2018</v>
      </c>
      <c r="D1526" s="82">
        <f>DATE(YEAR(TRM_día[[#This Row],[Fecha]]),MONTH(TRM_día[[#This Row],[Fecha]]),1)</f>
        <v>43160</v>
      </c>
      <c r="E1526">
        <v>2879.15</v>
      </c>
    </row>
    <row r="1527" spans="2:5">
      <c r="B1527" s="82" t="s">
        <v>2081</v>
      </c>
      <c r="C1527" s="165">
        <f>YEAR(TRM_día[[#This Row],[Fecha]])</f>
        <v>2018</v>
      </c>
      <c r="D1527" s="82">
        <f>DATE(YEAR(TRM_día[[#This Row],[Fecha]]),MONTH(TRM_día[[#This Row],[Fecha]]),1)</f>
        <v>43160</v>
      </c>
      <c r="E1527">
        <v>2879.15</v>
      </c>
    </row>
    <row r="1528" spans="2:5">
      <c r="B1528" s="82" t="s">
        <v>2082</v>
      </c>
      <c r="C1528" s="165">
        <f>YEAR(TRM_día[[#This Row],[Fecha]])</f>
        <v>2018</v>
      </c>
      <c r="D1528" s="82">
        <f>DATE(YEAR(TRM_día[[#This Row],[Fecha]]),MONTH(TRM_día[[#This Row],[Fecha]]),1)</f>
        <v>43160</v>
      </c>
      <c r="E1528">
        <v>2859.09</v>
      </c>
    </row>
    <row r="1529" spans="2:5">
      <c r="B1529" s="82" t="s">
        <v>2083</v>
      </c>
      <c r="C1529" s="165">
        <f>YEAR(TRM_día[[#This Row],[Fecha]])</f>
        <v>2018</v>
      </c>
      <c r="D1529" s="82">
        <f>DATE(YEAR(TRM_día[[#This Row],[Fecha]]),MONTH(TRM_día[[#This Row],[Fecha]]),1)</f>
        <v>43160</v>
      </c>
      <c r="E1529">
        <v>2845.05</v>
      </c>
    </row>
    <row r="1530" spans="2:5">
      <c r="B1530" s="82" t="s">
        <v>2084</v>
      </c>
      <c r="C1530" s="165">
        <f>YEAR(TRM_día[[#This Row],[Fecha]])</f>
        <v>2018</v>
      </c>
      <c r="D1530" s="82">
        <f>DATE(YEAR(TRM_día[[#This Row],[Fecha]]),MONTH(TRM_día[[#This Row],[Fecha]]),1)</f>
        <v>43160</v>
      </c>
      <c r="E1530">
        <v>2858.88</v>
      </c>
    </row>
    <row r="1531" spans="2:5">
      <c r="B1531" s="82" t="s">
        <v>2085</v>
      </c>
      <c r="C1531" s="165">
        <f>YEAR(TRM_día[[#This Row],[Fecha]])</f>
        <v>2018</v>
      </c>
      <c r="D1531" s="82">
        <f>DATE(YEAR(TRM_día[[#This Row],[Fecha]]),MONTH(TRM_día[[#This Row],[Fecha]]),1)</f>
        <v>43160</v>
      </c>
      <c r="E1531">
        <v>2871.36</v>
      </c>
    </row>
    <row r="1532" spans="2:5">
      <c r="B1532" s="82" t="s">
        <v>2086</v>
      </c>
      <c r="C1532" s="165">
        <f>YEAR(TRM_día[[#This Row],[Fecha]])</f>
        <v>2018</v>
      </c>
      <c r="D1532" s="82">
        <f>DATE(YEAR(TRM_día[[#This Row],[Fecha]]),MONTH(TRM_día[[#This Row],[Fecha]]),1)</f>
        <v>43160</v>
      </c>
      <c r="E1532">
        <v>2866.93</v>
      </c>
    </row>
    <row r="1533" spans="2:5">
      <c r="B1533" s="82" t="s">
        <v>2087</v>
      </c>
      <c r="C1533" s="165">
        <f>YEAR(TRM_día[[#This Row],[Fecha]])</f>
        <v>2018</v>
      </c>
      <c r="D1533" s="82">
        <f>DATE(YEAR(TRM_día[[#This Row],[Fecha]]),MONTH(TRM_día[[#This Row],[Fecha]]),1)</f>
        <v>43160</v>
      </c>
      <c r="E1533">
        <v>2866.93</v>
      </c>
    </row>
    <row r="1534" spans="2:5">
      <c r="B1534" s="82" t="s">
        <v>2088</v>
      </c>
      <c r="C1534" s="165">
        <f>YEAR(TRM_día[[#This Row],[Fecha]])</f>
        <v>2018</v>
      </c>
      <c r="D1534" s="82">
        <f>DATE(YEAR(TRM_día[[#This Row],[Fecha]]),MONTH(TRM_día[[#This Row],[Fecha]]),1)</f>
        <v>43160</v>
      </c>
      <c r="E1534">
        <v>2866.93</v>
      </c>
    </row>
    <row r="1535" spans="2:5">
      <c r="B1535" s="82" t="s">
        <v>2089</v>
      </c>
      <c r="C1535" s="165">
        <f>YEAR(TRM_día[[#This Row],[Fecha]])</f>
        <v>2018</v>
      </c>
      <c r="D1535" s="82">
        <f>DATE(YEAR(TRM_día[[#This Row],[Fecha]]),MONTH(TRM_día[[#This Row],[Fecha]]),1)</f>
        <v>43160</v>
      </c>
      <c r="E1535">
        <v>2851.84</v>
      </c>
    </row>
    <row r="1536" spans="2:5">
      <c r="B1536" s="82" t="s">
        <v>2090</v>
      </c>
      <c r="C1536" s="165">
        <f>YEAR(TRM_día[[#This Row],[Fecha]])</f>
        <v>2018</v>
      </c>
      <c r="D1536" s="82">
        <f>DATE(YEAR(TRM_día[[#This Row],[Fecha]]),MONTH(TRM_día[[#This Row],[Fecha]]),1)</f>
        <v>43160</v>
      </c>
      <c r="E1536">
        <v>2848.38</v>
      </c>
    </row>
    <row r="1537" spans="2:5">
      <c r="B1537" s="82" t="s">
        <v>2091</v>
      </c>
      <c r="C1537" s="165">
        <f>YEAR(TRM_día[[#This Row],[Fecha]])</f>
        <v>2018</v>
      </c>
      <c r="D1537" s="82">
        <f>DATE(YEAR(TRM_día[[#This Row],[Fecha]]),MONTH(TRM_día[[#This Row],[Fecha]]),1)</f>
        <v>43160</v>
      </c>
      <c r="E1537">
        <v>2845.76</v>
      </c>
    </row>
    <row r="1538" spans="2:5">
      <c r="B1538" s="82" t="s">
        <v>2092</v>
      </c>
      <c r="C1538" s="165">
        <f>YEAR(TRM_día[[#This Row],[Fecha]])</f>
        <v>2018</v>
      </c>
      <c r="D1538" s="82">
        <f>DATE(YEAR(TRM_día[[#This Row],[Fecha]]),MONTH(TRM_día[[#This Row],[Fecha]]),1)</f>
        <v>43160</v>
      </c>
      <c r="E1538">
        <v>2850.04</v>
      </c>
    </row>
    <row r="1539" spans="2:5">
      <c r="B1539" s="82" t="s">
        <v>2093</v>
      </c>
      <c r="C1539" s="165">
        <f>YEAR(TRM_día[[#This Row],[Fecha]])</f>
        <v>2018</v>
      </c>
      <c r="D1539" s="82">
        <f>DATE(YEAR(TRM_día[[#This Row],[Fecha]]),MONTH(TRM_día[[#This Row],[Fecha]]),1)</f>
        <v>43160</v>
      </c>
      <c r="E1539">
        <v>2852.48</v>
      </c>
    </row>
    <row r="1540" spans="2:5">
      <c r="B1540" s="82" t="s">
        <v>2094</v>
      </c>
      <c r="C1540" s="165">
        <f>YEAR(TRM_día[[#This Row],[Fecha]])</f>
        <v>2018</v>
      </c>
      <c r="D1540" s="82">
        <f>DATE(YEAR(TRM_día[[#This Row],[Fecha]]),MONTH(TRM_día[[#This Row],[Fecha]]),1)</f>
        <v>43160</v>
      </c>
      <c r="E1540">
        <v>2852.48</v>
      </c>
    </row>
    <row r="1541" spans="2:5">
      <c r="B1541" s="82" t="s">
        <v>2095</v>
      </c>
      <c r="C1541" s="165">
        <f>YEAR(TRM_día[[#This Row],[Fecha]])</f>
        <v>2018</v>
      </c>
      <c r="D1541" s="82">
        <f>DATE(YEAR(TRM_día[[#This Row],[Fecha]]),MONTH(TRM_día[[#This Row],[Fecha]]),1)</f>
        <v>43160</v>
      </c>
      <c r="E1541">
        <v>2852.48</v>
      </c>
    </row>
    <row r="1542" spans="2:5">
      <c r="B1542" s="82" t="s">
        <v>2096</v>
      </c>
      <c r="C1542" s="165">
        <f>YEAR(TRM_día[[#This Row],[Fecha]])</f>
        <v>2018</v>
      </c>
      <c r="D1542" s="82">
        <f>DATE(YEAR(TRM_día[[#This Row],[Fecha]]),MONTH(TRM_día[[#This Row],[Fecha]]),1)</f>
        <v>43160</v>
      </c>
      <c r="E1542">
        <v>2852.48</v>
      </c>
    </row>
    <row r="1543" spans="2:5">
      <c r="B1543" s="82" t="s">
        <v>2097</v>
      </c>
      <c r="C1543" s="165">
        <f>YEAR(TRM_día[[#This Row],[Fecha]])</f>
        <v>2018</v>
      </c>
      <c r="D1543" s="82">
        <f>DATE(YEAR(TRM_día[[#This Row],[Fecha]]),MONTH(TRM_día[[#This Row],[Fecha]]),1)</f>
        <v>43160</v>
      </c>
      <c r="E1543">
        <v>2866.92</v>
      </c>
    </row>
    <row r="1544" spans="2:5">
      <c r="B1544" s="82" t="s">
        <v>2098</v>
      </c>
      <c r="C1544" s="165">
        <f>YEAR(TRM_día[[#This Row],[Fecha]])</f>
        <v>2018</v>
      </c>
      <c r="D1544" s="82">
        <f>DATE(YEAR(TRM_día[[#This Row],[Fecha]]),MONTH(TRM_día[[#This Row],[Fecha]]),1)</f>
        <v>43160</v>
      </c>
      <c r="E1544">
        <v>2850.69</v>
      </c>
    </row>
    <row r="1545" spans="2:5">
      <c r="B1545" s="82" t="s">
        <v>2099</v>
      </c>
      <c r="C1545" s="165">
        <f>YEAR(TRM_día[[#This Row],[Fecha]])</f>
        <v>2018</v>
      </c>
      <c r="D1545" s="82">
        <f>DATE(YEAR(TRM_día[[#This Row],[Fecha]]),MONTH(TRM_día[[#This Row],[Fecha]]),1)</f>
        <v>43160</v>
      </c>
      <c r="E1545">
        <v>2857.88</v>
      </c>
    </row>
    <row r="1546" spans="2:5">
      <c r="B1546" s="82" t="s">
        <v>2100</v>
      </c>
      <c r="C1546" s="165">
        <f>YEAR(TRM_día[[#This Row],[Fecha]])</f>
        <v>2018</v>
      </c>
      <c r="D1546" s="82">
        <f>DATE(YEAR(TRM_día[[#This Row],[Fecha]]),MONTH(TRM_día[[#This Row],[Fecha]]),1)</f>
        <v>43160</v>
      </c>
      <c r="E1546">
        <v>2849.01</v>
      </c>
    </row>
    <row r="1547" spans="2:5">
      <c r="B1547" s="82" t="s">
        <v>2101</v>
      </c>
      <c r="C1547" s="165">
        <f>YEAR(TRM_día[[#This Row],[Fecha]])</f>
        <v>2018</v>
      </c>
      <c r="D1547" s="82">
        <f>DATE(YEAR(TRM_día[[#This Row],[Fecha]]),MONTH(TRM_día[[#This Row],[Fecha]]),1)</f>
        <v>43160</v>
      </c>
      <c r="E1547">
        <v>2849.01</v>
      </c>
    </row>
    <row r="1548" spans="2:5">
      <c r="B1548" s="82" t="s">
        <v>2102</v>
      </c>
      <c r="C1548" s="165">
        <f>YEAR(TRM_día[[#This Row],[Fecha]])</f>
        <v>2018</v>
      </c>
      <c r="D1548" s="82">
        <f>DATE(YEAR(TRM_día[[#This Row],[Fecha]]),MONTH(TRM_día[[#This Row],[Fecha]]),1)</f>
        <v>43160</v>
      </c>
      <c r="E1548">
        <v>2849.01</v>
      </c>
    </row>
    <row r="1549" spans="2:5">
      <c r="B1549" s="82" t="s">
        <v>2103</v>
      </c>
      <c r="C1549" s="165">
        <f>YEAR(TRM_día[[#This Row],[Fecha]])</f>
        <v>2018</v>
      </c>
      <c r="D1549" s="82">
        <f>DATE(YEAR(TRM_día[[#This Row],[Fecha]]),MONTH(TRM_día[[#This Row],[Fecha]]),1)</f>
        <v>43160</v>
      </c>
      <c r="E1549">
        <v>2816.33</v>
      </c>
    </row>
    <row r="1550" spans="2:5">
      <c r="B1550" s="82" t="s">
        <v>2104</v>
      </c>
      <c r="C1550" s="165">
        <f>YEAR(TRM_día[[#This Row],[Fecha]])</f>
        <v>2018</v>
      </c>
      <c r="D1550" s="82">
        <f>DATE(YEAR(TRM_día[[#This Row],[Fecha]]),MONTH(TRM_día[[#This Row],[Fecha]]),1)</f>
        <v>43160</v>
      </c>
      <c r="E1550">
        <v>2780.04</v>
      </c>
    </row>
    <row r="1551" spans="2:5">
      <c r="B1551" s="82" t="s">
        <v>2105</v>
      </c>
      <c r="C1551" s="165">
        <f>YEAR(TRM_día[[#This Row],[Fecha]])</f>
        <v>2018</v>
      </c>
      <c r="D1551" s="82">
        <f>DATE(YEAR(TRM_día[[#This Row],[Fecha]]),MONTH(TRM_día[[#This Row],[Fecha]]),1)</f>
        <v>43160</v>
      </c>
      <c r="E1551">
        <v>2780.47</v>
      </c>
    </row>
    <row r="1552" spans="2:5">
      <c r="B1552" s="82" t="s">
        <v>2106</v>
      </c>
      <c r="C1552" s="165">
        <f>YEAR(TRM_día[[#This Row],[Fecha]])</f>
        <v>2018</v>
      </c>
      <c r="D1552" s="82">
        <f>DATE(YEAR(TRM_día[[#This Row],[Fecha]]),MONTH(TRM_día[[#This Row],[Fecha]]),1)</f>
        <v>43160</v>
      </c>
      <c r="E1552">
        <v>2780.47</v>
      </c>
    </row>
    <row r="1553" spans="2:5">
      <c r="B1553" s="82" t="s">
        <v>2107</v>
      </c>
      <c r="C1553" s="165">
        <f>YEAR(TRM_día[[#This Row],[Fecha]])</f>
        <v>2018</v>
      </c>
      <c r="D1553" s="82">
        <f>DATE(YEAR(TRM_día[[#This Row],[Fecha]]),MONTH(TRM_día[[#This Row],[Fecha]]),1)</f>
        <v>43160</v>
      </c>
      <c r="E1553">
        <v>2780.47</v>
      </c>
    </row>
    <row r="1554" spans="2:5">
      <c r="B1554" s="82" t="s">
        <v>2108</v>
      </c>
      <c r="C1554" s="165">
        <f>YEAR(TRM_día[[#This Row],[Fecha]])</f>
        <v>2018</v>
      </c>
      <c r="D1554" s="82">
        <f>DATE(YEAR(TRM_día[[#This Row],[Fecha]]),MONTH(TRM_día[[#This Row],[Fecha]]),1)</f>
        <v>43191</v>
      </c>
      <c r="E1554">
        <v>2780.47</v>
      </c>
    </row>
    <row r="1555" spans="2:5">
      <c r="B1555" s="82" t="s">
        <v>2109</v>
      </c>
      <c r="C1555" s="165">
        <f>YEAR(TRM_día[[#This Row],[Fecha]])</f>
        <v>2018</v>
      </c>
      <c r="D1555" s="82">
        <f>DATE(YEAR(TRM_día[[#This Row],[Fecha]]),MONTH(TRM_día[[#This Row],[Fecha]]),1)</f>
        <v>43191</v>
      </c>
      <c r="E1555">
        <v>2780.47</v>
      </c>
    </row>
    <row r="1556" spans="2:5">
      <c r="B1556" s="82" t="s">
        <v>2110</v>
      </c>
      <c r="C1556" s="165">
        <f>YEAR(TRM_día[[#This Row],[Fecha]])</f>
        <v>2018</v>
      </c>
      <c r="D1556" s="82">
        <f>DATE(YEAR(TRM_día[[#This Row],[Fecha]]),MONTH(TRM_día[[#This Row],[Fecha]]),1)</f>
        <v>43191</v>
      </c>
      <c r="E1556">
        <v>2792.96</v>
      </c>
    </row>
    <row r="1557" spans="2:5">
      <c r="B1557" s="82" t="s">
        <v>2111</v>
      </c>
      <c r="C1557" s="165">
        <f>YEAR(TRM_día[[#This Row],[Fecha]])</f>
        <v>2018</v>
      </c>
      <c r="D1557" s="82">
        <f>DATE(YEAR(TRM_día[[#This Row],[Fecha]]),MONTH(TRM_día[[#This Row],[Fecha]]),1)</f>
        <v>43191</v>
      </c>
      <c r="E1557">
        <v>2778.27</v>
      </c>
    </row>
    <row r="1558" spans="2:5">
      <c r="B1558" s="82" t="s">
        <v>2112</v>
      </c>
      <c r="C1558" s="165">
        <f>YEAR(TRM_día[[#This Row],[Fecha]])</f>
        <v>2018</v>
      </c>
      <c r="D1558" s="82">
        <f>DATE(YEAR(TRM_día[[#This Row],[Fecha]]),MONTH(TRM_día[[#This Row],[Fecha]]),1)</f>
        <v>43191</v>
      </c>
      <c r="E1558">
        <v>2791.57</v>
      </c>
    </row>
    <row r="1559" spans="2:5">
      <c r="B1559" s="82" t="s">
        <v>2113</v>
      </c>
      <c r="C1559" s="165">
        <f>YEAR(TRM_día[[#This Row],[Fecha]])</f>
        <v>2018</v>
      </c>
      <c r="D1559" s="82">
        <f>DATE(YEAR(TRM_día[[#This Row],[Fecha]]),MONTH(TRM_día[[#This Row],[Fecha]]),1)</f>
        <v>43191</v>
      </c>
      <c r="E1559">
        <v>2787.36</v>
      </c>
    </row>
    <row r="1560" spans="2:5">
      <c r="B1560" s="82" t="s">
        <v>2114</v>
      </c>
      <c r="C1560" s="165">
        <f>YEAR(TRM_día[[#This Row],[Fecha]])</f>
        <v>2018</v>
      </c>
      <c r="D1560" s="82">
        <f>DATE(YEAR(TRM_día[[#This Row],[Fecha]]),MONTH(TRM_día[[#This Row],[Fecha]]),1)</f>
        <v>43191</v>
      </c>
      <c r="E1560">
        <v>2791.88</v>
      </c>
    </row>
    <row r="1561" spans="2:5">
      <c r="B1561" s="82" t="s">
        <v>2115</v>
      </c>
      <c r="C1561" s="165">
        <f>YEAR(TRM_día[[#This Row],[Fecha]])</f>
        <v>2018</v>
      </c>
      <c r="D1561" s="82">
        <f>DATE(YEAR(TRM_día[[#This Row],[Fecha]]),MONTH(TRM_día[[#This Row],[Fecha]]),1)</f>
        <v>43191</v>
      </c>
      <c r="E1561">
        <v>2791.88</v>
      </c>
    </row>
    <row r="1562" spans="2:5">
      <c r="B1562" s="82" t="s">
        <v>2116</v>
      </c>
      <c r="C1562" s="165">
        <f>YEAR(TRM_día[[#This Row],[Fecha]])</f>
        <v>2018</v>
      </c>
      <c r="D1562" s="82">
        <f>DATE(YEAR(TRM_día[[#This Row],[Fecha]]),MONTH(TRM_día[[#This Row],[Fecha]]),1)</f>
        <v>43191</v>
      </c>
      <c r="E1562">
        <v>2791.88</v>
      </c>
    </row>
    <row r="1563" spans="2:5">
      <c r="B1563" s="82" t="s">
        <v>2117</v>
      </c>
      <c r="C1563" s="165">
        <f>YEAR(TRM_día[[#This Row],[Fecha]])</f>
        <v>2018</v>
      </c>
      <c r="D1563" s="82">
        <f>DATE(YEAR(TRM_día[[#This Row],[Fecha]]),MONTH(TRM_día[[#This Row],[Fecha]]),1)</f>
        <v>43191</v>
      </c>
      <c r="E1563">
        <v>2781.95</v>
      </c>
    </row>
    <row r="1564" spans="2:5">
      <c r="B1564" s="82" t="s">
        <v>2118</v>
      </c>
      <c r="C1564" s="165">
        <f>YEAR(TRM_día[[#This Row],[Fecha]])</f>
        <v>2018</v>
      </c>
      <c r="D1564" s="82">
        <f>DATE(YEAR(TRM_día[[#This Row],[Fecha]]),MONTH(TRM_día[[#This Row],[Fecha]]),1)</f>
        <v>43191</v>
      </c>
      <c r="E1564">
        <v>2767.82</v>
      </c>
    </row>
    <row r="1565" spans="2:5">
      <c r="B1565" s="82" t="s">
        <v>2119</v>
      </c>
      <c r="C1565" s="165">
        <f>YEAR(TRM_día[[#This Row],[Fecha]])</f>
        <v>2018</v>
      </c>
      <c r="D1565" s="82">
        <f>DATE(YEAR(TRM_día[[#This Row],[Fecha]]),MONTH(TRM_día[[#This Row],[Fecha]]),1)</f>
        <v>43191</v>
      </c>
      <c r="E1565">
        <v>2733.24</v>
      </c>
    </row>
    <row r="1566" spans="2:5">
      <c r="B1566" s="82" t="s">
        <v>2120</v>
      </c>
      <c r="C1566" s="165">
        <f>YEAR(TRM_día[[#This Row],[Fecha]])</f>
        <v>2018</v>
      </c>
      <c r="D1566" s="82">
        <f>DATE(YEAR(TRM_día[[#This Row],[Fecha]]),MONTH(TRM_día[[#This Row],[Fecha]]),1)</f>
        <v>43191</v>
      </c>
      <c r="E1566">
        <v>2710.03</v>
      </c>
    </row>
    <row r="1567" spans="2:5">
      <c r="B1567" s="82" t="s">
        <v>2121</v>
      </c>
      <c r="C1567" s="165">
        <f>YEAR(TRM_día[[#This Row],[Fecha]])</f>
        <v>2018</v>
      </c>
      <c r="D1567" s="82">
        <f>DATE(YEAR(TRM_día[[#This Row],[Fecha]]),MONTH(TRM_día[[#This Row],[Fecha]]),1)</f>
        <v>43191</v>
      </c>
      <c r="E1567">
        <v>2705.34</v>
      </c>
    </row>
    <row r="1568" spans="2:5">
      <c r="B1568" s="82" t="s">
        <v>2122</v>
      </c>
      <c r="C1568" s="165">
        <f>YEAR(TRM_día[[#This Row],[Fecha]])</f>
        <v>2018</v>
      </c>
      <c r="D1568" s="82">
        <f>DATE(YEAR(TRM_día[[#This Row],[Fecha]]),MONTH(TRM_día[[#This Row],[Fecha]]),1)</f>
        <v>43191</v>
      </c>
      <c r="E1568">
        <v>2705.34</v>
      </c>
    </row>
    <row r="1569" spans="2:5">
      <c r="B1569" s="82" t="s">
        <v>2123</v>
      </c>
      <c r="C1569" s="165">
        <f>YEAR(TRM_día[[#This Row],[Fecha]])</f>
        <v>2018</v>
      </c>
      <c r="D1569" s="82">
        <f>DATE(YEAR(TRM_día[[#This Row],[Fecha]]),MONTH(TRM_día[[#This Row],[Fecha]]),1)</f>
        <v>43191</v>
      </c>
      <c r="E1569">
        <v>2705.34</v>
      </c>
    </row>
    <row r="1570" spans="2:5">
      <c r="B1570" s="82" t="s">
        <v>2124</v>
      </c>
      <c r="C1570" s="165">
        <f>YEAR(TRM_día[[#This Row],[Fecha]])</f>
        <v>2018</v>
      </c>
      <c r="D1570" s="82">
        <f>DATE(YEAR(TRM_día[[#This Row],[Fecha]]),MONTH(TRM_día[[#This Row],[Fecha]]),1)</f>
        <v>43191</v>
      </c>
      <c r="E1570">
        <v>2726.47</v>
      </c>
    </row>
    <row r="1571" spans="2:5">
      <c r="B1571" s="82" t="s">
        <v>2125</v>
      </c>
      <c r="C1571" s="165">
        <f>YEAR(TRM_día[[#This Row],[Fecha]])</f>
        <v>2018</v>
      </c>
      <c r="D1571" s="82">
        <f>DATE(YEAR(TRM_día[[#This Row],[Fecha]]),MONTH(TRM_día[[#This Row],[Fecha]]),1)</f>
        <v>43191</v>
      </c>
      <c r="E1571">
        <v>2725.66</v>
      </c>
    </row>
    <row r="1572" spans="2:5">
      <c r="B1572" s="82" t="s">
        <v>2126</v>
      </c>
      <c r="C1572" s="165">
        <f>YEAR(TRM_día[[#This Row],[Fecha]])</f>
        <v>2018</v>
      </c>
      <c r="D1572" s="82">
        <f>DATE(YEAR(TRM_día[[#This Row],[Fecha]]),MONTH(TRM_día[[#This Row],[Fecha]]),1)</f>
        <v>43191</v>
      </c>
      <c r="E1572">
        <v>2705.64</v>
      </c>
    </row>
    <row r="1573" spans="2:5">
      <c r="B1573" s="82" t="s">
        <v>2127</v>
      </c>
      <c r="C1573" s="165">
        <f>YEAR(TRM_día[[#This Row],[Fecha]])</f>
        <v>2018</v>
      </c>
      <c r="D1573" s="82">
        <f>DATE(YEAR(TRM_día[[#This Row],[Fecha]]),MONTH(TRM_día[[#This Row],[Fecha]]),1)</f>
        <v>43191</v>
      </c>
      <c r="E1573">
        <v>2724.47</v>
      </c>
    </row>
    <row r="1574" spans="2:5">
      <c r="B1574" s="82" t="s">
        <v>2128</v>
      </c>
      <c r="C1574" s="165">
        <f>YEAR(TRM_día[[#This Row],[Fecha]])</f>
        <v>2018</v>
      </c>
      <c r="D1574" s="82">
        <f>DATE(YEAR(TRM_día[[#This Row],[Fecha]]),MONTH(TRM_día[[#This Row],[Fecha]]),1)</f>
        <v>43191</v>
      </c>
      <c r="E1574">
        <v>2757.96</v>
      </c>
    </row>
    <row r="1575" spans="2:5">
      <c r="B1575" s="82" t="s">
        <v>2129</v>
      </c>
      <c r="C1575" s="165">
        <f>YEAR(TRM_día[[#This Row],[Fecha]])</f>
        <v>2018</v>
      </c>
      <c r="D1575" s="82">
        <f>DATE(YEAR(TRM_día[[#This Row],[Fecha]]),MONTH(TRM_día[[#This Row],[Fecha]]),1)</f>
        <v>43191</v>
      </c>
      <c r="E1575">
        <v>2757.96</v>
      </c>
    </row>
    <row r="1576" spans="2:5">
      <c r="B1576" s="82" t="s">
        <v>2130</v>
      </c>
      <c r="C1576" s="165">
        <f>YEAR(TRM_día[[#This Row],[Fecha]])</f>
        <v>2018</v>
      </c>
      <c r="D1576" s="82">
        <f>DATE(YEAR(TRM_día[[#This Row],[Fecha]]),MONTH(TRM_día[[#This Row],[Fecha]]),1)</f>
        <v>43191</v>
      </c>
      <c r="E1576">
        <v>2757.96</v>
      </c>
    </row>
    <row r="1577" spans="2:5">
      <c r="B1577" s="82" t="s">
        <v>2131</v>
      </c>
      <c r="C1577" s="165">
        <f>YEAR(TRM_día[[#This Row],[Fecha]])</f>
        <v>2018</v>
      </c>
      <c r="D1577" s="82">
        <f>DATE(YEAR(TRM_día[[#This Row],[Fecha]]),MONTH(TRM_día[[#This Row],[Fecha]]),1)</f>
        <v>43191</v>
      </c>
      <c r="E1577">
        <v>2799.45</v>
      </c>
    </row>
    <row r="1578" spans="2:5">
      <c r="B1578" s="82" t="s">
        <v>2132</v>
      </c>
      <c r="C1578" s="165">
        <f>YEAR(TRM_día[[#This Row],[Fecha]])</f>
        <v>2018</v>
      </c>
      <c r="D1578" s="82">
        <f>DATE(YEAR(TRM_día[[#This Row],[Fecha]]),MONTH(TRM_día[[#This Row],[Fecha]]),1)</f>
        <v>43191</v>
      </c>
      <c r="E1578">
        <v>2785.22</v>
      </c>
    </row>
    <row r="1579" spans="2:5">
      <c r="B1579" s="82" t="s">
        <v>2133</v>
      </c>
      <c r="C1579" s="165">
        <f>YEAR(TRM_día[[#This Row],[Fecha]])</f>
        <v>2018</v>
      </c>
      <c r="D1579" s="82">
        <f>DATE(YEAR(TRM_día[[#This Row],[Fecha]]),MONTH(TRM_día[[#This Row],[Fecha]]),1)</f>
        <v>43191</v>
      </c>
      <c r="E1579">
        <v>2820.29</v>
      </c>
    </row>
    <row r="1580" spans="2:5">
      <c r="B1580" s="82" t="s">
        <v>2134</v>
      </c>
      <c r="C1580" s="165">
        <f>YEAR(TRM_día[[#This Row],[Fecha]])</f>
        <v>2018</v>
      </c>
      <c r="D1580" s="82">
        <f>DATE(YEAR(TRM_día[[#This Row],[Fecha]]),MONTH(TRM_día[[#This Row],[Fecha]]),1)</f>
        <v>43191</v>
      </c>
      <c r="E1580">
        <v>2812.83</v>
      </c>
    </row>
    <row r="1581" spans="2:5">
      <c r="B1581" s="82" t="s">
        <v>2135</v>
      </c>
      <c r="C1581" s="165">
        <f>YEAR(TRM_día[[#This Row],[Fecha]])</f>
        <v>2018</v>
      </c>
      <c r="D1581" s="82">
        <f>DATE(YEAR(TRM_día[[#This Row],[Fecha]]),MONTH(TRM_día[[#This Row],[Fecha]]),1)</f>
        <v>43191</v>
      </c>
      <c r="E1581">
        <v>2806.28</v>
      </c>
    </row>
    <row r="1582" spans="2:5">
      <c r="B1582" s="82" t="s">
        <v>2136</v>
      </c>
      <c r="C1582" s="165">
        <f>YEAR(TRM_día[[#This Row],[Fecha]])</f>
        <v>2018</v>
      </c>
      <c r="D1582" s="82">
        <f>DATE(YEAR(TRM_día[[#This Row],[Fecha]]),MONTH(TRM_día[[#This Row],[Fecha]]),1)</f>
        <v>43191</v>
      </c>
      <c r="E1582">
        <v>2806.28</v>
      </c>
    </row>
    <row r="1583" spans="2:5">
      <c r="B1583" s="82" t="s">
        <v>2137</v>
      </c>
      <c r="C1583" s="165">
        <f>YEAR(TRM_día[[#This Row],[Fecha]])</f>
        <v>2018</v>
      </c>
      <c r="D1583" s="82">
        <f>DATE(YEAR(TRM_día[[#This Row],[Fecha]]),MONTH(TRM_día[[#This Row],[Fecha]]),1)</f>
        <v>43191</v>
      </c>
      <c r="E1583">
        <v>2806.28</v>
      </c>
    </row>
    <row r="1584" spans="2:5">
      <c r="B1584" s="82" t="s">
        <v>2138</v>
      </c>
      <c r="C1584" s="165">
        <f>YEAR(TRM_día[[#This Row],[Fecha]])</f>
        <v>2018</v>
      </c>
      <c r="D1584" s="82">
        <f>DATE(YEAR(TRM_día[[#This Row],[Fecha]]),MONTH(TRM_día[[#This Row],[Fecha]]),1)</f>
        <v>43221</v>
      </c>
      <c r="E1584">
        <v>2809.92</v>
      </c>
    </row>
    <row r="1585" spans="2:5">
      <c r="B1585" s="82" t="s">
        <v>2139</v>
      </c>
      <c r="C1585" s="165">
        <f>YEAR(TRM_día[[#This Row],[Fecha]])</f>
        <v>2018</v>
      </c>
      <c r="D1585" s="82">
        <f>DATE(YEAR(TRM_día[[#This Row],[Fecha]]),MONTH(TRM_día[[#This Row],[Fecha]]),1)</f>
        <v>43221</v>
      </c>
      <c r="E1585">
        <v>2809.92</v>
      </c>
    </row>
    <row r="1586" spans="2:5">
      <c r="B1586" s="82" t="s">
        <v>2140</v>
      </c>
      <c r="C1586" s="165">
        <f>YEAR(TRM_día[[#This Row],[Fecha]])</f>
        <v>2018</v>
      </c>
      <c r="D1586" s="82">
        <f>DATE(YEAR(TRM_día[[#This Row],[Fecha]]),MONTH(TRM_día[[#This Row],[Fecha]]),1)</f>
        <v>43221</v>
      </c>
      <c r="E1586">
        <v>2831.99</v>
      </c>
    </row>
    <row r="1587" spans="2:5">
      <c r="B1587" s="82" t="s">
        <v>2141</v>
      </c>
      <c r="C1587" s="165">
        <f>YEAR(TRM_día[[#This Row],[Fecha]])</f>
        <v>2018</v>
      </c>
      <c r="D1587" s="82">
        <f>DATE(YEAR(TRM_día[[#This Row],[Fecha]]),MONTH(TRM_día[[#This Row],[Fecha]]),1)</f>
        <v>43221</v>
      </c>
      <c r="E1587">
        <v>2857.85</v>
      </c>
    </row>
    <row r="1588" spans="2:5">
      <c r="B1588" s="82" t="s">
        <v>2142</v>
      </c>
      <c r="C1588" s="165">
        <f>YEAR(TRM_día[[#This Row],[Fecha]])</f>
        <v>2018</v>
      </c>
      <c r="D1588" s="82">
        <f>DATE(YEAR(TRM_día[[#This Row],[Fecha]]),MONTH(TRM_día[[#This Row],[Fecha]]),1)</f>
        <v>43221</v>
      </c>
      <c r="E1588">
        <v>2843.41</v>
      </c>
    </row>
    <row r="1589" spans="2:5">
      <c r="B1589" s="82" t="s">
        <v>2143</v>
      </c>
      <c r="C1589" s="165">
        <f>YEAR(TRM_día[[#This Row],[Fecha]])</f>
        <v>2018</v>
      </c>
      <c r="D1589" s="82">
        <f>DATE(YEAR(TRM_día[[#This Row],[Fecha]]),MONTH(TRM_día[[#This Row],[Fecha]]),1)</f>
        <v>43221</v>
      </c>
      <c r="E1589">
        <v>2843.41</v>
      </c>
    </row>
    <row r="1590" spans="2:5">
      <c r="B1590" s="82" t="s">
        <v>2144</v>
      </c>
      <c r="C1590" s="165">
        <f>YEAR(TRM_día[[#This Row],[Fecha]])</f>
        <v>2018</v>
      </c>
      <c r="D1590" s="82">
        <f>DATE(YEAR(TRM_día[[#This Row],[Fecha]]),MONTH(TRM_día[[#This Row],[Fecha]]),1)</f>
        <v>43221</v>
      </c>
      <c r="E1590">
        <v>2843.41</v>
      </c>
    </row>
    <row r="1591" spans="2:5">
      <c r="B1591" s="82" t="s">
        <v>2145</v>
      </c>
      <c r="C1591" s="165">
        <f>YEAR(TRM_día[[#This Row],[Fecha]])</f>
        <v>2018</v>
      </c>
      <c r="D1591" s="82">
        <f>DATE(YEAR(TRM_día[[#This Row],[Fecha]]),MONTH(TRM_día[[#This Row],[Fecha]]),1)</f>
        <v>43221</v>
      </c>
      <c r="E1591">
        <v>2817.2</v>
      </c>
    </row>
    <row r="1592" spans="2:5">
      <c r="B1592" s="82" t="s">
        <v>2146</v>
      </c>
      <c r="C1592" s="165">
        <f>YEAR(TRM_día[[#This Row],[Fecha]])</f>
        <v>2018</v>
      </c>
      <c r="D1592" s="82">
        <f>DATE(YEAR(TRM_día[[#This Row],[Fecha]]),MONTH(TRM_día[[#This Row],[Fecha]]),1)</f>
        <v>43221</v>
      </c>
      <c r="E1592">
        <v>2866</v>
      </c>
    </row>
    <row r="1593" spans="2:5">
      <c r="B1593" s="82" t="s">
        <v>2147</v>
      </c>
      <c r="C1593" s="165">
        <f>YEAR(TRM_día[[#This Row],[Fecha]])</f>
        <v>2018</v>
      </c>
      <c r="D1593" s="82">
        <f>DATE(YEAR(TRM_día[[#This Row],[Fecha]]),MONTH(TRM_día[[#This Row],[Fecha]]),1)</f>
        <v>43221</v>
      </c>
      <c r="E1593">
        <v>2859.51</v>
      </c>
    </row>
    <row r="1594" spans="2:5">
      <c r="B1594" s="82" t="s">
        <v>2148</v>
      </c>
      <c r="C1594" s="165">
        <f>YEAR(TRM_día[[#This Row],[Fecha]])</f>
        <v>2018</v>
      </c>
      <c r="D1594" s="82">
        <f>DATE(YEAR(TRM_día[[#This Row],[Fecha]]),MONTH(TRM_día[[#This Row],[Fecha]]),1)</f>
        <v>43221</v>
      </c>
      <c r="E1594">
        <v>2822.37</v>
      </c>
    </row>
    <row r="1595" spans="2:5">
      <c r="B1595" s="82" t="s">
        <v>2149</v>
      </c>
      <c r="C1595" s="165">
        <f>YEAR(TRM_día[[#This Row],[Fecha]])</f>
        <v>2018</v>
      </c>
      <c r="D1595" s="82">
        <f>DATE(YEAR(TRM_día[[#This Row],[Fecha]]),MONTH(TRM_día[[#This Row],[Fecha]]),1)</f>
        <v>43221</v>
      </c>
      <c r="E1595">
        <v>2824.05</v>
      </c>
    </row>
    <row r="1596" spans="2:5">
      <c r="B1596" s="82" t="s">
        <v>2150</v>
      </c>
      <c r="C1596" s="165">
        <f>YEAR(TRM_día[[#This Row],[Fecha]])</f>
        <v>2018</v>
      </c>
      <c r="D1596" s="82">
        <f>DATE(YEAR(TRM_día[[#This Row],[Fecha]]),MONTH(TRM_día[[#This Row],[Fecha]]),1)</f>
        <v>43221</v>
      </c>
      <c r="E1596">
        <v>2824.05</v>
      </c>
    </row>
    <row r="1597" spans="2:5">
      <c r="B1597" s="82" t="s">
        <v>2151</v>
      </c>
      <c r="C1597" s="165">
        <f>YEAR(TRM_día[[#This Row],[Fecha]])</f>
        <v>2018</v>
      </c>
      <c r="D1597" s="82">
        <f>DATE(YEAR(TRM_día[[#This Row],[Fecha]]),MONTH(TRM_día[[#This Row],[Fecha]]),1)</f>
        <v>43221</v>
      </c>
      <c r="E1597">
        <v>2824.05</v>
      </c>
    </row>
    <row r="1598" spans="2:5">
      <c r="B1598" s="82" t="s">
        <v>2152</v>
      </c>
      <c r="C1598" s="165">
        <f>YEAR(TRM_día[[#This Row],[Fecha]])</f>
        <v>2018</v>
      </c>
      <c r="D1598" s="82">
        <f>DATE(YEAR(TRM_día[[#This Row],[Fecha]]),MONTH(TRM_día[[#This Row],[Fecha]]),1)</f>
        <v>43221</v>
      </c>
      <c r="E1598">
        <v>2824.05</v>
      </c>
    </row>
    <row r="1599" spans="2:5">
      <c r="B1599" s="82" t="s">
        <v>2153</v>
      </c>
      <c r="C1599" s="165">
        <f>YEAR(TRM_día[[#This Row],[Fecha]])</f>
        <v>2018</v>
      </c>
      <c r="D1599" s="82">
        <f>DATE(YEAR(TRM_día[[#This Row],[Fecha]]),MONTH(TRM_día[[#This Row],[Fecha]]),1)</f>
        <v>43221</v>
      </c>
      <c r="E1599">
        <v>2889.87</v>
      </c>
    </row>
    <row r="1600" spans="2:5">
      <c r="B1600" s="82" t="s">
        <v>2154</v>
      </c>
      <c r="C1600" s="165">
        <f>YEAR(TRM_día[[#This Row],[Fecha]])</f>
        <v>2018</v>
      </c>
      <c r="D1600" s="82">
        <f>DATE(YEAR(TRM_día[[#This Row],[Fecha]]),MONTH(TRM_día[[#This Row],[Fecha]]),1)</f>
        <v>43221</v>
      </c>
      <c r="E1600">
        <v>2865.37</v>
      </c>
    </row>
    <row r="1601" spans="2:5">
      <c r="B1601" s="82" t="s">
        <v>2155</v>
      </c>
      <c r="C1601" s="165">
        <f>YEAR(TRM_día[[#This Row],[Fecha]])</f>
        <v>2018</v>
      </c>
      <c r="D1601" s="82">
        <f>DATE(YEAR(TRM_día[[#This Row],[Fecha]]),MONTH(TRM_día[[#This Row],[Fecha]]),1)</f>
        <v>43221</v>
      </c>
      <c r="E1601">
        <v>2886.23</v>
      </c>
    </row>
    <row r="1602" spans="2:5">
      <c r="B1602" s="82" t="s">
        <v>2156</v>
      </c>
      <c r="C1602" s="165">
        <f>YEAR(TRM_día[[#This Row],[Fecha]])</f>
        <v>2018</v>
      </c>
      <c r="D1602" s="82">
        <f>DATE(YEAR(TRM_día[[#This Row],[Fecha]]),MONTH(TRM_día[[#This Row],[Fecha]]),1)</f>
        <v>43221</v>
      </c>
      <c r="E1602">
        <v>2925.67</v>
      </c>
    </row>
    <row r="1603" spans="2:5">
      <c r="B1603" s="82" t="s">
        <v>2157</v>
      </c>
      <c r="C1603" s="165">
        <f>YEAR(TRM_día[[#This Row],[Fecha]])</f>
        <v>2018</v>
      </c>
      <c r="D1603" s="82">
        <f>DATE(YEAR(TRM_día[[#This Row],[Fecha]]),MONTH(TRM_día[[#This Row],[Fecha]]),1)</f>
        <v>43221</v>
      </c>
      <c r="E1603">
        <v>2925.67</v>
      </c>
    </row>
    <row r="1604" spans="2:5">
      <c r="B1604" s="82" t="s">
        <v>2158</v>
      </c>
      <c r="C1604" s="165">
        <f>YEAR(TRM_día[[#This Row],[Fecha]])</f>
        <v>2018</v>
      </c>
      <c r="D1604" s="82">
        <f>DATE(YEAR(TRM_día[[#This Row],[Fecha]]),MONTH(TRM_día[[#This Row],[Fecha]]),1)</f>
        <v>43221</v>
      </c>
      <c r="E1604">
        <v>2925.67</v>
      </c>
    </row>
    <row r="1605" spans="2:5">
      <c r="B1605" s="82" t="s">
        <v>2159</v>
      </c>
      <c r="C1605" s="165">
        <f>YEAR(TRM_día[[#This Row],[Fecha]])</f>
        <v>2018</v>
      </c>
      <c r="D1605" s="82">
        <f>DATE(YEAR(TRM_día[[#This Row],[Fecha]]),MONTH(TRM_día[[#This Row],[Fecha]]),1)</f>
        <v>43221</v>
      </c>
      <c r="E1605">
        <v>2897.37</v>
      </c>
    </row>
    <row r="1606" spans="2:5">
      <c r="B1606" s="82" t="s">
        <v>2160</v>
      </c>
      <c r="C1606" s="165">
        <f>YEAR(TRM_día[[#This Row],[Fecha]])</f>
        <v>2018</v>
      </c>
      <c r="D1606" s="82">
        <f>DATE(YEAR(TRM_día[[#This Row],[Fecha]]),MONTH(TRM_día[[#This Row],[Fecha]]),1)</f>
        <v>43221</v>
      </c>
      <c r="E1606">
        <v>2851.42</v>
      </c>
    </row>
    <row r="1607" spans="2:5">
      <c r="B1607" s="82" t="s">
        <v>2161</v>
      </c>
      <c r="C1607" s="165">
        <f>YEAR(TRM_día[[#This Row],[Fecha]])</f>
        <v>2018</v>
      </c>
      <c r="D1607" s="82">
        <f>DATE(YEAR(TRM_día[[#This Row],[Fecha]]),MONTH(TRM_día[[#This Row],[Fecha]]),1)</f>
        <v>43221</v>
      </c>
      <c r="E1607">
        <v>2863.24</v>
      </c>
    </row>
    <row r="1608" spans="2:5">
      <c r="B1608" s="82" t="s">
        <v>2162</v>
      </c>
      <c r="C1608" s="165">
        <f>YEAR(TRM_día[[#This Row],[Fecha]])</f>
        <v>2018</v>
      </c>
      <c r="D1608" s="82">
        <f>DATE(YEAR(TRM_día[[#This Row],[Fecha]]),MONTH(TRM_día[[#This Row],[Fecha]]),1)</f>
        <v>43221</v>
      </c>
      <c r="E1608">
        <v>2863.12</v>
      </c>
    </row>
    <row r="1609" spans="2:5">
      <c r="B1609" s="82" t="s">
        <v>2163</v>
      </c>
      <c r="C1609" s="165">
        <f>YEAR(TRM_día[[#This Row],[Fecha]])</f>
        <v>2018</v>
      </c>
      <c r="D1609" s="82">
        <f>DATE(YEAR(TRM_día[[#This Row],[Fecha]]),MONTH(TRM_día[[#This Row],[Fecha]]),1)</f>
        <v>43221</v>
      </c>
      <c r="E1609">
        <v>2887.16</v>
      </c>
    </row>
    <row r="1610" spans="2:5">
      <c r="B1610" s="82" t="s">
        <v>2164</v>
      </c>
      <c r="C1610" s="165">
        <f>YEAR(TRM_día[[#This Row],[Fecha]])</f>
        <v>2018</v>
      </c>
      <c r="D1610" s="82">
        <f>DATE(YEAR(TRM_día[[#This Row],[Fecha]]),MONTH(TRM_día[[#This Row],[Fecha]]),1)</f>
        <v>43221</v>
      </c>
      <c r="E1610">
        <v>2887.16</v>
      </c>
    </row>
    <row r="1611" spans="2:5">
      <c r="B1611" s="82" t="s">
        <v>2165</v>
      </c>
      <c r="C1611" s="165">
        <f>YEAR(TRM_día[[#This Row],[Fecha]])</f>
        <v>2018</v>
      </c>
      <c r="D1611" s="82">
        <f>DATE(YEAR(TRM_día[[#This Row],[Fecha]]),MONTH(TRM_día[[#This Row],[Fecha]]),1)</f>
        <v>43221</v>
      </c>
      <c r="E1611">
        <v>2887.16</v>
      </c>
    </row>
    <row r="1612" spans="2:5">
      <c r="B1612" s="82" t="s">
        <v>2166</v>
      </c>
      <c r="C1612" s="165">
        <f>YEAR(TRM_día[[#This Row],[Fecha]])</f>
        <v>2018</v>
      </c>
      <c r="D1612" s="82">
        <f>DATE(YEAR(TRM_día[[#This Row],[Fecha]]),MONTH(TRM_día[[#This Row],[Fecha]]),1)</f>
        <v>43221</v>
      </c>
      <c r="E1612">
        <v>2887.16</v>
      </c>
    </row>
    <row r="1613" spans="2:5">
      <c r="B1613" s="82" t="s">
        <v>2167</v>
      </c>
      <c r="C1613" s="165">
        <f>YEAR(TRM_día[[#This Row],[Fecha]])</f>
        <v>2018</v>
      </c>
      <c r="D1613" s="82">
        <f>DATE(YEAR(TRM_día[[#This Row],[Fecha]]),MONTH(TRM_día[[#This Row],[Fecha]]),1)</f>
        <v>43221</v>
      </c>
      <c r="E1613">
        <v>2893.82</v>
      </c>
    </row>
    <row r="1614" spans="2:5">
      <c r="B1614" s="82" t="s">
        <v>2168</v>
      </c>
      <c r="C1614" s="165">
        <f>YEAR(TRM_día[[#This Row],[Fecha]])</f>
        <v>2018</v>
      </c>
      <c r="D1614" s="82">
        <f>DATE(YEAR(TRM_día[[#This Row],[Fecha]]),MONTH(TRM_día[[#This Row],[Fecha]]),1)</f>
        <v>43221</v>
      </c>
      <c r="E1614">
        <v>2879.32</v>
      </c>
    </row>
    <row r="1615" spans="2:5">
      <c r="B1615" s="82" t="s">
        <v>2169</v>
      </c>
      <c r="C1615" s="165">
        <f>YEAR(TRM_día[[#This Row],[Fecha]])</f>
        <v>2018</v>
      </c>
      <c r="D1615" s="82">
        <f>DATE(YEAR(TRM_día[[#This Row],[Fecha]]),MONTH(TRM_día[[#This Row],[Fecha]]),1)</f>
        <v>43252</v>
      </c>
      <c r="E1615">
        <v>2889.32</v>
      </c>
    </row>
    <row r="1616" spans="2:5">
      <c r="B1616" s="82" t="s">
        <v>2170</v>
      </c>
      <c r="C1616" s="165">
        <f>YEAR(TRM_día[[#This Row],[Fecha]])</f>
        <v>2018</v>
      </c>
      <c r="D1616" s="82">
        <f>DATE(YEAR(TRM_día[[#This Row],[Fecha]]),MONTH(TRM_día[[#This Row],[Fecha]]),1)</f>
        <v>43252</v>
      </c>
      <c r="E1616">
        <v>2868.22</v>
      </c>
    </row>
    <row r="1617" spans="2:5">
      <c r="B1617" s="82" t="s">
        <v>2171</v>
      </c>
      <c r="C1617" s="165">
        <f>YEAR(TRM_día[[#This Row],[Fecha]])</f>
        <v>2018</v>
      </c>
      <c r="D1617" s="82">
        <f>DATE(YEAR(TRM_día[[#This Row],[Fecha]]),MONTH(TRM_día[[#This Row],[Fecha]]),1)</f>
        <v>43252</v>
      </c>
      <c r="E1617">
        <v>2868.22</v>
      </c>
    </row>
    <row r="1618" spans="2:5">
      <c r="B1618" s="82" t="s">
        <v>2172</v>
      </c>
      <c r="C1618" s="165">
        <f>YEAR(TRM_día[[#This Row],[Fecha]])</f>
        <v>2018</v>
      </c>
      <c r="D1618" s="82">
        <f>DATE(YEAR(TRM_día[[#This Row],[Fecha]]),MONTH(TRM_día[[#This Row],[Fecha]]),1)</f>
        <v>43252</v>
      </c>
      <c r="E1618">
        <v>2868.22</v>
      </c>
    </row>
    <row r="1619" spans="2:5">
      <c r="B1619" s="82" t="s">
        <v>2173</v>
      </c>
      <c r="C1619" s="165">
        <f>YEAR(TRM_día[[#This Row],[Fecha]])</f>
        <v>2018</v>
      </c>
      <c r="D1619" s="82">
        <f>DATE(YEAR(TRM_día[[#This Row],[Fecha]]),MONTH(TRM_día[[#This Row],[Fecha]]),1)</f>
        <v>43252</v>
      </c>
      <c r="E1619">
        <v>2868.22</v>
      </c>
    </row>
    <row r="1620" spans="2:5">
      <c r="B1620" s="82" t="s">
        <v>2174</v>
      </c>
      <c r="C1620" s="165">
        <f>YEAR(TRM_día[[#This Row],[Fecha]])</f>
        <v>2018</v>
      </c>
      <c r="D1620" s="82">
        <f>DATE(YEAR(TRM_día[[#This Row],[Fecha]]),MONTH(TRM_día[[#This Row],[Fecha]]),1)</f>
        <v>43252</v>
      </c>
      <c r="E1620">
        <v>2865.37</v>
      </c>
    </row>
    <row r="1621" spans="2:5">
      <c r="B1621" s="82" t="s">
        <v>2175</v>
      </c>
      <c r="C1621" s="165">
        <f>YEAR(TRM_día[[#This Row],[Fecha]])</f>
        <v>2018</v>
      </c>
      <c r="D1621" s="82">
        <f>DATE(YEAR(TRM_día[[#This Row],[Fecha]]),MONTH(TRM_día[[#This Row],[Fecha]]),1)</f>
        <v>43252</v>
      </c>
      <c r="E1621">
        <v>2828.42</v>
      </c>
    </row>
    <row r="1622" spans="2:5">
      <c r="B1622" s="82" t="s">
        <v>2176</v>
      </c>
      <c r="C1622" s="165">
        <f>YEAR(TRM_día[[#This Row],[Fecha]])</f>
        <v>2018</v>
      </c>
      <c r="D1622" s="82">
        <f>DATE(YEAR(TRM_día[[#This Row],[Fecha]]),MONTH(TRM_día[[#This Row],[Fecha]]),1)</f>
        <v>43252</v>
      </c>
      <c r="E1622">
        <v>2835.78</v>
      </c>
    </row>
    <row r="1623" spans="2:5">
      <c r="B1623" s="82" t="s">
        <v>2177</v>
      </c>
      <c r="C1623" s="165">
        <f>YEAR(TRM_día[[#This Row],[Fecha]])</f>
        <v>2018</v>
      </c>
      <c r="D1623" s="82">
        <f>DATE(YEAR(TRM_día[[#This Row],[Fecha]]),MONTH(TRM_día[[#This Row],[Fecha]]),1)</f>
        <v>43252</v>
      </c>
      <c r="E1623">
        <v>2855.8</v>
      </c>
    </row>
    <row r="1624" spans="2:5">
      <c r="B1624" s="82" t="s">
        <v>2178</v>
      </c>
      <c r="C1624" s="165">
        <f>YEAR(TRM_día[[#This Row],[Fecha]])</f>
        <v>2018</v>
      </c>
      <c r="D1624" s="82">
        <f>DATE(YEAR(TRM_día[[#This Row],[Fecha]]),MONTH(TRM_día[[#This Row],[Fecha]]),1)</f>
        <v>43252</v>
      </c>
      <c r="E1624">
        <v>2855.8</v>
      </c>
    </row>
    <row r="1625" spans="2:5">
      <c r="B1625" s="82" t="s">
        <v>2179</v>
      </c>
      <c r="C1625" s="165">
        <f>YEAR(TRM_día[[#This Row],[Fecha]])</f>
        <v>2018</v>
      </c>
      <c r="D1625" s="82">
        <f>DATE(YEAR(TRM_día[[#This Row],[Fecha]]),MONTH(TRM_día[[#This Row],[Fecha]]),1)</f>
        <v>43252</v>
      </c>
      <c r="E1625">
        <v>2855.8</v>
      </c>
    </row>
    <row r="1626" spans="2:5">
      <c r="B1626" s="82" t="s">
        <v>2180</v>
      </c>
      <c r="C1626" s="165">
        <f>YEAR(TRM_día[[#This Row],[Fecha]])</f>
        <v>2018</v>
      </c>
      <c r="D1626" s="82">
        <f>DATE(YEAR(TRM_día[[#This Row],[Fecha]]),MONTH(TRM_día[[#This Row],[Fecha]]),1)</f>
        <v>43252</v>
      </c>
      <c r="E1626">
        <v>2855.8</v>
      </c>
    </row>
    <row r="1627" spans="2:5">
      <c r="B1627" s="82" t="s">
        <v>2181</v>
      </c>
      <c r="C1627" s="165">
        <f>YEAR(TRM_día[[#This Row],[Fecha]])</f>
        <v>2018</v>
      </c>
      <c r="D1627" s="82">
        <f>DATE(YEAR(TRM_día[[#This Row],[Fecha]]),MONTH(TRM_día[[#This Row],[Fecha]]),1)</f>
        <v>43252</v>
      </c>
      <c r="E1627">
        <v>2857.11</v>
      </c>
    </row>
    <row r="1628" spans="2:5">
      <c r="B1628" s="82" t="s">
        <v>2182</v>
      </c>
      <c r="C1628" s="165">
        <f>YEAR(TRM_día[[#This Row],[Fecha]])</f>
        <v>2018</v>
      </c>
      <c r="D1628" s="82">
        <f>DATE(YEAR(TRM_día[[#This Row],[Fecha]]),MONTH(TRM_día[[#This Row],[Fecha]]),1)</f>
        <v>43252</v>
      </c>
      <c r="E1628">
        <v>2859.17</v>
      </c>
    </row>
    <row r="1629" spans="2:5">
      <c r="B1629" s="82" t="s">
        <v>2183</v>
      </c>
      <c r="C1629" s="165">
        <f>YEAR(TRM_día[[#This Row],[Fecha]])</f>
        <v>2018</v>
      </c>
      <c r="D1629" s="82">
        <f>DATE(YEAR(TRM_día[[#This Row],[Fecha]]),MONTH(TRM_día[[#This Row],[Fecha]]),1)</f>
        <v>43252</v>
      </c>
      <c r="E1629">
        <v>2859.78</v>
      </c>
    </row>
    <row r="1630" spans="2:5">
      <c r="B1630" s="82" t="s">
        <v>2184</v>
      </c>
      <c r="C1630" s="165">
        <f>YEAR(TRM_día[[#This Row],[Fecha]])</f>
        <v>2018</v>
      </c>
      <c r="D1630" s="82">
        <f>DATE(YEAR(TRM_día[[#This Row],[Fecha]]),MONTH(TRM_día[[#This Row],[Fecha]]),1)</f>
        <v>43252</v>
      </c>
      <c r="E1630">
        <v>2890.06</v>
      </c>
    </row>
    <row r="1631" spans="2:5">
      <c r="B1631" s="82" t="s">
        <v>2185</v>
      </c>
      <c r="C1631" s="165">
        <f>YEAR(TRM_día[[#This Row],[Fecha]])</f>
        <v>2018</v>
      </c>
      <c r="D1631" s="82">
        <f>DATE(YEAR(TRM_día[[#This Row],[Fecha]]),MONTH(TRM_día[[#This Row],[Fecha]]),1)</f>
        <v>43252</v>
      </c>
      <c r="E1631">
        <v>2890.06</v>
      </c>
    </row>
    <row r="1632" spans="2:5">
      <c r="B1632" s="82" t="s">
        <v>2186</v>
      </c>
      <c r="C1632" s="165">
        <f>YEAR(TRM_día[[#This Row],[Fecha]])</f>
        <v>2018</v>
      </c>
      <c r="D1632" s="82">
        <f>DATE(YEAR(TRM_día[[#This Row],[Fecha]]),MONTH(TRM_día[[#This Row],[Fecha]]),1)</f>
        <v>43252</v>
      </c>
      <c r="E1632">
        <v>2890.06</v>
      </c>
    </row>
    <row r="1633" spans="2:5">
      <c r="B1633" s="82" t="s">
        <v>2187</v>
      </c>
      <c r="C1633" s="165">
        <f>YEAR(TRM_día[[#This Row],[Fecha]])</f>
        <v>2018</v>
      </c>
      <c r="D1633" s="82">
        <f>DATE(YEAR(TRM_día[[#This Row],[Fecha]]),MONTH(TRM_día[[#This Row],[Fecha]]),1)</f>
        <v>43252</v>
      </c>
      <c r="E1633">
        <v>2919.14</v>
      </c>
    </row>
    <row r="1634" spans="2:5">
      <c r="B1634" s="82" t="s">
        <v>2188</v>
      </c>
      <c r="C1634" s="165">
        <f>YEAR(TRM_día[[#This Row],[Fecha]])</f>
        <v>2018</v>
      </c>
      <c r="D1634" s="82">
        <f>DATE(YEAR(TRM_día[[#This Row],[Fecha]]),MONTH(TRM_día[[#This Row],[Fecha]]),1)</f>
        <v>43252</v>
      </c>
      <c r="E1634">
        <v>2931.78</v>
      </c>
    </row>
    <row r="1635" spans="2:5">
      <c r="B1635" s="82" t="s">
        <v>2189</v>
      </c>
      <c r="C1635" s="165">
        <f>YEAR(TRM_día[[#This Row],[Fecha]])</f>
        <v>2018</v>
      </c>
      <c r="D1635" s="82">
        <f>DATE(YEAR(TRM_día[[#This Row],[Fecha]]),MONTH(TRM_día[[#This Row],[Fecha]]),1)</f>
        <v>43252</v>
      </c>
      <c r="E1635">
        <v>2916.49</v>
      </c>
    </row>
    <row r="1636" spans="2:5">
      <c r="B1636" s="82" t="s">
        <v>2190</v>
      </c>
      <c r="C1636" s="165">
        <f>YEAR(TRM_día[[#This Row],[Fecha]])</f>
        <v>2018</v>
      </c>
      <c r="D1636" s="82">
        <f>DATE(YEAR(TRM_día[[#This Row],[Fecha]]),MONTH(TRM_día[[#This Row],[Fecha]]),1)</f>
        <v>43252</v>
      </c>
      <c r="E1636">
        <v>2944.82</v>
      </c>
    </row>
    <row r="1637" spans="2:5">
      <c r="B1637" s="82" t="s">
        <v>2191</v>
      </c>
      <c r="C1637" s="165">
        <f>YEAR(TRM_día[[#This Row],[Fecha]])</f>
        <v>2018</v>
      </c>
      <c r="D1637" s="82">
        <f>DATE(YEAR(TRM_día[[#This Row],[Fecha]]),MONTH(TRM_día[[#This Row],[Fecha]]),1)</f>
        <v>43252</v>
      </c>
      <c r="E1637">
        <v>2918.22</v>
      </c>
    </row>
    <row r="1638" spans="2:5">
      <c r="B1638" s="82" t="s">
        <v>2192</v>
      </c>
      <c r="C1638" s="165">
        <f>YEAR(TRM_día[[#This Row],[Fecha]])</f>
        <v>2018</v>
      </c>
      <c r="D1638" s="82">
        <f>DATE(YEAR(TRM_día[[#This Row],[Fecha]]),MONTH(TRM_día[[#This Row],[Fecha]]),1)</f>
        <v>43252</v>
      </c>
      <c r="E1638">
        <v>2918.22</v>
      </c>
    </row>
    <row r="1639" spans="2:5">
      <c r="B1639" s="82" t="s">
        <v>2193</v>
      </c>
      <c r="C1639" s="165">
        <f>YEAR(TRM_día[[#This Row],[Fecha]])</f>
        <v>2018</v>
      </c>
      <c r="D1639" s="82">
        <f>DATE(YEAR(TRM_día[[#This Row],[Fecha]]),MONTH(TRM_día[[#This Row],[Fecha]]),1)</f>
        <v>43252</v>
      </c>
      <c r="E1639">
        <v>2918.22</v>
      </c>
    </row>
    <row r="1640" spans="2:5">
      <c r="B1640" s="82" t="s">
        <v>2194</v>
      </c>
      <c r="C1640" s="165">
        <f>YEAR(TRM_día[[#This Row],[Fecha]])</f>
        <v>2018</v>
      </c>
      <c r="D1640" s="82">
        <f>DATE(YEAR(TRM_día[[#This Row],[Fecha]]),MONTH(TRM_día[[#This Row],[Fecha]]),1)</f>
        <v>43252</v>
      </c>
      <c r="E1640">
        <v>2927.67</v>
      </c>
    </row>
    <row r="1641" spans="2:5">
      <c r="B1641" s="82" t="s">
        <v>2195</v>
      </c>
      <c r="C1641" s="165">
        <f>YEAR(TRM_día[[#This Row],[Fecha]])</f>
        <v>2018</v>
      </c>
      <c r="D1641" s="82">
        <f>DATE(YEAR(TRM_día[[#This Row],[Fecha]]),MONTH(TRM_día[[#This Row],[Fecha]]),1)</f>
        <v>43252</v>
      </c>
      <c r="E1641">
        <v>2924.1</v>
      </c>
    </row>
    <row r="1642" spans="2:5">
      <c r="B1642" s="82" t="s">
        <v>2196</v>
      </c>
      <c r="C1642" s="165">
        <f>YEAR(TRM_día[[#This Row],[Fecha]])</f>
        <v>2018</v>
      </c>
      <c r="D1642" s="82">
        <f>DATE(YEAR(TRM_día[[#This Row],[Fecha]]),MONTH(TRM_día[[#This Row],[Fecha]]),1)</f>
        <v>43252</v>
      </c>
      <c r="E1642">
        <v>2934.91</v>
      </c>
    </row>
    <row r="1643" spans="2:5">
      <c r="B1643" s="82" t="s">
        <v>2197</v>
      </c>
      <c r="C1643" s="165">
        <f>YEAR(TRM_día[[#This Row],[Fecha]])</f>
        <v>2018</v>
      </c>
      <c r="D1643" s="82">
        <f>DATE(YEAR(TRM_día[[#This Row],[Fecha]]),MONTH(TRM_día[[#This Row],[Fecha]]),1)</f>
        <v>43252</v>
      </c>
      <c r="E1643">
        <v>2945.09</v>
      </c>
    </row>
    <row r="1644" spans="2:5">
      <c r="B1644" s="82" t="s">
        <v>2198</v>
      </c>
      <c r="C1644" s="165">
        <f>YEAR(TRM_día[[#This Row],[Fecha]])</f>
        <v>2018</v>
      </c>
      <c r="D1644" s="82">
        <f>DATE(YEAR(TRM_día[[#This Row],[Fecha]]),MONTH(TRM_día[[#This Row],[Fecha]]),1)</f>
        <v>43252</v>
      </c>
      <c r="E1644">
        <v>2930.8</v>
      </c>
    </row>
    <row r="1645" spans="2:5">
      <c r="B1645" s="82" t="s">
        <v>2199</v>
      </c>
      <c r="C1645" s="165">
        <f>YEAR(TRM_día[[#This Row],[Fecha]])</f>
        <v>2018</v>
      </c>
      <c r="D1645" s="82">
        <f>DATE(YEAR(TRM_día[[#This Row],[Fecha]]),MONTH(TRM_día[[#This Row],[Fecha]]),1)</f>
        <v>43282</v>
      </c>
      <c r="E1645">
        <v>2930.8</v>
      </c>
    </row>
    <row r="1646" spans="2:5">
      <c r="B1646" s="82" t="s">
        <v>2200</v>
      </c>
      <c r="C1646" s="165">
        <f>YEAR(TRM_día[[#This Row],[Fecha]])</f>
        <v>2018</v>
      </c>
      <c r="D1646" s="82">
        <f>DATE(YEAR(TRM_día[[#This Row],[Fecha]]),MONTH(TRM_día[[#This Row],[Fecha]]),1)</f>
        <v>43282</v>
      </c>
      <c r="E1646">
        <v>2930.8</v>
      </c>
    </row>
    <row r="1647" spans="2:5">
      <c r="B1647" s="82" t="s">
        <v>2201</v>
      </c>
      <c r="C1647" s="165">
        <f>YEAR(TRM_día[[#This Row],[Fecha]])</f>
        <v>2018</v>
      </c>
      <c r="D1647" s="82">
        <f>DATE(YEAR(TRM_día[[#This Row],[Fecha]]),MONTH(TRM_día[[#This Row],[Fecha]]),1)</f>
        <v>43282</v>
      </c>
      <c r="E1647">
        <v>2930.8</v>
      </c>
    </row>
    <row r="1648" spans="2:5">
      <c r="B1648" s="82" t="s">
        <v>2202</v>
      </c>
      <c r="C1648" s="165">
        <f>YEAR(TRM_día[[#This Row],[Fecha]])</f>
        <v>2018</v>
      </c>
      <c r="D1648" s="82">
        <f>DATE(YEAR(TRM_día[[#This Row],[Fecha]]),MONTH(TRM_día[[#This Row],[Fecha]]),1)</f>
        <v>43282</v>
      </c>
      <c r="E1648">
        <v>2909.83</v>
      </c>
    </row>
    <row r="1649" spans="2:5">
      <c r="B1649" s="82" t="s">
        <v>2203</v>
      </c>
      <c r="C1649" s="165">
        <f>YEAR(TRM_día[[#This Row],[Fecha]])</f>
        <v>2018</v>
      </c>
      <c r="D1649" s="82">
        <f>DATE(YEAR(TRM_día[[#This Row],[Fecha]]),MONTH(TRM_día[[#This Row],[Fecha]]),1)</f>
        <v>43282</v>
      </c>
      <c r="E1649">
        <v>2909.83</v>
      </c>
    </row>
    <row r="1650" spans="2:5">
      <c r="B1650" s="82" t="s">
        <v>2204</v>
      </c>
      <c r="C1650" s="165">
        <f>YEAR(TRM_día[[#This Row],[Fecha]])</f>
        <v>2018</v>
      </c>
      <c r="D1650" s="82">
        <f>DATE(YEAR(TRM_día[[#This Row],[Fecha]]),MONTH(TRM_día[[#This Row],[Fecha]]),1)</f>
        <v>43282</v>
      </c>
      <c r="E1650">
        <v>2885.53</v>
      </c>
    </row>
    <row r="1651" spans="2:5">
      <c r="B1651" s="82" t="s">
        <v>2205</v>
      </c>
      <c r="C1651" s="165">
        <f>YEAR(TRM_día[[#This Row],[Fecha]])</f>
        <v>2018</v>
      </c>
      <c r="D1651" s="82">
        <f>DATE(YEAR(TRM_día[[#This Row],[Fecha]]),MONTH(TRM_día[[#This Row],[Fecha]]),1)</f>
        <v>43282</v>
      </c>
      <c r="E1651">
        <v>2867.94</v>
      </c>
    </row>
    <row r="1652" spans="2:5">
      <c r="B1652" s="82" t="s">
        <v>2206</v>
      </c>
      <c r="C1652" s="165">
        <f>YEAR(TRM_día[[#This Row],[Fecha]])</f>
        <v>2018</v>
      </c>
      <c r="D1652" s="82">
        <f>DATE(YEAR(TRM_día[[#This Row],[Fecha]]),MONTH(TRM_día[[#This Row],[Fecha]]),1)</f>
        <v>43282</v>
      </c>
      <c r="E1652">
        <v>2867.94</v>
      </c>
    </row>
    <row r="1653" spans="2:5">
      <c r="B1653" s="82" t="s">
        <v>2207</v>
      </c>
      <c r="C1653" s="165">
        <f>YEAR(TRM_día[[#This Row],[Fecha]])</f>
        <v>2018</v>
      </c>
      <c r="D1653" s="82">
        <f>DATE(YEAR(TRM_día[[#This Row],[Fecha]]),MONTH(TRM_día[[#This Row],[Fecha]]),1)</f>
        <v>43282</v>
      </c>
      <c r="E1653">
        <v>2867.94</v>
      </c>
    </row>
    <row r="1654" spans="2:5">
      <c r="B1654" s="82" t="s">
        <v>2208</v>
      </c>
      <c r="C1654" s="165">
        <f>YEAR(TRM_día[[#This Row],[Fecha]])</f>
        <v>2018</v>
      </c>
      <c r="D1654" s="82">
        <f>DATE(YEAR(TRM_día[[#This Row],[Fecha]]),MONTH(TRM_día[[#This Row],[Fecha]]),1)</f>
        <v>43282</v>
      </c>
      <c r="E1654">
        <v>2881.09</v>
      </c>
    </row>
    <row r="1655" spans="2:5">
      <c r="B1655" s="82" t="s">
        <v>2209</v>
      </c>
      <c r="C1655" s="165">
        <f>YEAR(TRM_día[[#This Row],[Fecha]])</f>
        <v>2018</v>
      </c>
      <c r="D1655" s="82">
        <f>DATE(YEAR(TRM_día[[#This Row],[Fecha]]),MONTH(TRM_día[[#This Row],[Fecha]]),1)</f>
        <v>43282</v>
      </c>
      <c r="E1655">
        <v>2872.62</v>
      </c>
    </row>
    <row r="1656" spans="2:5">
      <c r="B1656" s="82" t="s">
        <v>2210</v>
      </c>
      <c r="C1656" s="165">
        <f>YEAR(TRM_día[[#This Row],[Fecha]])</f>
        <v>2018</v>
      </c>
      <c r="D1656" s="82">
        <f>DATE(YEAR(TRM_día[[#This Row],[Fecha]]),MONTH(TRM_día[[#This Row],[Fecha]]),1)</f>
        <v>43282</v>
      </c>
      <c r="E1656">
        <v>2880.1</v>
      </c>
    </row>
    <row r="1657" spans="2:5">
      <c r="B1657" s="82" t="s">
        <v>2211</v>
      </c>
      <c r="C1657" s="165">
        <f>YEAR(TRM_día[[#This Row],[Fecha]])</f>
        <v>2018</v>
      </c>
      <c r="D1657" s="82">
        <f>DATE(YEAR(TRM_día[[#This Row],[Fecha]]),MONTH(TRM_día[[#This Row],[Fecha]]),1)</f>
        <v>43282</v>
      </c>
      <c r="E1657">
        <v>2882.02</v>
      </c>
    </row>
    <row r="1658" spans="2:5">
      <c r="B1658" s="82" t="s">
        <v>2212</v>
      </c>
      <c r="C1658" s="165">
        <f>YEAR(TRM_día[[#This Row],[Fecha]])</f>
        <v>2018</v>
      </c>
      <c r="D1658" s="82">
        <f>DATE(YEAR(TRM_día[[#This Row],[Fecha]]),MONTH(TRM_día[[#This Row],[Fecha]]),1)</f>
        <v>43282</v>
      </c>
      <c r="E1658">
        <v>2861.7</v>
      </c>
    </row>
    <row r="1659" spans="2:5">
      <c r="B1659" s="82" t="s">
        <v>2213</v>
      </c>
      <c r="C1659" s="165">
        <f>YEAR(TRM_día[[#This Row],[Fecha]])</f>
        <v>2018</v>
      </c>
      <c r="D1659" s="82">
        <f>DATE(YEAR(TRM_día[[#This Row],[Fecha]]),MONTH(TRM_día[[#This Row],[Fecha]]),1)</f>
        <v>43282</v>
      </c>
      <c r="E1659">
        <v>2861.7</v>
      </c>
    </row>
    <row r="1660" spans="2:5">
      <c r="B1660" s="82" t="s">
        <v>2214</v>
      </c>
      <c r="C1660" s="165">
        <f>YEAR(TRM_día[[#This Row],[Fecha]])</f>
        <v>2018</v>
      </c>
      <c r="D1660" s="82">
        <f>DATE(YEAR(TRM_día[[#This Row],[Fecha]]),MONTH(TRM_día[[#This Row],[Fecha]]),1)</f>
        <v>43282</v>
      </c>
      <c r="E1660">
        <v>2861.7</v>
      </c>
    </row>
    <row r="1661" spans="2:5">
      <c r="B1661" s="82" t="s">
        <v>2215</v>
      </c>
      <c r="C1661" s="165">
        <f>YEAR(TRM_día[[#This Row],[Fecha]])</f>
        <v>2018</v>
      </c>
      <c r="D1661" s="82">
        <f>DATE(YEAR(TRM_día[[#This Row],[Fecha]]),MONTH(TRM_día[[#This Row],[Fecha]]),1)</f>
        <v>43282</v>
      </c>
      <c r="E1661">
        <v>2868.96</v>
      </c>
    </row>
    <row r="1662" spans="2:5">
      <c r="B1662" s="82" t="s">
        <v>2216</v>
      </c>
      <c r="C1662" s="165">
        <f>YEAR(TRM_día[[#This Row],[Fecha]])</f>
        <v>2018</v>
      </c>
      <c r="D1662" s="82">
        <f>DATE(YEAR(TRM_día[[#This Row],[Fecha]]),MONTH(TRM_día[[#This Row],[Fecha]]),1)</f>
        <v>43282</v>
      </c>
      <c r="E1662">
        <v>2878.28</v>
      </c>
    </row>
    <row r="1663" spans="2:5">
      <c r="B1663" s="82" t="s">
        <v>2217</v>
      </c>
      <c r="C1663" s="165">
        <f>YEAR(TRM_día[[#This Row],[Fecha]])</f>
        <v>2018</v>
      </c>
      <c r="D1663" s="82">
        <f>DATE(YEAR(TRM_día[[#This Row],[Fecha]]),MONTH(TRM_día[[#This Row],[Fecha]]),1)</f>
        <v>43282</v>
      </c>
      <c r="E1663">
        <v>2876.93</v>
      </c>
    </row>
    <row r="1664" spans="2:5">
      <c r="B1664" s="82" t="s">
        <v>2218</v>
      </c>
      <c r="C1664" s="165">
        <f>YEAR(TRM_día[[#This Row],[Fecha]])</f>
        <v>2018</v>
      </c>
      <c r="D1664" s="82">
        <f>DATE(YEAR(TRM_día[[#This Row],[Fecha]]),MONTH(TRM_día[[#This Row],[Fecha]]),1)</f>
        <v>43282</v>
      </c>
      <c r="E1664">
        <v>2883.81</v>
      </c>
    </row>
    <row r="1665" spans="2:5">
      <c r="B1665" s="82" t="s">
        <v>2219</v>
      </c>
      <c r="C1665" s="165">
        <f>YEAR(TRM_día[[#This Row],[Fecha]])</f>
        <v>2018</v>
      </c>
      <c r="D1665" s="82">
        <f>DATE(YEAR(TRM_día[[#This Row],[Fecha]]),MONTH(TRM_día[[#This Row],[Fecha]]),1)</f>
        <v>43282</v>
      </c>
      <c r="E1665">
        <v>2883.81</v>
      </c>
    </row>
    <row r="1666" spans="2:5">
      <c r="B1666" s="82" t="s">
        <v>2220</v>
      </c>
      <c r="C1666" s="165">
        <f>YEAR(TRM_día[[#This Row],[Fecha]])</f>
        <v>2018</v>
      </c>
      <c r="D1666" s="82">
        <f>DATE(YEAR(TRM_día[[#This Row],[Fecha]]),MONTH(TRM_día[[#This Row],[Fecha]]),1)</f>
        <v>43282</v>
      </c>
      <c r="E1666">
        <v>2883.81</v>
      </c>
    </row>
    <row r="1667" spans="2:5">
      <c r="B1667" s="82" t="s">
        <v>2221</v>
      </c>
      <c r="C1667" s="165">
        <f>YEAR(TRM_día[[#This Row],[Fecha]])</f>
        <v>2018</v>
      </c>
      <c r="D1667" s="82">
        <f>DATE(YEAR(TRM_día[[#This Row],[Fecha]]),MONTH(TRM_día[[#This Row],[Fecha]]),1)</f>
        <v>43282</v>
      </c>
      <c r="E1667">
        <v>2883.81</v>
      </c>
    </row>
    <row r="1668" spans="2:5">
      <c r="B1668" s="82" t="s">
        <v>2222</v>
      </c>
      <c r="C1668" s="165">
        <f>YEAR(TRM_día[[#This Row],[Fecha]])</f>
        <v>2018</v>
      </c>
      <c r="D1668" s="82">
        <f>DATE(YEAR(TRM_día[[#This Row],[Fecha]]),MONTH(TRM_día[[#This Row],[Fecha]]),1)</f>
        <v>43282</v>
      </c>
      <c r="E1668">
        <v>2897.73</v>
      </c>
    </row>
    <row r="1669" spans="2:5">
      <c r="B1669" s="82" t="s">
        <v>2223</v>
      </c>
      <c r="C1669" s="165">
        <f>YEAR(TRM_día[[#This Row],[Fecha]])</f>
        <v>2018</v>
      </c>
      <c r="D1669" s="82">
        <f>DATE(YEAR(TRM_día[[#This Row],[Fecha]]),MONTH(TRM_día[[#This Row],[Fecha]]),1)</f>
        <v>43282</v>
      </c>
      <c r="E1669">
        <v>2898.36</v>
      </c>
    </row>
    <row r="1670" spans="2:5">
      <c r="B1670" s="82" t="s">
        <v>2224</v>
      </c>
      <c r="C1670" s="165">
        <f>YEAR(TRM_día[[#This Row],[Fecha]])</f>
        <v>2018</v>
      </c>
      <c r="D1670" s="82">
        <f>DATE(YEAR(TRM_día[[#This Row],[Fecha]]),MONTH(TRM_día[[#This Row],[Fecha]]),1)</f>
        <v>43282</v>
      </c>
      <c r="E1670">
        <v>2882.84</v>
      </c>
    </row>
    <row r="1671" spans="2:5">
      <c r="B1671" s="82" t="s">
        <v>2225</v>
      </c>
      <c r="C1671" s="165">
        <f>YEAR(TRM_día[[#This Row],[Fecha]])</f>
        <v>2018</v>
      </c>
      <c r="D1671" s="82">
        <f>DATE(YEAR(TRM_día[[#This Row],[Fecha]]),MONTH(TRM_día[[#This Row],[Fecha]]),1)</f>
        <v>43282</v>
      </c>
      <c r="E1671">
        <v>2886.21</v>
      </c>
    </row>
    <row r="1672" spans="2:5">
      <c r="B1672" s="82" t="s">
        <v>2226</v>
      </c>
      <c r="C1672" s="165">
        <f>YEAR(TRM_día[[#This Row],[Fecha]])</f>
        <v>2018</v>
      </c>
      <c r="D1672" s="82">
        <f>DATE(YEAR(TRM_día[[#This Row],[Fecha]]),MONTH(TRM_día[[#This Row],[Fecha]]),1)</f>
        <v>43282</v>
      </c>
      <c r="E1672">
        <v>2880.79</v>
      </c>
    </row>
    <row r="1673" spans="2:5">
      <c r="B1673" s="82" t="s">
        <v>2227</v>
      </c>
      <c r="C1673" s="165">
        <f>YEAR(TRM_día[[#This Row],[Fecha]])</f>
        <v>2018</v>
      </c>
      <c r="D1673" s="82">
        <f>DATE(YEAR(TRM_día[[#This Row],[Fecha]]),MONTH(TRM_día[[#This Row],[Fecha]]),1)</f>
        <v>43282</v>
      </c>
      <c r="E1673">
        <v>2880.79</v>
      </c>
    </row>
    <row r="1674" spans="2:5">
      <c r="B1674" s="82" t="s">
        <v>2228</v>
      </c>
      <c r="C1674" s="165">
        <f>YEAR(TRM_día[[#This Row],[Fecha]])</f>
        <v>2018</v>
      </c>
      <c r="D1674" s="82">
        <f>DATE(YEAR(TRM_día[[#This Row],[Fecha]]),MONTH(TRM_día[[#This Row],[Fecha]]),1)</f>
        <v>43282</v>
      </c>
      <c r="E1674">
        <v>2880.79</v>
      </c>
    </row>
    <row r="1675" spans="2:5">
      <c r="B1675" s="82" t="s">
        <v>2229</v>
      </c>
      <c r="C1675" s="165">
        <f>YEAR(TRM_día[[#This Row],[Fecha]])</f>
        <v>2018</v>
      </c>
      <c r="D1675" s="82">
        <f>DATE(YEAR(TRM_día[[#This Row],[Fecha]]),MONTH(TRM_día[[#This Row],[Fecha]]),1)</f>
        <v>43282</v>
      </c>
      <c r="E1675">
        <v>2875.72</v>
      </c>
    </row>
    <row r="1676" spans="2:5">
      <c r="B1676" s="82" t="s">
        <v>2230</v>
      </c>
      <c r="C1676" s="165">
        <f>YEAR(TRM_día[[#This Row],[Fecha]])</f>
        <v>2018</v>
      </c>
      <c r="D1676" s="82">
        <f>DATE(YEAR(TRM_día[[#This Row],[Fecha]]),MONTH(TRM_día[[#This Row],[Fecha]]),1)</f>
        <v>43313</v>
      </c>
      <c r="E1676">
        <v>2886.8</v>
      </c>
    </row>
    <row r="1677" spans="2:5">
      <c r="B1677" s="82" t="s">
        <v>2231</v>
      </c>
      <c r="C1677" s="165">
        <f>YEAR(TRM_día[[#This Row],[Fecha]])</f>
        <v>2018</v>
      </c>
      <c r="D1677" s="82">
        <f>DATE(YEAR(TRM_día[[#This Row],[Fecha]]),MONTH(TRM_día[[#This Row],[Fecha]]),1)</f>
        <v>43313</v>
      </c>
      <c r="E1677">
        <v>2892.62</v>
      </c>
    </row>
    <row r="1678" spans="2:5">
      <c r="B1678" s="82" t="s">
        <v>2232</v>
      </c>
      <c r="C1678" s="165">
        <f>YEAR(TRM_día[[#This Row],[Fecha]])</f>
        <v>2018</v>
      </c>
      <c r="D1678" s="82">
        <f>DATE(YEAR(TRM_día[[#This Row],[Fecha]]),MONTH(TRM_día[[#This Row],[Fecha]]),1)</f>
        <v>43313</v>
      </c>
      <c r="E1678">
        <v>2904.9</v>
      </c>
    </row>
    <row r="1679" spans="2:5">
      <c r="B1679" s="82" t="s">
        <v>2233</v>
      </c>
      <c r="C1679" s="165">
        <f>YEAR(TRM_día[[#This Row],[Fecha]])</f>
        <v>2018</v>
      </c>
      <c r="D1679" s="82">
        <f>DATE(YEAR(TRM_día[[#This Row],[Fecha]]),MONTH(TRM_día[[#This Row],[Fecha]]),1)</f>
        <v>43313</v>
      </c>
      <c r="E1679">
        <v>2898.99</v>
      </c>
    </row>
    <row r="1680" spans="2:5">
      <c r="B1680" s="82" t="s">
        <v>2234</v>
      </c>
      <c r="C1680" s="165">
        <f>YEAR(TRM_día[[#This Row],[Fecha]])</f>
        <v>2018</v>
      </c>
      <c r="D1680" s="82">
        <f>DATE(YEAR(TRM_día[[#This Row],[Fecha]]),MONTH(TRM_día[[#This Row],[Fecha]]),1)</f>
        <v>43313</v>
      </c>
      <c r="E1680">
        <v>2898.99</v>
      </c>
    </row>
    <row r="1681" spans="2:5">
      <c r="B1681" s="82" t="s">
        <v>2235</v>
      </c>
      <c r="C1681" s="165">
        <f>YEAR(TRM_día[[#This Row],[Fecha]])</f>
        <v>2018</v>
      </c>
      <c r="D1681" s="82">
        <f>DATE(YEAR(TRM_día[[#This Row],[Fecha]]),MONTH(TRM_día[[#This Row],[Fecha]]),1)</f>
        <v>43313</v>
      </c>
      <c r="E1681">
        <v>2898.99</v>
      </c>
    </row>
    <row r="1682" spans="2:5">
      <c r="B1682" s="82" t="s">
        <v>2236</v>
      </c>
      <c r="C1682" s="165">
        <f>YEAR(TRM_día[[#This Row],[Fecha]])</f>
        <v>2018</v>
      </c>
      <c r="D1682" s="82">
        <f>DATE(YEAR(TRM_día[[#This Row],[Fecha]]),MONTH(TRM_día[[#This Row],[Fecha]]),1)</f>
        <v>43313</v>
      </c>
      <c r="E1682">
        <v>2898.86</v>
      </c>
    </row>
    <row r="1683" spans="2:5">
      <c r="B1683" s="82" t="s">
        <v>2237</v>
      </c>
      <c r="C1683" s="165">
        <f>YEAR(TRM_día[[#This Row],[Fecha]])</f>
        <v>2018</v>
      </c>
      <c r="D1683" s="82">
        <f>DATE(YEAR(TRM_día[[#This Row],[Fecha]]),MONTH(TRM_día[[#This Row],[Fecha]]),1)</f>
        <v>43313</v>
      </c>
      <c r="E1683">
        <v>2898.86</v>
      </c>
    </row>
    <row r="1684" spans="2:5">
      <c r="B1684" s="82" t="s">
        <v>2238</v>
      </c>
      <c r="C1684" s="165">
        <f>YEAR(TRM_día[[#This Row],[Fecha]])</f>
        <v>2018</v>
      </c>
      <c r="D1684" s="82">
        <f>DATE(YEAR(TRM_día[[#This Row],[Fecha]]),MONTH(TRM_día[[#This Row],[Fecha]]),1)</f>
        <v>43313</v>
      </c>
      <c r="E1684">
        <v>2908.9</v>
      </c>
    </row>
    <row r="1685" spans="2:5">
      <c r="B1685" s="82" t="s">
        <v>2239</v>
      </c>
      <c r="C1685" s="165">
        <f>YEAR(TRM_día[[#This Row],[Fecha]])</f>
        <v>2018</v>
      </c>
      <c r="D1685" s="82">
        <f>DATE(YEAR(TRM_día[[#This Row],[Fecha]]),MONTH(TRM_día[[#This Row],[Fecha]]),1)</f>
        <v>43313</v>
      </c>
      <c r="E1685">
        <v>2919.44</v>
      </c>
    </row>
    <row r="1686" spans="2:5">
      <c r="B1686" s="82" t="s">
        <v>2240</v>
      </c>
      <c r="C1686" s="165">
        <f>YEAR(TRM_día[[#This Row],[Fecha]])</f>
        <v>2018</v>
      </c>
      <c r="D1686" s="82">
        <f>DATE(YEAR(TRM_día[[#This Row],[Fecha]]),MONTH(TRM_día[[#This Row],[Fecha]]),1)</f>
        <v>43313</v>
      </c>
      <c r="E1686">
        <v>2940.95</v>
      </c>
    </row>
    <row r="1687" spans="2:5">
      <c r="B1687" s="82" t="s">
        <v>2241</v>
      </c>
      <c r="C1687" s="165">
        <f>YEAR(TRM_día[[#This Row],[Fecha]])</f>
        <v>2018</v>
      </c>
      <c r="D1687" s="82">
        <f>DATE(YEAR(TRM_día[[#This Row],[Fecha]]),MONTH(TRM_día[[#This Row],[Fecha]]),1)</f>
        <v>43313</v>
      </c>
      <c r="E1687">
        <v>2940.95</v>
      </c>
    </row>
    <row r="1688" spans="2:5">
      <c r="B1688" s="82" t="s">
        <v>2242</v>
      </c>
      <c r="C1688" s="165">
        <f>YEAR(TRM_día[[#This Row],[Fecha]])</f>
        <v>2018</v>
      </c>
      <c r="D1688" s="82">
        <f>DATE(YEAR(TRM_día[[#This Row],[Fecha]]),MONTH(TRM_día[[#This Row],[Fecha]]),1)</f>
        <v>43313</v>
      </c>
      <c r="E1688">
        <v>2940.95</v>
      </c>
    </row>
    <row r="1689" spans="2:5">
      <c r="B1689" s="82" t="s">
        <v>2243</v>
      </c>
      <c r="C1689" s="165">
        <f>YEAR(TRM_día[[#This Row],[Fecha]])</f>
        <v>2018</v>
      </c>
      <c r="D1689" s="82">
        <f>DATE(YEAR(TRM_día[[#This Row],[Fecha]]),MONTH(TRM_día[[#This Row],[Fecha]]),1)</f>
        <v>43313</v>
      </c>
      <c r="E1689">
        <v>2983.93</v>
      </c>
    </row>
    <row r="1690" spans="2:5">
      <c r="B1690" s="82" t="s">
        <v>2244</v>
      </c>
      <c r="C1690" s="165">
        <f>YEAR(TRM_día[[#This Row],[Fecha]])</f>
        <v>2018</v>
      </c>
      <c r="D1690" s="82">
        <f>DATE(YEAR(TRM_día[[#This Row],[Fecha]]),MONTH(TRM_día[[#This Row],[Fecha]]),1)</f>
        <v>43313</v>
      </c>
      <c r="E1690">
        <v>3002.66</v>
      </c>
    </row>
    <row r="1691" spans="2:5">
      <c r="B1691" s="82" t="s">
        <v>2245</v>
      </c>
      <c r="C1691" s="165">
        <f>YEAR(TRM_día[[#This Row],[Fecha]])</f>
        <v>2018</v>
      </c>
      <c r="D1691" s="82">
        <f>DATE(YEAR(TRM_día[[#This Row],[Fecha]]),MONTH(TRM_día[[#This Row],[Fecha]]),1)</f>
        <v>43313</v>
      </c>
      <c r="E1691">
        <v>3046.76</v>
      </c>
    </row>
    <row r="1692" spans="2:5">
      <c r="B1692" s="82" t="s">
        <v>2246</v>
      </c>
      <c r="C1692" s="165">
        <f>YEAR(TRM_día[[#This Row],[Fecha]])</f>
        <v>2018</v>
      </c>
      <c r="D1692" s="82">
        <f>DATE(YEAR(TRM_día[[#This Row],[Fecha]]),MONTH(TRM_día[[#This Row],[Fecha]]),1)</f>
        <v>43313</v>
      </c>
      <c r="E1692">
        <v>3019.55</v>
      </c>
    </row>
    <row r="1693" spans="2:5">
      <c r="B1693" s="82" t="s">
        <v>2247</v>
      </c>
      <c r="C1693" s="165">
        <f>YEAR(TRM_día[[#This Row],[Fecha]])</f>
        <v>2018</v>
      </c>
      <c r="D1693" s="82">
        <f>DATE(YEAR(TRM_día[[#This Row],[Fecha]]),MONTH(TRM_día[[#This Row],[Fecha]]),1)</f>
        <v>43313</v>
      </c>
      <c r="E1693">
        <v>3024.02</v>
      </c>
    </row>
    <row r="1694" spans="2:5">
      <c r="B1694" s="82" t="s">
        <v>2248</v>
      </c>
      <c r="C1694" s="165">
        <f>YEAR(TRM_día[[#This Row],[Fecha]])</f>
        <v>2018</v>
      </c>
      <c r="D1694" s="82">
        <f>DATE(YEAR(TRM_día[[#This Row],[Fecha]]),MONTH(TRM_día[[#This Row],[Fecha]]),1)</f>
        <v>43313</v>
      </c>
      <c r="E1694">
        <v>3024.02</v>
      </c>
    </row>
    <row r="1695" spans="2:5">
      <c r="B1695" s="82" t="s">
        <v>2249</v>
      </c>
      <c r="C1695" s="165">
        <f>YEAR(TRM_día[[#This Row],[Fecha]])</f>
        <v>2018</v>
      </c>
      <c r="D1695" s="82">
        <f>DATE(YEAR(TRM_día[[#This Row],[Fecha]]),MONTH(TRM_día[[#This Row],[Fecha]]),1)</f>
        <v>43313</v>
      </c>
      <c r="E1695">
        <v>3024.02</v>
      </c>
    </row>
    <row r="1696" spans="2:5">
      <c r="B1696" s="82" t="s">
        <v>2250</v>
      </c>
      <c r="C1696" s="165">
        <f>YEAR(TRM_día[[#This Row],[Fecha]])</f>
        <v>2018</v>
      </c>
      <c r="D1696" s="82">
        <f>DATE(YEAR(TRM_día[[#This Row],[Fecha]]),MONTH(TRM_día[[#This Row],[Fecha]]),1)</f>
        <v>43313</v>
      </c>
      <c r="E1696">
        <v>3024.02</v>
      </c>
    </row>
    <row r="1697" spans="2:5">
      <c r="B1697" s="82" t="s">
        <v>2251</v>
      </c>
      <c r="C1697" s="165">
        <f>YEAR(TRM_día[[#This Row],[Fecha]])</f>
        <v>2018</v>
      </c>
      <c r="D1697" s="82">
        <f>DATE(YEAR(TRM_día[[#This Row],[Fecha]]),MONTH(TRM_día[[#This Row],[Fecha]]),1)</f>
        <v>43313</v>
      </c>
      <c r="E1697">
        <v>2990.78</v>
      </c>
    </row>
    <row r="1698" spans="2:5">
      <c r="B1698" s="82" t="s">
        <v>2252</v>
      </c>
      <c r="C1698" s="165">
        <f>YEAR(TRM_día[[#This Row],[Fecha]])</f>
        <v>2018</v>
      </c>
      <c r="D1698" s="82">
        <f>DATE(YEAR(TRM_día[[#This Row],[Fecha]]),MONTH(TRM_día[[#This Row],[Fecha]]),1)</f>
        <v>43313</v>
      </c>
      <c r="E1698">
        <v>2965.45</v>
      </c>
    </row>
    <row r="1699" spans="2:5">
      <c r="B1699" s="82" t="s">
        <v>2253</v>
      </c>
      <c r="C1699" s="165">
        <f>YEAR(TRM_día[[#This Row],[Fecha]])</f>
        <v>2018</v>
      </c>
      <c r="D1699" s="82">
        <f>DATE(YEAR(TRM_día[[#This Row],[Fecha]]),MONTH(TRM_día[[#This Row],[Fecha]]),1)</f>
        <v>43313</v>
      </c>
      <c r="E1699">
        <v>2980.64</v>
      </c>
    </row>
    <row r="1700" spans="2:5">
      <c r="B1700" s="82" t="s">
        <v>2254</v>
      </c>
      <c r="C1700" s="165">
        <f>YEAR(TRM_día[[#This Row],[Fecha]])</f>
        <v>2018</v>
      </c>
      <c r="D1700" s="82">
        <f>DATE(YEAR(TRM_día[[#This Row],[Fecha]]),MONTH(TRM_día[[#This Row],[Fecha]]),1)</f>
        <v>43313</v>
      </c>
      <c r="E1700">
        <v>2958.45</v>
      </c>
    </row>
    <row r="1701" spans="2:5">
      <c r="B1701" s="82" t="s">
        <v>2255</v>
      </c>
      <c r="C1701" s="165">
        <f>YEAR(TRM_día[[#This Row],[Fecha]])</f>
        <v>2018</v>
      </c>
      <c r="D1701" s="82">
        <f>DATE(YEAR(TRM_día[[#This Row],[Fecha]]),MONTH(TRM_día[[#This Row],[Fecha]]),1)</f>
        <v>43313</v>
      </c>
      <c r="E1701">
        <v>2958.45</v>
      </c>
    </row>
    <row r="1702" spans="2:5">
      <c r="B1702" s="82" t="s">
        <v>2256</v>
      </c>
      <c r="C1702" s="165">
        <f>YEAR(TRM_día[[#This Row],[Fecha]])</f>
        <v>2018</v>
      </c>
      <c r="D1702" s="82">
        <f>DATE(YEAR(TRM_día[[#This Row],[Fecha]]),MONTH(TRM_día[[#This Row],[Fecha]]),1)</f>
        <v>43313</v>
      </c>
      <c r="E1702">
        <v>2958.45</v>
      </c>
    </row>
    <row r="1703" spans="2:5">
      <c r="B1703" s="82" t="s">
        <v>2257</v>
      </c>
      <c r="C1703" s="165">
        <f>YEAR(TRM_día[[#This Row],[Fecha]])</f>
        <v>2018</v>
      </c>
      <c r="D1703" s="82">
        <f>DATE(YEAR(TRM_día[[#This Row],[Fecha]]),MONTH(TRM_día[[#This Row],[Fecha]]),1)</f>
        <v>43313</v>
      </c>
      <c r="E1703">
        <v>2934.31</v>
      </c>
    </row>
    <row r="1704" spans="2:5">
      <c r="B1704" s="82" t="s">
        <v>2258</v>
      </c>
      <c r="C1704" s="165">
        <f>YEAR(TRM_día[[#This Row],[Fecha]])</f>
        <v>2018</v>
      </c>
      <c r="D1704" s="82">
        <f>DATE(YEAR(TRM_día[[#This Row],[Fecha]]),MONTH(TRM_día[[#This Row],[Fecha]]),1)</f>
        <v>43313</v>
      </c>
      <c r="E1704">
        <v>2966</v>
      </c>
    </row>
    <row r="1705" spans="2:5">
      <c r="B1705" s="82" t="s">
        <v>2259</v>
      </c>
      <c r="C1705" s="165">
        <f>YEAR(TRM_día[[#This Row],[Fecha]])</f>
        <v>2018</v>
      </c>
      <c r="D1705" s="82">
        <f>DATE(YEAR(TRM_día[[#This Row],[Fecha]]),MONTH(TRM_día[[#This Row],[Fecha]]),1)</f>
        <v>43313</v>
      </c>
      <c r="E1705">
        <v>2999.57</v>
      </c>
    </row>
    <row r="1706" spans="2:5">
      <c r="B1706" s="82" t="s">
        <v>2260</v>
      </c>
      <c r="C1706" s="165">
        <f>YEAR(TRM_día[[#This Row],[Fecha]])</f>
        <v>2018</v>
      </c>
      <c r="D1706" s="82">
        <f>DATE(YEAR(TRM_día[[#This Row],[Fecha]]),MONTH(TRM_día[[#This Row],[Fecha]]),1)</f>
        <v>43313</v>
      </c>
      <c r="E1706">
        <v>3027.39</v>
      </c>
    </row>
    <row r="1707" spans="2:5">
      <c r="B1707" s="82" t="s">
        <v>2261</v>
      </c>
      <c r="C1707" s="165">
        <f>YEAR(TRM_día[[#This Row],[Fecha]])</f>
        <v>2018</v>
      </c>
      <c r="D1707" s="82">
        <f>DATE(YEAR(TRM_día[[#This Row],[Fecha]]),MONTH(TRM_día[[#This Row],[Fecha]]),1)</f>
        <v>43344</v>
      </c>
      <c r="E1707">
        <v>3053.14</v>
      </c>
    </row>
    <row r="1708" spans="2:5">
      <c r="B1708" s="82" t="s">
        <v>2262</v>
      </c>
      <c r="C1708" s="165">
        <f>YEAR(TRM_día[[#This Row],[Fecha]])</f>
        <v>2018</v>
      </c>
      <c r="D1708" s="82">
        <f>DATE(YEAR(TRM_día[[#This Row],[Fecha]]),MONTH(TRM_día[[#This Row],[Fecha]]),1)</f>
        <v>43344</v>
      </c>
      <c r="E1708">
        <v>3053.14</v>
      </c>
    </row>
    <row r="1709" spans="2:5">
      <c r="B1709" s="82" t="s">
        <v>2263</v>
      </c>
      <c r="C1709" s="165">
        <f>YEAR(TRM_día[[#This Row],[Fecha]])</f>
        <v>2018</v>
      </c>
      <c r="D1709" s="82">
        <f>DATE(YEAR(TRM_día[[#This Row],[Fecha]]),MONTH(TRM_día[[#This Row],[Fecha]]),1)</f>
        <v>43344</v>
      </c>
      <c r="E1709">
        <v>3053.14</v>
      </c>
    </row>
    <row r="1710" spans="2:5">
      <c r="B1710" s="82" t="s">
        <v>2264</v>
      </c>
      <c r="C1710" s="165">
        <f>YEAR(TRM_día[[#This Row],[Fecha]])</f>
        <v>2018</v>
      </c>
      <c r="D1710" s="82">
        <f>DATE(YEAR(TRM_día[[#This Row],[Fecha]]),MONTH(TRM_día[[#This Row],[Fecha]]),1)</f>
        <v>43344</v>
      </c>
      <c r="E1710">
        <v>3053.14</v>
      </c>
    </row>
    <row r="1711" spans="2:5">
      <c r="B1711" s="82" t="s">
        <v>2265</v>
      </c>
      <c r="C1711" s="165">
        <f>YEAR(TRM_día[[#This Row],[Fecha]])</f>
        <v>2018</v>
      </c>
      <c r="D1711" s="82">
        <f>DATE(YEAR(TRM_día[[#This Row],[Fecha]]),MONTH(TRM_día[[#This Row],[Fecha]]),1)</f>
        <v>43344</v>
      </c>
      <c r="E1711">
        <v>3088.47</v>
      </c>
    </row>
    <row r="1712" spans="2:5">
      <c r="B1712" s="82" t="s">
        <v>2266</v>
      </c>
      <c r="C1712" s="165">
        <f>YEAR(TRM_día[[#This Row],[Fecha]])</f>
        <v>2018</v>
      </c>
      <c r="D1712" s="82">
        <f>DATE(YEAR(TRM_día[[#This Row],[Fecha]]),MONTH(TRM_día[[#This Row],[Fecha]]),1)</f>
        <v>43344</v>
      </c>
      <c r="E1712">
        <v>3100.37</v>
      </c>
    </row>
    <row r="1713" spans="2:5">
      <c r="B1713" s="82" t="s">
        <v>2267</v>
      </c>
      <c r="C1713" s="165">
        <f>YEAR(TRM_día[[#This Row],[Fecha]])</f>
        <v>2018</v>
      </c>
      <c r="D1713" s="82">
        <f>DATE(YEAR(TRM_día[[#This Row],[Fecha]]),MONTH(TRM_día[[#This Row],[Fecha]]),1)</f>
        <v>43344</v>
      </c>
      <c r="E1713">
        <v>3089.47</v>
      </c>
    </row>
    <row r="1714" spans="2:5">
      <c r="B1714" s="82" t="s">
        <v>2268</v>
      </c>
      <c r="C1714" s="165">
        <f>YEAR(TRM_día[[#This Row],[Fecha]])</f>
        <v>2018</v>
      </c>
      <c r="D1714" s="82">
        <f>DATE(YEAR(TRM_día[[#This Row],[Fecha]]),MONTH(TRM_día[[#This Row],[Fecha]]),1)</f>
        <v>43344</v>
      </c>
      <c r="E1714">
        <v>3070.15</v>
      </c>
    </row>
    <row r="1715" spans="2:5">
      <c r="B1715" s="82" t="s">
        <v>2269</v>
      </c>
      <c r="C1715" s="165">
        <f>YEAR(TRM_día[[#This Row],[Fecha]])</f>
        <v>2018</v>
      </c>
      <c r="D1715" s="82">
        <f>DATE(YEAR(TRM_día[[#This Row],[Fecha]]),MONTH(TRM_día[[#This Row],[Fecha]]),1)</f>
        <v>43344</v>
      </c>
      <c r="E1715">
        <v>3070.15</v>
      </c>
    </row>
    <row r="1716" spans="2:5">
      <c r="B1716" s="82" t="s">
        <v>2270</v>
      </c>
      <c r="C1716" s="165">
        <f>YEAR(TRM_día[[#This Row],[Fecha]])</f>
        <v>2018</v>
      </c>
      <c r="D1716" s="82">
        <f>DATE(YEAR(TRM_día[[#This Row],[Fecha]]),MONTH(TRM_día[[#This Row],[Fecha]]),1)</f>
        <v>43344</v>
      </c>
      <c r="E1716">
        <v>3070.15</v>
      </c>
    </row>
    <row r="1717" spans="2:5">
      <c r="B1717" s="82" t="s">
        <v>2271</v>
      </c>
      <c r="C1717" s="165">
        <f>YEAR(TRM_día[[#This Row],[Fecha]])</f>
        <v>2018</v>
      </c>
      <c r="D1717" s="82">
        <f>DATE(YEAR(TRM_día[[#This Row],[Fecha]]),MONTH(TRM_día[[#This Row],[Fecha]]),1)</f>
        <v>43344</v>
      </c>
      <c r="E1717">
        <v>3069.49</v>
      </c>
    </row>
    <row r="1718" spans="2:5">
      <c r="B1718" s="82" t="s">
        <v>2272</v>
      </c>
      <c r="C1718" s="165">
        <f>YEAR(TRM_día[[#This Row],[Fecha]])</f>
        <v>2018</v>
      </c>
      <c r="D1718" s="82">
        <f>DATE(YEAR(TRM_día[[#This Row],[Fecha]]),MONTH(TRM_día[[#This Row],[Fecha]]),1)</f>
        <v>43344</v>
      </c>
      <c r="E1718">
        <v>3087.73</v>
      </c>
    </row>
    <row r="1719" spans="2:5">
      <c r="B1719" s="82" t="s">
        <v>2273</v>
      </c>
      <c r="C1719" s="165">
        <f>YEAR(TRM_día[[#This Row],[Fecha]])</f>
        <v>2018</v>
      </c>
      <c r="D1719" s="82">
        <f>DATE(YEAR(TRM_día[[#This Row],[Fecha]]),MONTH(TRM_día[[#This Row],[Fecha]]),1)</f>
        <v>43344</v>
      </c>
      <c r="E1719">
        <v>3055.01</v>
      </c>
    </row>
    <row r="1720" spans="2:5">
      <c r="B1720" s="82" t="s">
        <v>2274</v>
      </c>
      <c r="C1720" s="165">
        <f>YEAR(TRM_día[[#This Row],[Fecha]])</f>
        <v>2018</v>
      </c>
      <c r="D1720" s="82">
        <f>DATE(YEAR(TRM_día[[#This Row],[Fecha]]),MONTH(TRM_día[[#This Row],[Fecha]]),1)</f>
        <v>43344</v>
      </c>
      <c r="E1720">
        <v>3019.38</v>
      </c>
    </row>
    <row r="1721" spans="2:5">
      <c r="B1721" s="82" t="s">
        <v>2275</v>
      </c>
      <c r="C1721" s="165">
        <f>YEAR(TRM_día[[#This Row],[Fecha]])</f>
        <v>2018</v>
      </c>
      <c r="D1721" s="82">
        <f>DATE(YEAR(TRM_día[[#This Row],[Fecha]]),MONTH(TRM_día[[#This Row],[Fecha]]),1)</f>
        <v>43344</v>
      </c>
      <c r="E1721">
        <v>3026.05</v>
      </c>
    </row>
    <row r="1722" spans="2:5">
      <c r="B1722" s="82" t="s">
        <v>2276</v>
      </c>
      <c r="C1722" s="165">
        <f>YEAR(TRM_día[[#This Row],[Fecha]])</f>
        <v>2018</v>
      </c>
      <c r="D1722" s="82">
        <f>DATE(YEAR(TRM_día[[#This Row],[Fecha]]),MONTH(TRM_día[[#This Row],[Fecha]]),1)</f>
        <v>43344</v>
      </c>
      <c r="E1722">
        <v>3026.05</v>
      </c>
    </row>
    <row r="1723" spans="2:5">
      <c r="B1723" s="82" t="s">
        <v>2277</v>
      </c>
      <c r="C1723" s="165">
        <f>YEAR(TRM_día[[#This Row],[Fecha]])</f>
        <v>2018</v>
      </c>
      <c r="D1723" s="82">
        <f>DATE(YEAR(TRM_día[[#This Row],[Fecha]]),MONTH(TRM_día[[#This Row],[Fecha]]),1)</f>
        <v>43344</v>
      </c>
      <c r="E1723">
        <v>3026.05</v>
      </c>
    </row>
    <row r="1724" spans="2:5">
      <c r="B1724" s="82" t="s">
        <v>2278</v>
      </c>
      <c r="C1724" s="165">
        <f>YEAR(TRM_día[[#This Row],[Fecha]])</f>
        <v>2018</v>
      </c>
      <c r="D1724" s="82">
        <f>DATE(YEAR(TRM_día[[#This Row],[Fecha]]),MONTH(TRM_día[[#This Row],[Fecha]]),1)</f>
        <v>43344</v>
      </c>
      <c r="E1724">
        <v>3013.38</v>
      </c>
    </row>
    <row r="1725" spans="2:5">
      <c r="B1725" s="82" t="s">
        <v>2279</v>
      </c>
      <c r="C1725" s="165">
        <f>YEAR(TRM_día[[#This Row],[Fecha]])</f>
        <v>2018</v>
      </c>
      <c r="D1725" s="82">
        <f>DATE(YEAR(TRM_día[[#This Row],[Fecha]]),MONTH(TRM_día[[#This Row],[Fecha]]),1)</f>
        <v>43344</v>
      </c>
      <c r="E1725">
        <v>3007.03</v>
      </c>
    </row>
    <row r="1726" spans="2:5">
      <c r="B1726" s="82" t="s">
        <v>2280</v>
      </c>
      <c r="C1726" s="165">
        <f>YEAR(TRM_día[[#This Row],[Fecha]])</f>
        <v>2018</v>
      </c>
      <c r="D1726" s="82">
        <f>DATE(YEAR(TRM_día[[#This Row],[Fecha]]),MONTH(TRM_día[[#This Row],[Fecha]]),1)</f>
        <v>43344</v>
      </c>
      <c r="E1726">
        <v>3018.63</v>
      </c>
    </row>
    <row r="1727" spans="2:5">
      <c r="B1727" s="82" t="s">
        <v>2281</v>
      </c>
      <c r="C1727" s="165">
        <f>YEAR(TRM_día[[#This Row],[Fecha]])</f>
        <v>2018</v>
      </c>
      <c r="D1727" s="82">
        <f>DATE(YEAR(TRM_día[[#This Row],[Fecha]]),MONTH(TRM_día[[#This Row],[Fecha]]),1)</f>
        <v>43344</v>
      </c>
      <c r="E1727">
        <v>3014.18</v>
      </c>
    </row>
    <row r="1728" spans="2:5">
      <c r="B1728" s="82" t="s">
        <v>2282</v>
      </c>
      <c r="C1728" s="165">
        <f>YEAR(TRM_día[[#This Row],[Fecha]])</f>
        <v>2018</v>
      </c>
      <c r="D1728" s="82">
        <f>DATE(YEAR(TRM_día[[#This Row],[Fecha]]),MONTH(TRM_día[[#This Row],[Fecha]]),1)</f>
        <v>43344</v>
      </c>
      <c r="E1728">
        <v>3006.96</v>
      </c>
    </row>
    <row r="1729" spans="2:5">
      <c r="B1729" s="82" t="s">
        <v>2283</v>
      </c>
      <c r="C1729" s="165">
        <f>YEAR(TRM_día[[#This Row],[Fecha]])</f>
        <v>2018</v>
      </c>
      <c r="D1729" s="82">
        <f>DATE(YEAR(TRM_día[[#This Row],[Fecha]]),MONTH(TRM_día[[#This Row],[Fecha]]),1)</f>
        <v>43344</v>
      </c>
      <c r="E1729">
        <v>3006.96</v>
      </c>
    </row>
    <row r="1730" spans="2:5">
      <c r="B1730" s="82" t="s">
        <v>2284</v>
      </c>
      <c r="C1730" s="165">
        <f>YEAR(TRM_día[[#This Row],[Fecha]])</f>
        <v>2018</v>
      </c>
      <c r="D1730" s="82">
        <f>DATE(YEAR(TRM_día[[#This Row],[Fecha]]),MONTH(TRM_día[[#This Row],[Fecha]]),1)</f>
        <v>43344</v>
      </c>
      <c r="E1730">
        <v>3006.96</v>
      </c>
    </row>
    <row r="1731" spans="2:5">
      <c r="B1731" s="82" t="s">
        <v>2285</v>
      </c>
      <c r="C1731" s="165">
        <f>YEAR(TRM_día[[#This Row],[Fecha]])</f>
        <v>2018</v>
      </c>
      <c r="D1731" s="82">
        <f>DATE(YEAR(TRM_día[[#This Row],[Fecha]]),MONTH(TRM_día[[#This Row],[Fecha]]),1)</f>
        <v>43344</v>
      </c>
      <c r="E1731">
        <v>2991.9</v>
      </c>
    </row>
    <row r="1732" spans="2:5">
      <c r="B1732" s="82" t="s">
        <v>2286</v>
      </c>
      <c r="C1732" s="165">
        <f>YEAR(TRM_día[[#This Row],[Fecha]])</f>
        <v>2018</v>
      </c>
      <c r="D1732" s="82">
        <f>DATE(YEAR(TRM_día[[#This Row],[Fecha]]),MONTH(TRM_día[[#This Row],[Fecha]]),1)</f>
        <v>43344</v>
      </c>
      <c r="E1732">
        <v>3001.88</v>
      </c>
    </row>
    <row r="1733" spans="2:5">
      <c r="B1733" s="82" t="s">
        <v>2287</v>
      </c>
      <c r="C1733" s="165">
        <f>YEAR(TRM_día[[#This Row],[Fecha]])</f>
        <v>2018</v>
      </c>
      <c r="D1733" s="82">
        <f>DATE(YEAR(TRM_día[[#This Row],[Fecha]]),MONTH(TRM_día[[#This Row],[Fecha]]),1)</f>
        <v>43344</v>
      </c>
      <c r="E1733">
        <v>3000.14</v>
      </c>
    </row>
    <row r="1734" spans="2:5">
      <c r="B1734" s="82" t="s">
        <v>2288</v>
      </c>
      <c r="C1734" s="165">
        <f>YEAR(TRM_día[[#This Row],[Fecha]])</f>
        <v>2018</v>
      </c>
      <c r="D1734" s="82">
        <f>DATE(YEAR(TRM_día[[#This Row],[Fecha]]),MONTH(TRM_día[[#This Row],[Fecha]]),1)</f>
        <v>43344</v>
      </c>
      <c r="E1734">
        <v>2989.58</v>
      </c>
    </row>
    <row r="1735" spans="2:5">
      <c r="B1735" s="82" t="s">
        <v>2289</v>
      </c>
      <c r="C1735" s="165">
        <f>YEAR(TRM_día[[#This Row],[Fecha]])</f>
        <v>2018</v>
      </c>
      <c r="D1735" s="82">
        <f>DATE(YEAR(TRM_día[[#This Row],[Fecha]]),MONTH(TRM_día[[#This Row],[Fecha]]),1)</f>
        <v>43344</v>
      </c>
      <c r="E1735">
        <v>2972.18</v>
      </c>
    </row>
    <row r="1736" spans="2:5">
      <c r="B1736" s="82" t="s">
        <v>2290</v>
      </c>
      <c r="C1736" s="165">
        <f>YEAR(TRM_día[[#This Row],[Fecha]])</f>
        <v>2018</v>
      </c>
      <c r="D1736" s="82">
        <f>DATE(YEAR(TRM_día[[#This Row],[Fecha]]),MONTH(TRM_día[[#This Row],[Fecha]]),1)</f>
        <v>43344</v>
      </c>
      <c r="E1736">
        <v>2972.18</v>
      </c>
    </row>
    <row r="1737" spans="2:5">
      <c r="B1737" s="82" t="s">
        <v>2291</v>
      </c>
      <c r="C1737" s="165">
        <f>YEAR(TRM_día[[#This Row],[Fecha]])</f>
        <v>2018</v>
      </c>
      <c r="D1737" s="82">
        <f>DATE(YEAR(TRM_día[[#This Row],[Fecha]]),MONTH(TRM_día[[#This Row],[Fecha]]),1)</f>
        <v>43374</v>
      </c>
      <c r="E1737">
        <v>2972.18</v>
      </c>
    </row>
    <row r="1738" spans="2:5">
      <c r="B1738" s="82" t="s">
        <v>2292</v>
      </c>
      <c r="C1738" s="165">
        <f>YEAR(TRM_día[[#This Row],[Fecha]])</f>
        <v>2018</v>
      </c>
      <c r="D1738" s="82">
        <f>DATE(YEAR(TRM_día[[#This Row],[Fecha]]),MONTH(TRM_día[[#This Row],[Fecha]]),1)</f>
        <v>43374</v>
      </c>
      <c r="E1738">
        <v>2993.74</v>
      </c>
    </row>
    <row r="1739" spans="2:5">
      <c r="B1739" s="82" t="s">
        <v>2293</v>
      </c>
      <c r="C1739" s="165">
        <f>YEAR(TRM_día[[#This Row],[Fecha]])</f>
        <v>2018</v>
      </c>
      <c r="D1739" s="82">
        <f>DATE(YEAR(TRM_día[[#This Row],[Fecha]]),MONTH(TRM_día[[#This Row],[Fecha]]),1)</f>
        <v>43374</v>
      </c>
      <c r="E1739">
        <v>3005.5</v>
      </c>
    </row>
    <row r="1740" spans="2:5">
      <c r="B1740" s="82" t="s">
        <v>2294</v>
      </c>
      <c r="C1740" s="165">
        <f>YEAR(TRM_día[[#This Row],[Fecha]])</f>
        <v>2018</v>
      </c>
      <c r="D1740" s="82">
        <f>DATE(YEAR(TRM_día[[#This Row],[Fecha]]),MONTH(TRM_día[[#This Row],[Fecha]]),1)</f>
        <v>43374</v>
      </c>
      <c r="E1740">
        <v>3012.65</v>
      </c>
    </row>
    <row r="1741" spans="2:5">
      <c r="B1741" s="82" t="s">
        <v>2295</v>
      </c>
      <c r="C1741" s="165">
        <f>YEAR(TRM_día[[#This Row],[Fecha]])</f>
        <v>2018</v>
      </c>
      <c r="D1741" s="82">
        <f>DATE(YEAR(TRM_día[[#This Row],[Fecha]]),MONTH(TRM_día[[#This Row],[Fecha]]),1)</f>
        <v>43374</v>
      </c>
      <c r="E1741">
        <v>3028.16</v>
      </c>
    </row>
    <row r="1742" spans="2:5">
      <c r="B1742" s="82" t="s">
        <v>2296</v>
      </c>
      <c r="C1742" s="165">
        <f>YEAR(TRM_día[[#This Row],[Fecha]])</f>
        <v>2018</v>
      </c>
      <c r="D1742" s="82">
        <f>DATE(YEAR(TRM_día[[#This Row],[Fecha]]),MONTH(TRM_día[[#This Row],[Fecha]]),1)</f>
        <v>43374</v>
      </c>
      <c r="E1742">
        <v>3031.31</v>
      </c>
    </row>
    <row r="1743" spans="2:5">
      <c r="B1743" s="82" t="s">
        <v>2297</v>
      </c>
      <c r="C1743" s="165">
        <f>YEAR(TRM_día[[#This Row],[Fecha]])</f>
        <v>2018</v>
      </c>
      <c r="D1743" s="82">
        <f>DATE(YEAR(TRM_día[[#This Row],[Fecha]]),MONTH(TRM_día[[#This Row],[Fecha]]),1)</f>
        <v>43374</v>
      </c>
      <c r="E1743">
        <v>3031.31</v>
      </c>
    </row>
    <row r="1744" spans="2:5">
      <c r="B1744" s="82" t="s">
        <v>2298</v>
      </c>
      <c r="C1744" s="165">
        <f>YEAR(TRM_día[[#This Row],[Fecha]])</f>
        <v>2018</v>
      </c>
      <c r="D1744" s="82">
        <f>DATE(YEAR(TRM_día[[#This Row],[Fecha]]),MONTH(TRM_día[[#This Row],[Fecha]]),1)</f>
        <v>43374</v>
      </c>
      <c r="E1744">
        <v>3031.31</v>
      </c>
    </row>
    <row r="1745" spans="2:5">
      <c r="B1745" s="82" t="s">
        <v>2299</v>
      </c>
      <c r="C1745" s="165">
        <f>YEAR(TRM_día[[#This Row],[Fecha]])</f>
        <v>2018</v>
      </c>
      <c r="D1745" s="82">
        <f>DATE(YEAR(TRM_día[[#This Row],[Fecha]]),MONTH(TRM_día[[#This Row],[Fecha]]),1)</f>
        <v>43374</v>
      </c>
      <c r="E1745">
        <v>3031.31</v>
      </c>
    </row>
    <row r="1746" spans="2:5">
      <c r="B1746" s="82" t="s">
        <v>2300</v>
      </c>
      <c r="C1746" s="165">
        <f>YEAR(TRM_día[[#This Row],[Fecha]])</f>
        <v>2018</v>
      </c>
      <c r="D1746" s="82">
        <f>DATE(YEAR(TRM_día[[#This Row],[Fecha]]),MONTH(TRM_día[[#This Row],[Fecha]]),1)</f>
        <v>43374</v>
      </c>
      <c r="E1746">
        <v>3057.55</v>
      </c>
    </row>
    <row r="1747" spans="2:5">
      <c r="B1747" s="82" t="s">
        <v>2301</v>
      </c>
      <c r="C1747" s="165">
        <f>YEAR(TRM_día[[#This Row],[Fecha]])</f>
        <v>2018</v>
      </c>
      <c r="D1747" s="82">
        <f>DATE(YEAR(TRM_día[[#This Row],[Fecha]]),MONTH(TRM_día[[#This Row],[Fecha]]),1)</f>
        <v>43374</v>
      </c>
      <c r="E1747">
        <v>3090.3</v>
      </c>
    </row>
    <row r="1748" spans="2:5">
      <c r="B1748" s="82" t="s">
        <v>2302</v>
      </c>
      <c r="C1748" s="165">
        <f>YEAR(TRM_día[[#This Row],[Fecha]])</f>
        <v>2018</v>
      </c>
      <c r="D1748" s="82">
        <f>DATE(YEAR(TRM_día[[#This Row],[Fecha]]),MONTH(TRM_día[[#This Row],[Fecha]]),1)</f>
        <v>43374</v>
      </c>
      <c r="E1748">
        <v>3087.34</v>
      </c>
    </row>
    <row r="1749" spans="2:5">
      <c r="B1749" s="82" t="s">
        <v>2303</v>
      </c>
      <c r="C1749" s="165">
        <f>YEAR(TRM_día[[#This Row],[Fecha]])</f>
        <v>2018</v>
      </c>
      <c r="D1749" s="82">
        <f>DATE(YEAR(TRM_día[[#This Row],[Fecha]]),MONTH(TRM_día[[#This Row],[Fecha]]),1)</f>
        <v>43374</v>
      </c>
      <c r="E1749">
        <v>3088.78</v>
      </c>
    </row>
    <row r="1750" spans="2:5">
      <c r="B1750" s="82" t="s">
        <v>2304</v>
      </c>
      <c r="C1750" s="165">
        <f>YEAR(TRM_día[[#This Row],[Fecha]])</f>
        <v>2018</v>
      </c>
      <c r="D1750" s="82">
        <f>DATE(YEAR(TRM_día[[#This Row],[Fecha]]),MONTH(TRM_día[[#This Row],[Fecha]]),1)</f>
        <v>43374</v>
      </c>
      <c r="E1750">
        <v>3088.78</v>
      </c>
    </row>
    <row r="1751" spans="2:5">
      <c r="B1751" s="82" t="s">
        <v>2305</v>
      </c>
      <c r="C1751" s="165">
        <f>YEAR(TRM_día[[#This Row],[Fecha]])</f>
        <v>2018</v>
      </c>
      <c r="D1751" s="82">
        <f>DATE(YEAR(TRM_día[[#This Row],[Fecha]]),MONTH(TRM_día[[#This Row],[Fecha]]),1)</f>
        <v>43374</v>
      </c>
      <c r="E1751">
        <v>3088.78</v>
      </c>
    </row>
    <row r="1752" spans="2:5">
      <c r="B1752" s="82" t="s">
        <v>2306</v>
      </c>
      <c r="C1752" s="165">
        <f>YEAR(TRM_día[[#This Row],[Fecha]])</f>
        <v>2018</v>
      </c>
      <c r="D1752" s="82">
        <f>DATE(YEAR(TRM_día[[#This Row],[Fecha]]),MONTH(TRM_día[[#This Row],[Fecha]]),1)</f>
        <v>43374</v>
      </c>
      <c r="E1752">
        <v>3088.78</v>
      </c>
    </row>
    <row r="1753" spans="2:5">
      <c r="B1753" s="82" t="s">
        <v>2307</v>
      </c>
      <c r="C1753" s="165">
        <f>YEAR(TRM_día[[#This Row],[Fecha]])</f>
        <v>2018</v>
      </c>
      <c r="D1753" s="82">
        <f>DATE(YEAR(TRM_día[[#This Row],[Fecha]]),MONTH(TRM_día[[#This Row],[Fecha]]),1)</f>
        <v>43374</v>
      </c>
      <c r="E1753">
        <v>3055.93</v>
      </c>
    </row>
    <row r="1754" spans="2:5">
      <c r="B1754" s="82" t="s">
        <v>2308</v>
      </c>
      <c r="C1754" s="165">
        <f>YEAR(TRM_día[[#This Row],[Fecha]])</f>
        <v>2018</v>
      </c>
      <c r="D1754" s="82">
        <f>DATE(YEAR(TRM_día[[#This Row],[Fecha]]),MONTH(TRM_día[[#This Row],[Fecha]]),1)</f>
        <v>43374</v>
      </c>
      <c r="E1754">
        <v>3056.37</v>
      </c>
    </row>
    <row r="1755" spans="2:5">
      <c r="B1755" s="82" t="s">
        <v>2309</v>
      </c>
      <c r="C1755" s="165">
        <f>YEAR(TRM_día[[#This Row],[Fecha]])</f>
        <v>2018</v>
      </c>
      <c r="D1755" s="82">
        <f>DATE(YEAR(TRM_día[[#This Row],[Fecha]]),MONTH(TRM_día[[#This Row],[Fecha]]),1)</f>
        <v>43374</v>
      </c>
      <c r="E1755">
        <v>3088.47</v>
      </c>
    </row>
    <row r="1756" spans="2:5">
      <c r="B1756" s="82" t="s">
        <v>2310</v>
      </c>
      <c r="C1756" s="165">
        <f>YEAR(TRM_día[[#This Row],[Fecha]])</f>
        <v>2018</v>
      </c>
      <c r="D1756" s="82">
        <f>DATE(YEAR(TRM_día[[#This Row],[Fecha]]),MONTH(TRM_día[[#This Row],[Fecha]]),1)</f>
        <v>43374</v>
      </c>
      <c r="E1756">
        <v>3079.88</v>
      </c>
    </row>
    <row r="1757" spans="2:5">
      <c r="B1757" s="82" t="s">
        <v>2311</v>
      </c>
      <c r="C1757" s="165">
        <f>YEAR(TRM_día[[#This Row],[Fecha]])</f>
        <v>2018</v>
      </c>
      <c r="D1757" s="82">
        <f>DATE(YEAR(TRM_día[[#This Row],[Fecha]]),MONTH(TRM_día[[#This Row],[Fecha]]),1)</f>
        <v>43374</v>
      </c>
      <c r="E1757">
        <v>3079.88</v>
      </c>
    </row>
    <row r="1758" spans="2:5">
      <c r="B1758" s="82" t="s">
        <v>2312</v>
      </c>
      <c r="C1758" s="165">
        <f>YEAR(TRM_día[[#This Row],[Fecha]])</f>
        <v>2018</v>
      </c>
      <c r="D1758" s="82">
        <f>DATE(YEAR(TRM_día[[#This Row],[Fecha]]),MONTH(TRM_día[[#This Row],[Fecha]]),1)</f>
        <v>43374</v>
      </c>
      <c r="E1758">
        <v>3079.88</v>
      </c>
    </row>
    <row r="1759" spans="2:5">
      <c r="B1759" s="82" t="s">
        <v>2313</v>
      </c>
      <c r="C1759" s="165">
        <f>YEAR(TRM_día[[#This Row],[Fecha]])</f>
        <v>2018</v>
      </c>
      <c r="D1759" s="82">
        <f>DATE(YEAR(TRM_día[[#This Row],[Fecha]]),MONTH(TRM_día[[#This Row],[Fecha]]),1)</f>
        <v>43374</v>
      </c>
      <c r="E1759">
        <v>3087.58</v>
      </c>
    </row>
    <row r="1760" spans="2:5">
      <c r="B1760" s="82" t="s">
        <v>2314</v>
      </c>
      <c r="C1760" s="165">
        <f>YEAR(TRM_día[[#This Row],[Fecha]])</f>
        <v>2018</v>
      </c>
      <c r="D1760" s="82">
        <f>DATE(YEAR(TRM_día[[#This Row],[Fecha]]),MONTH(TRM_día[[#This Row],[Fecha]]),1)</f>
        <v>43374</v>
      </c>
      <c r="E1760">
        <v>3110.2</v>
      </c>
    </row>
    <row r="1761" spans="2:5">
      <c r="B1761" s="82" t="s">
        <v>2315</v>
      </c>
      <c r="C1761" s="165">
        <f>YEAR(TRM_día[[#This Row],[Fecha]])</f>
        <v>2018</v>
      </c>
      <c r="D1761" s="82">
        <f>DATE(YEAR(TRM_día[[#This Row],[Fecha]]),MONTH(TRM_día[[#This Row],[Fecha]]),1)</f>
        <v>43374</v>
      </c>
      <c r="E1761">
        <v>3149.7</v>
      </c>
    </row>
    <row r="1762" spans="2:5">
      <c r="B1762" s="82" t="s">
        <v>2316</v>
      </c>
      <c r="C1762" s="165">
        <f>YEAR(TRM_día[[#This Row],[Fecha]])</f>
        <v>2018</v>
      </c>
      <c r="D1762" s="82">
        <f>DATE(YEAR(TRM_día[[#This Row],[Fecha]]),MONTH(TRM_día[[#This Row],[Fecha]]),1)</f>
        <v>43374</v>
      </c>
      <c r="E1762">
        <v>3167.18</v>
      </c>
    </row>
    <row r="1763" spans="2:5">
      <c r="B1763" s="82" t="s">
        <v>2317</v>
      </c>
      <c r="C1763" s="165">
        <f>YEAR(TRM_día[[#This Row],[Fecha]])</f>
        <v>2018</v>
      </c>
      <c r="D1763" s="82">
        <f>DATE(YEAR(TRM_día[[#This Row],[Fecha]]),MONTH(TRM_día[[#This Row],[Fecha]]),1)</f>
        <v>43374</v>
      </c>
      <c r="E1763">
        <v>3185.26</v>
      </c>
    </row>
    <row r="1764" spans="2:5">
      <c r="B1764" s="82" t="s">
        <v>2318</v>
      </c>
      <c r="C1764" s="165">
        <f>YEAR(TRM_día[[#This Row],[Fecha]])</f>
        <v>2018</v>
      </c>
      <c r="D1764" s="82">
        <f>DATE(YEAR(TRM_día[[#This Row],[Fecha]]),MONTH(TRM_día[[#This Row],[Fecha]]),1)</f>
        <v>43374</v>
      </c>
      <c r="E1764">
        <v>3185.26</v>
      </c>
    </row>
    <row r="1765" spans="2:5">
      <c r="B1765" s="82" t="s">
        <v>2319</v>
      </c>
      <c r="C1765" s="165">
        <f>YEAR(TRM_día[[#This Row],[Fecha]])</f>
        <v>2018</v>
      </c>
      <c r="D1765" s="82">
        <f>DATE(YEAR(TRM_día[[#This Row],[Fecha]]),MONTH(TRM_día[[#This Row],[Fecha]]),1)</f>
        <v>43374</v>
      </c>
      <c r="E1765">
        <v>3185.26</v>
      </c>
    </row>
    <row r="1766" spans="2:5">
      <c r="B1766" s="82" t="s">
        <v>2320</v>
      </c>
      <c r="C1766" s="165">
        <f>YEAR(TRM_día[[#This Row],[Fecha]])</f>
        <v>2018</v>
      </c>
      <c r="D1766" s="82">
        <f>DATE(YEAR(TRM_día[[#This Row],[Fecha]]),MONTH(TRM_día[[#This Row],[Fecha]]),1)</f>
        <v>43374</v>
      </c>
      <c r="E1766">
        <v>3188.69</v>
      </c>
    </row>
    <row r="1767" spans="2:5">
      <c r="B1767" s="82" t="s">
        <v>2321</v>
      </c>
      <c r="C1767" s="165">
        <f>YEAR(TRM_día[[#This Row],[Fecha]])</f>
        <v>2018</v>
      </c>
      <c r="D1767" s="82">
        <f>DATE(YEAR(TRM_día[[#This Row],[Fecha]]),MONTH(TRM_día[[#This Row],[Fecha]]),1)</f>
        <v>43374</v>
      </c>
      <c r="E1767">
        <v>3202.44</v>
      </c>
    </row>
    <row r="1768" spans="2:5">
      <c r="B1768" s="82" t="s">
        <v>2322</v>
      </c>
      <c r="C1768" s="165">
        <f>YEAR(TRM_día[[#This Row],[Fecha]])</f>
        <v>2018</v>
      </c>
      <c r="D1768" s="82">
        <f>DATE(YEAR(TRM_día[[#This Row],[Fecha]]),MONTH(TRM_día[[#This Row],[Fecha]]),1)</f>
        <v>43405</v>
      </c>
      <c r="E1768">
        <v>3219.85</v>
      </c>
    </row>
    <row r="1769" spans="2:5">
      <c r="B1769" s="82" t="s">
        <v>2323</v>
      </c>
      <c r="C1769" s="165">
        <f>YEAR(TRM_día[[#This Row],[Fecha]])</f>
        <v>2018</v>
      </c>
      <c r="D1769" s="82">
        <f>DATE(YEAR(TRM_día[[#This Row],[Fecha]]),MONTH(TRM_día[[#This Row],[Fecha]]),1)</f>
        <v>43405</v>
      </c>
      <c r="E1769">
        <v>3193.8</v>
      </c>
    </row>
    <row r="1770" spans="2:5">
      <c r="B1770" s="82" t="s">
        <v>2324</v>
      </c>
      <c r="C1770" s="165">
        <f>YEAR(TRM_día[[#This Row],[Fecha]])</f>
        <v>2018</v>
      </c>
      <c r="D1770" s="82">
        <f>DATE(YEAR(TRM_día[[#This Row],[Fecha]]),MONTH(TRM_día[[#This Row],[Fecha]]),1)</f>
        <v>43405</v>
      </c>
      <c r="E1770">
        <v>3177.57</v>
      </c>
    </row>
    <row r="1771" spans="2:5">
      <c r="B1771" s="82" t="s">
        <v>2325</v>
      </c>
      <c r="C1771" s="165">
        <f>YEAR(TRM_día[[#This Row],[Fecha]])</f>
        <v>2018</v>
      </c>
      <c r="D1771" s="82">
        <f>DATE(YEAR(TRM_día[[#This Row],[Fecha]]),MONTH(TRM_día[[#This Row],[Fecha]]),1)</f>
        <v>43405</v>
      </c>
      <c r="E1771">
        <v>3177.57</v>
      </c>
    </row>
    <row r="1772" spans="2:5">
      <c r="B1772" s="82" t="s">
        <v>2326</v>
      </c>
      <c r="C1772" s="165">
        <f>YEAR(TRM_día[[#This Row],[Fecha]])</f>
        <v>2018</v>
      </c>
      <c r="D1772" s="82">
        <f>DATE(YEAR(TRM_día[[#This Row],[Fecha]]),MONTH(TRM_día[[#This Row],[Fecha]]),1)</f>
        <v>43405</v>
      </c>
      <c r="E1772">
        <v>3177.57</v>
      </c>
    </row>
    <row r="1773" spans="2:5">
      <c r="B1773" s="82" t="s">
        <v>2327</v>
      </c>
      <c r="C1773" s="165">
        <f>YEAR(TRM_día[[#This Row],[Fecha]])</f>
        <v>2018</v>
      </c>
      <c r="D1773" s="82">
        <f>DATE(YEAR(TRM_día[[#This Row],[Fecha]]),MONTH(TRM_día[[#This Row],[Fecha]]),1)</f>
        <v>43405</v>
      </c>
      <c r="E1773">
        <v>3177.57</v>
      </c>
    </row>
    <row r="1774" spans="2:5">
      <c r="B1774" s="82" t="s">
        <v>2328</v>
      </c>
      <c r="C1774" s="165">
        <f>YEAR(TRM_día[[#This Row],[Fecha]])</f>
        <v>2018</v>
      </c>
      <c r="D1774" s="82">
        <f>DATE(YEAR(TRM_día[[#This Row],[Fecha]]),MONTH(TRM_día[[#This Row],[Fecha]]),1)</f>
        <v>43405</v>
      </c>
      <c r="E1774">
        <v>3154.55</v>
      </c>
    </row>
    <row r="1775" spans="2:5">
      <c r="B1775" s="82" t="s">
        <v>2329</v>
      </c>
      <c r="C1775" s="165">
        <f>YEAR(TRM_día[[#This Row],[Fecha]])</f>
        <v>2018</v>
      </c>
      <c r="D1775" s="82">
        <f>DATE(YEAR(TRM_día[[#This Row],[Fecha]]),MONTH(TRM_día[[#This Row],[Fecha]]),1)</f>
        <v>43405</v>
      </c>
      <c r="E1775">
        <v>3140.25</v>
      </c>
    </row>
    <row r="1776" spans="2:5">
      <c r="B1776" s="82" t="s">
        <v>2330</v>
      </c>
      <c r="C1776" s="165">
        <f>YEAR(TRM_día[[#This Row],[Fecha]])</f>
        <v>2018</v>
      </c>
      <c r="D1776" s="82">
        <f>DATE(YEAR(TRM_día[[#This Row],[Fecha]]),MONTH(TRM_día[[#This Row],[Fecha]]),1)</f>
        <v>43405</v>
      </c>
      <c r="E1776">
        <v>3145.39</v>
      </c>
    </row>
    <row r="1777" spans="2:5">
      <c r="B1777" s="82" t="s">
        <v>2331</v>
      </c>
      <c r="C1777" s="165">
        <f>YEAR(TRM_día[[#This Row],[Fecha]])</f>
        <v>2018</v>
      </c>
      <c r="D1777" s="82">
        <f>DATE(YEAR(TRM_día[[#This Row],[Fecha]]),MONTH(TRM_día[[#This Row],[Fecha]]),1)</f>
        <v>43405</v>
      </c>
      <c r="E1777">
        <v>3176.89</v>
      </c>
    </row>
    <row r="1778" spans="2:5">
      <c r="B1778" s="82" t="s">
        <v>2332</v>
      </c>
      <c r="C1778" s="165">
        <f>YEAR(TRM_día[[#This Row],[Fecha]])</f>
        <v>2018</v>
      </c>
      <c r="D1778" s="82">
        <f>DATE(YEAR(TRM_día[[#This Row],[Fecha]]),MONTH(TRM_día[[#This Row],[Fecha]]),1)</f>
        <v>43405</v>
      </c>
      <c r="E1778">
        <v>3176.89</v>
      </c>
    </row>
    <row r="1779" spans="2:5">
      <c r="B1779" s="82" t="s">
        <v>2333</v>
      </c>
      <c r="C1779" s="165">
        <f>YEAR(TRM_día[[#This Row],[Fecha]])</f>
        <v>2018</v>
      </c>
      <c r="D1779" s="82">
        <f>DATE(YEAR(TRM_día[[#This Row],[Fecha]]),MONTH(TRM_día[[#This Row],[Fecha]]),1)</f>
        <v>43405</v>
      </c>
      <c r="E1779">
        <v>3176.89</v>
      </c>
    </row>
    <row r="1780" spans="2:5">
      <c r="B1780" s="82" t="s">
        <v>2334</v>
      </c>
      <c r="C1780" s="165">
        <f>YEAR(TRM_día[[#This Row],[Fecha]])</f>
        <v>2018</v>
      </c>
      <c r="D1780" s="82">
        <f>DATE(YEAR(TRM_día[[#This Row],[Fecha]]),MONTH(TRM_día[[#This Row],[Fecha]]),1)</f>
        <v>43405</v>
      </c>
      <c r="E1780">
        <v>3176.89</v>
      </c>
    </row>
    <row r="1781" spans="2:5">
      <c r="B1781" s="82" t="s">
        <v>2335</v>
      </c>
      <c r="C1781" s="165">
        <f>YEAR(TRM_día[[#This Row],[Fecha]])</f>
        <v>2018</v>
      </c>
      <c r="D1781" s="82">
        <f>DATE(YEAR(TRM_día[[#This Row],[Fecha]]),MONTH(TRM_día[[#This Row],[Fecha]]),1)</f>
        <v>43405</v>
      </c>
      <c r="E1781">
        <v>3197.2</v>
      </c>
    </row>
    <row r="1782" spans="2:5">
      <c r="B1782" s="82" t="s">
        <v>2336</v>
      </c>
      <c r="C1782" s="165">
        <f>YEAR(TRM_día[[#This Row],[Fecha]])</f>
        <v>2018</v>
      </c>
      <c r="D1782" s="82">
        <f>DATE(YEAR(TRM_día[[#This Row],[Fecha]]),MONTH(TRM_día[[#This Row],[Fecha]]),1)</f>
        <v>43405</v>
      </c>
      <c r="E1782">
        <v>3194.7</v>
      </c>
    </row>
    <row r="1783" spans="2:5">
      <c r="B1783" s="82" t="s">
        <v>2337</v>
      </c>
      <c r="C1783" s="165">
        <f>YEAR(TRM_día[[#This Row],[Fecha]])</f>
        <v>2018</v>
      </c>
      <c r="D1783" s="82">
        <f>DATE(YEAR(TRM_día[[#This Row],[Fecha]]),MONTH(TRM_día[[#This Row],[Fecha]]),1)</f>
        <v>43405</v>
      </c>
      <c r="E1783">
        <v>3198.29</v>
      </c>
    </row>
    <row r="1784" spans="2:5">
      <c r="B1784" s="82" t="s">
        <v>2338</v>
      </c>
      <c r="C1784" s="165">
        <f>YEAR(TRM_día[[#This Row],[Fecha]])</f>
        <v>2018</v>
      </c>
      <c r="D1784" s="82">
        <f>DATE(YEAR(TRM_día[[#This Row],[Fecha]]),MONTH(TRM_día[[#This Row],[Fecha]]),1)</f>
        <v>43405</v>
      </c>
      <c r="E1784">
        <v>3173.59</v>
      </c>
    </row>
    <row r="1785" spans="2:5">
      <c r="B1785" s="82" t="s">
        <v>2339</v>
      </c>
      <c r="C1785" s="165">
        <f>YEAR(TRM_día[[#This Row],[Fecha]])</f>
        <v>2018</v>
      </c>
      <c r="D1785" s="82">
        <f>DATE(YEAR(TRM_día[[#This Row],[Fecha]]),MONTH(TRM_día[[#This Row],[Fecha]]),1)</f>
        <v>43405</v>
      </c>
      <c r="E1785">
        <v>3173.59</v>
      </c>
    </row>
    <row r="1786" spans="2:5">
      <c r="B1786" s="82" t="s">
        <v>2340</v>
      </c>
      <c r="C1786" s="165">
        <f>YEAR(TRM_día[[#This Row],[Fecha]])</f>
        <v>2018</v>
      </c>
      <c r="D1786" s="82">
        <f>DATE(YEAR(TRM_día[[#This Row],[Fecha]]),MONTH(TRM_día[[#This Row],[Fecha]]),1)</f>
        <v>43405</v>
      </c>
      <c r="E1786">
        <v>3173.59</v>
      </c>
    </row>
    <row r="1787" spans="2:5">
      <c r="B1787" s="82" t="s">
        <v>2341</v>
      </c>
      <c r="C1787" s="165">
        <f>YEAR(TRM_día[[#This Row],[Fecha]])</f>
        <v>2018</v>
      </c>
      <c r="D1787" s="82">
        <f>DATE(YEAR(TRM_día[[#This Row],[Fecha]]),MONTH(TRM_día[[#This Row],[Fecha]]),1)</f>
        <v>43405</v>
      </c>
      <c r="E1787">
        <v>3178.81</v>
      </c>
    </row>
    <row r="1788" spans="2:5">
      <c r="B1788" s="82" t="s">
        <v>2342</v>
      </c>
      <c r="C1788" s="165">
        <f>YEAR(TRM_día[[#This Row],[Fecha]])</f>
        <v>2018</v>
      </c>
      <c r="D1788" s="82">
        <f>DATE(YEAR(TRM_día[[#This Row],[Fecha]]),MONTH(TRM_día[[#This Row],[Fecha]]),1)</f>
        <v>43405</v>
      </c>
      <c r="E1788">
        <v>3189.51</v>
      </c>
    </row>
    <row r="1789" spans="2:5">
      <c r="B1789" s="82" t="s">
        <v>2343</v>
      </c>
      <c r="C1789" s="165">
        <f>YEAR(TRM_día[[#This Row],[Fecha]])</f>
        <v>2018</v>
      </c>
      <c r="D1789" s="82">
        <f>DATE(YEAR(TRM_día[[#This Row],[Fecha]]),MONTH(TRM_día[[#This Row],[Fecha]]),1)</f>
        <v>43405</v>
      </c>
      <c r="E1789">
        <v>3196.26</v>
      </c>
    </row>
    <row r="1790" spans="2:5">
      <c r="B1790" s="82" t="s">
        <v>2344</v>
      </c>
      <c r="C1790" s="165">
        <f>YEAR(TRM_día[[#This Row],[Fecha]])</f>
        <v>2018</v>
      </c>
      <c r="D1790" s="82">
        <f>DATE(YEAR(TRM_día[[#This Row],[Fecha]]),MONTH(TRM_día[[#This Row],[Fecha]]),1)</f>
        <v>43405</v>
      </c>
      <c r="E1790">
        <v>3196.26</v>
      </c>
    </row>
    <row r="1791" spans="2:5">
      <c r="B1791" s="82" t="s">
        <v>2345</v>
      </c>
      <c r="C1791" s="165">
        <f>YEAR(TRM_día[[#This Row],[Fecha]])</f>
        <v>2018</v>
      </c>
      <c r="D1791" s="82">
        <f>DATE(YEAR(TRM_día[[#This Row],[Fecha]]),MONTH(TRM_día[[#This Row],[Fecha]]),1)</f>
        <v>43405</v>
      </c>
      <c r="E1791">
        <v>3223.95</v>
      </c>
    </row>
    <row r="1792" spans="2:5">
      <c r="B1792" s="82" t="s">
        <v>2346</v>
      </c>
      <c r="C1792" s="165">
        <f>YEAR(TRM_día[[#This Row],[Fecha]])</f>
        <v>2018</v>
      </c>
      <c r="D1792" s="82">
        <f>DATE(YEAR(TRM_día[[#This Row],[Fecha]]),MONTH(TRM_día[[#This Row],[Fecha]]),1)</f>
        <v>43405</v>
      </c>
      <c r="E1792">
        <v>3223.95</v>
      </c>
    </row>
    <row r="1793" spans="2:5">
      <c r="B1793" s="82" t="s">
        <v>2347</v>
      </c>
      <c r="C1793" s="165">
        <f>YEAR(TRM_día[[#This Row],[Fecha]])</f>
        <v>2018</v>
      </c>
      <c r="D1793" s="82">
        <f>DATE(YEAR(TRM_día[[#This Row],[Fecha]]),MONTH(TRM_día[[#This Row],[Fecha]]),1)</f>
        <v>43405</v>
      </c>
      <c r="E1793">
        <v>3223.95</v>
      </c>
    </row>
    <row r="1794" spans="2:5">
      <c r="B1794" s="82" t="s">
        <v>2348</v>
      </c>
      <c r="C1794" s="165">
        <f>YEAR(TRM_día[[#This Row],[Fecha]])</f>
        <v>2018</v>
      </c>
      <c r="D1794" s="82">
        <f>DATE(YEAR(TRM_día[[#This Row],[Fecha]]),MONTH(TRM_día[[#This Row],[Fecha]]),1)</f>
        <v>43405</v>
      </c>
      <c r="E1794">
        <v>3240.65</v>
      </c>
    </row>
    <row r="1795" spans="2:5">
      <c r="B1795" s="82" t="s">
        <v>2349</v>
      </c>
      <c r="C1795" s="165">
        <f>YEAR(TRM_día[[#This Row],[Fecha]])</f>
        <v>2018</v>
      </c>
      <c r="D1795" s="82">
        <f>DATE(YEAR(TRM_día[[#This Row],[Fecha]]),MONTH(TRM_día[[#This Row],[Fecha]]),1)</f>
        <v>43405</v>
      </c>
      <c r="E1795">
        <v>3250.56</v>
      </c>
    </row>
    <row r="1796" spans="2:5">
      <c r="B1796" s="82" t="s">
        <v>2350</v>
      </c>
      <c r="C1796" s="165">
        <f>YEAR(TRM_día[[#This Row],[Fecha]])</f>
        <v>2018</v>
      </c>
      <c r="D1796" s="82">
        <f>DATE(YEAR(TRM_día[[#This Row],[Fecha]]),MONTH(TRM_día[[#This Row],[Fecha]]),1)</f>
        <v>43405</v>
      </c>
      <c r="E1796">
        <v>3274.47</v>
      </c>
    </row>
    <row r="1797" spans="2:5">
      <c r="B1797" s="82" t="s">
        <v>2351</v>
      </c>
      <c r="C1797" s="165">
        <f>YEAR(TRM_día[[#This Row],[Fecha]])</f>
        <v>2018</v>
      </c>
      <c r="D1797" s="82">
        <f>DATE(YEAR(TRM_día[[#This Row],[Fecha]]),MONTH(TRM_día[[#This Row],[Fecha]]),1)</f>
        <v>43405</v>
      </c>
      <c r="E1797">
        <v>3240.02</v>
      </c>
    </row>
    <row r="1798" spans="2:5">
      <c r="B1798" s="82" t="s">
        <v>2352</v>
      </c>
      <c r="C1798" s="165">
        <f>YEAR(TRM_día[[#This Row],[Fecha]])</f>
        <v>2018</v>
      </c>
      <c r="D1798" s="82">
        <f>DATE(YEAR(TRM_día[[#This Row],[Fecha]]),MONTH(TRM_día[[#This Row],[Fecha]]),1)</f>
        <v>43435</v>
      </c>
      <c r="E1798">
        <v>3235.27</v>
      </c>
    </row>
    <row r="1799" spans="2:5">
      <c r="B1799" s="82" t="s">
        <v>2353</v>
      </c>
      <c r="C1799" s="165">
        <f>YEAR(TRM_día[[#This Row],[Fecha]])</f>
        <v>2018</v>
      </c>
      <c r="D1799" s="82">
        <f>DATE(YEAR(TRM_día[[#This Row],[Fecha]]),MONTH(TRM_día[[#This Row],[Fecha]]),1)</f>
        <v>43435</v>
      </c>
      <c r="E1799">
        <v>3235.27</v>
      </c>
    </row>
    <row r="1800" spans="2:5">
      <c r="B1800" s="82" t="s">
        <v>2354</v>
      </c>
      <c r="C1800" s="165">
        <f>YEAR(TRM_día[[#This Row],[Fecha]])</f>
        <v>2018</v>
      </c>
      <c r="D1800" s="82">
        <f>DATE(YEAR(TRM_día[[#This Row],[Fecha]]),MONTH(TRM_día[[#This Row],[Fecha]]),1)</f>
        <v>43435</v>
      </c>
      <c r="E1800">
        <v>3235.27</v>
      </c>
    </row>
    <row r="1801" spans="2:5">
      <c r="B1801" s="82" t="s">
        <v>2355</v>
      </c>
      <c r="C1801" s="165">
        <f>YEAR(TRM_día[[#This Row],[Fecha]])</f>
        <v>2018</v>
      </c>
      <c r="D1801" s="82">
        <f>DATE(YEAR(TRM_día[[#This Row],[Fecha]]),MONTH(TRM_día[[#This Row],[Fecha]]),1)</f>
        <v>43435</v>
      </c>
      <c r="E1801">
        <v>3196.15</v>
      </c>
    </row>
    <row r="1802" spans="2:5">
      <c r="B1802" s="82" t="s">
        <v>2356</v>
      </c>
      <c r="C1802" s="165">
        <f>YEAR(TRM_día[[#This Row],[Fecha]])</f>
        <v>2018</v>
      </c>
      <c r="D1802" s="82">
        <f>DATE(YEAR(TRM_día[[#This Row],[Fecha]]),MONTH(TRM_día[[#This Row],[Fecha]]),1)</f>
        <v>43435</v>
      </c>
      <c r="E1802">
        <v>3174.11</v>
      </c>
    </row>
    <row r="1803" spans="2:5">
      <c r="B1803" s="82" t="s">
        <v>2357</v>
      </c>
      <c r="C1803" s="165">
        <f>YEAR(TRM_día[[#This Row],[Fecha]])</f>
        <v>2018</v>
      </c>
      <c r="D1803" s="82">
        <f>DATE(YEAR(TRM_día[[#This Row],[Fecha]]),MONTH(TRM_día[[#This Row],[Fecha]]),1)</f>
        <v>43435</v>
      </c>
      <c r="E1803">
        <v>3162.29</v>
      </c>
    </row>
    <row r="1804" spans="2:5">
      <c r="B1804" s="82" t="s">
        <v>2358</v>
      </c>
      <c r="C1804" s="165">
        <f>YEAR(TRM_día[[#This Row],[Fecha]])</f>
        <v>2018</v>
      </c>
      <c r="D1804" s="82">
        <f>DATE(YEAR(TRM_día[[#This Row],[Fecha]]),MONTH(TRM_día[[#This Row],[Fecha]]),1)</f>
        <v>43435</v>
      </c>
      <c r="E1804">
        <v>3187.86</v>
      </c>
    </row>
    <row r="1805" spans="2:5">
      <c r="B1805" s="82" t="s">
        <v>2359</v>
      </c>
      <c r="C1805" s="165">
        <f>YEAR(TRM_día[[#This Row],[Fecha]])</f>
        <v>2018</v>
      </c>
      <c r="D1805" s="82">
        <f>DATE(YEAR(TRM_día[[#This Row],[Fecha]]),MONTH(TRM_día[[#This Row],[Fecha]]),1)</f>
        <v>43435</v>
      </c>
      <c r="E1805">
        <v>3153.29</v>
      </c>
    </row>
    <row r="1806" spans="2:5">
      <c r="B1806" s="82" t="s">
        <v>2360</v>
      </c>
      <c r="C1806" s="165">
        <f>YEAR(TRM_día[[#This Row],[Fecha]])</f>
        <v>2018</v>
      </c>
      <c r="D1806" s="82">
        <f>DATE(YEAR(TRM_día[[#This Row],[Fecha]]),MONTH(TRM_día[[#This Row],[Fecha]]),1)</f>
        <v>43435</v>
      </c>
      <c r="E1806">
        <v>3153.29</v>
      </c>
    </row>
    <row r="1807" spans="2:5">
      <c r="B1807" s="82" t="s">
        <v>2361</v>
      </c>
      <c r="C1807" s="165">
        <f>YEAR(TRM_día[[#This Row],[Fecha]])</f>
        <v>2018</v>
      </c>
      <c r="D1807" s="82">
        <f>DATE(YEAR(TRM_día[[#This Row],[Fecha]]),MONTH(TRM_día[[#This Row],[Fecha]]),1)</f>
        <v>43435</v>
      </c>
      <c r="E1807">
        <v>3153.29</v>
      </c>
    </row>
    <row r="1808" spans="2:5">
      <c r="B1808" s="82" t="s">
        <v>2362</v>
      </c>
      <c r="C1808" s="165">
        <f>YEAR(TRM_día[[#This Row],[Fecha]])</f>
        <v>2018</v>
      </c>
      <c r="D1808" s="82">
        <f>DATE(YEAR(TRM_día[[#This Row],[Fecha]]),MONTH(TRM_día[[#This Row],[Fecha]]),1)</f>
        <v>43435</v>
      </c>
      <c r="E1808">
        <v>3176.12</v>
      </c>
    </row>
    <row r="1809" spans="2:5">
      <c r="B1809" s="82" t="s">
        <v>2363</v>
      </c>
      <c r="C1809" s="165">
        <f>YEAR(TRM_día[[#This Row],[Fecha]])</f>
        <v>2018</v>
      </c>
      <c r="D1809" s="82">
        <f>DATE(YEAR(TRM_día[[#This Row],[Fecha]]),MONTH(TRM_día[[#This Row],[Fecha]]),1)</f>
        <v>43435</v>
      </c>
      <c r="E1809">
        <v>3184.7</v>
      </c>
    </row>
    <row r="1810" spans="2:5">
      <c r="B1810" s="82" t="s">
        <v>2364</v>
      </c>
      <c r="C1810" s="165">
        <f>YEAR(TRM_día[[#This Row],[Fecha]])</f>
        <v>2018</v>
      </c>
      <c r="D1810" s="82">
        <f>DATE(YEAR(TRM_día[[#This Row],[Fecha]]),MONTH(TRM_día[[#This Row],[Fecha]]),1)</f>
        <v>43435</v>
      </c>
      <c r="E1810">
        <v>3169.36</v>
      </c>
    </row>
    <row r="1811" spans="2:5">
      <c r="B1811" s="82" t="s">
        <v>2365</v>
      </c>
      <c r="C1811" s="165">
        <f>YEAR(TRM_día[[#This Row],[Fecha]])</f>
        <v>2018</v>
      </c>
      <c r="D1811" s="82">
        <f>DATE(YEAR(TRM_día[[#This Row],[Fecha]]),MONTH(TRM_día[[#This Row],[Fecha]]),1)</f>
        <v>43435</v>
      </c>
      <c r="E1811">
        <v>3178.4</v>
      </c>
    </row>
    <row r="1812" spans="2:5">
      <c r="B1812" s="82" t="s">
        <v>2366</v>
      </c>
      <c r="C1812" s="165">
        <f>YEAR(TRM_día[[#This Row],[Fecha]])</f>
        <v>2018</v>
      </c>
      <c r="D1812" s="82">
        <f>DATE(YEAR(TRM_día[[#This Row],[Fecha]]),MONTH(TRM_día[[#This Row],[Fecha]]),1)</f>
        <v>43435</v>
      </c>
      <c r="E1812">
        <v>3196.3</v>
      </c>
    </row>
    <row r="1813" spans="2:5">
      <c r="B1813" s="82" t="s">
        <v>2367</v>
      </c>
      <c r="C1813" s="165">
        <f>YEAR(TRM_día[[#This Row],[Fecha]])</f>
        <v>2018</v>
      </c>
      <c r="D1813" s="82">
        <f>DATE(YEAR(TRM_día[[#This Row],[Fecha]]),MONTH(TRM_día[[#This Row],[Fecha]]),1)</f>
        <v>43435</v>
      </c>
      <c r="E1813">
        <v>3196.3</v>
      </c>
    </row>
    <row r="1814" spans="2:5">
      <c r="B1814" s="82" t="s">
        <v>2368</v>
      </c>
      <c r="C1814" s="165">
        <f>YEAR(TRM_día[[#This Row],[Fecha]])</f>
        <v>2018</v>
      </c>
      <c r="D1814" s="82">
        <f>DATE(YEAR(TRM_día[[#This Row],[Fecha]]),MONTH(TRM_día[[#This Row],[Fecha]]),1)</f>
        <v>43435</v>
      </c>
      <c r="E1814">
        <v>3196.3</v>
      </c>
    </row>
    <row r="1815" spans="2:5">
      <c r="B1815" s="82" t="s">
        <v>2369</v>
      </c>
      <c r="C1815" s="165">
        <f>YEAR(TRM_día[[#This Row],[Fecha]])</f>
        <v>2018</v>
      </c>
      <c r="D1815" s="82">
        <f>DATE(YEAR(TRM_día[[#This Row],[Fecha]]),MONTH(TRM_día[[#This Row],[Fecha]]),1)</f>
        <v>43435</v>
      </c>
      <c r="E1815">
        <v>3188.66</v>
      </c>
    </row>
    <row r="1816" spans="2:5">
      <c r="B1816" s="82" t="s">
        <v>2370</v>
      </c>
      <c r="C1816" s="165">
        <f>YEAR(TRM_día[[#This Row],[Fecha]])</f>
        <v>2018</v>
      </c>
      <c r="D1816" s="82">
        <f>DATE(YEAR(TRM_día[[#This Row],[Fecha]]),MONTH(TRM_día[[#This Row],[Fecha]]),1)</f>
        <v>43435</v>
      </c>
      <c r="E1816">
        <v>3198.45</v>
      </c>
    </row>
    <row r="1817" spans="2:5">
      <c r="B1817" s="82" t="s">
        <v>2371</v>
      </c>
      <c r="C1817" s="165">
        <f>YEAR(TRM_día[[#This Row],[Fecha]])</f>
        <v>2018</v>
      </c>
      <c r="D1817" s="82">
        <f>DATE(YEAR(TRM_día[[#This Row],[Fecha]]),MONTH(TRM_día[[#This Row],[Fecha]]),1)</f>
        <v>43435</v>
      </c>
      <c r="E1817">
        <v>3216.55</v>
      </c>
    </row>
    <row r="1818" spans="2:5">
      <c r="B1818" s="82" t="s">
        <v>2372</v>
      </c>
      <c r="C1818" s="165">
        <f>YEAR(TRM_día[[#This Row],[Fecha]])</f>
        <v>2018</v>
      </c>
      <c r="D1818" s="82">
        <f>DATE(YEAR(TRM_día[[#This Row],[Fecha]]),MONTH(TRM_día[[#This Row],[Fecha]]),1)</f>
        <v>43435</v>
      </c>
      <c r="E1818">
        <v>3246.86</v>
      </c>
    </row>
    <row r="1819" spans="2:5">
      <c r="B1819" s="82" t="s">
        <v>2373</v>
      </c>
      <c r="C1819" s="165">
        <f>YEAR(TRM_día[[#This Row],[Fecha]])</f>
        <v>2018</v>
      </c>
      <c r="D1819" s="82">
        <f>DATE(YEAR(TRM_día[[#This Row],[Fecha]]),MONTH(TRM_día[[#This Row],[Fecha]]),1)</f>
        <v>43435</v>
      </c>
      <c r="E1819">
        <v>3285.34</v>
      </c>
    </row>
    <row r="1820" spans="2:5">
      <c r="B1820" s="82" t="s">
        <v>2374</v>
      </c>
      <c r="C1820" s="165">
        <f>YEAR(TRM_día[[#This Row],[Fecha]])</f>
        <v>2018</v>
      </c>
      <c r="D1820" s="82">
        <f>DATE(YEAR(TRM_día[[#This Row],[Fecha]]),MONTH(TRM_día[[#This Row],[Fecha]]),1)</f>
        <v>43435</v>
      </c>
      <c r="E1820">
        <v>3285.34</v>
      </c>
    </row>
    <row r="1821" spans="2:5">
      <c r="B1821" s="82" t="s">
        <v>2375</v>
      </c>
      <c r="C1821" s="165">
        <f>YEAR(TRM_día[[#This Row],[Fecha]])</f>
        <v>2018</v>
      </c>
      <c r="D1821" s="82">
        <f>DATE(YEAR(TRM_día[[#This Row],[Fecha]]),MONTH(TRM_día[[#This Row],[Fecha]]),1)</f>
        <v>43435</v>
      </c>
      <c r="E1821">
        <v>3285.34</v>
      </c>
    </row>
    <row r="1822" spans="2:5">
      <c r="B1822" s="82" t="s">
        <v>2376</v>
      </c>
      <c r="C1822" s="165">
        <f>YEAR(TRM_día[[#This Row],[Fecha]])</f>
        <v>2018</v>
      </c>
      <c r="D1822" s="82">
        <f>DATE(YEAR(TRM_día[[#This Row],[Fecha]]),MONTH(TRM_día[[#This Row],[Fecha]]),1)</f>
        <v>43435</v>
      </c>
      <c r="E1822">
        <v>3285.51</v>
      </c>
    </row>
    <row r="1823" spans="2:5">
      <c r="B1823" s="82" t="s">
        <v>2377</v>
      </c>
      <c r="C1823" s="165">
        <f>YEAR(TRM_día[[#This Row],[Fecha]])</f>
        <v>2018</v>
      </c>
      <c r="D1823" s="82">
        <f>DATE(YEAR(TRM_día[[#This Row],[Fecha]]),MONTH(TRM_día[[#This Row],[Fecha]]),1)</f>
        <v>43435</v>
      </c>
      <c r="E1823">
        <v>3285.51</v>
      </c>
    </row>
    <row r="1824" spans="2:5">
      <c r="B1824" s="82" t="s">
        <v>2378</v>
      </c>
      <c r="C1824" s="165">
        <f>YEAR(TRM_día[[#This Row],[Fecha]])</f>
        <v>2018</v>
      </c>
      <c r="D1824" s="82">
        <f>DATE(YEAR(TRM_día[[#This Row],[Fecha]]),MONTH(TRM_día[[#This Row],[Fecha]]),1)</f>
        <v>43435</v>
      </c>
      <c r="E1824">
        <v>3289.69</v>
      </c>
    </row>
    <row r="1825" spans="2:5">
      <c r="B1825" s="82" t="s">
        <v>2379</v>
      </c>
      <c r="C1825" s="165">
        <f>YEAR(TRM_día[[#This Row],[Fecha]])</f>
        <v>2018</v>
      </c>
      <c r="D1825" s="82">
        <f>DATE(YEAR(TRM_día[[#This Row],[Fecha]]),MONTH(TRM_día[[#This Row],[Fecha]]),1)</f>
        <v>43435</v>
      </c>
      <c r="E1825">
        <v>3275.01</v>
      </c>
    </row>
    <row r="1826" spans="2:5">
      <c r="B1826" s="82" t="s">
        <v>2380</v>
      </c>
      <c r="C1826" s="165">
        <f>YEAR(TRM_día[[#This Row],[Fecha]])</f>
        <v>2018</v>
      </c>
      <c r="D1826" s="82">
        <f>DATE(YEAR(TRM_día[[#This Row],[Fecha]]),MONTH(TRM_día[[#This Row],[Fecha]]),1)</f>
        <v>43435</v>
      </c>
      <c r="E1826">
        <v>3249.75</v>
      </c>
    </row>
    <row r="1827" spans="2:5">
      <c r="B1827" s="82" t="s">
        <v>2381</v>
      </c>
      <c r="C1827" s="165">
        <f>YEAR(TRM_día[[#This Row],[Fecha]])</f>
        <v>2018</v>
      </c>
      <c r="D1827" s="82">
        <f>DATE(YEAR(TRM_día[[#This Row],[Fecha]]),MONTH(TRM_día[[#This Row],[Fecha]]),1)</f>
        <v>43435</v>
      </c>
      <c r="E1827">
        <v>3249.75</v>
      </c>
    </row>
    <row r="1828" spans="2:5">
      <c r="B1828" s="82" t="s">
        <v>2382</v>
      </c>
      <c r="C1828" s="165">
        <f>YEAR(TRM_día[[#This Row],[Fecha]])</f>
        <v>2018</v>
      </c>
      <c r="D1828" s="82">
        <f>DATE(YEAR(TRM_día[[#This Row],[Fecha]]),MONTH(TRM_día[[#This Row],[Fecha]]),1)</f>
        <v>43435</v>
      </c>
      <c r="E1828">
        <v>3249.75</v>
      </c>
    </row>
    <row r="1829" spans="2:5">
      <c r="B1829" s="82" t="s">
        <v>2383</v>
      </c>
      <c r="C1829" s="165">
        <f>YEAR(TRM_día[[#This Row],[Fecha]])</f>
        <v>2019</v>
      </c>
      <c r="D1829" s="82">
        <f>DATE(YEAR(TRM_día[[#This Row],[Fecha]]),MONTH(TRM_día[[#This Row],[Fecha]]),1)</f>
        <v>43466</v>
      </c>
      <c r="E1829">
        <v>3249.75</v>
      </c>
    </row>
    <row r="1830" spans="2:5">
      <c r="B1830" s="82" t="s">
        <v>2384</v>
      </c>
      <c r="C1830" s="165">
        <f>YEAR(TRM_día[[#This Row],[Fecha]])</f>
        <v>2019</v>
      </c>
      <c r="D1830" s="82">
        <f>DATE(YEAR(TRM_día[[#This Row],[Fecha]]),MONTH(TRM_día[[#This Row],[Fecha]]),1)</f>
        <v>43466</v>
      </c>
      <c r="E1830">
        <v>3249.75</v>
      </c>
    </row>
    <row r="1831" spans="2:5">
      <c r="B1831" s="82" t="s">
        <v>2385</v>
      </c>
      <c r="C1831" s="165">
        <f>YEAR(TRM_día[[#This Row],[Fecha]])</f>
        <v>2019</v>
      </c>
      <c r="D1831" s="82">
        <f>DATE(YEAR(TRM_día[[#This Row],[Fecha]]),MONTH(TRM_día[[#This Row],[Fecha]]),1)</f>
        <v>43466</v>
      </c>
      <c r="E1831">
        <v>3250.01</v>
      </c>
    </row>
    <row r="1832" spans="2:5">
      <c r="B1832" s="82" t="s">
        <v>2386</v>
      </c>
      <c r="C1832" s="165">
        <f>YEAR(TRM_día[[#This Row],[Fecha]])</f>
        <v>2019</v>
      </c>
      <c r="D1832" s="82">
        <f>DATE(YEAR(TRM_día[[#This Row],[Fecha]]),MONTH(TRM_día[[#This Row],[Fecha]]),1)</f>
        <v>43466</v>
      </c>
      <c r="E1832">
        <v>3241.2</v>
      </c>
    </row>
    <row r="1833" spans="2:5">
      <c r="B1833" s="82" t="s">
        <v>2387</v>
      </c>
      <c r="C1833" s="165">
        <f>YEAR(TRM_día[[#This Row],[Fecha]])</f>
        <v>2019</v>
      </c>
      <c r="D1833" s="82">
        <f>DATE(YEAR(TRM_día[[#This Row],[Fecha]]),MONTH(TRM_día[[#This Row],[Fecha]]),1)</f>
        <v>43466</v>
      </c>
      <c r="E1833">
        <v>3208.56</v>
      </c>
    </row>
    <row r="1834" spans="2:5">
      <c r="B1834" s="82" t="s">
        <v>2388</v>
      </c>
      <c r="C1834" s="165">
        <f>YEAR(TRM_día[[#This Row],[Fecha]])</f>
        <v>2019</v>
      </c>
      <c r="D1834" s="82">
        <f>DATE(YEAR(TRM_día[[#This Row],[Fecha]]),MONTH(TRM_día[[#This Row],[Fecha]]),1)</f>
        <v>43466</v>
      </c>
      <c r="E1834">
        <v>3208.56</v>
      </c>
    </row>
    <row r="1835" spans="2:5">
      <c r="B1835" s="82" t="s">
        <v>2389</v>
      </c>
      <c r="C1835" s="165">
        <f>YEAR(TRM_día[[#This Row],[Fecha]])</f>
        <v>2019</v>
      </c>
      <c r="D1835" s="82">
        <f>DATE(YEAR(TRM_día[[#This Row],[Fecha]]),MONTH(TRM_día[[#This Row],[Fecha]]),1)</f>
        <v>43466</v>
      </c>
      <c r="E1835">
        <v>3208.56</v>
      </c>
    </row>
    <row r="1836" spans="2:5">
      <c r="B1836" s="82" t="s">
        <v>2390</v>
      </c>
      <c r="C1836" s="165">
        <f>YEAR(TRM_día[[#This Row],[Fecha]])</f>
        <v>2019</v>
      </c>
      <c r="D1836" s="82">
        <f>DATE(YEAR(TRM_día[[#This Row],[Fecha]]),MONTH(TRM_día[[#This Row],[Fecha]]),1)</f>
        <v>43466</v>
      </c>
      <c r="E1836">
        <v>3208.56</v>
      </c>
    </row>
    <row r="1837" spans="2:5">
      <c r="B1837" s="82" t="s">
        <v>2391</v>
      </c>
      <c r="C1837" s="165">
        <f>YEAR(TRM_día[[#This Row],[Fecha]])</f>
        <v>2019</v>
      </c>
      <c r="D1837" s="82">
        <f>DATE(YEAR(TRM_día[[#This Row],[Fecha]]),MONTH(TRM_día[[#This Row],[Fecha]]),1)</f>
        <v>43466</v>
      </c>
      <c r="E1837">
        <v>3164.75</v>
      </c>
    </row>
    <row r="1838" spans="2:5">
      <c r="B1838" s="82" t="s">
        <v>2392</v>
      </c>
      <c r="C1838" s="165">
        <f>YEAR(TRM_día[[#This Row],[Fecha]])</f>
        <v>2019</v>
      </c>
      <c r="D1838" s="82">
        <f>DATE(YEAR(TRM_día[[#This Row],[Fecha]]),MONTH(TRM_día[[#This Row],[Fecha]]),1)</f>
        <v>43466</v>
      </c>
      <c r="E1838">
        <v>3128.07</v>
      </c>
    </row>
    <row r="1839" spans="2:5">
      <c r="B1839" s="82" t="s">
        <v>2393</v>
      </c>
      <c r="C1839" s="165">
        <f>YEAR(TRM_día[[#This Row],[Fecha]])</f>
        <v>2019</v>
      </c>
      <c r="D1839" s="82">
        <f>DATE(YEAR(TRM_día[[#This Row],[Fecha]]),MONTH(TRM_día[[#This Row],[Fecha]]),1)</f>
        <v>43466</v>
      </c>
      <c r="E1839">
        <v>3136.49</v>
      </c>
    </row>
    <row r="1840" spans="2:5">
      <c r="B1840" s="82" t="s">
        <v>2394</v>
      </c>
      <c r="C1840" s="165">
        <f>YEAR(TRM_día[[#This Row],[Fecha]])</f>
        <v>2019</v>
      </c>
      <c r="D1840" s="82">
        <f>DATE(YEAR(TRM_día[[#This Row],[Fecha]]),MONTH(TRM_día[[#This Row],[Fecha]]),1)</f>
        <v>43466</v>
      </c>
      <c r="E1840">
        <v>3151.49</v>
      </c>
    </row>
    <row r="1841" spans="2:5">
      <c r="B1841" s="82" t="s">
        <v>2395</v>
      </c>
      <c r="C1841" s="165">
        <f>YEAR(TRM_día[[#This Row],[Fecha]])</f>
        <v>2019</v>
      </c>
      <c r="D1841" s="82">
        <f>DATE(YEAR(TRM_día[[#This Row],[Fecha]]),MONTH(TRM_día[[#This Row],[Fecha]]),1)</f>
        <v>43466</v>
      </c>
      <c r="E1841">
        <v>3151.49</v>
      </c>
    </row>
    <row r="1842" spans="2:5">
      <c r="B1842" s="82" t="s">
        <v>2396</v>
      </c>
      <c r="C1842" s="165">
        <f>YEAR(TRM_día[[#This Row],[Fecha]])</f>
        <v>2019</v>
      </c>
      <c r="D1842" s="82">
        <f>DATE(YEAR(TRM_día[[#This Row],[Fecha]]),MONTH(TRM_día[[#This Row],[Fecha]]),1)</f>
        <v>43466</v>
      </c>
      <c r="E1842">
        <v>3151.49</v>
      </c>
    </row>
    <row r="1843" spans="2:5">
      <c r="B1843" s="82" t="s">
        <v>2397</v>
      </c>
      <c r="C1843" s="165">
        <f>YEAR(TRM_día[[#This Row],[Fecha]])</f>
        <v>2019</v>
      </c>
      <c r="D1843" s="82">
        <f>DATE(YEAR(TRM_día[[#This Row],[Fecha]]),MONTH(TRM_día[[#This Row],[Fecha]]),1)</f>
        <v>43466</v>
      </c>
      <c r="E1843">
        <v>3143.22</v>
      </c>
    </row>
    <row r="1844" spans="2:5">
      <c r="B1844" s="82" t="s">
        <v>2398</v>
      </c>
      <c r="C1844" s="165">
        <f>YEAR(TRM_día[[#This Row],[Fecha]])</f>
        <v>2019</v>
      </c>
      <c r="D1844" s="82">
        <f>DATE(YEAR(TRM_día[[#This Row],[Fecha]]),MONTH(TRM_día[[#This Row],[Fecha]]),1)</f>
        <v>43466</v>
      </c>
      <c r="E1844">
        <v>3137.66</v>
      </c>
    </row>
    <row r="1845" spans="2:5">
      <c r="B1845" s="82" t="s">
        <v>2399</v>
      </c>
      <c r="C1845" s="165">
        <f>YEAR(TRM_día[[#This Row],[Fecha]])</f>
        <v>2019</v>
      </c>
      <c r="D1845" s="82">
        <f>DATE(YEAR(TRM_día[[#This Row],[Fecha]]),MONTH(TRM_día[[#This Row],[Fecha]]),1)</f>
        <v>43466</v>
      </c>
      <c r="E1845">
        <v>3124.96</v>
      </c>
    </row>
    <row r="1846" spans="2:5">
      <c r="B1846" s="82" t="s">
        <v>2400</v>
      </c>
      <c r="C1846" s="165">
        <f>YEAR(TRM_día[[#This Row],[Fecha]])</f>
        <v>2019</v>
      </c>
      <c r="D1846" s="82">
        <f>DATE(YEAR(TRM_día[[#This Row],[Fecha]]),MONTH(TRM_día[[#This Row],[Fecha]]),1)</f>
        <v>43466</v>
      </c>
      <c r="E1846">
        <v>3140.19</v>
      </c>
    </row>
    <row r="1847" spans="2:5">
      <c r="B1847" s="82" t="s">
        <v>2401</v>
      </c>
      <c r="C1847" s="165">
        <f>YEAR(TRM_día[[#This Row],[Fecha]])</f>
        <v>2019</v>
      </c>
      <c r="D1847" s="82">
        <f>DATE(YEAR(TRM_día[[#This Row],[Fecha]]),MONTH(TRM_día[[#This Row],[Fecha]]),1)</f>
        <v>43466</v>
      </c>
      <c r="E1847">
        <v>3120.56</v>
      </c>
    </row>
    <row r="1848" spans="2:5">
      <c r="B1848" s="82" t="s">
        <v>2402</v>
      </c>
      <c r="C1848" s="165">
        <f>YEAR(TRM_día[[#This Row],[Fecha]])</f>
        <v>2019</v>
      </c>
      <c r="D1848" s="82">
        <f>DATE(YEAR(TRM_día[[#This Row],[Fecha]]),MONTH(TRM_día[[#This Row],[Fecha]]),1)</f>
        <v>43466</v>
      </c>
      <c r="E1848">
        <v>3120.56</v>
      </c>
    </row>
    <row r="1849" spans="2:5">
      <c r="B1849" s="82" t="s">
        <v>2403</v>
      </c>
      <c r="C1849" s="165">
        <f>YEAR(TRM_día[[#This Row],[Fecha]])</f>
        <v>2019</v>
      </c>
      <c r="D1849" s="82">
        <f>DATE(YEAR(TRM_día[[#This Row],[Fecha]]),MONTH(TRM_día[[#This Row],[Fecha]]),1)</f>
        <v>43466</v>
      </c>
      <c r="E1849">
        <v>3120.56</v>
      </c>
    </row>
    <row r="1850" spans="2:5">
      <c r="B1850" s="82" t="s">
        <v>2404</v>
      </c>
      <c r="C1850" s="165">
        <f>YEAR(TRM_día[[#This Row],[Fecha]])</f>
        <v>2019</v>
      </c>
      <c r="D1850" s="82">
        <f>DATE(YEAR(TRM_día[[#This Row],[Fecha]]),MONTH(TRM_día[[#This Row],[Fecha]]),1)</f>
        <v>43466</v>
      </c>
      <c r="E1850">
        <v>3120.56</v>
      </c>
    </row>
    <row r="1851" spans="2:5">
      <c r="B1851" s="82" t="s">
        <v>2405</v>
      </c>
      <c r="C1851" s="165">
        <f>YEAR(TRM_día[[#This Row],[Fecha]])</f>
        <v>2019</v>
      </c>
      <c r="D1851" s="82">
        <f>DATE(YEAR(TRM_día[[#This Row],[Fecha]]),MONTH(TRM_día[[#This Row],[Fecha]]),1)</f>
        <v>43466</v>
      </c>
      <c r="E1851">
        <v>3136.59</v>
      </c>
    </row>
    <row r="1852" spans="2:5">
      <c r="B1852" s="82" t="s">
        <v>2406</v>
      </c>
      <c r="C1852" s="165">
        <f>YEAR(TRM_día[[#This Row],[Fecha]])</f>
        <v>2019</v>
      </c>
      <c r="D1852" s="82">
        <f>DATE(YEAR(TRM_día[[#This Row],[Fecha]]),MONTH(TRM_día[[#This Row],[Fecha]]),1)</f>
        <v>43466</v>
      </c>
      <c r="E1852">
        <v>3146.14</v>
      </c>
    </row>
    <row r="1853" spans="2:5">
      <c r="B1853" s="82" t="s">
        <v>2407</v>
      </c>
      <c r="C1853" s="165">
        <f>YEAR(TRM_día[[#This Row],[Fecha]])</f>
        <v>2019</v>
      </c>
      <c r="D1853" s="82">
        <f>DATE(YEAR(TRM_día[[#This Row],[Fecha]]),MONTH(TRM_día[[#This Row],[Fecha]]),1)</f>
        <v>43466</v>
      </c>
      <c r="E1853">
        <v>3160.52</v>
      </c>
    </row>
    <row r="1854" spans="2:5">
      <c r="B1854" s="82" t="s">
        <v>2408</v>
      </c>
      <c r="C1854" s="165">
        <f>YEAR(TRM_día[[#This Row],[Fecha]])</f>
        <v>2019</v>
      </c>
      <c r="D1854" s="82">
        <f>DATE(YEAR(TRM_día[[#This Row],[Fecha]]),MONTH(TRM_día[[#This Row],[Fecha]]),1)</f>
        <v>43466</v>
      </c>
      <c r="E1854">
        <v>3150.58</v>
      </c>
    </row>
    <row r="1855" spans="2:5">
      <c r="B1855" s="82" t="s">
        <v>2409</v>
      </c>
      <c r="C1855" s="165">
        <f>YEAR(TRM_día[[#This Row],[Fecha]])</f>
        <v>2019</v>
      </c>
      <c r="D1855" s="82">
        <f>DATE(YEAR(TRM_día[[#This Row],[Fecha]]),MONTH(TRM_día[[#This Row],[Fecha]]),1)</f>
        <v>43466</v>
      </c>
      <c r="E1855">
        <v>3150.58</v>
      </c>
    </row>
    <row r="1856" spans="2:5">
      <c r="B1856" s="82" t="s">
        <v>2410</v>
      </c>
      <c r="C1856" s="165">
        <f>YEAR(TRM_día[[#This Row],[Fecha]])</f>
        <v>2019</v>
      </c>
      <c r="D1856" s="82">
        <f>DATE(YEAR(TRM_día[[#This Row],[Fecha]]),MONTH(TRM_día[[#This Row],[Fecha]]),1)</f>
        <v>43466</v>
      </c>
      <c r="E1856">
        <v>3150.58</v>
      </c>
    </row>
    <row r="1857" spans="2:5">
      <c r="B1857" s="82" t="s">
        <v>2411</v>
      </c>
      <c r="C1857" s="165">
        <f>YEAR(TRM_día[[#This Row],[Fecha]])</f>
        <v>2019</v>
      </c>
      <c r="D1857" s="82">
        <f>DATE(YEAR(TRM_día[[#This Row],[Fecha]]),MONTH(TRM_día[[#This Row],[Fecha]]),1)</f>
        <v>43466</v>
      </c>
      <c r="E1857">
        <v>3167.86</v>
      </c>
    </row>
    <row r="1858" spans="2:5">
      <c r="B1858" s="82" t="s">
        <v>2412</v>
      </c>
      <c r="C1858" s="165">
        <f>YEAR(TRM_día[[#This Row],[Fecha]])</f>
        <v>2019</v>
      </c>
      <c r="D1858" s="82">
        <f>DATE(YEAR(TRM_día[[#This Row],[Fecha]]),MONTH(TRM_día[[#This Row],[Fecha]]),1)</f>
        <v>43466</v>
      </c>
      <c r="E1858">
        <v>3157.52</v>
      </c>
    </row>
    <row r="1859" spans="2:5">
      <c r="B1859" s="82" t="s">
        <v>2413</v>
      </c>
      <c r="C1859" s="165">
        <f>YEAR(TRM_día[[#This Row],[Fecha]])</f>
        <v>2019</v>
      </c>
      <c r="D1859" s="82">
        <f>DATE(YEAR(TRM_día[[#This Row],[Fecha]]),MONTH(TRM_día[[#This Row],[Fecha]]),1)</f>
        <v>43466</v>
      </c>
      <c r="E1859">
        <v>3163.46</v>
      </c>
    </row>
    <row r="1860" spans="2:5">
      <c r="B1860" s="82" t="s">
        <v>2414</v>
      </c>
      <c r="C1860" s="165">
        <f>YEAR(TRM_día[[#This Row],[Fecha]])</f>
        <v>2019</v>
      </c>
      <c r="D1860" s="82">
        <f>DATE(YEAR(TRM_día[[#This Row],[Fecha]]),MONTH(TRM_día[[#This Row],[Fecha]]),1)</f>
        <v>43497</v>
      </c>
      <c r="E1860">
        <v>3115.7</v>
      </c>
    </row>
    <row r="1861" spans="2:5">
      <c r="B1861" s="82" t="s">
        <v>2415</v>
      </c>
      <c r="C1861" s="165">
        <f>YEAR(TRM_día[[#This Row],[Fecha]])</f>
        <v>2019</v>
      </c>
      <c r="D1861" s="82">
        <f>DATE(YEAR(TRM_día[[#This Row],[Fecha]]),MONTH(TRM_día[[#This Row],[Fecha]]),1)</f>
        <v>43497</v>
      </c>
      <c r="E1861">
        <v>3102.61</v>
      </c>
    </row>
    <row r="1862" spans="2:5">
      <c r="B1862" s="82" t="s">
        <v>2416</v>
      </c>
      <c r="C1862" s="165">
        <f>YEAR(TRM_día[[#This Row],[Fecha]])</f>
        <v>2019</v>
      </c>
      <c r="D1862" s="82">
        <f>DATE(YEAR(TRM_día[[#This Row],[Fecha]]),MONTH(TRM_día[[#This Row],[Fecha]]),1)</f>
        <v>43497</v>
      </c>
      <c r="E1862">
        <v>3102.61</v>
      </c>
    </row>
    <row r="1863" spans="2:5">
      <c r="B1863" s="82" t="s">
        <v>2417</v>
      </c>
      <c r="C1863" s="165">
        <f>YEAR(TRM_día[[#This Row],[Fecha]])</f>
        <v>2019</v>
      </c>
      <c r="D1863" s="82">
        <f>DATE(YEAR(TRM_día[[#This Row],[Fecha]]),MONTH(TRM_día[[#This Row],[Fecha]]),1)</f>
        <v>43497</v>
      </c>
      <c r="E1863">
        <v>3102.61</v>
      </c>
    </row>
    <row r="1864" spans="2:5">
      <c r="B1864" s="82" t="s">
        <v>2418</v>
      </c>
      <c r="C1864" s="165">
        <f>YEAR(TRM_día[[#This Row],[Fecha]])</f>
        <v>2019</v>
      </c>
      <c r="D1864" s="82">
        <f>DATE(YEAR(TRM_día[[#This Row],[Fecha]]),MONTH(TRM_día[[#This Row],[Fecha]]),1)</f>
        <v>43497</v>
      </c>
      <c r="E1864">
        <v>3089.4</v>
      </c>
    </row>
    <row r="1865" spans="2:5">
      <c r="B1865" s="82" t="s">
        <v>2419</v>
      </c>
      <c r="C1865" s="165">
        <f>YEAR(TRM_día[[#This Row],[Fecha]])</f>
        <v>2019</v>
      </c>
      <c r="D1865" s="82">
        <f>DATE(YEAR(TRM_día[[#This Row],[Fecha]]),MONTH(TRM_día[[#This Row],[Fecha]]),1)</f>
        <v>43497</v>
      </c>
      <c r="E1865">
        <v>3094.05</v>
      </c>
    </row>
    <row r="1866" spans="2:5">
      <c r="B1866" s="82" t="s">
        <v>2420</v>
      </c>
      <c r="C1866" s="165">
        <f>YEAR(TRM_día[[#This Row],[Fecha]])</f>
        <v>2019</v>
      </c>
      <c r="D1866" s="82">
        <f>DATE(YEAR(TRM_día[[#This Row],[Fecha]]),MONTH(TRM_día[[#This Row],[Fecha]]),1)</f>
        <v>43497</v>
      </c>
      <c r="E1866">
        <v>3108.54</v>
      </c>
    </row>
    <row r="1867" spans="2:5">
      <c r="B1867" s="82" t="s">
        <v>2421</v>
      </c>
      <c r="C1867" s="165">
        <f>YEAR(TRM_día[[#This Row],[Fecha]])</f>
        <v>2019</v>
      </c>
      <c r="D1867" s="82">
        <f>DATE(YEAR(TRM_día[[#This Row],[Fecha]]),MONTH(TRM_día[[#This Row],[Fecha]]),1)</f>
        <v>43497</v>
      </c>
      <c r="E1867">
        <v>3110.46</v>
      </c>
    </row>
    <row r="1868" spans="2:5">
      <c r="B1868" s="82" t="s">
        <v>2422</v>
      </c>
      <c r="C1868" s="165">
        <f>YEAR(TRM_día[[#This Row],[Fecha]])</f>
        <v>2019</v>
      </c>
      <c r="D1868" s="82">
        <f>DATE(YEAR(TRM_día[[#This Row],[Fecha]]),MONTH(TRM_día[[#This Row],[Fecha]]),1)</f>
        <v>43497</v>
      </c>
      <c r="E1868">
        <v>3115.94</v>
      </c>
    </row>
    <row r="1869" spans="2:5">
      <c r="B1869" s="82" t="s">
        <v>2423</v>
      </c>
      <c r="C1869" s="165">
        <f>YEAR(TRM_día[[#This Row],[Fecha]])</f>
        <v>2019</v>
      </c>
      <c r="D1869" s="82">
        <f>DATE(YEAR(TRM_día[[#This Row],[Fecha]]),MONTH(TRM_día[[#This Row],[Fecha]]),1)</f>
        <v>43497</v>
      </c>
      <c r="E1869">
        <v>3115.94</v>
      </c>
    </row>
    <row r="1870" spans="2:5">
      <c r="B1870" s="82" t="s">
        <v>2424</v>
      </c>
      <c r="C1870" s="165">
        <f>YEAR(TRM_día[[#This Row],[Fecha]])</f>
        <v>2019</v>
      </c>
      <c r="D1870" s="82">
        <f>DATE(YEAR(TRM_día[[#This Row],[Fecha]]),MONTH(TRM_día[[#This Row],[Fecha]]),1)</f>
        <v>43497</v>
      </c>
      <c r="E1870">
        <v>3115.94</v>
      </c>
    </row>
    <row r="1871" spans="2:5">
      <c r="B1871" s="82" t="s">
        <v>2425</v>
      </c>
      <c r="C1871" s="165">
        <f>YEAR(TRM_día[[#This Row],[Fecha]])</f>
        <v>2019</v>
      </c>
      <c r="D1871" s="82">
        <f>DATE(YEAR(TRM_día[[#This Row],[Fecha]]),MONTH(TRM_día[[#This Row],[Fecha]]),1)</f>
        <v>43497</v>
      </c>
      <c r="E1871">
        <v>3132.61</v>
      </c>
    </row>
    <row r="1872" spans="2:5">
      <c r="B1872" s="82" t="s">
        <v>2426</v>
      </c>
      <c r="C1872" s="165">
        <f>YEAR(TRM_día[[#This Row],[Fecha]])</f>
        <v>2019</v>
      </c>
      <c r="D1872" s="82">
        <f>DATE(YEAR(TRM_día[[#This Row],[Fecha]]),MONTH(TRM_día[[#This Row],[Fecha]]),1)</f>
        <v>43497</v>
      </c>
      <c r="E1872">
        <v>3131.1</v>
      </c>
    </row>
    <row r="1873" spans="2:5">
      <c r="B1873" s="82" t="s">
        <v>2427</v>
      </c>
      <c r="C1873" s="165">
        <f>YEAR(TRM_día[[#This Row],[Fecha]])</f>
        <v>2019</v>
      </c>
      <c r="D1873" s="82">
        <f>DATE(YEAR(TRM_día[[#This Row],[Fecha]]),MONTH(TRM_día[[#This Row],[Fecha]]),1)</f>
        <v>43497</v>
      </c>
      <c r="E1873">
        <v>3135.56</v>
      </c>
    </row>
    <row r="1874" spans="2:5">
      <c r="B1874" s="82" t="s">
        <v>2428</v>
      </c>
      <c r="C1874" s="165">
        <f>YEAR(TRM_día[[#This Row],[Fecha]])</f>
        <v>2019</v>
      </c>
      <c r="D1874" s="82">
        <f>DATE(YEAR(TRM_día[[#This Row],[Fecha]]),MONTH(TRM_día[[#This Row],[Fecha]]),1)</f>
        <v>43497</v>
      </c>
      <c r="E1874">
        <v>3155.27</v>
      </c>
    </row>
    <row r="1875" spans="2:5">
      <c r="B1875" s="82" t="s">
        <v>2429</v>
      </c>
      <c r="C1875" s="165">
        <f>YEAR(TRM_día[[#This Row],[Fecha]])</f>
        <v>2019</v>
      </c>
      <c r="D1875" s="82">
        <f>DATE(YEAR(TRM_día[[#This Row],[Fecha]]),MONTH(TRM_día[[#This Row],[Fecha]]),1)</f>
        <v>43497</v>
      </c>
      <c r="E1875">
        <v>3141.4</v>
      </c>
    </row>
    <row r="1876" spans="2:5">
      <c r="B1876" s="82" t="s">
        <v>2430</v>
      </c>
      <c r="C1876" s="165">
        <f>YEAR(TRM_día[[#This Row],[Fecha]])</f>
        <v>2019</v>
      </c>
      <c r="D1876" s="82">
        <f>DATE(YEAR(TRM_día[[#This Row],[Fecha]]),MONTH(TRM_día[[#This Row],[Fecha]]),1)</f>
        <v>43497</v>
      </c>
      <c r="E1876">
        <v>3141.4</v>
      </c>
    </row>
    <row r="1877" spans="2:5">
      <c r="B1877" s="82" t="s">
        <v>2431</v>
      </c>
      <c r="C1877" s="165">
        <f>YEAR(TRM_día[[#This Row],[Fecha]])</f>
        <v>2019</v>
      </c>
      <c r="D1877" s="82">
        <f>DATE(YEAR(TRM_día[[#This Row],[Fecha]]),MONTH(TRM_día[[#This Row],[Fecha]]),1)</f>
        <v>43497</v>
      </c>
      <c r="E1877">
        <v>3141.4</v>
      </c>
    </row>
    <row r="1878" spans="2:5">
      <c r="B1878" s="82" t="s">
        <v>2432</v>
      </c>
      <c r="C1878" s="165">
        <f>YEAR(TRM_día[[#This Row],[Fecha]])</f>
        <v>2019</v>
      </c>
      <c r="D1878" s="82">
        <f>DATE(YEAR(TRM_día[[#This Row],[Fecha]]),MONTH(TRM_día[[#This Row],[Fecha]]),1)</f>
        <v>43497</v>
      </c>
      <c r="E1878">
        <v>3141.4</v>
      </c>
    </row>
    <row r="1879" spans="2:5">
      <c r="B1879" s="82" t="s">
        <v>2433</v>
      </c>
      <c r="C1879" s="165">
        <f>YEAR(TRM_día[[#This Row],[Fecha]])</f>
        <v>2019</v>
      </c>
      <c r="D1879" s="82">
        <f>DATE(YEAR(TRM_día[[#This Row],[Fecha]]),MONTH(TRM_día[[#This Row],[Fecha]]),1)</f>
        <v>43497</v>
      </c>
      <c r="E1879">
        <v>3118.36</v>
      </c>
    </row>
    <row r="1880" spans="2:5">
      <c r="B1880" s="82" t="s">
        <v>2434</v>
      </c>
      <c r="C1880" s="165">
        <f>YEAR(TRM_día[[#This Row],[Fecha]])</f>
        <v>2019</v>
      </c>
      <c r="D1880" s="82">
        <f>DATE(YEAR(TRM_día[[#This Row],[Fecha]]),MONTH(TRM_día[[#This Row],[Fecha]]),1)</f>
        <v>43497</v>
      </c>
      <c r="E1880">
        <v>3112.18</v>
      </c>
    </row>
    <row r="1881" spans="2:5">
      <c r="B1881" s="82" t="s">
        <v>2435</v>
      </c>
      <c r="C1881" s="165">
        <f>YEAR(TRM_día[[#This Row],[Fecha]])</f>
        <v>2019</v>
      </c>
      <c r="D1881" s="82">
        <f>DATE(YEAR(TRM_día[[#This Row],[Fecha]]),MONTH(TRM_día[[#This Row],[Fecha]]),1)</f>
        <v>43497</v>
      </c>
      <c r="E1881">
        <v>3119.42</v>
      </c>
    </row>
    <row r="1882" spans="2:5">
      <c r="B1882" s="82" t="s">
        <v>2436</v>
      </c>
      <c r="C1882" s="165">
        <f>YEAR(TRM_día[[#This Row],[Fecha]])</f>
        <v>2019</v>
      </c>
      <c r="D1882" s="82">
        <f>DATE(YEAR(TRM_día[[#This Row],[Fecha]]),MONTH(TRM_día[[#This Row],[Fecha]]),1)</f>
        <v>43497</v>
      </c>
      <c r="E1882">
        <v>3110.29</v>
      </c>
    </row>
    <row r="1883" spans="2:5">
      <c r="B1883" s="82" t="s">
        <v>2437</v>
      </c>
      <c r="C1883" s="165">
        <f>YEAR(TRM_día[[#This Row],[Fecha]])</f>
        <v>2019</v>
      </c>
      <c r="D1883" s="82">
        <f>DATE(YEAR(TRM_día[[#This Row],[Fecha]]),MONTH(TRM_día[[#This Row],[Fecha]]),1)</f>
        <v>43497</v>
      </c>
      <c r="E1883">
        <v>3110.29</v>
      </c>
    </row>
    <row r="1884" spans="2:5">
      <c r="B1884" s="82" t="s">
        <v>2438</v>
      </c>
      <c r="C1884" s="165">
        <f>YEAR(TRM_día[[#This Row],[Fecha]])</f>
        <v>2019</v>
      </c>
      <c r="D1884" s="82">
        <f>DATE(YEAR(TRM_día[[#This Row],[Fecha]]),MONTH(TRM_día[[#This Row],[Fecha]]),1)</f>
        <v>43497</v>
      </c>
      <c r="E1884">
        <v>3110.29</v>
      </c>
    </row>
    <row r="1885" spans="2:5">
      <c r="B1885" s="82" t="s">
        <v>2439</v>
      </c>
      <c r="C1885" s="165">
        <f>YEAR(TRM_día[[#This Row],[Fecha]])</f>
        <v>2019</v>
      </c>
      <c r="D1885" s="82">
        <f>DATE(YEAR(TRM_día[[#This Row],[Fecha]]),MONTH(TRM_día[[#This Row],[Fecha]]),1)</f>
        <v>43497</v>
      </c>
      <c r="E1885">
        <v>3101.41</v>
      </c>
    </row>
    <row r="1886" spans="2:5">
      <c r="B1886" s="82" t="s">
        <v>2440</v>
      </c>
      <c r="C1886" s="165">
        <f>YEAR(TRM_día[[#This Row],[Fecha]])</f>
        <v>2019</v>
      </c>
      <c r="D1886" s="82">
        <f>DATE(YEAR(TRM_día[[#This Row],[Fecha]]),MONTH(TRM_día[[#This Row],[Fecha]]),1)</f>
        <v>43497</v>
      </c>
      <c r="E1886">
        <v>3095.29</v>
      </c>
    </row>
    <row r="1887" spans="2:5">
      <c r="B1887" s="82" t="s">
        <v>2441</v>
      </c>
      <c r="C1887" s="165">
        <f>YEAR(TRM_día[[#This Row],[Fecha]])</f>
        <v>2019</v>
      </c>
      <c r="D1887" s="82">
        <f>DATE(YEAR(TRM_día[[#This Row],[Fecha]]),MONTH(TRM_día[[#This Row],[Fecha]]),1)</f>
        <v>43497</v>
      </c>
      <c r="E1887">
        <v>3072.01</v>
      </c>
    </row>
    <row r="1888" spans="2:5">
      <c r="B1888" s="82" t="s">
        <v>2442</v>
      </c>
      <c r="C1888" s="165">
        <f>YEAR(TRM_día[[#This Row],[Fecha]])</f>
        <v>2019</v>
      </c>
      <c r="D1888" s="82">
        <f>DATE(YEAR(TRM_día[[#This Row],[Fecha]]),MONTH(TRM_día[[#This Row],[Fecha]]),1)</f>
        <v>43525</v>
      </c>
      <c r="E1888">
        <v>3077.35</v>
      </c>
    </row>
    <row r="1889" spans="2:5">
      <c r="B1889" s="82" t="s">
        <v>2443</v>
      </c>
      <c r="C1889" s="165">
        <f>YEAR(TRM_día[[#This Row],[Fecha]])</f>
        <v>2019</v>
      </c>
      <c r="D1889" s="82">
        <f>DATE(YEAR(TRM_día[[#This Row],[Fecha]]),MONTH(TRM_día[[#This Row],[Fecha]]),1)</f>
        <v>43525</v>
      </c>
      <c r="E1889">
        <v>3091.49</v>
      </c>
    </row>
    <row r="1890" spans="2:5">
      <c r="B1890" s="82" t="s">
        <v>2444</v>
      </c>
      <c r="C1890" s="165">
        <f>YEAR(TRM_día[[#This Row],[Fecha]])</f>
        <v>2019</v>
      </c>
      <c r="D1890" s="82">
        <f>DATE(YEAR(TRM_día[[#This Row],[Fecha]]),MONTH(TRM_día[[#This Row],[Fecha]]),1)</f>
        <v>43525</v>
      </c>
      <c r="E1890">
        <v>3091.49</v>
      </c>
    </row>
    <row r="1891" spans="2:5">
      <c r="B1891" s="82" t="s">
        <v>2445</v>
      </c>
      <c r="C1891" s="165">
        <f>YEAR(TRM_día[[#This Row],[Fecha]])</f>
        <v>2019</v>
      </c>
      <c r="D1891" s="82">
        <f>DATE(YEAR(TRM_día[[#This Row],[Fecha]]),MONTH(TRM_día[[#This Row],[Fecha]]),1)</f>
        <v>43525</v>
      </c>
      <c r="E1891">
        <v>3091.49</v>
      </c>
    </row>
    <row r="1892" spans="2:5">
      <c r="B1892" s="82" t="s">
        <v>2446</v>
      </c>
      <c r="C1892" s="165">
        <f>YEAR(TRM_día[[#This Row],[Fecha]])</f>
        <v>2019</v>
      </c>
      <c r="D1892" s="82">
        <f>DATE(YEAR(TRM_día[[#This Row],[Fecha]]),MONTH(TRM_día[[#This Row],[Fecha]]),1)</f>
        <v>43525</v>
      </c>
      <c r="E1892">
        <v>3093.79</v>
      </c>
    </row>
    <row r="1893" spans="2:5">
      <c r="B1893" s="82" t="s">
        <v>2447</v>
      </c>
      <c r="C1893" s="165">
        <f>YEAR(TRM_día[[#This Row],[Fecha]])</f>
        <v>2019</v>
      </c>
      <c r="D1893" s="82">
        <f>DATE(YEAR(TRM_día[[#This Row],[Fecha]]),MONTH(TRM_día[[#This Row],[Fecha]]),1)</f>
        <v>43525</v>
      </c>
      <c r="E1893">
        <v>3099.12</v>
      </c>
    </row>
    <row r="1894" spans="2:5">
      <c r="B1894" s="82" t="s">
        <v>2448</v>
      </c>
      <c r="C1894" s="165">
        <f>YEAR(TRM_día[[#This Row],[Fecha]])</f>
        <v>2019</v>
      </c>
      <c r="D1894" s="82">
        <f>DATE(YEAR(TRM_día[[#This Row],[Fecha]]),MONTH(TRM_día[[#This Row],[Fecha]]),1)</f>
        <v>43525</v>
      </c>
      <c r="E1894">
        <v>3106.16</v>
      </c>
    </row>
    <row r="1895" spans="2:5">
      <c r="B1895" s="82" t="s">
        <v>2449</v>
      </c>
      <c r="C1895" s="165">
        <f>YEAR(TRM_día[[#This Row],[Fecha]])</f>
        <v>2019</v>
      </c>
      <c r="D1895" s="82">
        <f>DATE(YEAR(TRM_día[[#This Row],[Fecha]]),MONTH(TRM_día[[#This Row],[Fecha]]),1)</f>
        <v>43525</v>
      </c>
      <c r="E1895">
        <v>3120.04</v>
      </c>
    </row>
    <row r="1896" spans="2:5">
      <c r="B1896" s="82" t="s">
        <v>2450</v>
      </c>
      <c r="C1896" s="165">
        <f>YEAR(TRM_día[[#This Row],[Fecha]])</f>
        <v>2019</v>
      </c>
      <c r="D1896" s="82">
        <f>DATE(YEAR(TRM_día[[#This Row],[Fecha]]),MONTH(TRM_día[[#This Row],[Fecha]]),1)</f>
        <v>43525</v>
      </c>
      <c r="E1896">
        <v>3162.4</v>
      </c>
    </row>
    <row r="1897" spans="2:5">
      <c r="B1897" s="82" t="s">
        <v>2451</v>
      </c>
      <c r="C1897" s="165">
        <f>YEAR(TRM_día[[#This Row],[Fecha]])</f>
        <v>2019</v>
      </c>
      <c r="D1897" s="82">
        <f>DATE(YEAR(TRM_día[[#This Row],[Fecha]]),MONTH(TRM_día[[#This Row],[Fecha]]),1)</f>
        <v>43525</v>
      </c>
      <c r="E1897">
        <v>3162.4</v>
      </c>
    </row>
    <row r="1898" spans="2:5">
      <c r="B1898" s="82" t="s">
        <v>2452</v>
      </c>
      <c r="C1898" s="165">
        <f>YEAR(TRM_día[[#This Row],[Fecha]])</f>
        <v>2019</v>
      </c>
      <c r="D1898" s="82">
        <f>DATE(YEAR(TRM_día[[#This Row],[Fecha]]),MONTH(TRM_día[[#This Row],[Fecha]]),1)</f>
        <v>43525</v>
      </c>
      <c r="E1898">
        <v>3162.4</v>
      </c>
    </row>
    <row r="1899" spans="2:5">
      <c r="B1899" s="82" t="s">
        <v>2453</v>
      </c>
      <c r="C1899" s="165">
        <f>YEAR(TRM_día[[#This Row],[Fecha]])</f>
        <v>2019</v>
      </c>
      <c r="D1899" s="82">
        <f>DATE(YEAR(TRM_día[[#This Row],[Fecha]]),MONTH(TRM_día[[#This Row],[Fecha]]),1)</f>
        <v>43525</v>
      </c>
      <c r="E1899">
        <v>3168.35</v>
      </c>
    </row>
    <row r="1900" spans="2:5">
      <c r="B1900" s="82" t="s">
        <v>2454</v>
      </c>
      <c r="C1900" s="165">
        <f>YEAR(TRM_día[[#This Row],[Fecha]])</f>
        <v>2019</v>
      </c>
      <c r="D1900" s="82">
        <f>DATE(YEAR(TRM_día[[#This Row],[Fecha]]),MONTH(TRM_día[[#This Row],[Fecha]]),1)</f>
        <v>43525</v>
      </c>
      <c r="E1900">
        <v>3153.2</v>
      </c>
    </row>
    <row r="1901" spans="2:5">
      <c r="B1901" s="82" t="s">
        <v>2455</v>
      </c>
      <c r="C1901" s="165">
        <f>YEAR(TRM_día[[#This Row],[Fecha]])</f>
        <v>2019</v>
      </c>
      <c r="D1901" s="82">
        <f>DATE(YEAR(TRM_día[[#This Row],[Fecha]]),MONTH(TRM_día[[#This Row],[Fecha]]),1)</f>
        <v>43525</v>
      </c>
      <c r="E1901">
        <v>3145.53</v>
      </c>
    </row>
    <row r="1902" spans="2:5">
      <c r="B1902" s="82" t="s">
        <v>2456</v>
      </c>
      <c r="C1902" s="165">
        <f>YEAR(TRM_día[[#This Row],[Fecha]])</f>
        <v>2019</v>
      </c>
      <c r="D1902" s="82">
        <f>DATE(YEAR(TRM_día[[#This Row],[Fecha]]),MONTH(TRM_día[[#This Row],[Fecha]]),1)</f>
        <v>43525</v>
      </c>
      <c r="E1902">
        <v>3144.42</v>
      </c>
    </row>
    <row r="1903" spans="2:5">
      <c r="B1903" s="82" t="s">
        <v>2457</v>
      </c>
      <c r="C1903" s="165">
        <f>YEAR(TRM_día[[#This Row],[Fecha]])</f>
        <v>2019</v>
      </c>
      <c r="D1903" s="82">
        <f>DATE(YEAR(TRM_día[[#This Row],[Fecha]]),MONTH(TRM_día[[#This Row],[Fecha]]),1)</f>
        <v>43525</v>
      </c>
      <c r="E1903">
        <v>3123.28</v>
      </c>
    </row>
    <row r="1904" spans="2:5">
      <c r="B1904" s="82" t="s">
        <v>2458</v>
      </c>
      <c r="C1904" s="165">
        <f>YEAR(TRM_día[[#This Row],[Fecha]])</f>
        <v>2019</v>
      </c>
      <c r="D1904" s="82">
        <f>DATE(YEAR(TRM_día[[#This Row],[Fecha]]),MONTH(TRM_día[[#This Row],[Fecha]]),1)</f>
        <v>43525</v>
      </c>
      <c r="E1904">
        <v>3123.28</v>
      </c>
    </row>
    <row r="1905" spans="2:5">
      <c r="B1905" s="82" t="s">
        <v>2459</v>
      </c>
      <c r="C1905" s="165">
        <f>YEAR(TRM_día[[#This Row],[Fecha]])</f>
        <v>2019</v>
      </c>
      <c r="D1905" s="82">
        <f>DATE(YEAR(TRM_día[[#This Row],[Fecha]]),MONTH(TRM_día[[#This Row],[Fecha]]),1)</f>
        <v>43525</v>
      </c>
      <c r="E1905">
        <v>3123.28</v>
      </c>
    </row>
    <row r="1906" spans="2:5">
      <c r="B1906" s="82" t="s">
        <v>2460</v>
      </c>
      <c r="C1906" s="165">
        <f>YEAR(TRM_día[[#This Row],[Fecha]])</f>
        <v>2019</v>
      </c>
      <c r="D1906" s="82">
        <f>DATE(YEAR(TRM_día[[#This Row],[Fecha]]),MONTH(TRM_día[[#This Row],[Fecha]]),1)</f>
        <v>43525</v>
      </c>
      <c r="E1906">
        <v>3102.25</v>
      </c>
    </row>
    <row r="1907" spans="2:5">
      <c r="B1907" s="82" t="s">
        <v>2461</v>
      </c>
      <c r="C1907" s="165">
        <f>YEAR(TRM_día[[#This Row],[Fecha]])</f>
        <v>2019</v>
      </c>
      <c r="D1907" s="82">
        <f>DATE(YEAR(TRM_día[[#This Row],[Fecha]]),MONTH(TRM_día[[#This Row],[Fecha]]),1)</f>
        <v>43525</v>
      </c>
      <c r="E1907">
        <v>3095.39</v>
      </c>
    </row>
    <row r="1908" spans="2:5">
      <c r="B1908" s="82" t="s">
        <v>2462</v>
      </c>
      <c r="C1908" s="165">
        <f>YEAR(TRM_día[[#This Row],[Fecha]])</f>
        <v>2019</v>
      </c>
      <c r="D1908" s="82">
        <f>DATE(YEAR(TRM_día[[#This Row],[Fecha]]),MONTH(TRM_día[[#This Row],[Fecha]]),1)</f>
        <v>43525</v>
      </c>
      <c r="E1908">
        <v>3092.39</v>
      </c>
    </row>
    <row r="1909" spans="2:5">
      <c r="B1909" s="82" t="s">
        <v>2463</v>
      </c>
      <c r="C1909" s="165">
        <f>YEAR(TRM_día[[#This Row],[Fecha]])</f>
        <v>2019</v>
      </c>
      <c r="D1909" s="82">
        <f>DATE(YEAR(TRM_día[[#This Row],[Fecha]]),MONTH(TRM_día[[#This Row],[Fecha]]),1)</f>
        <v>43525</v>
      </c>
      <c r="E1909">
        <v>3082.45</v>
      </c>
    </row>
    <row r="1910" spans="2:5">
      <c r="B1910" s="82" t="s">
        <v>2464</v>
      </c>
      <c r="C1910" s="165">
        <f>YEAR(TRM_día[[#This Row],[Fecha]])</f>
        <v>2019</v>
      </c>
      <c r="D1910" s="82">
        <f>DATE(YEAR(TRM_día[[#This Row],[Fecha]]),MONTH(TRM_día[[#This Row],[Fecha]]),1)</f>
        <v>43525</v>
      </c>
      <c r="E1910">
        <v>3126.19</v>
      </c>
    </row>
    <row r="1911" spans="2:5">
      <c r="B1911" s="82" t="s">
        <v>2465</v>
      </c>
      <c r="C1911" s="165">
        <f>YEAR(TRM_día[[#This Row],[Fecha]])</f>
        <v>2019</v>
      </c>
      <c r="D1911" s="82">
        <f>DATE(YEAR(TRM_día[[#This Row],[Fecha]]),MONTH(TRM_día[[#This Row],[Fecha]]),1)</f>
        <v>43525</v>
      </c>
      <c r="E1911">
        <v>3126.19</v>
      </c>
    </row>
    <row r="1912" spans="2:5">
      <c r="B1912" s="82" t="s">
        <v>2466</v>
      </c>
      <c r="C1912" s="165">
        <f>YEAR(TRM_día[[#This Row],[Fecha]])</f>
        <v>2019</v>
      </c>
      <c r="D1912" s="82">
        <f>DATE(YEAR(TRM_día[[#This Row],[Fecha]]),MONTH(TRM_día[[#This Row],[Fecha]]),1)</f>
        <v>43525</v>
      </c>
      <c r="E1912">
        <v>3126.19</v>
      </c>
    </row>
    <row r="1913" spans="2:5">
      <c r="B1913" s="82" t="s">
        <v>2467</v>
      </c>
      <c r="C1913" s="165">
        <f>YEAR(TRM_día[[#This Row],[Fecha]])</f>
        <v>2019</v>
      </c>
      <c r="D1913" s="82">
        <f>DATE(YEAR(TRM_día[[#This Row],[Fecha]]),MONTH(TRM_día[[#This Row],[Fecha]]),1)</f>
        <v>43525</v>
      </c>
      <c r="E1913">
        <v>3126.19</v>
      </c>
    </row>
    <row r="1914" spans="2:5">
      <c r="B1914" s="82" t="s">
        <v>2468</v>
      </c>
      <c r="C1914" s="165">
        <f>YEAR(TRM_día[[#This Row],[Fecha]])</f>
        <v>2019</v>
      </c>
      <c r="D1914" s="82">
        <f>DATE(YEAR(TRM_día[[#This Row],[Fecha]]),MONTH(TRM_día[[#This Row],[Fecha]]),1)</f>
        <v>43525</v>
      </c>
      <c r="E1914">
        <v>3145.55</v>
      </c>
    </row>
    <row r="1915" spans="2:5">
      <c r="B1915" s="82" t="s">
        <v>2469</v>
      </c>
      <c r="C1915" s="165">
        <f>YEAR(TRM_día[[#This Row],[Fecha]])</f>
        <v>2019</v>
      </c>
      <c r="D1915" s="82">
        <f>DATE(YEAR(TRM_día[[#This Row],[Fecha]]),MONTH(TRM_día[[#This Row],[Fecha]]),1)</f>
        <v>43525</v>
      </c>
      <c r="E1915">
        <v>3186.43</v>
      </c>
    </row>
    <row r="1916" spans="2:5">
      <c r="B1916" s="82" t="s">
        <v>2470</v>
      </c>
      <c r="C1916" s="165">
        <f>YEAR(TRM_día[[#This Row],[Fecha]])</f>
        <v>2019</v>
      </c>
      <c r="D1916" s="82">
        <f>DATE(YEAR(TRM_día[[#This Row],[Fecha]]),MONTH(TRM_día[[#This Row],[Fecha]]),1)</f>
        <v>43525</v>
      </c>
      <c r="E1916">
        <v>3190.94</v>
      </c>
    </row>
    <row r="1917" spans="2:5">
      <c r="B1917" s="82" t="s">
        <v>2471</v>
      </c>
      <c r="C1917" s="165">
        <f>YEAR(TRM_día[[#This Row],[Fecha]])</f>
        <v>2019</v>
      </c>
      <c r="D1917" s="82">
        <f>DATE(YEAR(TRM_día[[#This Row],[Fecha]]),MONTH(TRM_día[[#This Row],[Fecha]]),1)</f>
        <v>43525</v>
      </c>
      <c r="E1917">
        <v>3174.79</v>
      </c>
    </row>
    <row r="1918" spans="2:5">
      <c r="B1918" s="82" t="s">
        <v>2472</v>
      </c>
      <c r="C1918" s="165">
        <f>YEAR(TRM_día[[#This Row],[Fecha]])</f>
        <v>2019</v>
      </c>
      <c r="D1918" s="82">
        <f>DATE(YEAR(TRM_día[[#This Row],[Fecha]]),MONTH(TRM_día[[#This Row],[Fecha]]),1)</f>
        <v>43525</v>
      </c>
      <c r="E1918">
        <v>3174.79</v>
      </c>
    </row>
    <row r="1919" spans="2:5">
      <c r="B1919" s="82" t="s">
        <v>2473</v>
      </c>
      <c r="C1919" s="165">
        <f>YEAR(TRM_día[[#This Row],[Fecha]])</f>
        <v>2019</v>
      </c>
      <c r="D1919" s="82">
        <f>DATE(YEAR(TRM_día[[#This Row],[Fecha]]),MONTH(TRM_día[[#This Row],[Fecha]]),1)</f>
        <v>43556</v>
      </c>
      <c r="E1919">
        <v>3174.79</v>
      </c>
    </row>
    <row r="1920" spans="2:5">
      <c r="B1920" s="82" t="s">
        <v>2474</v>
      </c>
      <c r="C1920" s="165">
        <f>YEAR(TRM_día[[#This Row],[Fecha]])</f>
        <v>2019</v>
      </c>
      <c r="D1920" s="82">
        <f>DATE(YEAR(TRM_día[[#This Row],[Fecha]]),MONTH(TRM_día[[#This Row],[Fecha]]),1)</f>
        <v>43556</v>
      </c>
      <c r="E1920">
        <v>3146.81</v>
      </c>
    </row>
    <row r="1921" spans="2:5">
      <c r="B1921" s="82" t="s">
        <v>2475</v>
      </c>
      <c r="C1921" s="165">
        <f>YEAR(TRM_día[[#This Row],[Fecha]])</f>
        <v>2019</v>
      </c>
      <c r="D1921" s="82">
        <f>DATE(YEAR(TRM_día[[#This Row],[Fecha]]),MONTH(TRM_día[[#This Row],[Fecha]]),1)</f>
        <v>43556</v>
      </c>
      <c r="E1921">
        <v>3143.36</v>
      </c>
    </row>
    <row r="1922" spans="2:5">
      <c r="B1922" s="82" t="s">
        <v>2476</v>
      </c>
      <c r="C1922" s="165">
        <f>YEAR(TRM_día[[#This Row],[Fecha]])</f>
        <v>2019</v>
      </c>
      <c r="D1922" s="82">
        <f>DATE(YEAR(TRM_día[[#This Row],[Fecha]]),MONTH(TRM_día[[#This Row],[Fecha]]),1)</f>
        <v>43556</v>
      </c>
      <c r="E1922">
        <v>3128.47</v>
      </c>
    </row>
    <row r="1923" spans="2:5">
      <c r="B1923" s="82" t="s">
        <v>2477</v>
      </c>
      <c r="C1923" s="165">
        <f>YEAR(TRM_día[[#This Row],[Fecha]])</f>
        <v>2019</v>
      </c>
      <c r="D1923" s="82">
        <f>DATE(YEAR(TRM_día[[#This Row],[Fecha]]),MONTH(TRM_día[[#This Row],[Fecha]]),1)</f>
        <v>43556</v>
      </c>
      <c r="E1923">
        <v>3132.78</v>
      </c>
    </row>
    <row r="1924" spans="2:5">
      <c r="B1924" s="82" t="s">
        <v>2478</v>
      </c>
      <c r="C1924" s="165">
        <f>YEAR(TRM_día[[#This Row],[Fecha]])</f>
        <v>2019</v>
      </c>
      <c r="D1924" s="82">
        <f>DATE(YEAR(TRM_día[[#This Row],[Fecha]]),MONTH(TRM_día[[#This Row],[Fecha]]),1)</f>
        <v>43556</v>
      </c>
      <c r="E1924">
        <v>3126.2</v>
      </c>
    </row>
    <row r="1925" spans="2:5">
      <c r="B1925" s="82" t="s">
        <v>2479</v>
      </c>
      <c r="C1925" s="165">
        <f>YEAR(TRM_día[[#This Row],[Fecha]])</f>
        <v>2019</v>
      </c>
      <c r="D1925" s="82">
        <f>DATE(YEAR(TRM_día[[#This Row],[Fecha]]),MONTH(TRM_día[[#This Row],[Fecha]]),1)</f>
        <v>43556</v>
      </c>
      <c r="E1925">
        <v>3126.2</v>
      </c>
    </row>
    <row r="1926" spans="2:5">
      <c r="B1926" s="82" t="s">
        <v>2480</v>
      </c>
      <c r="C1926" s="165">
        <f>YEAR(TRM_día[[#This Row],[Fecha]])</f>
        <v>2019</v>
      </c>
      <c r="D1926" s="82">
        <f>DATE(YEAR(TRM_día[[#This Row],[Fecha]]),MONTH(TRM_día[[#This Row],[Fecha]]),1)</f>
        <v>43556</v>
      </c>
      <c r="E1926">
        <v>3126.2</v>
      </c>
    </row>
    <row r="1927" spans="2:5">
      <c r="B1927" s="82" t="s">
        <v>2481</v>
      </c>
      <c r="C1927" s="165">
        <f>YEAR(TRM_día[[#This Row],[Fecha]])</f>
        <v>2019</v>
      </c>
      <c r="D1927" s="82">
        <f>DATE(YEAR(TRM_día[[#This Row],[Fecha]]),MONTH(TRM_día[[#This Row],[Fecha]]),1)</f>
        <v>43556</v>
      </c>
      <c r="E1927">
        <v>3115.22</v>
      </c>
    </row>
    <row r="1928" spans="2:5">
      <c r="B1928" s="82" t="s">
        <v>2482</v>
      </c>
      <c r="C1928" s="165">
        <f>YEAR(TRM_día[[#This Row],[Fecha]])</f>
        <v>2019</v>
      </c>
      <c r="D1928" s="82">
        <f>DATE(YEAR(TRM_día[[#This Row],[Fecha]]),MONTH(TRM_día[[#This Row],[Fecha]]),1)</f>
        <v>43556</v>
      </c>
      <c r="E1928">
        <v>3105.2</v>
      </c>
    </row>
    <row r="1929" spans="2:5">
      <c r="B1929" s="82" t="s">
        <v>2483</v>
      </c>
      <c r="C1929" s="165">
        <f>YEAR(TRM_día[[#This Row],[Fecha]])</f>
        <v>2019</v>
      </c>
      <c r="D1929" s="82">
        <f>DATE(YEAR(TRM_día[[#This Row],[Fecha]]),MONTH(TRM_día[[#This Row],[Fecha]]),1)</f>
        <v>43556</v>
      </c>
      <c r="E1929">
        <v>3095.66</v>
      </c>
    </row>
    <row r="1930" spans="2:5">
      <c r="B1930" s="82" t="s">
        <v>2484</v>
      </c>
      <c r="C1930" s="165">
        <f>YEAR(TRM_día[[#This Row],[Fecha]])</f>
        <v>2019</v>
      </c>
      <c r="D1930" s="82">
        <f>DATE(YEAR(TRM_día[[#This Row],[Fecha]]),MONTH(TRM_día[[#This Row],[Fecha]]),1)</f>
        <v>43556</v>
      </c>
      <c r="E1930">
        <v>3113.91</v>
      </c>
    </row>
    <row r="1931" spans="2:5">
      <c r="B1931" s="82" t="s">
        <v>2485</v>
      </c>
      <c r="C1931" s="165">
        <f>YEAR(TRM_día[[#This Row],[Fecha]])</f>
        <v>2019</v>
      </c>
      <c r="D1931" s="82">
        <f>DATE(YEAR(TRM_día[[#This Row],[Fecha]]),MONTH(TRM_día[[#This Row],[Fecha]]),1)</f>
        <v>43556</v>
      </c>
      <c r="E1931">
        <v>3109.32</v>
      </c>
    </row>
    <row r="1932" spans="2:5">
      <c r="B1932" s="82" t="s">
        <v>2486</v>
      </c>
      <c r="C1932" s="165">
        <f>YEAR(TRM_día[[#This Row],[Fecha]])</f>
        <v>2019</v>
      </c>
      <c r="D1932" s="82">
        <f>DATE(YEAR(TRM_día[[#This Row],[Fecha]]),MONTH(TRM_día[[#This Row],[Fecha]]),1)</f>
        <v>43556</v>
      </c>
      <c r="E1932">
        <v>3109.32</v>
      </c>
    </row>
    <row r="1933" spans="2:5">
      <c r="B1933" s="82" t="s">
        <v>2487</v>
      </c>
      <c r="C1933" s="165">
        <f>YEAR(TRM_día[[#This Row],[Fecha]])</f>
        <v>2019</v>
      </c>
      <c r="D1933" s="82">
        <f>DATE(YEAR(TRM_día[[#This Row],[Fecha]]),MONTH(TRM_día[[#This Row],[Fecha]]),1)</f>
        <v>43556</v>
      </c>
      <c r="E1933">
        <v>3109.32</v>
      </c>
    </row>
    <row r="1934" spans="2:5">
      <c r="B1934" s="82" t="s">
        <v>2488</v>
      </c>
      <c r="C1934" s="165">
        <f>YEAR(TRM_día[[#This Row],[Fecha]])</f>
        <v>2019</v>
      </c>
      <c r="D1934" s="82">
        <f>DATE(YEAR(TRM_día[[#This Row],[Fecha]]),MONTH(TRM_día[[#This Row],[Fecha]]),1)</f>
        <v>43556</v>
      </c>
      <c r="E1934">
        <v>3136.69</v>
      </c>
    </row>
    <row r="1935" spans="2:5">
      <c r="B1935" s="82" t="s">
        <v>2489</v>
      </c>
      <c r="C1935" s="165">
        <f>YEAR(TRM_día[[#This Row],[Fecha]])</f>
        <v>2019</v>
      </c>
      <c r="D1935" s="82">
        <f>DATE(YEAR(TRM_día[[#This Row],[Fecha]]),MONTH(TRM_día[[#This Row],[Fecha]]),1)</f>
        <v>43556</v>
      </c>
      <c r="E1935">
        <v>3160.87</v>
      </c>
    </row>
    <row r="1936" spans="2:5">
      <c r="B1936" s="82" t="s">
        <v>2490</v>
      </c>
      <c r="C1936" s="165">
        <f>YEAR(TRM_día[[#This Row],[Fecha]])</f>
        <v>2019</v>
      </c>
      <c r="D1936" s="82">
        <f>DATE(YEAR(TRM_día[[#This Row],[Fecha]]),MONTH(TRM_día[[#This Row],[Fecha]]),1)</f>
        <v>43556</v>
      </c>
      <c r="E1936">
        <v>3160.48</v>
      </c>
    </row>
    <row r="1937" spans="2:5">
      <c r="B1937" s="82" t="s">
        <v>2491</v>
      </c>
      <c r="C1937" s="165">
        <f>YEAR(TRM_día[[#This Row],[Fecha]])</f>
        <v>2019</v>
      </c>
      <c r="D1937" s="82">
        <f>DATE(YEAR(TRM_día[[#This Row],[Fecha]]),MONTH(TRM_día[[#This Row],[Fecha]]),1)</f>
        <v>43556</v>
      </c>
      <c r="E1937">
        <v>3160.48</v>
      </c>
    </row>
    <row r="1938" spans="2:5">
      <c r="B1938" s="82" t="s">
        <v>2492</v>
      </c>
      <c r="C1938" s="165">
        <f>YEAR(TRM_día[[#This Row],[Fecha]])</f>
        <v>2019</v>
      </c>
      <c r="D1938" s="82">
        <f>DATE(YEAR(TRM_día[[#This Row],[Fecha]]),MONTH(TRM_día[[#This Row],[Fecha]]),1)</f>
        <v>43556</v>
      </c>
      <c r="E1938">
        <v>3160.48</v>
      </c>
    </row>
    <row r="1939" spans="2:5">
      <c r="B1939" s="82" t="s">
        <v>2493</v>
      </c>
      <c r="C1939" s="165">
        <f>YEAR(TRM_día[[#This Row],[Fecha]])</f>
        <v>2019</v>
      </c>
      <c r="D1939" s="82">
        <f>DATE(YEAR(TRM_día[[#This Row],[Fecha]]),MONTH(TRM_día[[#This Row],[Fecha]]),1)</f>
        <v>43556</v>
      </c>
      <c r="E1939">
        <v>3160.48</v>
      </c>
    </row>
    <row r="1940" spans="2:5">
      <c r="B1940" s="82" t="s">
        <v>2494</v>
      </c>
      <c r="C1940" s="165">
        <f>YEAR(TRM_día[[#This Row],[Fecha]])</f>
        <v>2019</v>
      </c>
      <c r="D1940" s="82">
        <f>DATE(YEAR(TRM_día[[#This Row],[Fecha]]),MONTH(TRM_día[[#This Row],[Fecha]]),1)</f>
        <v>43556</v>
      </c>
      <c r="E1940">
        <v>3160.48</v>
      </c>
    </row>
    <row r="1941" spans="2:5">
      <c r="B1941" s="82" t="s">
        <v>2495</v>
      </c>
      <c r="C1941" s="165">
        <f>YEAR(TRM_día[[#This Row],[Fecha]])</f>
        <v>2019</v>
      </c>
      <c r="D1941" s="82">
        <f>DATE(YEAR(TRM_día[[#This Row],[Fecha]]),MONTH(TRM_día[[#This Row],[Fecha]]),1)</f>
        <v>43556</v>
      </c>
      <c r="E1941">
        <v>3149.99</v>
      </c>
    </row>
    <row r="1942" spans="2:5">
      <c r="B1942" s="82" t="s">
        <v>2496</v>
      </c>
      <c r="C1942" s="165">
        <f>YEAR(TRM_día[[#This Row],[Fecha]])</f>
        <v>2019</v>
      </c>
      <c r="D1942" s="82">
        <f>DATE(YEAR(TRM_día[[#This Row],[Fecha]]),MONTH(TRM_día[[#This Row],[Fecha]]),1)</f>
        <v>43556</v>
      </c>
      <c r="E1942">
        <v>3177.94</v>
      </c>
    </row>
    <row r="1943" spans="2:5">
      <c r="B1943" s="82" t="s">
        <v>2497</v>
      </c>
      <c r="C1943" s="165">
        <f>YEAR(TRM_día[[#This Row],[Fecha]])</f>
        <v>2019</v>
      </c>
      <c r="D1943" s="82">
        <f>DATE(YEAR(TRM_día[[#This Row],[Fecha]]),MONTH(TRM_día[[#This Row],[Fecha]]),1)</f>
        <v>43556</v>
      </c>
      <c r="E1943">
        <v>3213.23</v>
      </c>
    </row>
    <row r="1944" spans="2:5">
      <c r="B1944" s="82" t="s">
        <v>2498</v>
      </c>
      <c r="C1944" s="165">
        <f>YEAR(TRM_día[[#This Row],[Fecha]])</f>
        <v>2019</v>
      </c>
      <c r="D1944" s="82">
        <f>DATE(YEAR(TRM_día[[#This Row],[Fecha]]),MONTH(TRM_día[[#This Row],[Fecha]]),1)</f>
        <v>43556</v>
      </c>
      <c r="E1944">
        <v>3237.98</v>
      </c>
    </row>
    <row r="1945" spans="2:5">
      <c r="B1945" s="82" t="s">
        <v>2499</v>
      </c>
      <c r="C1945" s="165">
        <f>YEAR(TRM_día[[#This Row],[Fecha]])</f>
        <v>2019</v>
      </c>
      <c r="D1945" s="82">
        <f>DATE(YEAR(TRM_día[[#This Row],[Fecha]]),MONTH(TRM_día[[#This Row],[Fecha]]),1)</f>
        <v>43556</v>
      </c>
      <c r="E1945">
        <v>3227.79</v>
      </c>
    </row>
    <row r="1946" spans="2:5">
      <c r="B1946" s="82" t="s">
        <v>2500</v>
      </c>
      <c r="C1946" s="165">
        <f>YEAR(TRM_día[[#This Row],[Fecha]])</f>
        <v>2019</v>
      </c>
      <c r="D1946" s="82">
        <f>DATE(YEAR(TRM_día[[#This Row],[Fecha]]),MONTH(TRM_día[[#This Row],[Fecha]]),1)</f>
        <v>43556</v>
      </c>
      <c r="E1946">
        <v>3227.79</v>
      </c>
    </row>
    <row r="1947" spans="2:5">
      <c r="B1947" s="82" t="s">
        <v>2501</v>
      </c>
      <c r="C1947" s="165">
        <f>YEAR(TRM_día[[#This Row],[Fecha]])</f>
        <v>2019</v>
      </c>
      <c r="D1947" s="82">
        <f>DATE(YEAR(TRM_día[[#This Row],[Fecha]]),MONTH(TRM_día[[#This Row],[Fecha]]),1)</f>
        <v>43556</v>
      </c>
      <c r="E1947">
        <v>3227.79</v>
      </c>
    </row>
    <row r="1948" spans="2:5">
      <c r="B1948" s="82" t="s">
        <v>2502</v>
      </c>
      <c r="C1948" s="165">
        <f>YEAR(TRM_día[[#This Row],[Fecha]])</f>
        <v>2019</v>
      </c>
      <c r="D1948" s="82">
        <f>DATE(YEAR(TRM_día[[#This Row],[Fecha]]),MONTH(TRM_día[[#This Row],[Fecha]]),1)</f>
        <v>43556</v>
      </c>
      <c r="E1948">
        <v>3247.72</v>
      </c>
    </row>
    <row r="1949" spans="2:5">
      <c r="B1949" s="82" t="s">
        <v>2503</v>
      </c>
      <c r="C1949" s="165">
        <f>YEAR(TRM_día[[#This Row],[Fecha]])</f>
        <v>2019</v>
      </c>
      <c r="D1949" s="82">
        <f>DATE(YEAR(TRM_día[[#This Row],[Fecha]]),MONTH(TRM_día[[#This Row],[Fecha]]),1)</f>
        <v>43586</v>
      </c>
      <c r="E1949">
        <v>3233.97</v>
      </c>
    </row>
    <row r="1950" spans="2:5">
      <c r="B1950" s="82" t="s">
        <v>2504</v>
      </c>
      <c r="C1950" s="165">
        <f>YEAR(TRM_día[[#This Row],[Fecha]])</f>
        <v>2019</v>
      </c>
      <c r="D1950" s="82">
        <f>DATE(YEAR(TRM_día[[#This Row],[Fecha]]),MONTH(TRM_día[[#This Row],[Fecha]]),1)</f>
        <v>43586</v>
      </c>
      <c r="E1950">
        <v>3233.97</v>
      </c>
    </row>
    <row r="1951" spans="2:5">
      <c r="B1951" s="82" t="s">
        <v>2505</v>
      </c>
      <c r="C1951" s="165">
        <f>YEAR(TRM_día[[#This Row],[Fecha]])</f>
        <v>2019</v>
      </c>
      <c r="D1951" s="82">
        <f>DATE(YEAR(TRM_día[[#This Row],[Fecha]]),MONTH(TRM_día[[#This Row],[Fecha]]),1)</f>
        <v>43586</v>
      </c>
      <c r="E1951">
        <v>3262.17</v>
      </c>
    </row>
    <row r="1952" spans="2:5">
      <c r="B1952" s="82" t="s">
        <v>2506</v>
      </c>
      <c r="C1952" s="165">
        <f>YEAR(TRM_día[[#This Row],[Fecha]])</f>
        <v>2019</v>
      </c>
      <c r="D1952" s="82">
        <f>DATE(YEAR(TRM_día[[#This Row],[Fecha]]),MONTH(TRM_día[[#This Row],[Fecha]]),1)</f>
        <v>43586</v>
      </c>
      <c r="E1952">
        <v>3240.44</v>
      </c>
    </row>
    <row r="1953" spans="2:5">
      <c r="B1953" s="82" t="s">
        <v>2507</v>
      </c>
      <c r="C1953" s="165">
        <f>YEAR(TRM_día[[#This Row],[Fecha]])</f>
        <v>2019</v>
      </c>
      <c r="D1953" s="82">
        <f>DATE(YEAR(TRM_día[[#This Row],[Fecha]]),MONTH(TRM_día[[#This Row],[Fecha]]),1)</f>
        <v>43586</v>
      </c>
      <c r="E1953">
        <v>3240.44</v>
      </c>
    </row>
    <row r="1954" spans="2:5">
      <c r="B1954" s="82" t="s">
        <v>2508</v>
      </c>
      <c r="C1954" s="165">
        <f>YEAR(TRM_día[[#This Row],[Fecha]])</f>
        <v>2019</v>
      </c>
      <c r="D1954" s="82">
        <f>DATE(YEAR(TRM_día[[#This Row],[Fecha]]),MONTH(TRM_día[[#This Row],[Fecha]]),1)</f>
        <v>43586</v>
      </c>
      <c r="E1954">
        <v>3240.44</v>
      </c>
    </row>
    <row r="1955" spans="2:5">
      <c r="B1955" s="82" t="s">
        <v>2509</v>
      </c>
      <c r="C1955" s="165">
        <f>YEAR(TRM_día[[#This Row],[Fecha]])</f>
        <v>2019</v>
      </c>
      <c r="D1955" s="82">
        <f>DATE(YEAR(TRM_día[[#This Row],[Fecha]]),MONTH(TRM_día[[#This Row],[Fecha]]),1)</f>
        <v>43586</v>
      </c>
      <c r="E1955">
        <v>3254.03</v>
      </c>
    </row>
    <row r="1956" spans="2:5">
      <c r="B1956" s="82" t="s">
        <v>2510</v>
      </c>
      <c r="C1956" s="165">
        <f>YEAR(TRM_día[[#This Row],[Fecha]])</f>
        <v>2019</v>
      </c>
      <c r="D1956" s="82">
        <f>DATE(YEAR(TRM_día[[#This Row],[Fecha]]),MONTH(TRM_día[[#This Row],[Fecha]]),1)</f>
        <v>43586</v>
      </c>
      <c r="E1956">
        <v>3288.81</v>
      </c>
    </row>
    <row r="1957" spans="2:5">
      <c r="B1957" s="82" t="s">
        <v>2511</v>
      </c>
      <c r="C1957" s="165">
        <f>YEAR(TRM_día[[#This Row],[Fecha]])</f>
        <v>2019</v>
      </c>
      <c r="D1957" s="82">
        <f>DATE(YEAR(TRM_día[[#This Row],[Fecha]]),MONTH(TRM_día[[#This Row],[Fecha]]),1)</f>
        <v>43586</v>
      </c>
      <c r="E1957">
        <v>3290.12</v>
      </c>
    </row>
    <row r="1958" spans="2:5">
      <c r="B1958" s="82" t="s">
        <v>2512</v>
      </c>
      <c r="C1958" s="165">
        <f>YEAR(TRM_día[[#This Row],[Fecha]])</f>
        <v>2019</v>
      </c>
      <c r="D1958" s="82">
        <f>DATE(YEAR(TRM_día[[#This Row],[Fecha]]),MONTH(TRM_día[[#This Row],[Fecha]]),1)</f>
        <v>43586</v>
      </c>
      <c r="E1958">
        <v>3293.62</v>
      </c>
    </row>
    <row r="1959" spans="2:5">
      <c r="B1959" s="82" t="s">
        <v>2513</v>
      </c>
      <c r="C1959" s="165">
        <f>YEAR(TRM_día[[#This Row],[Fecha]])</f>
        <v>2019</v>
      </c>
      <c r="D1959" s="82">
        <f>DATE(YEAR(TRM_día[[#This Row],[Fecha]]),MONTH(TRM_día[[#This Row],[Fecha]]),1)</f>
        <v>43586</v>
      </c>
      <c r="E1959">
        <v>3274.3</v>
      </c>
    </row>
    <row r="1960" spans="2:5">
      <c r="B1960" s="82" t="s">
        <v>2514</v>
      </c>
      <c r="C1960" s="165">
        <f>YEAR(TRM_día[[#This Row],[Fecha]])</f>
        <v>2019</v>
      </c>
      <c r="D1960" s="82">
        <f>DATE(YEAR(TRM_día[[#This Row],[Fecha]]),MONTH(TRM_día[[#This Row],[Fecha]]),1)</f>
        <v>43586</v>
      </c>
      <c r="E1960">
        <v>3274.3</v>
      </c>
    </row>
    <row r="1961" spans="2:5">
      <c r="B1961" s="82" t="s">
        <v>2515</v>
      </c>
      <c r="C1961" s="165">
        <f>YEAR(TRM_día[[#This Row],[Fecha]])</f>
        <v>2019</v>
      </c>
      <c r="D1961" s="82">
        <f>DATE(YEAR(TRM_día[[#This Row],[Fecha]]),MONTH(TRM_día[[#This Row],[Fecha]]),1)</f>
        <v>43586</v>
      </c>
      <c r="E1961">
        <v>3274.3</v>
      </c>
    </row>
    <row r="1962" spans="2:5">
      <c r="B1962" s="82" t="s">
        <v>2516</v>
      </c>
      <c r="C1962" s="165">
        <f>YEAR(TRM_día[[#This Row],[Fecha]])</f>
        <v>2019</v>
      </c>
      <c r="D1962" s="82">
        <f>DATE(YEAR(TRM_día[[#This Row],[Fecha]]),MONTH(TRM_día[[#This Row],[Fecha]]),1)</f>
        <v>43586</v>
      </c>
      <c r="E1962">
        <v>3299.01</v>
      </c>
    </row>
    <row r="1963" spans="2:5">
      <c r="B1963" s="82" t="s">
        <v>2517</v>
      </c>
      <c r="C1963" s="165">
        <f>YEAR(TRM_día[[#This Row],[Fecha]])</f>
        <v>2019</v>
      </c>
      <c r="D1963" s="82">
        <f>DATE(YEAR(TRM_día[[#This Row],[Fecha]]),MONTH(TRM_día[[#This Row],[Fecha]]),1)</f>
        <v>43586</v>
      </c>
      <c r="E1963">
        <v>3285.14</v>
      </c>
    </row>
    <row r="1964" spans="2:5">
      <c r="B1964" s="82" t="s">
        <v>2518</v>
      </c>
      <c r="C1964" s="165">
        <f>YEAR(TRM_día[[#This Row],[Fecha]])</f>
        <v>2019</v>
      </c>
      <c r="D1964" s="82">
        <f>DATE(YEAR(TRM_día[[#This Row],[Fecha]]),MONTH(TRM_día[[#This Row],[Fecha]]),1)</f>
        <v>43586</v>
      </c>
      <c r="E1964">
        <v>3295.51</v>
      </c>
    </row>
    <row r="1965" spans="2:5">
      <c r="B1965" s="82" t="s">
        <v>2519</v>
      </c>
      <c r="C1965" s="165">
        <f>YEAR(TRM_día[[#This Row],[Fecha]])</f>
        <v>2019</v>
      </c>
      <c r="D1965" s="82">
        <f>DATE(YEAR(TRM_día[[#This Row],[Fecha]]),MONTH(TRM_día[[#This Row],[Fecha]]),1)</f>
        <v>43586</v>
      </c>
      <c r="E1965">
        <v>3290.27</v>
      </c>
    </row>
    <row r="1966" spans="2:5">
      <c r="B1966" s="82" t="s">
        <v>2520</v>
      </c>
      <c r="C1966" s="165">
        <f>YEAR(TRM_día[[#This Row],[Fecha]])</f>
        <v>2019</v>
      </c>
      <c r="D1966" s="82">
        <f>DATE(YEAR(TRM_día[[#This Row],[Fecha]]),MONTH(TRM_día[[#This Row],[Fecha]]),1)</f>
        <v>43586</v>
      </c>
      <c r="E1966">
        <v>3313.72</v>
      </c>
    </row>
    <row r="1967" spans="2:5">
      <c r="B1967" s="82" t="s">
        <v>2521</v>
      </c>
      <c r="C1967" s="165">
        <f>YEAR(TRM_día[[#This Row],[Fecha]])</f>
        <v>2019</v>
      </c>
      <c r="D1967" s="82">
        <f>DATE(YEAR(TRM_día[[#This Row],[Fecha]]),MONTH(TRM_día[[#This Row],[Fecha]]),1)</f>
        <v>43586</v>
      </c>
      <c r="E1967">
        <v>3313.72</v>
      </c>
    </row>
    <row r="1968" spans="2:5">
      <c r="B1968" s="82" t="s">
        <v>2522</v>
      </c>
      <c r="C1968" s="165">
        <f>YEAR(TRM_día[[#This Row],[Fecha]])</f>
        <v>2019</v>
      </c>
      <c r="D1968" s="82">
        <f>DATE(YEAR(TRM_día[[#This Row],[Fecha]]),MONTH(TRM_día[[#This Row],[Fecha]]),1)</f>
        <v>43586</v>
      </c>
      <c r="E1968">
        <v>3313.72</v>
      </c>
    </row>
    <row r="1969" spans="2:5">
      <c r="B1969" s="82" t="s">
        <v>2523</v>
      </c>
      <c r="C1969" s="165">
        <f>YEAR(TRM_día[[#This Row],[Fecha]])</f>
        <v>2019</v>
      </c>
      <c r="D1969" s="82">
        <f>DATE(YEAR(TRM_día[[#This Row],[Fecha]]),MONTH(TRM_día[[#This Row],[Fecha]]),1)</f>
        <v>43586</v>
      </c>
      <c r="E1969">
        <v>3342.21</v>
      </c>
    </row>
    <row r="1970" spans="2:5">
      <c r="B1970" s="82" t="s">
        <v>2524</v>
      </c>
      <c r="C1970" s="165">
        <f>YEAR(TRM_día[[#This Row],[Fecha]])</f>
        <v>2019</v>
      </c>
      <c r="D1970" s="82">
        <f>DATE(YEAR(TRM_día[[#This Row],[Fecha]]),MONTH(TRM_día[[#This Row],[Fecha]]),1)</f>
        <v>43586</v>
      </c>
      <c r="E1970">
        <v>3344.45</v>
      </c>
    </row>
    <row r="1971" spans="2:5">
      <c r="B1971" s="82" t="s">
        <v>2525</v>
      </c>
      <c r="C1971" s="165">
        <f>YEAR(TRM_día[[#This Row],[Fecha]])</f>
        <v>2019</v>
      </c>
      <c r="D1971" s="82">
        <f>DATE(YEAR(TRM_día[[#This Row],[Fecha]]),MONTH(TRM_día[[#This Row],[Fecha]]),1)</f>
        <v>43586</v>
      </c>
      <c r="E1971">
        <v>3340.96</v>
      </c>
    </row>
    <row r="1972" spans="2:5">
      <c r="B1972" s="82" t="s">
        <v>2526</v>
      </c>
      <c r="C1972" s="165">
        <f>YEAR(TRM_día[[#This Row],[Fecha]])</f>
        <v>2019</v>
      </c>
      <c r="D1972" s="82">
        <f>DATE(YEAR(TRM_día[[#This Row],[Fecha]]),MONTH(TRM_día[[#This Row],[Fecha]]),1)</f>
        <v>43586</v>
      </c>
      <c r="E1972">
        <v>3368.76</v>
      </c>
    </row>
    <row r="1973" spans="2:5">
      <c r="B1973" s="82" t="s">
        <v>2527</v>
      </c>
      <c r="C1973" s="165">
        <f>YEAR(TRM_día[[#This Row],[Fecha]])</f>
        <v>2019</v>
      </c>
      <c r="D1973" s="82">
        <f>DATE(YEAR(TRM_día[[#This Row],[Fecha]]),MONTH(TRM_día[[#This Row],[Fecha]]),1)</f>
        <v>43586</v>
      </c>
      <c r="E1973">
        <v>3358.84</v>
      </c>
    </row>
    <row r="1974" spans="2:5">
      <c r="B1974" s="82" t="s">
        <v>2528</v>
      </c>
      <c r="C1974" s="165">
        <f>YEAR(TRM_día[[#This Row],[Fecha]])</f>
        <v>2019</v>
      </c>
      <c r="D1974" s="82">
        <f>DATE(YEAR(TRM_día[[#This Row],[Fecha]]),MONTH(TRM_día[[#This Row],[Fecha]]),1)</f>
        <v>43586</v>
      </c>
      <c r="E1974">
        <v>3358.84</v>
      </c>
    </row>
    <row r="1975" spans="2:5">
      <c r="B1975" s="82" t="s">
        <v>2529</v>
      </c>
      <c r="C1975" s="165">
        <f>YEAR(TRM_día[[#This Row],[Fecha]])</f>
        <v>2019</v>
      </c>
      <c r="D1975" s="82">
        <f>DATE(YEAR(TRM_día[[#This Row],[Fecha]]),MONTH(TRM_día[[#This Row],[Fecha]]),1)</f>
        <v>43586</v>
      </c>
      <c r="E1975">
        <v>3358.84</v>
      </c>
    </row>
    <row r="1976" spans="2:5">
      <c r="B1976" s="82" t="s">
        <v>2530</v>
      </c>
      <c r="C1976" s="165">
        <f>YEAR(TRM_día[[#This Row],[Fecha]])</f>
        <v>2019</v>
      </c>
      <c r="D1976" s="82">
        <f>DATE(YEAR(TRM_día[[#This Row],[Fecha]]),MONTH(TRM_día[[#This Row],[Fecha]]),1)</f>
        <v>43586</v>
      </c>
      <c r="E1976">
        <v>3358.84</v>
      </c>
    </row>
    <row r="1977" spans="2:5">
      <c r="B1977" s="82" t="s">
        <v>2531</v>
      </c>
      <c r="C1977" s="165">
        <f>YEAR(TRM_día[[#This Row],[Fecha]])</f>
        <v>2019</v>
      </c>
      <c r="D1977" s="82">
        <f>DATE(YEAR(TRM_día[[#This Row],[Fecha]]),MONTH(TRM_día[[#This Row],[Fecha]]),1)</f>
        <v>43586</v>
      </c>
      <c r="E1977">
        <v>3362.48</v>
      </c>
    </row>
    <row r="1978" spans="2:5">
      <c r="B1978" s="82" t="s">
        <v>2532</v>
      </c>
      <c r="C1978" s="165">
        <f>YEAR(TRM_día[[#This Row],[Fecha]])</f>
        <v>2019</v>
      </c>
      <c r="D1978" s="82">
        <f>DATE(YEAR(TRM_día[[#This Row],[Fecha]]),MONTH(TRM_día[[#This Row],[Fecha]]),1)</f>
        <v>43586</v>
      </c>
      <c r="E1978">
        <v>3375.29</v>
      </c>
    </row>
    <row r="1979" spans="2:5">
      <c r="B1979" s="82" t="s">
        <v>2533</v>
      </c>
      <c r="C1979" s="165">
        <f>YEAR(TRM_día[[#This Row],[Fecha]])</f>
        <v>2019</v>
      </c>
      <c r="D1979" s="82">
        <f>DATE(YEAR(TRM_día[[#This Row],[Fecha]]),MONTH(TRM_día[[#This Row],[Fecha]]),1)</f>
        <v>43586</v>
      </c>
      <c r="E1979">
        <v>3357.82</v>
      </c>
    </row>
    <row r="1980" spans="2:5">
      <c r="B1980" s="82" t="s">
        <v>2534</v>
      </c>
      <c r="C1980" s="165">
        <f>YEAR(TRM_día[[#This Row],[Fecha]])</f>
        <v>2019</v>
      </c>
      <c r="D1980" s="82">
        <f>DATE(YEAR(TRM_día[[#This Row],[Fecha]]),MONTH(TRM_día[[#This Row],[Fecha]]),1)</f>
        <v>43617</v>
      </c>
      <c r="E1980">
        <v>3377.16</v>
      </c>
    </row>
    <row r="1981" spans="2:5">
      <c r="B1981" s="82" t="s">
        <v>2535</v>
      </c>
      <c r="C1981" s="165">
        <f>YEAR(TRM_día[[#This Row],[Fecha]])</f>
        <v>2019</v>
      </c>
      <c r="D1981" s="82">
        <f>DATE(YEAR(TRM_día[[#This Row],[Fecha]]),MONTH(TRM_día[[#This Row],[Fecha]]),1)</f>
        <v>43617</v>
      </c>
      <c r="E1981">
        <v>3377.16</v>
      </c>
    </row>
    <row r="1982" spans="2:5">
      <c r="B1982" s="82" t="s">
        <v>2536</v>
      </c>
      <c r="C1982" s="165">
        <f>YEAR(TRM_día[[#This Row],[Fecha]])</f>
        <v>2019</v>
      </c>
      <c r="D1982" s="82">
        <f>DATE(YEAR(TRM_día[[#This Row],[Fecha]]),MONTH(TRM_día[[#This Row],[Fecha]]),1)</f>
        <v>43617</v>
      </c>
      <c r="E1982">
        <v>3377.16</v>
      </c>
    </row>
    <row r="1983" spans="2:5">
      <c r="B1983" s="82" t="s">
        <v>2537</v>
      </c>
      <c r="C1983" s="165">
        <f>YEAR(TRM_día[[#This Row],[Fecha]])</f>
        <v>2019</v>
      </c>
      <c r="D1983" s="82">
        <f>DATE(YEAR(TRM_día[[#This Row],[Fecha]]),MONTH(TRM_día[[#This Row],[Fecha]]),1)</f>
        <v>43617</v>
      </c>
      <c r="E1983">
        <v>3377.16</v>
      </c>
    </row>
    <row r="1984" spans="2:5">
      <c r="B1984" s="82" t="s">
        <v>2538</v>
      </c>
      <c r="C1984" s="165">
        <f>YEAR(TRM_día[[#This Row],[Fecha]])</f>
        <v>2019</v>
      </c>
      <c r="D1984" s="82">
        <f>DATE(YEAR(TRM_día[[#This Row],[Fecha]]),MONTH(TRM_día[[#This Row],[Fecha]]),1)</f>
        <v>43617</v>
      </c>
      <c r="E1984">
        <v>3306.37</v>
      </c>
    </row>
    <row r="1985" spans="2:5">
      <c r="B1985" s="82" t="s">
        <v>2539</v>
      </c>
      <c r="C1985" s="165">
        <f>YEAR(TRM_día[[#This Row],[Fecha]])</f>
        <v>2019</v>
      </c>
      <c r="D1985" s="82">
        <f>DATE(YEAR(TRM_día[[#This Row],[Fecha]]),MONTH(TRM_día[[#This Row],[Fecha]]),1)</f>
        <v>43617</v>
      </c>
      <c r="E1985">
        <v>3296.87</v>
      </c>
    </row>
    <row r="1986" spans="2:5">
      <c r="B1986" s="82" t="s">
        <v>2540</v>
      </c>
      <c r="C1986" s="165">
        <f>YEAR(TRM_día[[#This Row],[Fecha]])</f>
        <v>2019</v>
      </c>
      <c r="D1986" s="82">
        <f>DATE(YEAR(TRM_día[[#This Row],[Fecha]]),MONTH(TRM_día[[#This Row],[Fecha]]),1)</f>
        <v>43617</v>
      </c>
      <c r="E1986">
        <v>3288.69</v>
      </c>
    </row>
    <row r="1987" spans="2:5">
      <c r="B1987" s="82" t="s">
        <v>2541</v>
      </c>
      <c r="C1987" s="165">
        <f>YEAR(TRM_día[[#This Row],[Fecha]])</f>
        <v>2019</v>
      </c>
      <c r="D1987" s="82">
        <f>DATE(YEAR(TRM_día[[#This Row],[Fecha]]),MONTH(TRM_día[[#This Row],[Fecha]]),1)</f>
        <v>43617</v>
      </c>
      <c r="E1987">
        <v>3274.72</v>
      </c>
    </row>
    <row r="1988" spans="2:5">
      <c r="B1988" s="82" t="s">
        <v>2542</v>
      </c>
      <c r="C1988" s="165">
        <f>YEAR(TRM_día[[#This Row],[Fecha]])</f>
        <v>2019</v>
      </c>
      <c r="D1988" s="82">
        <f>DATE(YEAR(TRM_día[[#This Row],[Fecha]]),MONTH(TRM_día[[#This Row],[Fecha]]),1)</f>
        <v>43617</v>
      </c>
      <c r="E1988">
        <v>3274.72</v>
      </c>
    </row>
    <row r="1989" spans="2:5">
      <c r="B1989" s="82" t="s">
        <v>2543</v>
      </c>
      <c r="C1989" s="165">
        <f>YEAR(TRM_día[[#This Row],[Fecha]])</f>
        <v>2019</v>
      </c>
      <c r="D1989" s="82">
        <f>DATE(YEAR(TRM_día[[#This Row],[Fecha]]),MONTH(TRM_día[[#This Row],[Fecha]]),1)</f>
        <v>43617</v>
      </c>
      <c r="E1989">
        <v>3274.72</v>
      </c>
    </row>
    <row r="1990" spans="2:5">
      <c r="B1990" s="82" t="s">
        <v>2544</v>
      </c>
      <c r="C1990" s="165">
        <f>YEAR(TRM_día[[#This Row],[Fecha]])</f>
        <v>2019</v>
      </c>
      <c r="D1990" s="82">
        <f>DATE(YEAR(TRM_día[[#This Row],[Fecha]]),MONTH(TRM_día[[#This Row],[Fecha]]),1)</f>
        <v>43617</v>
      </c>
      <c r="E1990">
        <v>3257.06</v>
      </c>
    </row>
    <row r="1991" spans="2:5">
      <c r="B1991" s="82" t="s">
        <v>2545</v>
      </c>
      <c r="C1991" s="165">
        <f>YEAR(TRM_día[[#This Row],[Fecha]])</f>
        <v>2019</v>
      </c>
      <c r="D1991" s="82">
        <f>DATE(YEAR(TRM_día[[#This Row],[Fecha]]),MONTH(TRM_día[[#This Row],[Fecha]]),1)</f>
        <v>43617</v>
      </c>
      <c r="E1991">
        <v>3249.56</v>
      </c>
    </row>
    <row r="1992" spans="2:5">
      <c r="B1992" s="82" t="s">
        <v>2546</v>
      </c>
      <c r="C1992" s="165">
        <f>YEAR(TRM_día[[#This Row],[Fecha]])</f>
        <v>2019</v>
      </c>
      <c r="D1992" s="82">
        <f>DATE(YEAR(TRM_día[[#This Row],[Fecha]]),MONTH(TRM_día[[#This Row],[Fecha]]),1)</f>
        <v>43617</v>
      </c>
      <c r="E1992">
        <v>3264.47</v>
      </c>
    </row>
    <row r="1993" spans="2:5">
      <c r="B1993" s="82" t="s">
        <v>2547</v>
      </c>
      <c r="C1993" s="165">
        <f>YEAR(TRM_día[[#This Row],[Fecha]])</f>
        <v>2019</v>
      </c>
      <c r="D1993" s="82">
        <f>DATE(YEAR(TRM_día[[#This Row],[Fecha]]),MONTH(TRM_día[[#This Row],[Fecha]]),1)</f>
        <v>43617</v>
      </c>
      <c r="E1993">
        <v>3266.72</v>
      </c>
    </row>
    <row r="1994" spans="2:5">
      <c r="B1994" s="82" t="s">
        <v>2548</v>
      </c>
      <c r="C1994" s="165">
        <f>YEAR(TRM_día[[#This Row],[Fecha]])</f>
        <v>2019</v>
      </c>
      <c r="D1994" s="82">
        <f>DATE(YEAR(TRM_día[[#This Row],[Fecha]]),MONTH(TRM_día[[#This Row],[Fecha]]),1)</f>
        <v>43617</v>
      </c>
      <c r="E1994">
        <v>3270.7</v>
      </c>
    </row>
    <row r="1995" spans="2:5">
      <c r="B1995" s="82" t="s">
        <v>2549</v>
      </c>
      <c r="C1995" s="165">
        <f>YEAR(TRM_día[[#This Row],[Fecha]])</f>
        <v>2019</v>
      </c>
      <c r="D1995" s="82">
        <f>DATE(YEAR(TRM_día[[#This Row],[Fecha]]),MONTH(TRM_día[[#This Row],[Fecha]]),1)</f>
        <v>43617</v>
      </c>
      <c r="E1995">
        <v>3270.7</v>
      </c>
    </row>
    <row r="1996" spans="2:5">
      <c r="B1996" s="82" t="s">
        <v>2550</v>
      </c>
      <c r="C1996" s="165">
        <f>YEAR(TRM_día[[#This Row],[Fecha]])</f>
        <v>2019</v>
      </c>
      <c r="D1996" s="82">
        <f>DATE(YEAR(TRM_día[[#This Row],[Fecha]]),MONTH(TRM_día[[#This Row],[Fecha]]),1)</f>
        <v>43617</v>
      </c>
      <c r="E1996">
        <v>3270.7</v>
      </c>
    </row>
    <row r="1997" spans="2:5">
      <c r="B1997" s="82" t="s">
        <v>2551</v>
      </c>
      <c r="C1997" s="165">
        <f>YEAR(TRM_día[[#This Row],[Fecha]])</f>
        <v>2019</v>
      </c>
      <c r="D1997" s="82">
        <f>DATE(YEAR(TRM_día[[#This Row],[Fecha]]),MONTH(TRM_día[[#This Row],[Fecha]]),1)</f>
        <v>43617</v>
      </c>
      <c r="E1997">
        <v>3286.63</v>
      </c>
    </row>
    <row r="1998" spans="2:5">
      <c r="B1998" s="82" t="s">
        <v>2552</v>
      </c>
      <c r="C1998" s="165">
        <f>YEAR(TRM_día[[#This Row],[Fecha]])</f>
        <v>2019</v>
      </c>
      <c r="D1998" s="82">
        <f>DATE(YEAR(TRM_día[[#This Row],[Fecha]]),MONTH(TRM_día[[#This Row],[Fecha]]),1)</f>
        <v>43617</v>
      </c>
      <c r="E1998">
        <v>3264.98</v>
      </c>
    </row>
    <row r="1999" spans="2:5">
      <c r="B1999" s="82" t="s">
        <v>2553</v>
      </c>
      <c r="C1999" s="165">
        <f>YEAR(TRM_día[[#This Row],[Fecha]])</f>
        <v>2019</v>
      </c>
      <c r="D1999" s="82">
        <f>DATE(YEAR(TRM_día[[#This Row],[Fecha]]),MONTH(TRM_día[[#This Row],[Fecha]]),1)</f>
        <v>43617</v>
      </c>
      <c r="E1999">
        <v>3248.91</v>
      </c>
    </row>
    <row r="2000" spans="2:5">
      <c r="B2000" s="82" t="s">
        <v>2554</v>
      </c>
      <c r="C2000" s="165">
        <f>YEAR(TRM_día[[#This Row],[Fecha]])</f>
        <v>2019</v>
      </c>
      <c r="D2000" s="82">
        <f>DATE(YEAR(TRM_día[[#This Row],[Fecha]]),MONTH(TRM_día[[#This Row],[Fecha]]),1)</f>
        <v>43617</v>
      </c>
      <c r="E2000">
        <v>3202.01</v>
      </c>
    </row>
    <row r="2001" spans="2:5">
      <c r="B2001" s="82" t="s">
        <v>2555</v>
      </c>
      <c r="C2001" s="165">
        <f>YEAR(TRM_día[[#This Row],[Fecha]])</f>
        <v>2019</v>
      </c>
      <c r="D2001" s="82">
        <f>DATE(YEAR(TRM_día[[#This Row],[Fecha]]),MONTH(TRM_día[[#This Row],[Fecha]]),1)</f>
        <v>43617</v>
      </c>
      <c r="E2001">
        <v>3191.17</v>
      </c>
    </row>
    <row r="2002" spans="2:5">
      <c r="B2002" s="82" t="s">
        <v>2556</v>
      </c>
      <c r="C2002" s="165">
        <f>YEAR(TRM_día[[#This Row],[Fecha]])</f>
        <v>2019</v>
      </c>
      <c r="D2002" s="82">
        <f>DATE(YEAR(TRM_día[[#This Row],[Fecha]]),MONTH(TRM_día[[#This Row],[Fecha]]),1)</f>
        <v>43617</v>
      </c>
      <c r="E2002">
        <v>3191.17</v>
      </c>
    </row>
    <row r="2003" spans="2:5">
      <c r="B2003" s="82" t="s">
        <v>2557</v>
      </c>
      <c r="C2003" s="165">
        <f>YEAR(TRM_día[[#This Row],[Fecha]])</f>
        <v>2019</v>
      </c>
      <c r="D2003" s="82">
        <f>DATE(YEAR(TRM_día[[#This Row],[Fecha]]),MONTH(TRM_día[[#This Row],[Fecha]]),1)</f>
        <v>43617</v>
      </c>
      <c r="E2003">
        <v>3191.17</v>
      </c>
    </row>
    <row r="2004" spans="2:5">
      <c r="B2004" s="82" t="s">
        <v>2558</v>
      </c>
      <c r="C2004" s="165">
        <f>YEAR(TRM_día[[#This Row],[Fecha]])</f>
        <v>2019</v>
      </c>
      <c r="D2004" s="82">
        <f>DATE(YEAR(TRM_día[[#This Row],[Fecha]]),MONTH(TRM_día[[#This Row],[Fecha]]),1)</f>
        <v>43617</v>
      </c>
      <c r="E2004">
        <v>3191.17</v>
      </c>
    </row>
    <row r="2005" spans="2:5">
      <c r="B2005" s="82" t="s">
        <v>2559</v>
      </c>
      <c r="C2005" s="165">
        <f>YEAR(TRM_día[[#This Row],[Fecha]])</f>
        <v>2019</v>
      </c>
      <c r="D2005" s="82">
        <f>DATE(YEAR(TRM_día[[#This Row],[Fecha]]),MONTH(TRM_día[[#This Row],[Fecha]]),1)</f>
        <v>43617</v>
      </c>
      <c r="E2005">
        <v>3187.15</v>
      </c>
    </row>
    <row r="2006" spans="2:5">
      <c r="B2006" s="82" t="s">
        <v>2560</v>
      </c>
      <c r="C2006" s="165">
        <f>YEAR(TRM_día[[#This Row],[Fecha]])</f>
        <v>2019</v>
      </c>
      <c r="D2006" s="82">
        <f>DATE(YEAR(TRM_día[[#This Row],[Fecha]]),MONTH(TRM_día[[#This Row],[Fecha]]),1)</f>
        <v>43617</v>
      </c>
      <c r="E2006">
        <v>3177.94</v>
      </c>
    </row>
    <row r="2007" spans="2:5">
      <c r="B2007" s="82" t="s">
        <v>2561</v>
      </c>
      <c r="C2007" s="165">
        <f>YEAR(TRM_día[[#This Row],[Fecha]])</f>
        <v>2019</v>
      </c>
      <c r="D2007" s="82">
        <f>DATE(YEAR(TRM_día[[#This Row],[Fecha]]),MONTH(TRM_día[[#This Row],[Fecha]]),1)</f>
        <v>43617</v>
      </c>
      <c r="E2007">
        <v>3197.23</v>
      </c>
    </row>
    <row r="2008" spans="2:5">
      <c r="B2008" s="82" t="s">
        <v>2562</v>
      </c>
      <c r="C2008" s="165">
        <f>YEAR(TRM_día[[#This Row],[Fecha]])</f>
        <v>2019</v>
      </c>
      <c r="D2008" s="82">
        <f>DATE(YEAR(TRM_día[[#This Row],[Fecha]]),MONTH(TRM_día[[#This Row],[Fecha]]),1)</f>
        <v>43617</v>
      </c>
      <c r="E2008">
        <v>3205.67</v>
      </c>
    </row>
    <row r="2009" spans="2:5">
      <c r="B2009" s="82" t="s">
        <v>2563</v>
      </c>
      <c r="C2009" s="165">
        <f>YEAR(TRM_día[[#This Row],[Fecha]])</f>
        <v>2019</v>
      </c>
      <c r="D2009" s="82">
        <f>DATE(YEAR(TRM_día[[#This Row],[Fecha]]),MONTH(TRM_día[[#This Row],[Fecha]]),1)</f>
        <v>43617</v>
      </c>
      <c r="E2009">
        <v>3205.67</v>
      </c>
    </row>
    <row r="2010" spans="2:5">
      <c r="B2010" s="82" t="s">
        <v>2564</v>
      </c>
      <c r="C2010" s="165">
        <f>YEAR(TRM_día[[#This Row],[Fecha]])</f>
        <v>2019</v>
      </c>
      <c r="D2010" s="82">
        <f>DATE(YEAR(TRM_día[[#This Row],[Fecha]]),MONTH(TRM_día[[#This Row],[Fecha]]),1)</f>
        <v>43647</v>
      </c>
      <c r="E2010">
        <v>3205.67</v>
      </c>
    </row>
    <row r="2011" spans="2:5">
      <c r="B2011" s="82" t="s">
        <v>2565</v>
      </c>
      <c r="C2011" s="165">
        <f>YEAR(TRM_día[[#This Row],[Fecha]])</f>
        <v>2019</v>
      </c>
      <c r="D2011" s="82">
        <f>DATE(YEAR(TRM_día[[#This Row],[Fecha]]),MONTH(TRM_día[[#This Row],[Fecha]]),1)</f>
        <v>43647</v>
      </c>
      <c r="E2011">
        <v>3205.67</v>
      </c>
    </row>
    <row r="2012" spans="2:5">
      <c r="B2012" s="82" t="s">
        <v>2566</v>
      </c>
      <c r="C2012" s="165">
        <f>YEAR(TRM_día[[#This Row],[Fecha]])</f>
        <v>2019</v>
      </c>
      <c r="D2012" s="82">
        <f>DATE(YEAR(TRM_día[[#This Row],[Fecha]]),MONTH(TRM_día[[#This Row],[Fecha]]),1)</f>
        <v>43647</v>
      </c>
      <c r="E2012">
        <v>3211.06</v>
      </c>
    </row>
    <row r="2013" spans="2:5">
      <c r="B2013" s="82" t="s">
        <v>2567</v>
      </c>
      <c r="C2013" s="165">
        <f>YEAR(TRM_día[[#This Row],[Fecha]])</f>
        <v>2019</v>
      </c>
      <c r="D2013" s="82">
        <f>DATE(YEAR(TRM_día[[#This Row],[Fecha]]),MONTH(TRM_día[[#This Row],[Fecha]]),1)</f>
        <v>43647</v>
      </c>
      <c r="E2013">
        <v>3206.92</v>
      </c>
    </row>
    <row r="2014" spans="2:5">
      <c r="B2014" s="82" t="s">
        <v>2568</v>
      </c>
      <c r="C2014" s="165">
        <f>YEAR(TRM_día[[#This Row],[Fecha]])</f>
        <v>2019</v>
      </c>
      <c r="D2014" s="82">
        <f>DATE(YEAR(TRM_día[[#This Row],[Fecha]]),MONTH(TRM_día[[#This Row],[Fecha]]),1)</f>
        <v>43647</v>
      </c>
      <c r="E2014">
        <v>3206.92</v>
      </c>
    </row>
    <row r="2015" spans="2:5">
      <c r="B2015" s="82" t="s">
        <v>2569</v>
      </c>
      <c r="C2015" s="165">
        <f>YEAR(TRM_día[[#This Row],[Fecha]])</f>
        <v>2019</v>
      </c>
      <c r="D2015" s="82">
        <f>DATE(YEAR(TRM_día[[#This Row],[Fecha]]),MONTH(TRM_día[[#This Row],[Fecha]]),1)</f>
        <v>43647</v>
      </c>
      <c r="E2015">
        <v>3217.18</v>
      </c>
    </row>
    <row r="2016" spans="2:5">
      <c r="B2016" s="82" t="s">
        <v>2570</v>
      </c>
      <c r="C2016" s="165">
        <f>YEAR(TRM_día[[#This Row],[Fecha]])</f>
        <v>2019</v>
      </c>
      <c r="D2016" s="82">
        <f>DATE(YEAR(TRM_día[[#This Row],[Fecha]]),MONTH(TRM_día[[#This Row],[Fecha]]),1)</f>
        <v>43647</v>
      </c>
      <c r="E2016">
        <v>3217.18</v>
      </c>
    </row>
    <row r="2017" spans="2:5">
      <c r="B2017" s="82" t="s">
        <v>2571</v>
      </c>
      <c r="C2017" s="165">
        <f>YEAR(TRM_día[[#This Row],[Fecha]])</f>
        <v>2019</v>
      </c>
      <c r="D2017" s="82">
        <f>DATE(YEAR(TRM_día[[#This Row],[Fecha]]),MONTH(TRM_día[[#This Row],[Fecha]]),1)</f>
        <v>43647</v>
      </c>
      <c r="E2017">
        <v>3217.18</v>
      </c>
    </row>
    <row r="2018" spans="2:5">
      <c r="B2018" s="82" t="s">
        <v>2572</v>
      </c>
      <c r="C2018" s="165">
        <f>YEAR(TRM_día[[#This Row],[Fecha]])</f>
        <v>2019</v>
      </c>
      <c r="D2018" s="82">
        <f>DATE(YEAR(TRM_día[[#This Row],[Fecha]]),MONTH(TRM_día[[#This Row],[Fecha]]),1)</f>
        <v>43647</v>
      </c>
      <c r="E2018">
        <v>3207.66</v>
      </c>
    </row>
    <row r="2019" spans="2:5">
      <c r="B2019" s="82" t="s">
        <v>2573</v>
      </c>
      <c r="C2019" s="165">
        <f>YEAR(TRM_día[[#This Row],[Fecha]])</f>
        <v>2019</v>
      </c>
      <c r="D2019" s="82">
        <f>DATE(YEAR(TRM_día[[#This Row],[Fecha]]),MONTH(TRM_día[[#This Row],[Fecha]]),1)</f>
        <v>43647</v>
      </c>
      <c r="E2019">
        <v>3223.67</v>
      </c>
    </row>
    <row r="2020" spans="2:5">
      <c r="B2020" s="82" t="s">
        <v>2574</v>
      </c>
      <c r="C2020" s="165">
        <f>YEAR(TRM_día[[#This Row],[Fecha]])</f>
        <v>2019</v>
      </c>
      <c r="D2020" s="82">
        <f>DATE(YEAR(TRM_día[[#This Row],[Fecha]]),MONTH(TRM_día[[#This Row],[Fecha]]),1)</f>
        <v>43647</v>
      </c>
      <c r="E2020">
        <v>3212.91</v>
      </c>
    </row>
    <row r="2021" spans="2:5">
      <c r="B2021" s="82" t="s">
        <v>2575</v>
      </c>
      <c r="C2021" s="165">
        <f>YEAR(TRM_día[[#This Row],[Fecha]])</f>
        <v>2019</v>
      </c>
      <c r="D2021" s="82">
        <f>DATE(YEAR(TRM_día[[#This Row],[Fecha]]),MONTH(TRM_día[[#This Row],[Fecha]]),1)</f>
        <v>43647</v>
      </c>
      <c r="E2021">
        <v>3197.5</v>
      </c>
    </row>
    <row r="2022" spans="2:5">
      <c r="B2022" s="82" t="s">
        <v>2576</v>
      </c>
      <c r="C2022" s="165">
        <f>YEAR(TRM_día[[#This Row],[Fecha]])</f>
        <v>2019</v>
      </c>
      <c r="D2022" s="82">
        <f>DATE(YEAR(TRM_día[[#This Row],[Fecha]]),MONTH(TRM_día[[#This Row],[Fecha]]),1)</f>
        <v>43647</v>
      </c>
      <c r="E2022">
        <v>3190.33</v>
      </c>
    </row>
    <row r="2023" spans="2:5">
      <c r="B2023" s="82" t="s">
        <v>2577</v>
      </c>
      <c r="C2023" s="165">
        <f>YEAR(TRM_día[[#This Row],[Fecha]])</f>
        <v>2019</v>
      </c>
      <c r="D2023" s="82">
        <f>DATE(YEAR(TRM_día[[#This Row],[Fecha]]),MONTH(TRM_día[[#This Row],[Fecha]]),1)</f>
        <v>43647</v>
      </c>
      <c r="E2023">
        <v>3190.33</v>
      </c>
    </row>
    <row r="2024" spans="2:5">
      <c r="B2024" s="82" t="s">
        <v>2578</v>
      </c>
      <c r="C2024" s="165">
        <f>YEAR(TRM_día[[#This Row],[Fecha]])</f>
        <v>2019</v>
      </c>
      <c r="D2024" s="82">
        <f>DATE(YEAR(TRM_día[[#This Row],[Fecha]]),MONTH(TRM_día[[#This Row],[Fecha]]),1)</f>
        <v>43647</v>
      </c>
      <c r="E2024">
        <v>3190.33</v>
      </c>
    </row>
    <row r="2025" spans="2:5">
      <c r="B2025" s="82" t="s">
        <v>2579</v>
      </c>
      <c r="C2025" s="165">
        <f>YEAR(TRM_día[[#This Row],[Fecha]])</f>
        <v>2019</v>
      </c>
      <c r="D2025" s="82">
        <f>DATE(YEAR(TRM_día[[#This Row],[Fecha]]),MONTH(TRM_día[[#This Row],[Fecha]]),1)</f>
        <v>43647</v>
      </c>
      <c r="E2025">
        <v>3190.66</v>
      </c>
    </row>
    <row r="2026" spans="2:5">
      <c r="B2026" s="82" t="s">
        <v>2580</v>
      </c>
      <c r="C2026" s="165">
        <f>YEAR(TRM_día[[#This Row],[Fecha]])</f>
        <v>2019</v>
      </c>
      <c r="D2026" s="82">
        <f>DATE(YEAR(TRM_día[[#This Row],[Fecha]]),MONTH(TRM_día[[#This Row],[Fecha]]),1)</f>
        <v>43647</v>
      </c>
      <c r="E2026">
        <v>3199.72</v>
      </c>
    </row>
    <row r="2027" spans="2:5">
      <c r="B2027" s="82" t="s">
        <v>2581</v>
      </c>
      <c r="C2027" s="165">
        <f>YEAR(TRM_día[[#This Row],[Fecha]])</f>
        <v>2019</v>
      </c>
      <c r="D2027" s="82">
        <f>DATE(YEAR(TRM_día[[#This Row],[Fecha]]),MONTH(TRM_día[[#This Row],[Fecha]]),1)</f>
        <v>43647</v>
      </c>
      <c r="E2027">
        <v>3189.21</v>
      </c>
    </row>
    <row r="2028" spans="2:5">
      <c r="B2028" s="82" t="s">
        <v>2582</v>
      </c>
      <c r="C2028" s="165">
        <f>YEAR(TRM_día[[#This Row],[Fecha]])</f>
        <v>2019</v>
      </c>
      <c r="D2028" s="82">
        <f>DATE(YEAR(TRM_día[[#This Row],[Fecha]]),MONTH(TRM_día[[#This Row],[Fecha]]),1)</f>
        <v>43647</v>
      </c>
      <c r="E2028">
        <v>3183.01</v>
      </c>
    </row>
    <row r="2029" spans="2:5">
      <c r="B2029" s="82" t="s">
        <v>2583</v>
      </c>
      <c r="C2029" s="165">
        <f>YEAR(TRM_día[[#This Row],[Fecha]])</f>
        <v>2019</v>
      </c>
      <c r="D2029" s="82">
        <f>DATE(YEAR(TRM_día[[#This Row],[Fecha]]),MONTH(TRM_día[[#This Row],[Fecha]]),1)</f>
        <v>43647</v>
      </c>
      <c r="E2029">
        <v>3169.51</v>
      </c>
    </row>
    <row r="2030" spans="2:5">
      <c r="B2030" s="82" t="s">
        <v>2584</v>
      </c>
      <c r="C2030" s="165">
        <f>YEAR(TRM_día[[#This Row],[Fecha]])</f>
        <v>2019</v>
      </c>
      <c r="D2030" s="82">
        <f>DATE(YEAR(TRM_día[[#This Row],[Fecha]]),MONTH(TRM_día[[#This Row],[Fecha]]),1)</f>
        <v>43647</v>
      </c>
      <c r="E2030">
        <v>3169.51</v>
      </c>
    </row>
    <row r="2031" spans="2:5">
      <c r="B2031" s="82" t="s">
        <v>2585</v>
      </c>
      <c r="C2031" s="165">
        <f>YEAR(TRM_día[[#This Row],[Fecha]])</f>
        <v>2019</v>
      </c>
      <c r="D2031" s="82">
        <f>DATE(YEAR(TRM_día[[#This Row],[Fecha]]),MONTH(TRM_día[[#This Row],[Fecha]]),1)</f>
        <v>43647</v>
      </c>
      <c r="E2031">
        <v>3169.51</v>
      </c>
    </row>
    <row r="2032" spans="2:5">
      <c r="B2032" s="82" t="s">
        <v>2586</v>
      </c>
      <c r="C2032" s="165">
        <f>YEAR(TRM_día[[#This Row],[Fecha]])</f>
        <v>2019</v>
      </c>
      <c r="D2032" s="82">
        <f>DATE(YEAR(TRM_día[[#This Row],[Fecha]]),MONTH(TRM_día[[#This Row],[Fecha]]),1)</f>
        <v>43647</v>
      </c>
      <c r="E2032">
        <v>3177.76</v>
      </c>
    </row>
    <row r="2033" spans="2:5">
      <c r="B2033" s="82" t="s">
        <v>2587</v>
      </c>
      <c r="C2033" s="165">
        <f>YEAR(TRM_día[[#This Row],[Fecha]])</f>
        <v>2019</v>
      </c>
      <c r="D2033" s="82">
        <f>DATE(YEAR(TRM_día[[#This Row],[Fecha]]),MONTH(TRM_día[[#This Row],[Fecha]]),1)</f>
        <v>43647</v>
      </c>
      <c r="E2033">
        <v>3188.01</v>
      </c>
    </row>
    <row r="2034" spans="2:5">
      <c r="B2034" s="82" t="s">
        <v>2588</v>
      </c>
      <c r="C2034" s="165">
        <f>YEAR(TRM_día[[#This Row],[Fecha]])</f>
        <v>2019</v>
      </c>
      <c r="D2034" s="82">
        <f>DATE(YEAR(TRM_día[[#This Row],[Fecha]]),MONTH(TRM_día[[#This Row],[Fecha]]),1)</f>
        <v>43647</v>
      </c>
      <c r="E2034">
        <v>3194.67</v>
      </c>
    </row>
    <row r="2035" spans="2:5">
      <c r="B2035" s="82" t="s">
        <v>2589</v>
      </c>
      <c r="C2035" s="165">
        <f>YEAR(TRM_día[[#This Row],[Fecha]])</f>
        <v>2019</v>
      </c>
      <c r="D2035" s="82">
        <f>DATE(YEAR(TRM_día[[#This Row],[Fecha]]),MONTH(TRM_día[[#This Row],[Fecha]]),1)</f>
        <v>43647</v>
      </c>
      <c r="E2035">
        <v>3213.09</v>
      </c>
    </row>
    <row r="2036" spans="2:5">
      <c r="B2036" s="82" t="s">
        <v>2590</v>
      </c>
      <c r="C2036" s="165">
        <f>YEAR(TRM_día[[#This Row],[Fecha]])</f>
        <v>2019</v>
      </c>
      <c r="D2036" s="82">
        <f>DATE(YEAR(TRM_día[[#This Row],[Fecha]]),MONTH(TRM_día[[#This Row],[Fecha]]),1)</f>
        <v>43647</v>
      </c>
      <c r="E2036">
        <v>3233.26</v>
      </c>
    </row>
    <row r="2037" spans="2:5">
      <c r="B2037" s="82" t="s">
        <v>2591</v>
      </c>
      <c r="C2037" s="165">
        <f>YEAR(TRM_día[[#This Row],[Fecha]])</f>
        <v>2019</v>
      </c>
      <c r="D2037" s="82">
        <f>DATE(YEAR(TRM_día[[#This Row],[Fecha]]),MONTH(TRM_día[[#This Row],[Fecha]]),1)</f>
        <v>43647</v>
      </c>
      <c r="E2037">
        <v>3233.26</v>
      </c>
    </row>
    <row r="2038" spans="2:5">
      <c r="B2038" s="82" t="s">
        <v>2592</v>
      </c>
      <c r="C2038" s="165">
        <f>YEAR(TRM_día[[#This Row],[Fecha]])</f>
        <v>2019</v>
      </c>
      <c r="D2038" s="82">
        <f>DATE(YEAR(TRM_día[[#This Row],[Fecha]]),MONTH(TRM_día[[#This Row],[Fecha]]),1)</f>
        <v>43647</v>
      </c>
      <c r="E2038">
        <v>3233.26</v>
      </c>
    </row>
    <row r="2039" spans="2:5">
      <c r="B2039" s="82" t="s">
        <v>2593</v>
      </c>
      <c r="C2039" s="165">
        <f>YEAR(TRM_día[[#This Row],[Fecha]])</f>
        <v>2019</v>
      </c>
      <c r="D2039" s="82">
        <f>DATE(YEAR(TRM_día[[#This Row],[Fecha]]),MONTH(TRM_día[[#This Row],[Fecha]]),1)</f>
        <v>43647</v>
      </c>
      <c r="E2039">
        <v>3262.81</v>
      </c>
    </row>
    <row r="2040" spans="2:5">
      <c r="B2040" s="82" t="s">
        <v>2594</v>
      </c>
      <c r="C2040" s="165">
        <f>YEAR(TRM_día[[#This Row],[Fecha]])</f>
        <v>2019</v>
      </c>
      <c r="D2040" s="82">
        <f>DATE(YEAR(TRM_día[[#This Row],[Fecha]]),MONTH(TRM_día[[#This Row],[Fecha]]),1)</f>
        <v>43647</v>
      </c>
      <c r="E2040">
        <v>3296.85</v>
      </c>
    </row>
    <row r="2041" spans="2:5">
      <c r="B2041" s="82" t="s">
        <v>2595</v>
      </c>
      <c r="C2041" s="165">
        <f>YEAR(TRM_día[[#This Row],[Fecha]])</f>
        <v>2019</v>
      </c>
      <c r="D2041" s="82">
        <f>DATE(YEAR(TRM_día[[#This Row],[Fecha]]),MONTH(TRM_día[[#This Row],[Fecha]]),1)</f>
        <v>43678</v>
      </c>
      <c r="E2041">
        <v>3291.79</v>
      </c>
    </row>
    <row r="2042" spans="2:5">
      <c r="B2042" s="82" t="s">
        <v>2596</v>
      </c>
      <c r="C2042" s="165">
        <f>YEAR(TRM_día[[#This Row],[Fecha]])</f>
        <v>2019</v>
      </c>
      <c r="D2042" s="82">
        <f>DATE(YEAR(TRM_día[[#This Row],[Fecha]]),MONTH(TRM_día[[#This Row],[Fecha]]),1)</f>
        <v>43678</v>
      </c>
      <c r="E2042">
        <v>3329.23</v>
      </c>
    </row>
    <row r="2043" spans="2:5">
      <c r="B2043" s="82" t="s">
        <v>2597</v>
      </c>
      <c r="C2043" s="165">
        <f>YEAR(TRM_día[[#This Row],[Fecha]])</f>
        <v>2019</v>
      </c>
      <c r="D2043" s="82">
        <f>DATE(YEAR(TRM_día[[#This Row],[Fecha]]),MONTH(TRM_día[[#This Row],[Fecha]]),1)</f>
        <v>43678</v>
      </c>
      <c r="E2043">
        <v>3365.78</v>
      </c>
    </row>
    <row r="2044" spans="2:5">
      <c r="B2044" s="82" t="s">
        <v>2598</v>
      </c>
      <c r="C2044" s="165">
        <f>YEAR(TRM_día[[#This Row],[Fecha]])</f>
        <v>2019</v>
      </c>
      <c r="D2044" s="82">
        <f>DATE(YEAR(TRM_día[[#This Row],[Fecha]]),MONTH(TRM_día[[#This Row],[Fecha]]),1)</f>
        <v>43678</v>
      </c>
      <c r="E2044">
        <v>3365.78</v>
      </c>
    </row>
    <row r="2045" spans="2:5">
      <c r="B2045" s="82" t="s">
        <v>2599</v>
      </c>
      <c r="C2045" s="165">
        <f>YEAR(TRM_día[[#This Row],[Fecha]])</f>
        <v>2019</v>
      </c>
      <c r="D2045" s="82">
        <f>DATE(YEAR(TRM_día[[#This Row],[Fecha]]),MONTH(TRM_día[[#This Row],[Fecha]]),1)</f>
        <v>43678</v>
      </c>
      <c r="E2045">
        <v>3365.78</v>
      </c>
    </row>
    <row r="2046" spans="2:5">
      <c r="B2046" s="82" t="s">
        <v>2600</v>
      </c>
      <c r="C2046" s="165">
        <f>YEAR(TRM_día[[#This Row],[Fecha]])</f>
        <v>2019</v>
      </c>
      <c r="D2046" s="82">
        <f>DATE(YEAR(TRM_día[[#This Row],[Fecha]]),MONTH(TRM_día[[#This Row],[Fecha]]),1)</f>
        <v>43678</v>
      </c>
      <c r="E2046">
        <v>3459.47</v>
      </c>
    </row>
    <row r="2047" spans="2:5">
      <c r="B2047" s="82" t="s">
        <v>2601</v>
      </c>
      <c r="C2047" s="165">
        <f>YEAR(TRM_día[[#This Row],[Fecha]])</f>
        <v>2019</v>
      </c>
      <c r="D2047" s="82">
        <f>DATE(YEAR(TRM_día[[#This Row],[Fecha]]),MONTH(TRM_día[[#This Row],[Fecha]]),1)</f>
        <v>43678</v>
      </c>
      <c r="E2047">
        <v>3431.28</v>
      </c>
    </row>
    <row r="2048" spans="2:5">
      <c r="B2048" s="82" t="s">
        <v>2602</v>
      </c>
      <c r="C2048" s="165">
        <f>YEAR(TRM_día[[#This Row],[Fecha]])</f>
        <v>2019</v>
      </c>
      <c r="D2048" s="82">
        <f>DATE(YEAR(TRM_día[[#This Row],[Fecha]]),MONTH(TRM_día[[#This Row],[Fecha]]),1)</f>
        <v>43678</v>
      </c>
      <c r="E2048">
        <v>3431.28</v>
      </c>
    </row>
    <row r="2049" spans="2:5">
      <c r="B2049" s="82" t="s">
        <v>2603</v>
      </c>
      <c r="C2049" s="165">
        <f>YEAR(TRM_día[[#This Row],[Fecha]])</f>
        <v>2019</v>
      </c>
      <c r="D2049" s="82">
        <f>DATE(YEAR(TRM_día[[#This Row],[Fecha]]),MONTH(TRM_día[[#This Row],[Fecha]]),1)</f>
        <v>43678</v>
      </c>
      <c r="E2049">
        <v>3394.61</v>
      </c>
    </row>
    <row r="2050" spans="2:5">
      <c r="B2050" s="82" t="s">
        <v>2604</v>
      </c>
      <c r="C2050" s="165">
        <f>YEAR(TRM_día[[#This Row],[Fecha]])</f>
        <v>2019</v>
      </c>
      <c r="D2050" s="82">
        <f>DATE(YEAR(TRM_día[[#This Row],[Fecha]]),MONTH(TRM_día[[#This Row],[Fecha]]),1)</f>
        <v>43678</v>
      </c>
      <c r="E2050">
        <v>3382.71</v>
      </c>
    </row>
    <row r="2051" spans="2:5">
      <c r="B2051" s="82" t="s">
        <v>2605</v>
      </c>
      <c r="C2051" s="165">
        <f>YEAR(TRM_día[[#This Row],[Fecha]])</f>
        <v>2019</v>
      </c>
      <c r="D2051" s="82">
        <f>DATE(YEAR(TRM_día[[#This Row],[Fecha]]),MONTH(TRM_día[[#This Row],[Fecha]]),1)</f>
        <v>43678</v>
      </c>
      <c r="E2051">
        <v>3382.71</v>
      </c>
    </row>
    <row r="2052" spans="2:5">
      <c r="B2052" s="82" t="s">
        <v>2606</v>
      </c>
      <c r="C2052" s="165">
        <f>YEAR(TRM_día[[#This Row],[Fecha]])</f>
        <v>2019</v>
      </c>
      <c r="D2052" s="82">
        <f>DATE(YEAR(TRM_día[[#This Row],[Fecha]]),MONTH(TRM_día[[#This Row],[Fecha]]),1)</f>
        <v>43678</v>
      </c>
      <c r="E2052">
        <v>3382.71</v>
      </c>
    </row>
    <row r="2053" spans="2:5">
      <c r="B2053" s="82" t="s">
        <v>2607</v>
      </c>
      <c r="C2053" s="165">
        <f>YEAR(TRM_día[[#This Row],[Fecha]])</f>
        <v>2019</v>
      </c>
      <c r="D2053" s="82">
        <f>DATE(YEAR(TRM_día[[#This Row],[Fecha]]),MONTH(TRM_día[[#This Row],[Fecha]]),1)</f>
        <v>43678</v>
      </c>
      <c r="E2053">
        <v>3436.26</v>
      </c>
    </row>
    <row r="2054" spans="2:5">
      <c r="B2054" s="82" t="s">
        <v>2608</v>
      </c>
      <c r="C2054" s="165">
        <f>YEAR(TRM_día[[#This Row],[Fecha]])</f>
        <v>2019</v>
      </c>
      <c r="D2054" s="82">
        <f>DATE(YEAR(TRM_día[[#This Row],[Fecha]]),MONTH(TRM_día[[#This Row],[Fecha]]),1)</f>
        <v>43678</v>
      </c>
      <c r="E2054">
        <v>3407.76</v>
      </c>
    </row>
    <row r="2055" spans="2:5">
      <c r="B2055" s="82" t="s">
        <v>2609</v>
      </c>
      <c r="C2055" s="165">
        <f>YEAR(TRM_día[[#This Row],[Fecha]])</f>
        <v>2019</v>
      </c>
      <c r="D2055" s="82">
        <f>DATE(YEAR(TRM_día[[#This Row],[Fecha]]),MONTH(TRM_día[[#This Row],[Fecha]]),1)</f>
        <v>43678</v>
      </c>
      <c r="E2055">
        <v>3449.27</v>
      </c>
    </row>
    <row r="2056" spans="2:5">
      <c r="B2056" s="82" t="s">
        <v>2610</v>
      </c>
      <c r="C2056" s="165">
        <f>YEAR(TRM_día[[#This Row],[Fecha]])</f>
        <v>2019</v>
      </c>
      <c r="D2056" s="82">
        <f>DATE(YEAR(TRM_día[[#This Row],[Fecha]]),MONTH(TRM_día[[#This Row],[Fecha]]),1)</f>
        <v>43678</v>
      </c>
      <c r="E2056">
        <v>3447.76</v>
      </c>
    </row>
    <row r="2057" spans="2:5">
      <c r="B2057" s="82" t="s">
        <v>2611</v>
      </c>
      <c r="C2057" s="165">
        <f>YEAR(TRM_día[[#This Row],[Fecha]])</f>
        <v>2019</v>
      </c>
      <c r="D2057" s="82">
        <f>DATE(YEAR(TRM_día[[#This Row],[Fecha]]),MONTH(TRM_día[[#This Row],[Fecha]]),1)</f>
        <v>43678</v>
      </c>
      <c r="E2057">
        <v>3441.4</v>
      </c>
    </row>
    <row r="2058" spans="2:5">
      <c r="B2058" s="82" t="s">
        <v>2612</v>
      </c>
      <c r="C2058" s="165">
        <f>YEAR(TRM_día[[#This Row],[Fecha]])</f>
        <v>2019</v>
      </c>
      <c r="D2058" s="82">
        <f>DATE(YEAR(TRM_día[[#This Row],[Fecha]]),MONTH(TRM_día[[#This Row],[Fecha]]),1)</f>
        <v>43678</v>
      </c>
      <c r="E2058">
        <v>3441.4</v>
      </c>
    </row>
    <row r="2059" spans="2:5">
      <c r="B2059" s="82" t="s">
        <v>2613</v>
      </c>
      <c r="C2059" s="165">
        <f>YEAR(TRM_día[[#This Row],[Fecha]])</f>
        <v>2019</v>
      </c>
      <c r="D2059" s="82">
        <f>DATE(YEAR(TRM_día[[#This Row],[Fecha]]),MONTH(TRM_día[[#This Row],[Fecha]]),1)</f>
        <v>43678</v>
      </c>
      <c r="E2059">
        <v>3441.4</v>
      </c>
    </row>
    <row r="2060" spans="2:5">
      <c r="B2060" s="82" t="s">
        <v>2614</v>
      </c>
      <c r="C2060" s="165">
        <f>YEAR(TRM_día[[#This Row],[Fecha]])</f>
        <v>2019</v>
      </c>
      <c r="D2060" s="82">
        <f>DATE(YEAR(TRM_día[[#This Row],[Fecha]]),MONTH(TRM_día[[#This Row],[Fecha]]),1)</f>
        <v>43678</v>
      </c>
      <c r="E2060">
        <v>3441.4</v>
      </c>
    </row>
    <row r="2061" spans="2:5">
      <c r="B2061" s="82" t="s">
        <v>2615</v>
      </c>
      <c r="C2061" s="165">
        <f>YEAR(TRM_día[[#This Row],[Fecha]])</f>
        <v>2019</v>
      </c>
      <c r="D2061" s="82">
        <f>DATE(YEAR(TRM_día[[#This Row],[Fecha]]),MONTH(TRM_día[[#This Row],[Fecha]]),1)</f>
        <v>43678</v>
      </c>
      <c r="E2061">
        <v>3420.99</v>
      </c>
    </row>
    <row r="2062" spans="2:5">
      <c r="B2062" s="82" t="s">
        <v>2616</v>
      </c>
      <c r="C2062" s="165">
        <f>YEAR(TRM_día[[#This Row],[Fecha]])</f>
        <v>2019</v>
      </c>
      <c r="D2062" s="82">
        <f>DATE(YEAR(TRM_día[[#This Row],[Fecha]]),MONTH(TRM_día[[#This Row],[Fecha]]),1)</f>
        <v>43678</v>
      </c>
      <c r="E2062">
        <v>3385.28</v>
      </c>
    </row>
    <row r="2063" spans="2:5">
      <c r="B2063" s="82" t="s">
        <v>2617</v>
      </c>
      <c r="C2063" s="165">
        <f>YEAR(TRM_día[[#This Row],[Fecha]])</f>
        <v>2019</v>
      </c>
      <c r="D2063" s="82">
        <f>DATE(YEAR(TRM_día[[#This Row],[Fecha]]),MONTH(TRM_día[[#This Row],[Fecha]]),1)</f>
        <v>43678</v>
      </c>
      <c r="E2063">
        <v>3376.99</v>
      </c>
    </row>
    <row r="2064" spans="2:5">
      <c r="B2064" s="82" t="s">
        <v>2618</v>
      </c>
      <c r="C2064" s="165">
        <f>YEAR(TRM_día[[#This Row],[Fecha]])</f>
        <v>2019</v>
      </c>
      <c r="D2064" s="82">
        <f>DATE(YEAR(TRM_día[[#This Row],[Fecha]]),MONTH(TRM_día[[#This Row],[Fecha]]),1)</f>
        <v>43678</v>
      </c>
      <c r="E2064">
        <v>3399.95</v>
      </c>
    </row>
    <row r="2065" spans="2:5">
      <c r="B2065" s="82" t="s">
        <v>2619</v>
      </c>
      <c r="C2065" s="165">
        <f>YEAR(TRM_día[[#This Row],[Fecha]])</f>
        <v>2019</v>
      </c>
      <c r="D2065" s="82">
        <f>DATE(YEAR(TRM_día[[#This Row],[Fecha]]),MONTH(TRM_día[[#This Row],[Fecha]]),1)</f>
        <v>43678</v>
      </c>
      <c r="E2065">
        <v>3399.95</v>
      </c>
    </row>
    <row r="2066" spans="2:5">
      <c r="B2066" s="82" t="s">
        <v>2620</v>
      </c>
      <c r="C2066" s="165">
        <f>YEAR(TRM_día[[#This Row],[Fecha]])</f>
        <v>2019</v>
      </c>
      <c r="D2066" s="82">
        <f>DATE(YEAR(TRM_día[[#This Row],[Fecha]]),MONTH(TRM_día[[#This Row],[Fecha]]),1)</f>
        <v>43678</v>
      </c>
      <c r="E2066">
        <v>3399.95</v>
      </c>
    </row>
    <row r="2067" spans="2:5">
      <c r="B2067" s="82" t="s">
        <v>2621</v>
      </c>
      <c r="C2067" s="165">
        <f>YEAR(TRM_día[[#This Row],[Fecha]])</f>
        <v>2019</v>
      </c>
      <c r="D2067" s="82">
        <f>DATE(YEAR(TRM_día[[#This Row],[Fecha]]),MONTH(TRM_día[[#This Row],[Fecha]]),1)</f>
        <v>43678</v>
      </c>
      <c r="E2067">
        <v>3432.85</v>
      </c>
    </row>
    <row r="2068" spans="2:5">
      <c r="B2068" s="82" t="s">
        <v>2622</v>
      </c>
      <c r="C2068" s="165">
        <f>YEAR(TRM_día[[#This Row],[Fecha]])</f>
        <v>2019</v>
      </c>
      <c r="D2068" s="82">
        <f>DATE(YEAR(TRM_día[[#This Row],[Fecha]]),MONTH(TRM_día[[#This Row],[Fecha]]),1)</f>
        <v>43678</v>
      </c>
      <c r="E2068">
        <v>3457.89</v>
      </c>
    </row>
    <row r="2069" spans="2:5">
      <c r="B2069" s="82" t="s">
        <v>2623</v>
      </c>
      <c r="C2069" s="165">
        <f>YEAR(TRM_día[[#This Row],[Fecha]])</f>
        <v>2019</v>
      </c>
      <c r="D2069" s="82">
        <f>DATE(YEAR(TRM_día[[#This Row],[Fecha]]),MONTH(TRM_día[[#This Row],[Fecha]]),1)</f>
        <v>43678</v>
      </c>
      <c r="E2069">
        <v>3477.53</v>
      </c>
    </row>
    <row r="2070" spans="2:5">
      <c r="B2070" s="82" t="s">
        <v>2624</v>
      </c>
      <c r="C2070" s="165">
        <f>YEAR(TRM_día[[#This Row],[Fecha]])</f>
        <v>2019</v>
      </c>
      <c r="D2070" s="82">
        <f>DATE(YEAR(TRM_día[[#This Row],[Fecha]]),MONTH(TRM_día[[#This Row],[Fecha]]),1)</f>
        <v>43678</v>
      </c>
      <c r="E2070">
        <v>3464.15</v>
      </c>
    </row>
    <row r="2071" spans="2:5">
      <c r="B2071" s="82" t="s">
        <v>2625</v>
      </c>
      <c r="C2071" s="165">
        <f>YEAR(TRM_día[[#This Row],[Fecha]])</f>
        <v>2019</v>
      </c>
      <c r="D2071" s="82">
        <f>DATE(YEAR(TRM_día[[#This Row],[Fecha]]),MONTH(TRM_día[[#This Row],[Fecha]]),1)</f>
        <v>43678</v>
      </c>
      <c r="E2071">
        <v>3427.29</v>
      </c>
    </row>
    <row r="2072" spans="2:5">
      <c r="B2072" s="82" t="s">
        <v>2626</v>
      </c>
      <c r="C2072" s="165">
        <f>YEAR(TRM_día[[#This Row],[Fecha]])</f>
        <v>2019</v>
      </c>
      <c r="D2072" s="82">
        <f>DATE(YEAR(TRM_día[[#This Row],[Fecha]]),MONTH(TRM_día[[#This Row],[Fecha]]),1)</f>
        <v>43709</v>
      </c>
      <c r="E2072">
        <v>3427.29</v>
      </c>
    </row>
    <row r="2073" spans="2:5">
      <c r="B2073" s="82" t="s">
        <v>2627</v>
      </c>
      <c r="C2073" s="165">
        <f>YEAR(TRM_día[[#This Row],[Fecha]])</f>
        <v>2019</v>
      </c>
      <c r="D2073" s="82">
        <f>DATE(YEAR(TRM_día[[#This Row],[Fecha]]),MONTH(TRM_día[[#This Row],[Fecha]]),1)</f>
        <v>43709</v>
      </c>
      <c r="E2073">
        <v>3427.29</v>
      </c>
    </row>
    <row r="2074" spans="2:5">
      <c r="B2074" s="82" t="s">
        <v>2628</v>
      </c>
      <c r="C2074" s="165">
        <f>YEAR(TRM_día[[#This Row],[Fecha]])</f>
        <v>2019</v>
      </c>
      <c r="D2074" s="82">
        <f>DATE(YEAR(TRM_día[[#This Row],[Fecha]]),MONTH(TRM_día[[#This Row],[Fecha]]),1)</f>
        <v>43709</v>
      </c>
      <c r="E2074">
        <v>3427.29</v>
      </c>
    </row>
    <row r="2075" spans="2:5">
      <c r="B2075" s="82" t="s">
        <v>2629</v>
      </c>
      <c r="C2075" s="165">
        <f>YEAR(TRM_día[[#This Row],[Fecha]])</f>
        <v>2019</v>
      </c>
      <c r="D2075" s="82">
        <f>DATE(YEAR(TRM_día[[#This Row],[Fecha]]),MONTH(TRM_día[[#This Row],[Fecha]]),1)</f>
        <v>43709</v>
      </c>
      <c r="E2075">
        <v>3438.61</v>
      </c>
    </row>
    <row r="2076" spans="2:5">
      <c r="B2076" s="82" t="s">
        <v>2630</v>
      </c>
      <c r="C2076" s="165">
        <f>YEAR(TRM_día[[#This Row],[Fecha]])</f>
        <v>2019</v>
      </c>
      <c r="D2076" s="82">
        <f>DATE(YEAR(TRM_día[[#This Row],[Fecha]]),MONTH(TRM_día[[#This Row],[Fecha]]),1)</f>
        <v>43709</v>
      </c>
      <c r="E2076">
        <v>3401.04</v>
      </c>
    </row>
    <row r="2077" spans="2:5">
      <c r="B2077" s="82" t="s">
        <v>2631</v>
      </c>
      <c r="C2077" s="165">
        <f>YEAR(TRM_día[[#This Row],[Fecha]])</f>
        <v>2019</v>
      </c>
      <c r="D2077" s="82">
        <f>DATE(YEAR(TRM_día[[#This Row],[Fecha]]),MONTH(TRM_día[[#This Row],[Fecha]]),1)</f>
        <v>43709</v>
      </c>
      <c r="E2077">
        <v>3377.39</v>
      </c>
    </row>
    <row r="2078" spans="2:5">
      <c r="B2078" s="82" t="s">
        <v>2632</v>
      </c>
      <c r="C2078" s="165">
        <f>YEAR(TRM_día[[#This Row],[Fecha]])</f>
        <v>2019</v>
      </c>
      <c r="D2078" s="82">
        <f>DATE(YEAR(TRM_día[[#This Row],[Fecha]]),MONTH(TRM_día[[#This Row],[Fecha]]),1)</f>
        <v>43709</v>
      </c>
      <c r="E2078">
        <v>3361.7</v>
      </c>
    </row>
    <row r="2079" spans="2:5">
      <c r="B2079" s="82" t="s">
        <v>2633</v>
      </c>
      <c r="C2079" s="165">
        <f>YEAR(TRM_día[[#This Row],[Fecha]])</f>
        <v>2019</v>
      </c>
      <c r="D2079" s="82">
        <f>DATE(YEAR(TRM_día[[#This Row],[Fecha]]),MONTH(TRM_día[[#This Row],[Fecha]]),1)</f>
        <v>43709</v>
      </c>
      <c r="E2079">
        <v>3361.7</v>
      </c>
    </row>
    <row r="2080" spans="2:5">
      <c r="B2080" s="82" t="s">
        <v>2634</v>
      </c>
      <c r="C2080" s="165">
        <f>YEAR(TRM_día[[#This Row],[Fecha]])</f>
        <v>2019</v>
      </c>
      <c r="D2080" s="82">
        <f>DATE(YEAR(TRM_día[[#This Row],[Fecha]]),MONTH(TRM_día[[#This Row],[Fecha]]),1)</f>
        <v>43709</v>
      </c>
      <c r="E2080">
        <v>3361.7</v>
      </c>
    </row>
    <row r="2081" spans="2:5">
      <c r="B2081" s="82" t="s">
        <v>2635</v>
      </c>
      <c r="C2081" s="165">
        <f>YEAR(TRM_día[[#This Row],[Fecha]])</f>
        <v>2019</v>
      </c>
      <c r="D2081" s="82">
        <f>DATE(YEAR(TRM_día[[#This Row],[Fecha]]),MONTH(TRM_día[[#This Row],[Fecha]]),1)</f>
        <v>43709</v>
      </c>
      <c r="E2081">
        <v>3368.8</v>
      </c>
    </row>
    <row r="2082" spans="2:5">
      <c r="B2082" s="82" t="s">
        <v>2636</v>
      </c>
      <c r="C2082" s="165">
        <f>YEAR(TRM_día[[#This Row],[Fecha]])</f>
        <v>2019</v>
      </c>
      <c r="D2082" s="82">
        <f>DATE(YEAR(TRM_día[[#This Row],[Fecha]]),MONTH(TRM_día[[#This Row],[Fecha]]),1)</f>
        <v>43709</v>
      </c>
      <c r="E2082">
        <v>3373.75</v>
      </c>
    </row>
    <row r="2083" spans="2:5">
      <c r="B2083" s="82" t="s">
        <v>2637</v>
      </c>
      <c r="C2083" s="165">
        <f>YEAR(TRM_día[[#This Row],[Fecha]])</f>
        <v>2019</v>
      </c>
      <c r="D2083" s="82">
        <f>DATE(YEAR(TRM_día[[#This Row],[Fecha]]),MONTH(TRM_día[[#This Row],[Fecha]]),1)</f>
        <v>43709</v>
      </c>
      <c r="E2083">
        <v>3372.48</v>
      </c>
    </row>
    <row r="2084" spans="2:5">
      <c r="B2084" s="82" t="s">
        <v>2638</v>
      </c>
      <c r="C2084" s="165">
        <f>YEAR(TRM_día[[#This Row],[Fecha]])</f>
        <v>2019</v>
      </c>
      <c r="D2084" s="82">
        <f>DATE(YEAR(TRM_día[[#This Row],[Fecha]]),MONTH(TRM_día[[#This Row],[Fecha]]),1)</f>
        <v>43709</v>
      </c>
      <c r="E2084">
        <v>3359.2</v>
      </c>
    </row>
    <row r="2085" spans="2:5">
      <c r="B2085" s="82" t="s">
        <v>2639</v>
      </c>
      <c r="C2085" s="165">
        <f>YEAR(TRM_día[[#This Row],[Fecha]])</f>
        <v>2019</v>
      </c>
      <c r="D2085" s="82">
        <f>DATE(YEAR(TRM_día[[#This Row],[Fecha]]),MONTH(TRM_día[[#This Row],[Fecha]]),1)</f>
        <v>43709</v>
      </c>
      <c r="E2085">
        <v>3356.15</v>
      </c>
    </row>
    <row r="2086" spans="2:5">
      <c r="B2086" s="82" t="s">
        <v>2640</v>
      </c>
      <c r="C2086" s="165">
        <f>YEAR(TRM_día[[#This Row],[Fecha]])</f>
        <v>2019</v>
      </c>
      <c r="D2086" s="82">
        <f>DATE(YEAR(TRM_día[[#This Row],[Fecha]]),MONTH(TRM_día[[#This Row],[Fecha]]),1)</f>
        <v>43709</v>
      </c>
      <c r="E2086">
        <v>3356.15</v>
      </c>
    </row>
    <row r="2087" spans="2:5">
      <c r="B2087" s="82" t="s">
        <v>2641</v>
      </c>
      <c r="C2087" s="165">
        <f>YEAR(TRM_día[[#This Row],[Fecha]])</f>
        <v>2019</v>
      </c>
      <c r="D2087" s="82">
        <f>DATE(YEAR(TRM_día[[#This Row],[Fecha]]),MONTH(TRM_día[[#This Row],[Fecha]]),1)</f>
        <v>43709</v>
      </c>
      <c r="E2087">
        <v>3356.15</v>
      </c>
    </row>
    <row r="2088" spans="2:5">
      <c r="B2088" s="82" t="s">
        <v>2642</v>
      </c>
      <c r="C2088" s="165">
        <f>YEAR(TRM_día[[#This Row],[Fecha]])</f>
        <v>2019</v>
      </c>
      <c r="D2088" s="82">
        <f>DATE(YEAR(TRM_día[[#This Row],[Fecha]]),MONTH(TRM_día[[#This Row],[Fecha]]),1)</f>
        <v>43709</v>
      </c>
      <c r="E2088">
        <v>3364.43</v>
      </c>
    </row>
    <row r="2089" spans="2:5">
      <c r="B2089" s="82" t="s">
        <v>2643</v>
      </c>
      <c r="C2089" s="165">
        <f>YEAR(TRM_día[[#This Row],[Fecha]])</f>
        <v>2019</v>
      </c>
      <c r="D2089" s="82">
        <f>DATE(YEAR(TRM_día[[#This Row],[Fecha]]),MONTH(TRM_día[[#This Row],[Fecha]]),1)</f>
        <v>43709</v>
      </c>
      <c r="E2089">
        <v>3380.92</v>
      </c>
    </row>
    <row r="2090" spans="2:5">
      <c r="B2090" s="82" t="s">
        <v>2644</v>
      </c>
      <c r="C2090" s="165">
        <f>YEAR(TRM_día[[#This Row],[Fecha]])</f>
        <v>2019</v>
      </c>
      <c r="D2090" s="82">
        <f>DATE(YEAR(TRM_día[[#This Row],[Fecha]]),MONTH(TRM_día[[#This Row],[Fecha]]),1)</f>
        <v>43709</v>
      </c>
      <c r="E2090">
        <v>3377.79</v>
      </c>
    </row>
    <row r="2091" spans="2:5">
      <c r="B2091" s="82" t="s">
        <v>2645</v>
      </c>
      <c r="C2091" s="165">
        <f>YEAR(TRM_día[[#This Row],[Fecha]])</f>
        <v>2019</v>
      </c>
      <c r="D2091" s="82">
        <f>DATE(YEAR(TRM_día[[#This Row],[Fecha]]),MONTH(TRM_día[[#This Row],[Fecha]]),1)</f>
        <v>43709</v>
      </c>
      <c r="E2091">
        <v>3377.72</v>
      </c>
    </row>
    <row r="2092" spans="2:5">
      <c r="B2092" s="82" t="s">
        <v>2646</v>
      </c>
      <c r="C2092" s="165">
        <f>YEAR(TRM_día[[#This Row],[Fecha]])</f>
        <v>2019</v>
      </c>
      <c r="D2092" s="82">
        <f>DATE(YEAR(TRM_día[[#This Row],[Fecha]]),MONTH(TRM_día[[#This Row],[Fecha]]),1)</f>
        <v>43709</v>
      </c>
      <c r="E2092">
        <v>3402.32</v>
      </c>
    </row>
    <row r="2093" spans="2:5">
      <c r="B2093" s="82" t="s">
        <v>2647</v>
      </c>
      <c r="C2093" s="165">
        <f>YEAR(TRM_día[[#This Row],[Fecha]])</f>
        <v>2019</v>
      </c>
      <c r="D2093" s="82">
        <f>DATE(YEAR(TRM_día[[#This Row],[Fecha]]),MONTH(TRM_día[[#This Row],[Fecha]]),1)</f>
        <v>43709</v>
      </c>
      <c r="E2093">
        <v>3402.32</v>
      </c>
    </row>
    <row r="2094" spans="2:5">
      <c r="B2094" s="82" t="s">
        <v>2648</v>
      </c>
      <c r="C2094" s="165">
        <f>YEAR(TRM_día[[#This Row],[Fecha]])</f>
        <v>2019</v>
      </c>
      <c r="D2094" s="82">
        <f>DATE(YEAR(TRM_día[[#This Row],[Fecha]]),MONTH(TRM_día[[#This Row],[Fecha]]),1)</f>
        <v>43709</v>
      </c>
      <c r="E2094">
        <v>3402.32</v>
      </c>
    </row>
    <row r="2095" spans="2:5">
      <c r="B2095" s="82" t="s">
        <v>2649</v>
      </c>
      <c r="C2095" s="165">
        <f>YEAR(TRM_día[[#This Row],[Fecha]])</f>
        <v>2019</v>
      </c>
      <c r="D2095" s="82">
        <f>DATE(YEAR(TRM_día[[#This Row],[Fecha]]),MONTH(TRM_día[[#This Row],[Fecha]]),1)</f>
        <v>43709</v>
      </c>
      <c r="E2095">
        <v>3437.78</v>
      </c>
    </row>
    <row r="2096" spans="2:5">
      <c r="B2096" s="82" t="s">
        <v>2650</v>
      </c>
      <c r="C2096" s="165">
        <f>YEAR(TRM_día[[#This Row],[Fecha]])</f>
        <v>2019</v>
      </c>
      <c r="D2096" s="82">
        <f>DATE(YEAR(TRM_día[[#This Row],[Fecha]]),MONTH(TRM_día[[#This Row],[Fecha]]),1)</f>
        <v>43709</v>
      </c>
      <c r="E2096">
        <v>3438.66</v>
      </c>
    </row>
    <row r="2097" spans="2:5">
      <c r="B2097" s="82" t="s">
        <v>2651</v>
      </c>
      <c r="C2097" s="165">
        <f>YEAR(TRM_día[[#This Row],[Fecha]])</f>
        <v>2019</v>
      </c>
      <c r="D2097" s="82">
        <f>DATE(YEAR(TRM_día[[#This Row],[Fecha]]),MONTH(TRM_día[[#This Row],[Fecha]]),1)</f>
        <v>43709</v>
      </c>
      <c r="E2097">
        <v>3451.02</v>
      </c>
    </row>
    <row r="2098" spans="2:5">
      <c r="B2098" s="82" t="s">
        <v>2652</v>
      </c>
      <c r="C2098" s="165">
        <f>YEAR(TRM_día[[#This Row],[Fecha]])</f>
        <v>2019</v>
      </c>
      <c r="D2098" s="82">
        <f>DATE(YEAR(TRM_día[[#This Row],[Fecha]]),MONTH(TRM_día[[#This Row],[Fecha]]),1)</f>
        <v>43709</v>
      </c>
      <c r="E2098">
        <v>3435.71</v>
      </c>
    </row>
    <row r="2099" spans="2:5">
      <c r="B2099" s="82" t="s">
        <v>2653</v>
      </c>
      <c r="C2099" s="165">
        <f>YEAR(TRM_día[[#This Row],[Fecha]])</f>
        <v>2019</v>
      </c>
      <c r="D2099" s="82">
        <f>DATE(YEAR(TRM_día[[#This Row],[Fecha]]),MONTH(TRM_día[[#This Row],[Fecha]]),1)</f>
        <v>43709</v>
      </c>
      <c r="E2099">
        <v>3462.01</v>
      </c>
    </row>
    <row r="2100" spans="2:5">
      <c r="B2100" s="82" t="s">
        <v>2654</v>
      </c>
      <c r="C2100" s="165">
        <f>YEAR(TRM_día[[#This Row],[Fecha]])</f>
        <v>2019</v>
      </c>
      <c r="D2100" s="82">
        <f>DATE(YEAR(TRM_día[[#This Row],[Fecha]]),MONTH(TRM_día[[#This Row],[Fecha]]),1)</f>
        <v>43709</v>
      </c>
      <c r="E2100">
        <v>3462.01</v>
      </c>
    </row>
    <row r="2101" spans="2:5">
      <c r="B2101" s="82" t="s">
        <v>2655</v>
      </c>
      <c r="C2101" s="165">
        <f>YEAR(TRM_día[[#This Row],[Fecha]])</f>
        <v>2019</v>
      </c>
      <c r="D2101" s="82">
        <f>DATE(YEAR(TRM_día[[#This Row],[Fecha]]),MONTH(TRM_día[[#This Row],[Fecha]]),1)</f>
        <v>43709</v>
      </c>
      <c r="E2101">
        <v>3462.01</v>
      </c>
    </row>
    <row r="2102" spans="2:5">
      <c r="B2102" s="82" t="s">
        <v>2656</v>
      </c>
      <c r="C2102" s="165">
        <f>YEAR(TRM_día[[#This Row],[Fecha]])</f>
        <v>2019</v>
      </c>
      <c r="D2102" s="82">
        <f>DATE(YEAR(TRM_día[[#This Row],[Fecha]]),MONTH(TRM_día[[#This Row],[Fecha]]),1)</f>
        <v>43739</v>
      </c>
      <c r="E2102">
        <v>3477.45</v>
      </c>
    </row>
    <row r="2103" spans="2:5">
      <c r="B2103" s="82" t="s">
        <v>2657</v>
      </c>
      <c r="C2103" s="165">
        <f>YEAR(TRM_día[[#This Row],[Fecha]])</f>
        <v>2019</v>
      </c>
      <c r="D2103" s="82">
        <f>DATE(YEAR(TRM_día[[#This Row],[Fecha]]),MONTH(TRM_día[[#This Row],[Fecha]]),1)</f>
        <v>43739</v>
      </c>
      <c r="E2103">
        <v>3491.29</v>
      </c>
    </row>
    <row r="2104" spans="2:5">
      <c r="B2104" s="82" t="s">
        <v>2658</v>
      </c>
      <c r="C2104" s="165">
        <f>YEAR(TRM_día[[#This Row],[Fecha]])</f>
        <v>2019</v>
      </c>
      <c r="D2104" s="82">
        <f>DATE(YEAR(TRM_día[[#This Row],[Fecha]]),MONTH(TRM_día[[#This Row],[Fecha]]),1)</f>
        <v>43739</v>
      </c>
      <c r="E2104">
        <v>3497.34</v>
      </c>
    </row>
    <row r="2105" spans="2:5">
      <c r="B2105" s="82" t="s">
        <v>2659</v>
      </c>
      <c r="C2105" s="165">
        <f>YEAR(TRM_día[[#This Row],[Fecha]])</f>
        <v>2019</v>
      </c>
      <c r="D2105" s="82">
        <f>DATE(YEAR(TRM_día[[#This Row],[Fecha]]),MONTH(TRM_día[[#This Row],[Fecha]]),1)</f>
        <v>43739</v>
      </c>
      <c r="E2105">
        <v>3467.6</v>
      </c>
    </row>
    <row r="2106" spans="2:5">
      <c r="B2106" s="82" t="s">
        <v>2660</v>
      </c>
      <c r="C2106" s="165">
        <f>YEAR(TRM_día[[#This Row],[Fecha]])</f>
        <v>2019</v>
      </c>
      <c r="D2106" s="82">
        <f>DATE(YEAR(TRM_día[[#This Row],[Fecha]]),MONTH(TRM_día[[#This Row],[Fecha]]),1)</f>
        <v>43739</v>
      </c>
      <c r="E2106">
        <v>3430.28</v>
      </c>
    </row>
    <row r="2107" spans="2:5">
      <c r="B2107" s="82" t="s">
        <v>2661</v>
      </c>
      <c r="C2107" s="165">
        <f>YEAR(TRM_día[[#This Row],[Fecha]])</f>
        <v>2019</v>
      </c>
      <c r="D2107" s="82">
        <f>DATE(YEAR(TRM_día[[#This Row],[Fecha]]),MONTH(TRM_día[[#This Row],[Fecha]]),1)</f>
        <v>43739</v>
      </c>
      <c r="E2107">
        <v>3430.28</v>
      </c>
    </row>
    <row r="2108" spans="2:5">
      <c r="B2108" s="82" t="s">
        <v>2662</v>
      </c>
      <c r="C2108" s="165">
        <f>YEAR(TRM_día[[#This Row],[Fecha]])</f>
        <v>2019</v>
      </c>
      <c r="D2108" s="82">
        <f>DATE(YEAR(TRM_día[[#This Row],[Fecha]]),MONTH(TRM_día[[#This Row],[Fecha]]),1)</f>
        <v>43739</v>
      </c>
      <c r="E2108">
        <v>3430.28</v>
      </c>
    </row>
    <row r="2109" spans="2:5">
      <c r="B2109" s="82" t="s">
        <v>2663</v>
      </c>
      <c r="C2109" s="165">
        <f>YEAR(TRM_día[[#This Row],[Fecha]])</f>
        <v>2019</v>
      </c>
      <c r="D2109" s="82">
        <f>DATE(YEAR(TRM_día[[#This Row],[Fecha]]),MONTH(TRM_día[[#This Row],[Fecha]]),1)</f>
        <v>43739</v>
      </c>
      <c r="E2109">
        <v>3445.76</v>
      </c>
    </row>
    <row r="2110" spans="2:5">
      <c r="B2110" s="82" t="s">
        <v>2664</v>
      </c>
      <c r="C2110" s="165">
        <f>YEAR(TRM_día[[#This Row],[Fecha]])</f>
        <v>2019</v>
      </c>
      <c r="D2110" s="82">
        <f>DATE(YEAR(TRM_día[[#This Row],[Fecha]]),MONTH(TRM_día[[#This Row],[Fecha]]),1)</f>
        <v>43739</v>
      </c>
      <c r="E2110">
        <v>3452.57</v>
      </c>
    </row>
    <row r="2111" spans="2:5">
      <c r="B2111" s="82" t="s">
        <v>2665</v>
      </c>
      <c r="C2111" s="165">
        <f>YEAR(TRM_día[[#This Row],[Fecha]])</f>
        <v>2019</v>
      </c>
      <c r="D2111" s="82">
        <f>DATE(YEAR(TRM_día[[#This Row],[Fecha]]),MONTH(TRM_día[[#This Row],[Fecha]]),1)</f>
        <v>43739</v>
      </c>
      <c r="E2111">
        <v>3454.56</v>
      </c>
    </row>
    <row r="2112" spans="2:5">
      <c r="B2112" s="82" t="s">
        <v>2666</v>
      </c>
      <c r="C2112" s="165">
        <f>YEAR(TRM_día[[#This Row],[Fecha]])</f>
        <v>2019</v>
      </c>
      <c r="D2112" s="82">
        <f>DATE(YEAR(TRM_día[[#This Row],[Fecha]]),MONTH(TRM_día[[#This Row],[Fecha]]),1)</f>
        <v>43739</v>
      </c>
      <c r="E2112">
        <v>3458.42</v>
      </c>
    </row>
    <row r="2113" spans="2:5">
      <c r="B2113" s="82" t="s">
        <v>2667</v>
      </c>
      <c r="C2113" s="165">
        <f>YEAR(TRM_día[[#This Row],[Fecha]])</f>
        <v>2019</v>
      </c>
      <c r="D2113" s="82">
        <f>DATE(YEAR(TRM_día[[#This Row],[Fecha]]),MONTH(TRM_día[[#This Row],[Fecha]]),1)</f>
        <v>43739</v>
      </c>
      <c r="E2113">
        <v>3431.46</v>
      </c>
    </row>
    <row r="2114" spans="2:5">
      <c r="B2114" s="82" t="s">
        <v>2668</v>
      </c>
      <c r="C2114" s="165">
        <f>YEAR(TRM_día[[#This Row],[Fecha]])</f>
        <v>2019</v>
      </c>
      <c r="D2114" s="82">
        <f>DATE(YEAR(TRM_día[[#This Row],[Fecha]]),MONTH(TRM_día[[#This Row],[Fecha]]),1)</f>
        <v>43739</v>
      </c>
      <c r="E2114">
        <v>3431.46</v>
      </c>
    </row>
    <row r="2115" spans="2:5">
      <c r="B2115" s="82" t="s">
        <v>2669</v>
      </c>
      <c r="C2115" s="165">
        <f>YEAR(TRM_día[[#This Row],[Fecha]])</f>
        <v>2019</v>
      </c>
      <c r="D2115" s="82">
        <f>DATE(YEAR(TRM_día[[#This Row],[Fecha]]),MONTH(TRM_día[[#This Row],[Fecha]]),1)</f>
        <v>43739</v>
      </c>
      <c r="E2115">
        <v>3431.46</v>
      </c>
    </row>
    <row r="2116" spans="2:5">
      <c r="B2116" s="82" t="s">
        <v>2670</v>
      </c>
      <c r="C2116" s="165">
        <f>YEAR(TRM_día[[#This Row],[Fecha]])</f>
        <v>2019</v>
      </c>
      <c r="D2116" s="82">
        <f>DATE(YEAR(TRM_día[[#This Row],[Fecha]]),MONTH(TRM_día[[#This Row],[Fecha]]),1)</f>
        <v>43739</v>
      </c>
      <c r="E2116">
        <v>3431.46</v>
      </c>
    </row>
    <row r="2117" spans="2:5">
      <c r="B2117" s="82" t="s">
        <v>2671</v>
      </c>
      <c r="C2117" s="165">
        <f>YEAR(TRM_día[[#This Row],[Fecha]])</f>
        <v>2019</v>
      </c>
      <c r="D2117" s="82">
        <f>DATE(YEAR(TRM_día[[#This Row],[Fecha]]),MONTH(TRM_día[[#This Row],[Fecha]]),1)</f>
        <v>43739</v>
      </c>
      <c r="E2117">
        <v>3451.33</v>
      </c>
    </row>
    <row r="2118" spans="2:5">
      <c r="B2118" s="82" t="s">
        <v>2672</v>
      </c>
      <c r="C2118" s="165">
        <f>YEAR(TRM_día[[#This Row],[Fecha]])</f>
        <v>2019</v>
      </c>
      <c r="D2118" s="82">
        <f>DATE(YEAR(TRM_día[[#This Row],[Fecha]]),MONTH(TRM_día[[#This Row],[Fecha]]),1)</f>
        <v>43739</v>
      </c>
      <c r="E2118">
        <v>3459.55</v>
      </c>
    </row>
    <row r="2119" spans="2:5">
      <c r="B2119" s="82" t="s">
        <v>2673</v>
      </c>
      <c r="C2119" s="165">
        <f>YEAR(TRM_día[[#This Row],[Fecha]])</f>
        <v>2019</v>
      </c>
      <c r="D2119" s="82">
        <f>DATE(YEAR(TRM_día[[#This Row],[Fecha]]),MONTH(TRM_día[[#This Row],[Fecha]]),1)</f>
        <v>43739</v>
      </c>
      <c r="E2119">
        <v>3465.35</v>
      </c>
    </row>
    <row r="2120" spans="2:5">
      <c r="B2120" s="82" t="s">
        <v>2674</v>
      </c>
      <c r="C2120" s="165">
        <f>YEAR(TRM_día[[#This Row],[Fecha]])</f>
        <v>2019</v>
      </c>
      <c r="D2120" s="82">
        <f>DATE(YEAR(TRM_día[[#This Row],[Fecha]]),MONTH(TRM_día[[#This Row],[Fecha]]),1)</f>
        <v>43739</v>
      </c>
      <c r="E2120">
        <v>3428.63</v>
      </c>
    </row>
    <row r="2121" spans="2:5">
      <c r="B2121" s="82" t="s">
        <v>2675</v>
      </c>
      <c r="C2121" s="165">
        <f>YEAR(TRM_día[[#This Row],[Fecha]])</f>
        <v>2019</v>
      </c>
      <c r="D2121" s="82">
        <f>DATE(YEAR(TRM_día[[#This Row],[Fecha]]),MONTH(TRM_día[[#This Row],[Fecha]]),1)</f>
        <v>43739</v>
      </c>
      <c r="E2121">
        <v>3428.63</v>
      </c>
    </row>
    <row r="2122" spans="2:5">
      <c r="B2122" s="82" t="s">
        <v>2676</v>
      </c>
      <c r="C2122" s="165">
        <f>YEAR(TRM_día[[#This Row],[Fecha]])</f>
        <v>2019</v>
      </c>
      <c r="D2122" s="82">
        <f>DATE(YEAR(TRM_día[[#This Row],[Fecha]]),MONTH(TRM_día[[#This Row],[Fecha]]),1)</f>
        <v>43739</v>
      </c>
      <c r="E2122">
        <v>3428.63</v>
      </c>
    </row>
    <row r="2123" spans="2:5">
      <c r="B2123" s="82" t="s">
        <v>2677</v>
      </c>
      <c r="C2123" s="165">
        <f>YEAR(TRM_día[[#This Row],[Fecha]])</f>
        <v>2019</v>
      </c>
      <c r="D2123" s="82">
        <f>DATE(YEAR(TRM_día[[#This Row],[Fecha]]),MONTH(TRM_día[[#This Row],[Fecha]]),1)</f>
        <v>43739</v>
      </c>
      <c r="E2123">
        <v>3442.78</v>
      </c>
    </row>
    <row r="2124" spans="2:5">
      <c r="B2124" s="82" t="s">
        <v>2678</v>
      </c>
      <c r="C2124" s="165">
        <f>YEAR(TRM_día[[#This Row],[Fecha]])</f>
        <v>2019</v>
      </c>
      <c r="D2124" s="82">
        <f>DATE(YEAR(TRM_día[[#This Row],[Fecha]]),MONTH(TRM_día[[#This Row],[Fecha]]),1)</f>
        <v>43739</v>
      </c>
      <c r="E2124">
        <v>3430.3</v>
      </c>
    </row>
    <row r="2125" spans="2:5">
      <c r="B2125" s="82" t="s">
        <v>2679</v>
      </c>
      <c r="C2125" s="165">
        <f>YEAR(TRM_día[[#This Row],[Fecha]])</f>
        <v>2019</v>
      </c>
      <c r="D2125" s="82">
        <f>DATE(YEAR(TRM_día[[#This Row],[Fecha]]),MONTH(TRM_día[[#This Row],[Fecha]]),1)</f>
        <v>43739</v>
      </c>
      <c r="E2125">
        <v>3409.29</v>
      </c>
    </row>
    <row r="2126" spans="2:5">
      <c r="B2126" s="82" t="s">
        <v>2680</v>
      </c>
      <c r="C2126" s="165">
        <f>YEAR(TRM_día[[#This Row],[Fecha]])</f>
        <v>2019</v>
      </c>
      <c r="D2126" s="82">
        <f>DATE(YEAR(TRM_día[[#This Row],[Fecha]]),MONTH(TRM_día[[#This Row],[Fecha]]),1)</f>
        <v>43739</v>
      </c>
      <c r="E2126">
        <v>3387.72</v>
      </c>
    </row>
    <row r="2127" spans="2:5">
      <c r="B2127" s="82" t="s">
        <v>2681</v>
      </c>
      <c r="C2127" s="165">
        <f>YEAR(TRM_día[[#This Row],[Fecha]])</f>
        <v>2019</v>
      </c>
      <c r="D2127" s="82">
        <f>DATE(YEAR(TRM_día[[#This Row],[Fecha]]),MONTH(TRM_día[[#This Row],[Fecha]]),1)</f>
        <v>43739</v>
      </c>
      <c r="E2127">
        <v>3395.25</v>
      </c>
    </row>
    <row r="2128" spans="2:5">
      <c r="B2128" s="82" t="s">
        <v>2682</v>
      </c>
      <c r="C2128" s="165">
        <f>YEAR(TRM_día[[#This Row],[Fecha]])</f>
        <v>2019</v>
      </c>
      <c r="D2128" s="82">
        <f>DATE(YEAR(TRM_día[[#This Row],[Fecha]]),MONTH(TRM_día[[#This Row],[Fecha]]),1)</f>
        <v>43739</v>
      </c>
      <c r="E2128">
        <v>3395.25</v>
      </c>
    </row>
    <row r="2129" spans="2:5">
      <c r="B2129" s="82" t="s">
        <v>2683</v>
      </c>
      <c r="C2129" s="165">
        <f>YEAR(TRM_día[[#This Row],[Fecha]])</f>
        <v>2019</v>
      </c>
      <c r="D2129" s="82">
        <f>DATE(YEAR(TRM_día[[#This Row],[Fecha]]),MONTH(TRM_día[[#This Row],[Fecha]]),1)</f>
        <v>43739</v>
      </c>
      <c r="E2129">
        <v>3395.25</v>
      </c>
    </row>
    <row r="2130" spans="2:5">
      <c r="B2130" s="82" t="s">
        <v>2684</v>
      </c>
      <c r="C2130" s="165">
        <f>YEAR(TRM_día[[#This Row],[Fecha]])</f>
        <v>2019</v>
      </c>
      <c r="D2130" s="82">
        <f>DATE(YEAR(TRM_día[[#This Row],[Fecha]]),MONTH(TRM_día[[#This Row],[Fecha]]),1)</f>
        <v>43739</v>
      </c>
      <c r="E2130">
        <v>3382.19</v>
      </c>
    </row>
    <row r="2131" spans="2:5">
      <c r="B2131" s="82" t="s">
        <v>2685</v>
      </c>
      <c r="C2131" s="165">
        <f>YEAR(TRM_día[[#This Row],[Fecha]])</f>
        <v>2019</v>
      </c>
      <c r="D2131" s="82">
        <f>DATE(YEAR(TRM_día[[#This Row],[Fecha]]),MONTH(TRM_día[[#This Row],[Fecha]]),1)</f>
        <v>43739</v>
      </c>
      <c r="E2131">
        <v>3380.9</v>
      </c>
    </row>
    <row r="2132" spans="2:5">
      <c r="B2132" s="82" t="s">
        <v>2686</v>
      </c>
      <c r="C2132" s="165">
        <f>YEAR(TRM_día[[#This Row],[Fecha]])</f>
        <v>2019</v>
      </c>
      <c r="D2132" s="82">
        <f>DATE(YEAR(TRM_día[[#This Row],[Fecha]]),MONTH(TRM_día[[#This Row],[Fecha]]),1)</f>
        <v>43739</v>
      </c>
      <c r="E2132">
        <v>3389.94</v>
      </c>
    </row>
    <row r="2133" spans="2:5">
      <c r="B2133" s="82" t="s">
        <v>2687</v>
      </c>
      <c r="C2133" s="165">
        <f>YEAR(TRM_día[[#This Row],[Fecha]])</f>
        <v>2019</v>
      </c>
      <c r="D2133" s="82">
        <f>DATE(YEAR(TRM_día[[#This Row],[Fecha]]),MONTH(TRM_día[[#This Row],[Fecha]]),1)</f>
        <v>43770</v>
      </c>
      <c r="E2133">
        <v>3383.29</v>
      </c>
    </row>
    <row r="2134" spans="2:5">
      <c r="B2134" s="82" t="s">
        <v>2688</v>
      </c>
      <c r="C2134" s="165">
        <f>YEAR(TRM_día[[#This Row],[Fecha]])</f>
        <v>2019</v>
      </c>
      <c r="D2134" s="82">
        <f>DATE(YEAR(TRM_día[[#This Row],[Fecha]]),MONTH(TRM_día[[#This Row],[Fecha]]),1)</f>
        <v>43770</v>
      </c>
      <c r="E2134">
        <v>3339.19</v>
      </c>
    </row>
    <row r="2135" spans="2:5">
      <c r="B2135" s="82" t="s">
        <v>2689</v>
      </c>
      <c r="C2135" s="165">
        <f>YEAR(TRM_día[[#This Row],[Fecha]])</f>
        <v>2019</v>
      </c>
      <c r="D2135" s="82">
        <f>DATE(YEAR(TRM_día[[#This Row],[Fecha]]),MONTH(TRM_día[[#This Row],[Fecha]]),1)</f>
        <v>43770</v>
      </c>
      <c r="E2135">
        <v>3339.19</v>
      </c>
    </row>
    <row r="2136" spans="2:5">
      <c r="B2136" s="82" t="s">
        <v>2690</v>
      </c>
      <c r="C2136" s="165">
        <f>YEAR(TRM_día[[#This Row],[Fecha]])</f>
        <v>2019</v>
      </c>
      <c r="D2136" s="82">
        <f>DATE(YEAR(TRM_día[[#This Row],[Fecha]]),MONTH(TRM_día[[#This Row],[Fecha]]),1)</f>
        <v>43770</v>
      </c>
      <c r="E2136">
        <v>3339.19</v>
      </c>
    </row>
    <row r="2137" spans="2:5">
      <c r="B2137" s="82" t="s">
        <v>2691</v>
      </c>
      <c r="C2137" s="165">
        <f>YEAR(TRM_día[[#This Row],[Fecha]])</f>
        <v>2019</v>
      </c>
      <c r="D2137" s="82">
        <f>DATE(YEAR(TRM_día[[#This Row],[Fecha]]),MONTH(TRM_día[[#This Row],[Fecha]]),1)</f>
        <v>43770</v>
      </c>
      <c r="E2137">
        <v>3339.19</v>
      </c>
    </row>
    <row r="2138" spans="2:5">
      <c r="B2138" s="82" t="s">
        <v>2692</v>
      </c>
      <c r="C2138" s="165">
        <f>YEAR(TRM_día[[#This Row],[Fecha]])</f>
        <v>2019</v>
      </c>
      <c r="D2138" s="82">
        <f>DATE(YEAR(TRM_día[[#This Row],[Fecha]]),MONTH(TRM_día[[#This Row],[Fecha]]),1)</f>
        <v>43770</v>
      </c>
      <c r="E2138">
        <v>3318.47</v>
      </c>
    </row>
    <row r="2139" spans="2:5">
      <c r="B2139" s="82" t="s">
        <v>2693</v>
      </c>
      <c r="C2139" s="165">
        <f>YEAR(TRM_día[[#This Row],[Fecha]])</f>
        <v>2019</v>
      </c>
      <c r="D2139" s="82">
        <f>DATE(YEAR(TRM_día[[#This Row],[Fecha]]),MONTH(TRM_día[[#This Row],[Fecha]]),1)</f>
        <v>43770</v>
      </c>
      <c r="E2139">
        <v>3319.64</v>
      </c>
    </row>
    <row r="2140" spans="2:5">
      <c r="B2140" s="82" t="s">
        <v>2694</v>
      </c>
      <c r="C2140" s="165">
        <f>YEAR(TRM_día[[#This Row],[Fecha]])</f>
        <v>2019</v>
      </c>
      <c r="D2140" s="82">
        <f>DATE(YEAR(TRM_día[[#This Row],[Fecha]]),MONTH(TRM_día[[#This Row],[Fecha]]),1)</f>
        <v>43770</v>
      </c>
      <c r="E2140">
        <v>3327.02</v>
      </c>
    </row>
    <row r="2141" spans="2:5">
      <c r="B2141" s="82" t="s">
        <v>2695</v>
      </c>
      <c r="C2141" s="165">
        <f>YEAR(TRM_día[[#This Row],[Fecha]])</f>
        <v>2019</v>
      </c>
      <c r="D2141" s="82">
        <f>DATE(YEAR(TRM_día[[#This Row],[Fecha]]),MONTH(TRM_día[[#This Row],[Fecha]]),1)</f>
        <v>43770</v>
      </c>
      <c r="E2141">
        <v>3341.01</v>
      </c>
    </row>
    <row r="2142" spans="2:5">
      <c r="B2142" s="82" t="s">
        <v>2696</v>
      </c>
      <c r="C2142" s="165">
        <f>YEAR(TRM_día[[#This Row],[Fecha]])</f>
        <v>2019</v>
      </c>
      <c r="D2142" s="82">
        <f>DATE(YEAR(TRM_día[[#This Row],[Fecha]]),MONTH(TRM_día[[#This Row],[Fecha]]),1)</f>
        <v>43770</v>
      </c>
      <c r="E2142">
        <v>3341.01</v>
      </c>
    </row>
    <row r="2143" spans="2:5">
      <c r="B2143" s="82" t="s">
        <v>2697</v>
      </c>
      <c r="C2143" s="165">
        <f>YEAR(TRM_día[[#This Row],[Fecha]])</f>
        <v>2019</v>
      </c>
      <c r="D2143" s="82">
        <f>DATE(YEAR(TRM_día[[#This Row],[Fecha]]),MONTH(TRM_día[[#This Row],[Fecha]]),1)</f>
        <v>43770</v>
      </c>
      <c r="E2143">
        <v>3341.01</v>
      </c>
    </row>
    <row r="2144" spans="2:5">
      <c r="B2144" s="82" t="s">
        <v>2698</v>
      </c>
      <c r="C2144" s="165">
        <f>YEAR(TRM_día[[#This Row],[Fecha]])</f>
        <v>2019</v>
      </c>
      <c r="D2144" s="82">
        <f>DATE(YEAR(TRM_día[[#This Row],[Fecha]]),MONTH(TRM_día[[#This Row],[Fecha]]),1)</f>
        <v>43770</v>
      </c>
      <c r="E2144">
        <v>3341.01</v>
      </c>
    </row>
    <row r="2145" spans="2:5">
      <c r="B2145" s="82" t="s">
        <v>2699</v>
      </c>
      <c r="C2145" s="165">
        <f>YEAR(TRM_día[[#This Row],[Fecha]])</f>
        <v>2019</v>
      </c>
      <c r="D2145" s="82">
        <f>DATE(YEAR(TRM_día[[#This Row],[Fecha]]),MONTH(TRM_día[[#This Row],[Fecha]]),1)</f>
        <v>43770</v>
      </c>
      <c r="E2145">
        <v>3384.21</v>
      </c>
    </row>
    <row r="2146" spans="2:5">
      <c r="B2146" s="82" t="s">
        <v>2700</v>
      </c>
      <c r="C2146" s="165">
        <f>YEAR(TRM_día[[#This Row],[Fecha]])</f>
        <v>2019</v>
      </c>
      <c r="D2146" s="82">
        <f>DATE(YEAR(TRM_día[[#This Row],[Fecha]]),MONTH(TRM_día[[#This Row],[Fecha]]),1)</f>
        <v>43770</v>
      </c>
      <c r="E2146">
        <v>3441.89</v>
      </c>
    </row>
    <row r="2147" spans="2:5">
      <c r="B2147" s="82" t="s">
        <v>2701</v>
      </c>
      <c r="C2147" s="165">
        <f>YEAR(TRM_día[[#This Row],[Fecha]])</f>
        <v>2019</v>
      </c>
      <c r="D2147" s="82">
        <f>DATE(YEAR(TRM_día[[#This Row],[Fecha]]),MONTH(TRM_día[[#This Row],[Fecha]]),1)</f>
        <v>43770</v>
      </c>
      <c r="E2147">
        <v>3452.67</v>
      </c>
    </row>
    <row r="2148" spans="2:5">
      <c r="B2148" s="82" t="s">
        <v>2702</v>
      </c>
      <c r="C2148" s="165">
        <f>YEAR(TRM_día[[#This Row],[Fecha]])</f>
        <v>2019</v>
      </c>
      <c r="D2148" s="82">
        <f>DATE(YEAR(TRM_día[[#This Row],[Fecha]]),MONTH(TRM_día[[#This Row],[Fecha]]),1)</f>
        <v>43770</v>
      </c>
      <c r="E2148">
        <v>3421.26</v>
      </c>
    </row>
    <row r="2149" spans="2:5">
      <c r="B2149" s="82" t="s">
        <v>2703</v>
      </c>
      <c r="C2149" s="165">
        <f>YEAR(TRM_día[[#This Row],[Fecha]])</f>
        <v>2019</v>
      </c>
      <c r="D2149" s="82">
        <f>DATE(YEAR(TRM_día[[#This Row],[Fecha]]),MONTH(TRM_día[[#This Row],[Fecha]]),1)</f>
        <v>43770</v>
      </c>
      <c r="E2149">
        <v>3421.26</v>
      </c>
    </row>
    <row r="2150" spans="2:5">
      <c r="B2150" s="82" t="s">
        <v>2704</v>
      </c>
      <c r="C2150" s="165">
        <f>YEAR(TRM_día[[#This Row],[Fecha]])</f>
        <v>2019</v>
      </c>
      <c r="D2150" s="82">
        <f>DATE(YEAR(TRM_día[[#This Row],[Fecha]]),MONTH(TRM_día[[#This Row],[Fecha]]),1)</f>
        <v>43770</v>
      </c>
      <c r="E2150">
        <v>3421.26</v>
      </c>
    </row>
    <row r="2151" spans="2:5">
      <c r="B2151" s="82" t="s">
        <v>2705</v>
      </c>
      <c r="C2151" s="165">
        <f>YEAR(TRM_día[[#This Row],[Fecha]])</f>
        <v>2019</v>
      </c>
      <c r="D2151" s="82">
        <f>DATE(YEAR(TRM_día[[#This Row],[Fecha]]),MONTH(TRM_día[[#This Row],[Fecha]]),1)</f>
        <v>43770</v>
      </c>
      <c r="E2151">
        <v>3447.74</v>
      </c>
    </row>
    <row r="2152" spans="2:5">
      <c r="B2152" s="82" t="s">
        <v>2706</v>
      </c>
      <c r="C2152" s="165">
        <f>YEAR(TRM_día[[#This Row],[Fecha]])</f>
        <v>2019</v>
      </c>
      <c r="D2152" s="82">
        <f>DATE(YEAR(TRM_día[[#This Row],[Fecha]]),MONTH(TRM_día[[#This Row],[Fecha]]),1)</f>
        <v>43770</v>
      </c>
      <c r="E2152">
        <v>3434.49</v>
      </c>
    </row>
    <row r="2153" spans="2:5">
      <c r="B2153" s="82" t="s">
        <v>2707</v>
      </c>
      <c r="C2153" s="165">
        <f>YEAR(TRM_día[[#This Row],[Fecha]])</f>
        <v>2019</v>
      </c>
      <c r="D2153" s="82">
        <f>DATE(YEAR(TRM_día[[#This Row],[Fecha]]),MONTH(TRM_día[[#This Row],[Fecha]]),1)</f>
        <v>43770</v>
      </c>
      <c r="E2153">
        <v>3445.95</v>
      </c>
    </row>
    <row r="2154" spans="2:5">
      <c r="B2154" s="82" t="s">
        <v>2708</v>
      </c>
      <c r="C2154" s="165">
        <f>YEAR(TRM_día[[#This Row],[Fecha]])</f>
        <v>2019</v>
      </c>
      <c r="D2154" s="82">
        <f>DATE(YEAR(TRM_día[[#This Row],[Fecha]]),MONTH(TRM_día[[#This Row],[Fecha]]),1)</f>
        <v>43770</v>
      </c>
      <c r="E2154">
        <v>3440.66</v>
      </c>
    </row>
    <row r="2155" spans="2:5">
      <c r="B2155" s="82" t="s">
        <v>2709</v>
      </c>
      <c r="C2155" s="165">
        <f>YEAR(TRM_día[[#This Row],[Fecha]])</f>
        <v>2019</v>
      </c>
      <c r="D2155" s="82">
        <f>DATE(YEAR(TRM_día[[#This Row],[Fecha]]),MONTH(TRM_día[[#This Row],[Fecha]]),1)</f>
        <v>43770</v>
      </c>
      <c r="E2155">
        <v>3410.77</v>
      </c>
    </row>
    <row r="2156" spans="2:5">
      <c r="B2156" s="82" t="s">
        <v>2710</v>
      </c>
      <c r="C2156" s="165">
        <f>YEAR(TRM_día[[#This Row],[Fecha]])</f>
        <v>2019</v>
      </c>
      <c r="D2156" s="82">
        <f>DATE(YEAR(TRM_día[[#This Row],[Fecha]]),MONTH(TRM_día[[#This Row],[Fecha]]),1)</f>
        <v>43770</v>
      </c>
      <c r="E2156">
        <v>3410.77</v>
      </c>
    </row>
    <row r="2157" spans="2:5">
      <c r="B2157" s="82" t="s">
        <v>2711</v>
      </c>
      <c r="C2157" s="165">
        <f>YEAR(TRM_día[[#This Row],[Fecha]])</f>
        <v>2019</v>
      </c>
      <c r="D2157" s="82">
        <f>DATE(YEAR(TRM_día[[#This Row],[Fecha]]),MONTH(TRM_día[[#This Row],[Fecha]]),1)</f>
        <v>43770</v>
      </c>
      <c r="E2157">
        <v>3410.77</v>
      </c>
    </row>
    <row r="2158" spans="2:5">
      <c r="B2158" s="82" t="s">
        <v>2712</v>
      </c>
      <c r="C2158" s="165">
        <f>YEAR(TRM_día[[#This Row],[Fecha]])</f>
        <v>2019</v>
      </c>
      <c r="D2158" s="82">
        <f>DATE(YEAR(TRM_día[[#This Row],[Fecha]]),MONTH(TRM_día[[#This Row],[Fecha]]),1)</f>
        <v>43770</v>
      </c>
      <c r="E2158">
        <v>3433.94</v>
      </c>
    </row>
    <row r="2159" spans="2:5">
      <c r="B2159" s="82" t="s">
        <v>2713</v>
      </c>
      <c r="C2159" s="165">
        <f>YEAR(TRM_día[[#This Row],[Fecha]])</f>
        <v>2019</v>
      </c>
      <c r="D2159" s="82">
        <f>DATE(YEAR(TRM_día[[#This Row],[Fecha]]),MONTH(TRM_día[[#This Row],[Fecha]]),1)</f>
        <v>43770</v>
      </c>
      <c r="E2159">
        <v>3469.01</v>
      </c>
    </row>
    <row r="2160" spans="2:5">
      <c r="B2160" s="82" t="s">
        <v>2714</v>
      </c>
      <c r="C2160" s="165">
        <f>YEAR(TRM_día[[#This Row],[Fecha]])</f>
        <v>2019</v>
      </c>
      <c r="D2160" s="82">
        <f>DATE(YEAR(TRM_día[[#This Row],[Fecha]]),MONTH(TRM_día[[#This Row],[Fecha]]),1)</f>
        <v>43770</v>
      </c>
      <c r="E2160">
        <v>3502.92</v>
      </c>
    </row>
    <row r="2161" spans="2:5">
      <c r="B2161" s="82" t="s">
        <v>2715</v>
      </c>
      <c r="C2161" s="165">
        <f>YEAR(TRM_día[[#This Row],[Fecha]])</f>
        <v>2019</v>
      </c>
      <c r="D2161" s="82">
        <f>DATE(YEAR(TRM_día[[#This Row],[Fecha]]),MONTH(TRM_día[[#This Row],[Fecha]]),1)</f>
        <v>43770</v>
      </c>
      <c r="E2161">
        <v>3502.92</v>
      </c>
    </row>
    <row r="2162" spans="2:5">
      <c r="B2162" s="82" t="s">
        <v>2716</v>
      </c>
      <c r="C2162" s="165">
        <f>YEAR(TRM_día[[#This Row],[Fecha]])</f>
        <v>2019</v>
      </c>
      <c r="D2162" s="82">
        <f>DATE(YEAR(TRM_día[[#This Row],[Fecha]]),MONTH(TRM_día[[#This Row],[Fecha]]),1)</f>
        <v>43770</v>
      </c>
      <c r="E2162">
        <v>3522.48</v>
      </c>
    </row>
    <row r="2163" spans="2:5">
      <c r="B2163" s="82" t="s">
        <v>2717</v>
      </c>
      <c r="C2163" s="165">
        <f>YEAR(TRM_día[[#This Row],[Fecha]])</f>
        <v>2019</v>
      </c>
      <c r="D2163" s="82">
        <f>DATE(YEAR(TRM_día[[#This Row],[Fecha]]),MONTH(TRM_día[[#This Row],[Fecha]]),1)</f>
        <v>43800</v>
      </c>
      <c r="E2163">
        <v>3522.48</v>
      </c>
    </row>
    <row r="2164" spans="2:5">
      <c r="B2164" s="82" t="s">
        <v>2718</v>
      </c>
      <c r="C2164" s="165">
        <f>YEAR(TRM_día[[#This Row],[Fecha]])</f>
        <v>2019</v>
      </c>
      <c r="D2164" s="82">
        <f>DATE(YEAR(TRM_día[[#This Row],[Fecha]]),MONTH(TRM_día[[#This Row],[Fecha]]),1)</f>
        <v>43800</v>
      </c>
      <c r="E2164">
        <v>3522.48</v>
      </c>
    </row>
    <row r="2165" spans="2:5">
      <c r="B2165" s="82" t="s">
        <v>2719</v>
      </c>
      <c r="C2165" s="165">
        <f>YEAR(TRM_día[[#This Row],[Fecha]])</f>
        <v>2019</v>
      </c>
      <c r="D2165" s="82">
        <f>DATE(YEAR(TRM_día[[#This Row],[Fecha]]),MONTH(TRM_día[[#This Row],[Fecha]]),1)</f>
        <v>43800</v>
      </c>
      <c r="E2165">
        <v>3508.39</v>
      </c>
    </row>
    <row r="2166" spans="2:5">
      <c r="B2166" s="82" t="s">
        <v>2720</v>
      </c>
      <c r="C2166" s="165">
        <f>YEAR(TRM_día[[#This Row],[Fecha]])</f>
        <v>2019</v>
      </c>
      <c r="D2166" s="82">
        <f>DATE(YEAR(TRM_día[[#This Row],[Fecha]]),MONTH(TRM_día[[#This Row],[Fecha]]),1)</f>
        <v>43800</v>
      </c>
      <c r="E2166">
        <v>3506.67</v>
      </c>
    </row>
    <row r="2167" spans="2:5">
      <c r="B2167" s="82" t="s">
        <v>2721</v>
      </c>
      <c r="C2167" s="165">
        <f>YEAR(TRM_día[[#This Row],[Fecha]])</f>
        <v>2019</v>
      </c>
      <c r="D2167" s="82">
        <f>DATE(YEAR(TRM_día[[#This Row],[Fecha]]),MONTH(TRM_día[[#This Row],[Fecha]]),1)</f>
        <v>43800</v>
      </c>
      <c r="E2167">
        <v>3478.57</v>
      </c>
    </row>
    <row r="2168" spans="2:5">
      <c r="B2168" s="82" t="s">
        <v>2722</v>
      </c>
      <c r="C2168" s="165">
        <f>YEAR(TRM_día[[#This Row],[Fecha]])</f>
        <v>2019</v>
      </c>
      <c r="D2168" s="82">
        <f>DATE(YEAR(TRM_día[[#This Row],[Fecha]]),MONTH(TRM_día[[#This Row],[Fecha]]),1)</f>
        <v>43800</v>
      </c>
      <c r="E2168">
        <v>3459.97</v>
      </c>
    </row>
    <row r="2169" spans="2:5">
      <c r="B2169" s="82" t="s">
        <v>2723</v>
      </c>
      <c r="C2169" s="165">
        <f>YEAR(TRM_día[[#This Row],[Fecha]])</f>
        <v>2019</v>
      </c>
      <c r="D2169" s="82">
        <f>DATE(YEAR(TRM_día[[#This Row],[Fecha]]),MONTH(TRM_día[[#This Row],[Fecha]]),1)</f>
        <v>43800</v>
      </c>
      <c r="E2169">
        <v>3430.31</v>
      </c>
    </row>
    <row r="2170" spans="2:5">
      <c r="B2170" s="82" t="s">
        <v>2724</v>
      </c>
      <c r="C2170" s="165">
        <f>YEAR(TRM_día[[#This Row],[Fecha]])</f>
        <v>2019</v>
      </c>
      <c r="D2170" s="82">
        <f>DATE(YEAR(TRM_día[[#This Row],[Fecha]]),MONTH(TRM_día[[#This Row],[Fecha]]),1)</f>
        <v>43800</v>
      </c>
      <c r="E2170">
        <v>3430.31</v>
      </c>
    </row>
    <row r="2171" spans="2:5">
      <c r="B2171" s="82" t="s">
        <v>2725</v>
      </c>
      <c r="C2171" s="165">
        <f>YEAR(TRM_día[[#This Row],[Fecha]])</f>
        <v>2019</v>
      </c>
      <c r="D2171" s="82">
        <f>DATE(YEAR(TRM_día[[#This Row],[Fecha]]),MONTH(TRM_día[[#This Row],[Fecha]]),1)</f>
        <v>43800</v>
      </c>
      <c r="E2171">
        <v>3430.31</v>
      </c>
    </row>
    <row r="2172" spans="2:5">
      <c r="B2172" s="82" t="s">
        <v>2726</v>
      </c>
      <c r="C2172" s="165">
        <f>YEAR(TRM_día[[#This Row],[Fecha]])</f>
        <v>2019</v>
      </c>
      <c r="D2172" s="82">
        <f>DATE(YEAR(TRM_día[[#This Row],[Fecha]]),MONTH(TRM_día[[#This Row],[Fecha]]),1)</f>
        <v>43800</v>
      </c>
      <c r="E2172">
        <v>3418.48</v>
      </c>
    </row>
    <row r="2173" spans="2:5">
      <c r="B2173" s="82" t="s">
        <v>2727</v>
      </c>
      <c r="C2173" s="165">
        <f>YEAR(TRM_día[[#This Row],[Fecha]])</f>
        <v>2019</v>
      </c>
      <c r="D2173" s="82">
        <f>DATE(YEAR(TRM_día[[#This Row],[Fecha]]),MONTH(TRM_día[[#This Row],[Fecha]]),1)</f>
        <v>43800</v>
      </c>
      <c r="E2173">
        <v>3418.61</v>
      </c>
    </row>
    <row r="2174" spans="2:5">
      <c r="B2174" s="82" t="s">
        <v>2728</v>
      </c>
      <c r="C2174" s="165">
        <f>YEAR(TRM_día[[#This Row],[Fecha]])</f>
        <v>2019</v>
      </c>
      <c r="D2174" s="82">
        <f>DATE(YEAR(TRM_día[[#This Row],[Fecha]]),MONTH(TRM_día[[#This Row],[Fecha]]),1)</f>
        <v>43800</v>
      </c>
      <c r="E2174">
        <v>3387.73</v>
      </c>
    </row>
    <row r="2175" spans="2:5">
      <c r="B2175" s="82" t="s">
        <v>2729</v>
      </c>
      <c r="C2175" s="165">
        <f>YEAR(TRM_día[[#This Row],[Fecha]])</f>
        <v>2019</v>
      </c>
      <c r="D2175" s="82">
        <f>DATE(YEAR(TRM_día[[#This Row],[Fecha]]),MONTH(TRM_día[[#This Row],[Fecha]]),1)</f>
        <v>43800</v>
      </c>
      <c r="E2175">
        <v>3372.23</v>
      </c>
    </row>
    <row r="2176" spans="2:5">
      <c r="B2176" s="82" t="s">
        <v>2730</v>
      </c>
      <c r="C2176" s="165">
        <f>YEAR(TRM_día[[#This Row],[Fecha]])</f>
        <v>2019</v>
      </c>
      <c r="D2176" s="82">
        <f>DATE(YEAR(TRM_día[[#This Row],[Fecha]]),MONTH(TRM_día[[#This Row],[Fecha]]),1)</f>
        <v>43800</v>
      </c>
      <c r="E2176">
        <v>3374.29</v>
      </c>
    </row>
    <row r="2177" spans="2:5">
      <c r="B2177" s="82" t="s">
        <v>2731</v>
      </c>
      <c r="C2177" s="165">
        <f>YEAR(TRM_día[[#This Row],[Fecha]])</f>
        <v>2019</v>
      </c>
      <c r="D2177" s="82">
        <f>DATE(YEAR(TRM_día[[#This Row],[Fecha]]),MONTH(TRM_día[[#This Row],[Fecha]]),1)</f>
        <v>43800</v>
      </c>
      <c r="E2177">
        <v>3374.29</v>
      </c>
    </row>
    <row r="2178" spans="2:5">
      <c r="B2178" s="82" t="s">
        <v>2732</v>
      </c>
      <c r="C2178" s="165">
        <f>YEAR(TRM_día[[#This Row],[Fecha]])</f>
        <v>2019</v>
      </c>
      <c r="D2178" s="82">
        <f>DATE(YEAR(TRM_día[[#This Row],[Fecha]]),MONTH(TRM_día[[#This Row],[Fecha]]),1)</f>
        <v>43800</v>
      </c>
      <c r="E2178">
        <v>3374.29</v>
      </c>
    </row>
    <row r="2179" spans="2:5">
      <c r="B2179" s="82" t="s">
        <v>2733</v>
      </c>
      <c r="C2179" s="165">
        <f>YEAR(TRM_día[[#This Row],[Fecha]])</f>
        <v>2019</v>
      </c>
      <c r="D2179" s="82">
        <f>DATE(YEAR(TRM_día[[#This Row],[Fecha]]),MONTH(TRM_día[[#This Row],[Fecha]]),1)</f>
        <v>43800</v>
      </c>
      <c r="E2179">
        <v>3364.24</v>
      </c>
    </row>
    <row r="2180" spans="2:5">
      <c r="B2180" s="82" t="s">
        <v>2734</v>
      </c>
      <c r="C2180" s="165">
        <f>YEAR(TRM_día[[#This Row],[Fecha]])</f>
        <v>2019</v>
      </c>
      <c r="D2180" s="82">
        <f>DATE(YEAR(TRM_día[[#This Row],[Fecha]]),MONTH(TRM_día[[#This Row],[Fecha]]),1)</f>
        <v>43800</v>
      </c>
      <c r="E2180">
        <v>3347.86</v>
      </c>
    </row>
    <row r="2181" spans="2:5">
      <c r="B2181" s="82" t="s">
        <v>2735</v>
      </c>
      <c r="C2181" s="165">
        <f>YEAR(TRM_día[[#This Row],[Fecha]])</f>
        <v>2019</v>
      </c>
      <c r="D2181" s="82">
        <f>DATE(YEAR(TRM_día[[#This Row],[Fecha]]),MONTH(TRM_día[[#This Row],[Fecha]]),1)</f>
        <v>43800</v>
      </c>
      <c r="E2181">
        <v>3329.98</v>
      </c>
    </row>
    <row r="2182" spans="2:5">
      <c r="B2182" s="82" t="s">
        <v>2736</v>
      </c>
      <c r="C2182" s="165">
        <f>YEAR(TRM_día[[#This Row],[Fecha]])</f>
        <v>2019</v>
      </c>
      <c r="D2182" s="82">
        <f>DATE(YEAR(TRM_día[[#This Row],[Fecha]]),MONTH(TRM_día[[#This Row],[Fecha]]),1)</f>
        <v>43800</v>
      </c>
      <c r="E2182">
        <v>3322.38</v>
      </c>
    </row>
    <row r="2183" spans="2:5">
      <c r="B2183" s="82" t="s">
        <v>2737</v>
      </c>
      <c r="C2183" s="165">
        <f>YEAR(TRM_día[[#This Row],[Fecha]])</f>
        <v>2019</v>
      </c>
      <c r="D2183" s="82">
        <f>DATE(YEAR(TRM_día[[#This Row],[Fecha]]),MONTH(TRM_día[[#This Row],[Fecha]]),1)</f>
        <v>43800</v>
      </c>
      <c r="E2183">
        <v>3325.47</v>
      </c>
    </row>
    <row r="2184" spans="2:5">
      <c r="B2184" s="82" t="s">
        <v>2738</v>
      </c>
      <c r="C2184" s="165">
        <f>YEAR(TRM_día[[#This Row],[Fecha]])</f>
        <v>2019</v>
      </c>
      <c r="D2184" s="82">
        <f>DATE(YEAR(TRM_día[[#This Row],[Fecha]]),MONTH(TRM_día[[#This Row],[Fecha]]),1)</f>
        <v>43800</v>
      </c>
      <c r="E2184">
        <v>3325.47</v>
      </c>
    </row>
    <row r="2185" spans="2:5">
      <c r="B2185" s="82" t="s">
        <v>2739</v>
      </c>
      <c r="C2185" s="165">
        <f>YEAR(TRM_día[[#This Row],[Fecha]])</f>
        <v>2019</v>
      </c>
      <c r="D2185" s="82">
        <f>DATE(YEAR(TRM_día[[#This Row],[Fecha]]),MONTH(TRM_día[[#This Row],[Fecha]]),1)</f>
        <v>43800</v>
      </c>
      <c r="E2185">
        <v>3325.47</v>
      </c>
    </row>
    <row r="2186" spans="2:5">
      <c r="B2186" s="82" t="s">
        <v>2740</v>
      </c>
      <c r="C2186" s="165">
        <f>YEAR(TRM_día[[#This Row],[Fecha]])</f>
        <v>2019</v>
      </c>
      <c r="D2186" s="82">
        <f>DATE(YEAR(TRM_día[[#This Row],[Fecha]]),MONTH(TRM_día[[#This Row],[Fecha]]),1)</f>
        <v>43800</v>
      </c>
      <c r="E2186">
        <v>3316.92</v>
      </c>
    </row>
    <row r="2187" spans="2:5">
      <c r="B2187" s="82" t="s">
        <v>2741</v>
      </c>
      <c r="C2187" s="165">
        <f>YEAR(TRM_día[[#This Row],[Fecha]])</f>
        <v>2019</v>
      </c>
      <c r="D2187" s="82">
        <f>DATE(YEAR(TRM_día[[#This Row],[Fecha]]),MONTH(TRM_día[[#This Row],[Fecha]]),1)</f>
        <v>43800</v>
      </c>
      <c r="E2187">
        <v>3305.84</v>
      </c>
    </row>
    <row r="2188" spans="2:5">
      <c r="B2188" s="82" t="s">
        <v>2742</v>
      </c>
      <c r="C2188" s="165">
        <f>YEAR(TRM_día[[#This Row],[Fecha]])</f>
        <v>2019</v>
      </c>
      <c r="D2188" s="82">
        <f>DATE(YEAR(TRM_día[[#This Row],[Fecha]]),MONTH(TRM_día[[#This Row],[Fecha]]),1)</f>
        <v>43800</v>
      </c>
      <c r="E2188">
        <v>3305.84</v>
      </c>
    </row>
    <row r="2189" spans="2:5">
      <c r="B2189" s="82" t="s">
        <v>2743</v>
      </c>
      <c r="C2189" s="165">
        <f>YEAR(TRM_día[[#This Row],[Fecha]])</f>
        <v>2019</v>
      </c>
      <c r="D2189" s="82">
        <f>DATE(YEAR(TRM_día[[#This Row],[Fecha]]),MONTH(TRM_día[[#This Row],[Fecha]]),1)</f>
        <v>43800</v>
      </c>
      <c r="E2189">
        <v>3281.4</v>
      </c>
    </row>
    <row r="2190" spans="2:5">
      <c r="B2190" s="82" t="s">
        <v>2744</v>
      </c>
      <c r="C2190" s="165">
        <f>YEAR(TRM_día[[#This Row],[Fecha]])</f>
        <v>2019</v>
      </c>
      <c r="D2190" s="82">
        <f>DATE(YEAR(TRM_día[[#This Row],[Fecha]]),MONTH(TRM_día[[#This Row],[Fecha]]),1)</f>
        <v>43800</v>
      </c>
      <c r="E2190">
        <v>3294.05</v>
      </c>
    </row>
    <row r="2191" spans="2:5">
      <c r="B2191" s="82" t="s">
        <v>2745</v>
      </c>
      <c r="C2191" s="165">
        <f>YEAR(TRM_día[[#This Row],[Fecha]])</f>
        <v>2019</v>
      </c>
      <c r="D2191" s="82">
        <f>DATE(YEAR(TRM_día[[#This Row],[Fecha]]),MONTH(TRM_día[[#This Row],[Fecha]]),1)</f>
        <v>43800</v>
      </c>
      <c r="E2191">
        <v>3294.05</v>
      </c>
    </row>
    <row r="2192" spans="2:5">
      <c r="B2192" s="82" t="s">
        <v>2746</v>
      </c>
      <c r="C2192" s="165">
        <f>YEAR(TRM_día[[#This Row],[Fecha]])</f>
        <v>2019</v>
      </c>
      <c r="D2192" s="82">
        <f>DATE(YEAR(TRM_día[[#This Row],[Fecha]]),MONTH(TRM_día[[#This Row],[Fecha]]),1)</f>
        <v>43800</v>
      </c>
      <c r="E2192">
        <v>3294.05</v>
      </c>
    </row>
    <row r="2193" spans="2:5">
      <c r="B2193" s="82" t="s">
        <v>2747</v>
      </c>
      <c r="C2193" s="165">
        <f>YEAR(TRM_día[[#This Row],[Fecha]])</f>
        <v>2019</v>
      </c>
      <c r="D2193" s="82">
        <f>DATE(YEAR(TRM_día[[#This Row],[Fecha]]),MONTH(TRM_día[[#This Row],[Fecha]]),1)</f>
        <v>43800</v>
      </c>
      <c r="E2193">
        <v>3277.14</v>
      </c>
    </row>
    <row r="2194" spans="2:5">
      <c r="B2194" s="82" t="s">
        <v>2748</v>
      </c>
      <c r="C2194" s="165">
        <f>YEAR(TRM_día[[#This Row],[Fecha]])</f>
        <v>2020</v>
      </c>
      <c r="D2194" s="82">
        <f>DATE(YEAR(TRM_día[[#This Row],[Fecha]]),MONTH(TRM_día[[#This Row],[Fecha]]),1)</f>
        <v>43831</v>
      </c>
      <c r="E2194">
        <v>3277.14</v>
      </c>
    </row>
    <row r="2195" spans="2:5">
      <c r="B2195" s="82" t="s">
        <v>2749</v>
      </c>
      <c r="C2195" s="165">
        <f>YEAR(TRM_día[[#This Row],[Fecha]])</f>
        <v>2020</v>
      </c>
      <c r="D2195" s="82">
        <f>DATE(YEAR(TRM_día[[#This Row],[Fecha]]),MONTH(TRM_día[[#This Row],[Fecha]]),1)</f>
        <v>43831</v>
      </c>
      <c r="E2195">
        <v>3277.14</v>
      </c>
    </row>
    <row r="2196" spans="2:5">
      <c r="B2196" s="82" t="s">
        <v>2750</v>
      </c>
      <c r="C2196" s="165">
        <f>YEAR(TRM_día[[#This Row],[Fecha]])</f>
        <v>2020</v>
      </c>
      <c r="D2196" s="82">
        <f>DATE(YEAR(TRM_día[[#This Row],[Fecha]]),MONTH(TRM_día[[#This Row],[Fecha]]),1)</f>
        <v>43831</v>
      </c>
      <c r="E2196">
        <v>3258.84</v>
      </c>
    </row>
    <row r="2197" spans="2:5">
      <c r="B2197" s="82" t="s">
        <v>2751</v>
      </c>
      <c r="C2197" s="165">
        <f>YEAR(TRM_día[[#This Row],[Fecha]])</f>
        <v>2020</v>
      </c>
      <c r="D2197" s="82">
        <f>DATE(YEAR(TRM_día[[#This Row],[Fecha]]),MONTH(TRM_día[[#This Row],[Fecha]]),1)</f>
        <v>43831</v>
      </c>
      <c r="E2197">
        <v>3262.05</v>
      </c>
    </row>
    <row r="2198" spans="2:5">
      <c r="B2198" s="82" t="s">
        <v>2752</v>
      </c>
      <c r="C2198" s="165">
        <f>YEAR(TRM_día[[#This Row],[Fecha]])</f>
        <v>2020</v>
      </c>
      <c r="D2198" s="82">
        <f>DATE(YEAR(TRM_día[[#This Row],[Fecha]]),MONTH(TRM_día[[#This Row],[Fecha]]),1)</f>
        <v>43831</v>
      </c>
      <c r="E2198">
        <v>3262.05</v>
      </c>
    </row>
    <row r="2199" spans="2:5">
      <c r="B2199" s="82" t="s">
        <v>2753</v>
      </c>
      <c r="C2199" s="165">
        <f>YEAR(TRM_día[[#This Row],[Fecha]])</f>
        <v>2020</v>
      </c>
      <c r="D2199" s="82">
        <f>DATE(YEAR(TRM_día[[#This Row],[Fecha]]),MONTH(TRM_día[[#This Row],[Fecha]]),1)</f>
        <v>43831</v>
      </c>
      <c r="E2199">
        <v>3262.05</v>
      </c>
    </row>
    <row r="2200" spans="2:5">
      <c r="B2200" s="82" t="s">
        <v>2754</v>
      </c>
      <c r="C2200" s="165">
        <f>YEAR(TRM_día[[#This Row],[Fecha]])</f>
        <v>2020</v>
      </c>
      <c r="D2200" s="82">
        <f>DATE(YEAR(TRM_día[[#This Row],[Fecha]]),MONTH(TRM_día[[#This Row],[Fecha]]),1)</f>
        <v>43831</v>
      </c>
      <c r="E2200">
        <v>3262.05</v>
      </c>
    </row>
    <row r="2201" spans="2:5">
      <c r="B2201" s="82" t="s">
        <v>2755</v>
      </c>
      <c r="C2201" s="165">
        <f>YEAR(TRM_día[[#This Row],[Fecha]])</f>
        <v>2020</v>
      </c>
      <c r="D2201" s="82">
        <f>DATE(YEAR(TRM_día[[#This Row],[Fecha]]),MONTH(TRM_día[[#This Row],[Fecha]]),1)</f>
        <v>43831</v>
      </c>
      <c r="E2201">
        <v>3264.26</v>
      </c>
    </row>
    <row r="2202" spans="2:5">
      <c r="B2202" s="82" t="s">
        <v>2756</v>
      </c>
      <c r="C2202" s="165">
        <f>YEAR(TRM_día[[#This Row],[Fecha]])</f>
        <v>2020</v>
      </c>
      <c r="D2202" s="82">
        <f>DATE(YEAR(TRM_día[[#This Row],[Fecha]]),MONTH(TRM_día[[#This Row],[Fecha]]),1)</f>
        <v>43831</v>
      </c>
      <c r="E2202">
        <v>3254.42</v>
      </c>
    </row>
    <row r="2203" spans="2:5">
      <c r="B2203" s="82" t="s">
        <v>2757</v>
      </c>
      <c r="C2203" s="165">
        <f>YEAR(TRM_día[[#This Row],[Fecha]])</f>
        <v>2020</v>
      </c>
      <c r="D2203" s="82">
        <f>DATE(YEAR(TRM_día[[#This Row],[Fecha]]),MONTH(TRM_día[[#This Row],[Fecha]]),1)</f>
        <v>43831</v>
      </c>
      <c r="E2203">
        <v>3253.89</v>
      </c>
    </row>
    <row r="2204" spans="2:5">
      <c r="B2204" s="82" t="s">
        <v>2758</v>
      </c>
      <c r="C2204" s="165">
        <f>YEAR(TRM_día[[#This Row],[Fecha]])</f>
        <v>2020</v>
      </c>
      <c r="D2204" s="82">
        <f>DATE(YEAR(TRM_día[[#This Row],[Fecha]]),MONTH(TRM_día[[#This Row],[Fecha]]),1)</f>
        <v>43831</v>
      </c>
      <c r="E2204">
        <v>3272.62</v>
      </c>
    </row>
    <row r="2205" spans="2:5">
      <c r="B2205" s="82" t="s">
        <v>2759</v>
      </c>
      <c r="C2205" s="165">
        <f>YEAR(TRM_día[[#This Row],[Fecha]])</f>
        <v>2020</v>
      </c>
      <c r="D2205" s="82">
        <f>DATE(YEAR(TRM_día[[#This Row],[Fecha]]),MONTH(TRM_día[[#This Row],[Fecha]]),1)</f>
        <v>43831</v>
      </c>
      <c r="E2205">
        <v>3272.62</v>
      </c>
    </row>
    <row r="2206" spans="2:5">
      <c r="B2206" s="82" t="s">
        <v>2760</v>
      </c>
      <c r="C2206" s="165">
        <f>YEAR(TRM_día[[#This Row],[Fecha]])</f>
        <v>2020</v>
      </c>
      <c r="D2206" s="82">
        <f>DATE(YEAR(TRM_día[[#This Row],[Fecha]]),MONTH(TRM_día[[#This Row],[Fecha]]),1)</f>
        <v>43831</v>
      </c>
      <c r="E2206">
        <v>3272.62</v>
      </c>
    </row>
    <row r="2207" spans="2:5">
      <c r="B2207" s="82" t="s">
        <v>2761</v>
      </c>
      <c r="C2207" s="165">
        <f>YEAR(TRM_día[[#This Row],[Fecha]])</f>
        <v>2020</v>
      </c>
      <c r="D2207" s="82">
        <f>DATE(YEAR(TRM_día[[#This Row],[Fecha]]),MONTH(TRM_día[[#This Row],[Fecha]]),1)</f>
        <v>43831</v>
      </c>
      <c r="E2207">
        <v>3288.05</v>
      </c>
    </row>
    <row r="2208" spans="2:5">
      <c r="B2208" s="82" t="s">
        <v>2762</v>
      </c>
      <c r="C2208" s="165">
        <f>YEAR(TRM_día[[#This Row],[Fecha]])</f>
        <v>2020</v>
      </c>
      <c r="D2208" s="82">
        <f>DATE(YEAR(TRM_día[[#This Row],[Fecha]]),MONTH(TRM_día[[#This Row],[Fecha]]),1)</f>
        <v>43831</v>
      </c>
      <c r="E2208">
        <v>3278.83</v>
      </c>
    </row>
    <row r="2209" spans="2:5">
      <c r="B2209" s="82" t="s">
        <v>2763</v>
      </c>
      <c r="C2209" s="165">
        <f>YEAR(TRM_día[[#This Row],[Fecha]])</f>
        <v>2020</v>
      </c>
      <c r="D2209" s="82">
        <f>DATE(YEAR(TRM_día[[#This Row],[Fecha]]),MONTH(TRM_día[[#This Row],[Fecha]]),1)</f>
        <v>43831</v>
      </c>
      <c r="E2209">
        <v>3296.74</v>
      </c>
    </row>
    <row r="2210" spans="2:5">
      <c r="B2210" s="82" t="s">
        <v>2764</v>
      </c>
      <c r="C2210" s="165">
        <f>YEAR(TRM_día[[#This Row],[Fecha]])</f>
        <v>2020</v>
      </c>
      <c r="D2210" s="82">
        <f>DATE(YEAR(TRM_día[[#This Row],[Fecha]]),MONTH(TRM_día[[#This Row],[Fecha]]),1)</f>
        <v>43831</v>
      </c>
      <c r="E2210">
        <v>3313.4</v>
      </c>
    </row>
    <row r="2211" spans="2:5">
      <c r="B2211" s="82" t="s">
        <v>2765</v>
      </c>
      <c r="C2211" s="165">
        <f>YEAR(TRM_día[[#This Row],[Fecha]])</f>
        <v>2020</v>
      </c>
      <c r="D2211" s="82">
        <f>DATE(YEAR(TRM_día[[#This Row],[Fecha]]),MONTH(TRM_día[[#This Row],[Fecha]]),1)</f>
        <v>43831</v>
      </c>
      <c r="E2211">
        <v>3320.77</v>
      </c>
    </row>
    <row r="2212" spans="2:5">
      <c r="B2212" s="82" t="s">
        <v>2766</v>
      </c>
      <c r="C2212" s="165">
        <f>YEAR(TRM_día[[#This Row],[Fecha]])</f>
        <v>2020</v>
      </c>
      <c r="D2212" s="82">
        <f>DATE(YEAR(TRM_día[[#This Row],[Fecha]]),MONTH(TRM_día[[#This Row],[Fecha]]),1)</f>
        <v>43831</v>
      </c>
      <c r="E2212">
        <v>3320.77</v>
      </c>
    </row>
    <row r="2213" spans="2:5">
      <c r="B2213" s="82" t="s">
        <v>2767</v>
      </c>
      <c r="C2213" s="165">
        <f>YEAR(TRM_día[[#This Row],[Fecha]])</f>
        <v>2020</v>
      </c>
      <c r="D2213" s="82">
        <f>DATE(YEAR(TRM_día[[#This Row],[Fecha]]),MONTH(TRM_día[[#This Row],[Fecha]]),1)</f>
        <v>43831</v>
      </c>
      <c r="E2213">
        <v>3320.77</v>
      </c>
    </row>
    <row r="2214" spans="2:5">
      <c r="B2214" s="82" t="s">
        <v>2768</v>
      </c>
      <c r="C2214" s="165">
        <f>YEAR(TRM_día[[#This Row],[Fecha]])</f>
        <v>2020</v>
      </c>
      <c r="D2214" s="82">
        <f>DATE(YEAR(TRM_día[[#This Row],[Fecha]]),MONTH(TRM_día[[#This Row],[Fecha]]),1)</f>
        <v>43831</v>
      </c>
      <c r="E2214">
        <v>3320.77</v>
      </c>
    </row>
    <row r="2215" spans="2:5">
      <c r="B2215" s="82" t="s">
        <v>2769</v>
      </c>
      <c r="C2215" s="165">
        <f>YEAR(TRM_día[[#This Row],[Fecha]])</f>
        <v>2020</v>
      </c>
      <c r="D2215" s="82">
        <f>DATE(YEAR(TRM_día[[#This Row],[Fecha]]),MONTH(TRM_día[[#This Row],[Fecha]]),1)</f>
        <v>43831</v>
      </c>
      <c r="E2215">
        <v>3347.91</v>
      </c>
    </row>
    <row r="2216" spans="2:5">
      <c r="B2216" s="82" t="s">
        <v>2770</v>
      </c>
      <c r="C2216" s="165">
        <f>YEAR(TRM_día[[#This Row],[Fecha]])</f>
        <v>2020</v>
      </c>
      <c r="D2216" s="82">
        <f>DATE(YEAR(TRM_día[[#This Row],[Fecha]]),MONTH(TRM_día[[#This Row],[Fecha]]),1)</f>
        <v>43831</v>
      </c>
      <c r="E2216">
        <v>3337.77</v>
      </c>
    </row>
    <row r="2217" spans="2:5">
      <c r="B2217" s="82" t="s">
        <v>2771</v>
      </c>
      <c r="C2217" s="165">
        <f>YEAR(TRM_día[[#This Row],[Fecha]])</f>
        <v>2020</v>
      </c>
      <c r="D2217" s="82">
        <f>DATE(YEAR(TRM_día[[#This Row],[Fecha]]),MONTH(TRM_día[[#This Row],[Fecha]]),1)</f>
        <v>43831</v>
      </c>
      <c r="E2217">
        <v>3353.76</v>
      </c>
    </row>
    <row r="2218" spans="2:5">
      <c r="B2218" s="82" t="s">
        <v>2772</v>
      </c>
      <c r="C2218" s="165">
        <f>YEAR(TRM_día[[#This Row],[Fecha]])</f>
        <v>2020</v>
      </c>
      <c r="D2218" s="82">
        <f>DATE(YEAR(TRM_día[[#This Row],[Fecha]]),MONTH(TRM_día[[#This Row],[Fecha]]),1)</f>
        <v>43831</v>
      </c>
      <c r="E2218">
        <v>3366.01</v>
      </c>
    </row>
    <row r="2219" spans="2:5">
      <c r="B2219" s="82" t="s">
        <v>2773</v>
      </c>
      <c r="C2219" s="165">
        <f>YEAR(TRM_día[[#This Row],[Fecha]])</f>
        <v>2020</v>
      </c>
      <c r="D2219" s="82">
        <f>DATE(YEAR(TRM_día[[#This Row],[Fecha]]),MONTH(TRM_día[[#This Row],[Fecha]]),1)</f>
        <v>43831</v>
      </c>
      <c r="E2219">
        <v>3366.01</v>
      </c>
    </row>
    <row r="2220" spans="2:5">
      <c r="B2220" s="82" t="s">
        <v>2774</v>
      </c>
      <c r="C2220" s="165">
        <f>YEAR(TRM_día[[#This Row],[Fecha]])</f>
        <v>2020</v>
      </c>
      <c r="D2220" s="82">
        <f>DATE(YEAR(TRM_día[[#This Row],[Fecha]]),MONTH(TRM_día[[#This Row],[Fecha]]),1)</f>
        <v>43831</v>
      </c>
      <c r="E2220">
        <v>3366.01</v>
      </c>
    </row>
    <row r="2221" spans="2:5">
      <c r="B2221" s="82" t="s">
        <v>2775</v>
      </c>
      <c r="C2221" s="165">
        <f>YEAR(TRM_día[[#This Row],[Fecha]])</f>
        <v>2020</v>
      </c>
      <c r="D2221" s="82">
        <f>DATE(YEAR(TRM_día[[#This Row],[Fecha]]),MONTH(TRM_día[[#This Row],[Fecha]]),1)</f>
        <v>43831</v>
      </c>
      <c r="E2221">
        <v>3398.4</v>
      </c>
    </row>
    <row r="2222" spans="2:5">
      <c r="B2222" s="82" t="s">
        <v>2776</v>
      </c>
      <c r="C2222" s="165">
        <f>YEAR(TRM_día[[#This Row],[Fecha]])</f>
        <v>2020</v>
      </c>
      <c r="D2222" s="82">
        <f>DATE(YEAR(TRM_día[[#This Row],[Fecha]]),MONTH(TRM_día[[#This Row],[Fecha]]),1)</f>
        <v>43831</v>
      </c>
      <c r="E2222">
        <v>3392.6</v>
      </c>
    </row>
    <row r="2223" spans="2:5">
      <c r="B2223" s="82" t="s">
        <v>2777</v>
      </c>
      <c r="C2223" s="165">
        <f>YEAR(TRM_día[[#This Row],[Fecha]])</f>
        <v>2020</v>
      </c>
      <c r="D2223" s="82">
        <f>DATE(YEAR(TRM_día[[#This Row],[Fecha]]),MONTH(TRM_día[[#This Row],[Fecha]]),1)</f>
        <v>43831</v>
      </c>
      <c r="E2223">
        <v>3395.1</v>
      </c>
    </row>
    <row r="2224" spans="2:5">
      <c r="B2224" s="82" t="s">
        <v>2778</v>
      </c>
      <c r="C2224" s="165">
        <f>YEAR(TRM_día[[#This Row],[Fecha]])</f>
        <v>2020</v>
      </c>
      <c r="D2224" s="82">
        <f>DATE(YEAR(TRM_día[[#This Row],[Fecha]]),MONTH(TRM_día[[#This Row],[Fecha]]),1)</f>
        <v>43831</v>
      </c>
      <c r="E2224">
        <v>3411.45</v>
      </c>
    </row>
    <row r="2225" spans="2:5">
      <c r="B2225" s="82" t="s">
        <v>2779</v>
      </c>
      <c r="C2225" s="165">
        <f>YEAR(TRM_día[[#This Row],[Fecha]])</f>
        <v>2020</v>
      </c>
      <c r="D2225" s="82">
        <f>DATE(YEAR(TRM_día[[#This Row],[Fecha]]),MONTH(TRM_día[[#This Row],[Fecha]]),1)</f>
        <v>43862</v>
      </c>
      <c r="E2225">
        <v>3423.24</v>
      </c>
    </row>
    <row r="2226" spans="2:5">
      <c r="B2226" s="82" t="s">
        <v>2780</v>
      </c>
      <c r="C2226" s="165">
        <f>YEAR(TRM_día[[#This Row],[Fecha]])</f>
        <v>2020</v>
      </c>
      <c r="D2226" s="82">
        <f>DATE(YEAR(TRM_día[[#This Row],[Fecha]]),MONTH(TRM_día[[#This Row],[Fecha]]),1)</f>
        <v>43862</v>
      </c>
      <c r="E2226">
        <v>3423.24</v>
      </c>
    </row>
    <row r="2227" spans="2:5">
      <c r="B2227" s="82" t="s">
        <v>2781</v>
      </c>
      <c r="C2227" s="165">
        <f>YEAR(TRM_día[[#This Row],[Fecha]])</f>
        <v>2020</v>
      </c>
      <c r="D2227" s="82">
        <f>DATE(YEAR(TRM_día[[#This Row],[Fecha]]),MONTH(TRM_día[[#This Row],[Fecha]]),1)</f>
        <v>43862</v>
      </c>
      <c r="E2227">
        <v>3423.24</v>
      </c>
    </row>
    <row r="2228" spans="2:5">
      <c r="B2228" s="82" t="s">
        <v>2782</v>
      </c>
      <c r="C2228" s="165">
        <f>YEAR(TRM_día[[#This Row],[Fecha]])</f>
        <v>2020</v>
      </c>
      <c r="D2228" s="82">
        <f>DATE(YEAR(TRM_día[[#This Row],[Fecha]]),MONTH(TRM_día[[#This Row],[Fecha]]),1)</f>
        <v>43862</v>
      </c>
      <c r="E2228">
        <v>3401.56</v>
      </c>
    </row>
    <row r="2229" spans="2:5">
      <c r="B2229" s="82" t="s">
        <v>2783</v>
      </c>
      <c r="C2229" s="165">
        <f>YEAR(TRM_día[[#This Row],[Fecha]])</f>
        <v>2020</v>
      </c>
      <c r="D2229" s="82">
        <f>DATE(YEAR(TRM_día[[#This Row],[Fecha]]),MONTH(TRM_día[[#This Row],[Fecha]]),1)</f>
        <v>43862</v>
      </c>
      <c r="E2229">
        <v>3368.87</v>
      </c>
    </row>
    <row r="2230" spans="2:5">
      <c r="B2230" s="82" t="s">
        <v>2784</v>
      </c>
      <c r="C2230" s="165">
        <f>YEAR(TRM_día[[#This Row],[Fecha]])</f>
        <v>2020</v>
      </c>
      <c r="D2230" s="82">
        <f>DATE(YEAR(TRM_día[[#This Row],[Fecha]]),MONTH(TRM_día[[#This Row],[Fecha]]),1)</f>
        <v>43862</v>
      </c>
      <c r="E2230">
        <v>3355.44</v>
      </c>
    </row>
    <row r="2231" spans="2:5">
      <c r="B2231" s="82" t="s">
        <v>2785</v>
      </c>
      <c r="C2231" s="165">
        <f>YEAR(TRM_día[[#This Row],[Fecha]])</f>
        <v>2020</v>
      </c>
      <c r="D2231" s="82">
        <f>DATE(YEAR(TRM_día[[#This Row],[Fecha]]),MONTH(TRM_día[[#This Row],[Fecha]]),1)</f>
        <v>43862</v>
      </c>
      <c r="E2231">
        <v>3378.43</v>
      </c>
    </row>
    <row r="2232" spans="2:5">
      <c r="B2232" s="82" t="s">
        <v>2786</v>
      </c>
      <c r="C2232" s="165">
        <f>YEAR(TRM_día[[#This Row],[Fecha]])</f>
        <v>2020</v>
      </c>
      <c r="D2232" s="82">
        <f>DATE(YEAR(TRM_día[[#This Row],[Fecha]]),MONTH(TRM_día[[#This Row],[Fecha]]),1)</f>
        <v>43862</v>
      </c>
      <c r="E2232">
        <v>3408.35</v>
      </c>
    </row>
    <row r="2233" spans="2:5">
      <c r="B2233" s="82" t="s">
        <v>2787</v>
      </c>
      <c r="C2233" s="165">
        <f>YEAR(TRM_día[[#This Row],[Fecha]])</f>
        <v>2020</v>
      </c>
      <c r="D2233" s="82">
        <f>DATE(YEAR(TRM_día[[#This Row],[Fecha]]),MONTH(TRM_día[[#This Row],[Fecha]]),1)</f>
        <v>43862</v>
      </c>
      <c r="E2233">
        <v>3408.35</v>
      </c>
    </row>
    <row r="2234" spans="2:5">
      <c r="B2234" s="82" t="s">
        <v>2788</v>
      </c>
      <c r="C2234" s="165">
        <f>YEAR(TRM_día[[#This Row],[Fecha]])</f>
        <v>2020</v>
      </c>
      <c r="D2234" s="82">
        <f>DATE(YEAR(TRM_día[[#This Row],[Fecha]]),MONTH(TRM_día[[#This Row],[Fecha]]),1)</f>
        <v>43862</v>
      </c>
      <c r="E2234">
        <v>3408.35</v>
      </c>
    </row>
    <row r="2235" spans="2:5">
      <c r="B2235" s="82" t="s">
        <v>2789</v>
      </c>
      <c r="C2235" s="165">
        <f>YEAR(TRM_día[[#This Row],[Fecha]])</f>
        <v>2020</v>
      </c>
      <c r="D2235" s="82">
        <f>DATE(YEAR(TRM_día[[#This Row],[Fecha]]),MONTH(TRM_día[[#This Row],[Fecha]]),1)</f>
        <v>43862</v>
      </c>
      <c r="E2235">
        <v>3440.96</v>
      </c>
    </row>
    <row r="2236" spans="2:5">
      <c r="B2236" s="82" t="s">
        <v>2790</v>
      </c>
      <c r="C2236" s="165">
        <f>YEAR(TRM_día[[#This Row],[Fecha]])</f>
        <v>2020</v>
      </c>
      <c r="D2236" s="82">
        <f>DATE(YEAR(TRM_día[[#This Row],[Fecha]]),MONTH(TRM_día[[#This Row],[Fecha]]),1)</f>
        <v>43862</v>
      </c>
      <c r="E2236">
        <v>3432.89</v>
      </c>
    </row>
    <row r="2237" spans="2:5">
      <c r="B2237" s="82" t="s">
        <v>2791</v>
      </c>
      <c r="C2237" s="165">
        <f>YEAR(TRM_día[[#This Row],[Fecha]])</f>
        <v>2020</v>
      </c>
      <c r="D2237" s="82">
        <f>DATE(YEAR(TRM_día[[#This Row],[Fecha]]),MONTH(TRM_día[[#This Row],[Fecha]]),1)</f>
        <v>43862</v>
      </c>
      <c r="E2237">
        <v>3394.8</v>
      </c>
    </row>
    <row r="2238" spans="2:5">
      <c r="B2238" s="82" t="s">
        <v>2792</v>
      </c>
      <c r="C2238" s="165">
        <f>YEAR(TRM_día[[#This Row],[Fecha]])</f>
        <v>2020</v>
      </c>
      <c r="D2238" s="82">
        <f>DATE(YEAR(TRM_día[[#This Row],[Fecha]]),MONTH(TRM_día[[#This Row],[Fecha]]),1)</f>
        <v>43862</v>
      </c>
      <c r="E2238">
        <v>3385.11</v>
      </c>
    </row>
    <row r="2239" spans="2:5">
      <c r="B2239" s="82" t="s">
        <v>2793</v>
      </c>
      <c r="C2239" s="165">
        <f>YEAR(TRM_día[[#This Row],[Fecha]])</f>
        <v>2020</v>
      </c>
      <c r="D2239" s="82">
        <f>DATE(YEAR(TRM_día[[#This Row],[Fecha]]),MONTH(TRM_día[[#This Row],[Fecha]]),1)</f>
        <v>43862</v>
      </c>
      <c r="E2239">
        <v>3378.29</v>
      </c>
    </row>
    <row r="2240" spans="2:5">
      <c r="B2240" s="82" t="s">
        <v>2794</v>
      </c>
      <c r="C2240" s="165">
        <f>YEAR(TRM_día[[#This Row],[Fecha]])</f>
        <v>2020</v>
      </c>
      <c r="D2240" s="82">
        <f>DATE(YEAR(TRM_día[[#This Row],[Fecha]]),MONTH(TRM_día[[#This Row],[Fecha]]),1)</f>
        <v>43862</v>
      </c>
      <c r="E2240">
        <v>3378.29</v>
      </c>
    </row>
    <row r="2241" spans="2:5">
      <c r="B2241" s="82" t="s">
        <v>2795</v>
      </c>
      <c r="C2241" s="165">
        <f>YEAR(TRM_día[[#This Row],[Fecha]])</f>
        <v>2020</v>
      </c>
      <c r="D2241" s="82">
        <f>DATE(YEAR(TRM_día[[#This Row],[Fecha]]),MONTH(TRM_día[[#This Row],[Fecha]]),1)</f>
        <v>43862</v>
      </c>
      <c r="E2241">
        <v>3378.29</v>
      </c>
    </row>
    <row r="2242" spans="2:5">
      <c r="B2242" s="82" t="s">
        <v>2796</v>
      </c>
      <c r="C2242" s="165">
        <f>YEAR(TRM_día[[#This Row],[Fecha]])</f>
        <v>2020</v>
      </c>
      <c r="D2242" s="82">
        <f>DATE(YEAR(TRM_día[[#This Row],[Fecha]]),MONTH(TRM_día[[#This Row],[Fecha]]),1)</f>
        <v>43862</v>
      </c>
      <c r="E2242">
        <v>3378.29</v>
      </c>
    </row>
    <row r="2243" spans="2:5">
      <c r="B2243" s="82" t="s">
        <v>2797</v>
      </c>
      <c r="C2243" s="165">
        <f>YEAR(TRM_día[[#This Row],[Fecha]])</f>
        <v>2020</v>
      </c>
      <c r="D2243" s="82">
        <f>DATE(YEAR(TRM_día[[#This Row],[Fecha]]),MONTH(TRM_día[[#This Row],[Fecha]]),1)</f>
        <v>43862</v>
      </c>
      <c r="E2243">
        <v>3410.24</v>
      </c>
    </row>
    <row r="2244" spans="2:5">
      <c r="B2244" s="82" t="s">
        <v>2798</v>
      </c>
      <c r="C2244" s="165">
        <f>YEAR(TRM_día[[#This Row],[Fecha]])</f>
        <v>2020</v>
      </c>
      <c r="D2244" s="82">
        <f>DATE(YEAR(TRM_día[[#This Row],[Fecha]]),MONTH(TRM_día[[#This Row],[Fecha]]),1)</f>
        <v>43862</v>
      </c>
      <c r="E2244">
        <v>3400.98</v>
      </c>
    </row>
    <row r="2245" spans="2:5">
      <c r="B2245" s="82" t="s">
        <v>2799</v>
      </c>
      <c r="C2245" s="165">
        <f>YEAR(TRM_día[[#This Row],[Fecha]])</f>
        <v>2020</v>
      </c>
      <c r="D2245" s="82">
        <f>DATE(YEAR(TRM_día[[#This Row],[Fecha]]),MONTH(TRM_día[[#This Row],[Fecha]]),1)</f>
        <v>43862</v>
      </c>
      <c r="E2245">
        <v>3403.5</v>
      </c>
    </row>
    <row r="2246" spans="2:5">
      <c r="B2246" s="82" t="s">
        <v>2800</v>
      </c>
      <c r="C2246" s="165">
        <f>YEAR(TRM_día[[#This Row],[Fecha]])</f>
        <v>2020</v>
      </c>
      <c r="D2246" s="82">
        <f>DATE(YEAR(TRM_día[[#This Row],[Fecha]]),MONTH(TRM_día[[#This Row],[Fecha]]),1)</f>
        <v>43862</v>
      </c>
      <c r="E2246">
        <v>3398.05</v>
      </c>
    </row>
    <row r="2247" spans="2:5">
      <c r="B2247" s="82" t="s">
        <v>2801</v>
      </c>
      <c r="C2247" s="165">
        <f>YEAR(TRM_día[[#This Row],[Fecha]])</f>
        <v>2020</v>
      </c>
      <c r="D2247" s="82">
        <f>DATE(YEAR(TRM_día[[#This Row],[Fecha]]),MONTH(TRM_día[[#This Row],[Fecha]]),1)</f>
        <v>43862</v>
      </c>
      <c r="E2247">
        <v>3398.05</v>
      </c>
    </row>
    <row r="2248" spans="2:5">
      <c r="B2248" s="82" t="s">
        <v>2802</v>
      </c>
      <c r="C2248" s="165">
        <f>YEAR(TRM_día[[#This Row],[Fecha]])</f>
        <v>2020</v>
      </c>
      <c r="D2248" s="82">
        <f>DATE(YEAR(TRM_día[[#This Row],[Fecha]]),MONTH(TRM_día[[#This Row],[Fecha]]),1)</f>
        <v>43862</v>
      </c>
      <c r="E2248">
        <v>3398.05</v>
      </c>
    </row>
    <row r="2249" spans="2:5">
      <c r="B2249" s="82" t="s">
        <v>2803</v>
      </c>
      <c r="C2249" s="165">
        <f>YEAR(TRM_día[[#This Row],[Fecha]])</f>
        <v>2020</v>
      </c>
      <c r="D2249" s="82">
        <f>DATE(YEAR(TRM_día[[#This Row],[Fecha]]),MONTH(TRM_día[[#This Row],[Fecha]]),1)</f>
        <v>43862</v>
      </c>
      <c r="E2249">
        <v>3431.6</v>
      </c>
    </row>
    <row r="2250" spans="2:5">
      <c r="B2250" s="82" t="s">
        <v>2804</v>
      </c>
      <c r="C2250" s="165">
        <f>YEAR(TRM_día[[#This Row],[Fecha]])</f>
        <v>2020</v>
      </c>
      <c r="D2250" s="82">
        <f>DATE(YEAR(TRM_día[[#This Row],[Fecha]]),MONTH(TRM_día[[#This Row],[Fecha]]),1)</f>
        <v>43862</v>
      </c>
      <c r="E2250">
        <v>3425.22</v>
      </c>
    </row>
    <row r="2251" spans="2:5">
      <c r="B2251" s="82" t="s">
        <v>2805</v>
      </c>
      <c r="C2251" s="165">
        <f>YEAR(TRM_día[[#This Row],[Fecha]])</f>
        <v>2020</v>
      </c>
      <c r="D2251" s="82">
        <f>DATE(YEAR(TRM_día[[#This Row],[Fecha]]),MONTH(TRM_día[[#This Row],[Fecha]]),1)</f>
        <v>43862</v>
      </c>
      <c r="E2251">
        <v>3441.88</v>
      </c>
    </row>
    <row r="2252" spans="2:5">
      <c r="B2252" s="82" t="s">
        <v>2806</v>
      </c>
      <c r="C2252" s="165">
        <f>YEAR(TRM_día[[#This Row],[Fecha]])</f>
        <v>2020</v>
      </c>
      <c r="D2252" s="82">
        <f>DATE(YEAR(TRM_día[[#This Row],[Fecha]]),MONTH(TRM_día[[#This Row],[Fecha]]),1)</f>
        <v>43862</v>
      </c>
      <c r="E2252">
        <v>3507.11</v>
      </c>
    </row>
    <row r="2253" spans="2:5">
      <c r="B2253" s="82" t="s">
        <v>2807</v>
      </c>
      <c r="C2253" s="165">
        <f>YEAR(TRM_día[[#This Row],[Fecha]])</f>
        <v>2020</v>
      </c>
      <c r="D2253" s="82">
        <f>DATE(YEAR(TRM_día[[#This Row],[Fecha]]),MONTH(TRM_día[[#This Row],[Fecha]]),1)</f>
        <v>43862</v>
      </c>
      <c r="E2253">
        <v>3539.86</v>
      </c>
    </row>
    <row r="2254" spans="2:5">
      <c r="B2254" s="82" t="s">
        <v>2808</v>
      </c>
      <c r="C2254" s="165">
        <f>YEAR(TRM_día[[#This Row],[Fecha]])</f>
        <v>2020</v>
      </c>
      <c r="D2254" s="82">
        <f>DATE(YEAR(TRM_día[[#This Row],[Fecha]]),MONTH(TRM_día[[#This Row],[Fecha]]),1)</f>
        <v>43891</v>
      </c>
      <c r="E2254">
        <v>3539.86</v>
      </c>
    </row>
    <row r="2255" spans="2:5">
      <c r="B2255" s="82" t="s">
        <v>2809</v>
      </c>
      <c r="C2255" s="165">
        <f>YEAR(TRM_día[[#This Row],[Fecha]])</f>
        <v>2020</v>
      </c>
      <c r="D2255" s="82">
        <f>DATE(YEAR(TRM_día[[#This Row],[Fecha]]),MONTH(TRM_día[[#This Row],[Fecha]]),1)</f>
        <v>43891</v>
      </c>
      <c r="E2255">
        <v>3539.86</v>
      </c>
    </row>
    <row r="2256" spans="2:5">
      <c r="B2256" s="82" t="s">
        <v>2810</v>
      </c>
      <c r="C2256" s="165">
        <f>YEAR(TRM_día[[#This Row],[Fecha]])</f>
        <v>2020</v>
      </c>
      <c r="D2256" s="82">
        <f>DATE(YEAR(TRM_día[[#This Row],[Fecha]]),MONTH(TRM_día[[#This Row],[Fecha]]),1)</f>
        <v>43891</v>
      </c>
      <c r="E2256">
        <v>3512.17</v>
      </c>
    </row>
    <row r="2257" spans="2:5">
      <c r="B2257" s="82" t="s">
        <v>2811</v>
      </c>
      <c r="C2257" s="165">
        <f>YEAR(TRM_día[[#This Row],[Fecha]])</f>
        <v>2020</v>
      </c>
      <c r="D2257" s="82">
        <f>DATE(YEAR(TRM_día[[#This Row],[Fecha]]),MONTH(TRM_día[[#This Row],[Fecha]]),1)</f>
        <v>43891</v>
      </c>
      <c r="E2257">
        <v>3455.56</v>
      </c>
    </row>
    <row r="2258" spans="2:5">
      <c r="B2258" s="82" t="s">
        <v>2812</v>
      </c>
      <c r="C2258" s="165">
        <f>YEAR(TRM_día[[#This Row],[Fecha]])</f>
        <v>2020</v>
      </c>
      <c r="D2258" s="82">
        <f>DATE(YEAR(TRM_día[[#This Row],[Fecha]]),MONTH(TRM_día[[#This Row],[Fecha]]),1)</f>
        <v>43891</v>
      </c>
      <c r="E2258">
        <v>3458.45</v>
      </c>
    </row>
    <row r="2259" spans="2:5">
      <c r="B2259" s="82" t="s">
        <v>2813</v>
      </c>
      <c r="C2259" s="165">
        <f>YEAR(TRM_día[[#This Row],[Fecha]])</f>
        <v>2020</v>
      </c>
      <c r="D2259" s="82">
        <f>DATE(YEAR(TRM_día[[#This Row],[Fecha]]),MONTH(TRM_día[[#This Row],[Fecha]]),1)</f>
        <v>43891</v>
      </c>
      <c r="E2259">
        <v>3522.41</v>
      </c>
    </row>
    <row r="2260" spans="2:5">
      <c r="B2260" s="82" t="s">
        <v>2814</v>
      </c>
      <c r="C2260" s="165">
        <f>YEAR(TRM_día[[#This Row],[Fecha]])</f>
        <v>2020</v>
      </c>
      <c r="D2260" s="82">
        <f>DATE(YEAR(TRM_día[[#This Row],[Fecha]]),MONTH(TRM_día[[#This Row],[Fecha]]),1)</f>
        <v>43891</v>
      </c>
      <c r="E2260">
        <v>3584.58</v>
      </c>
    </row>
    <row r="2261" spans="2:5">
      <c r="B2261" s="82" t="s">
        <v>2815</v>
      </c>
      <c r="C2261" s="165">
        <f>YEAR(TRM_día[[#This Row],[Fecha]])</f>
        <v>2020</v>
      </c>
      <c r="D2261" s="82">
        <f>DATE(YEAR(TRM_día[[#This Row],[Fecha]]),MONTH(TRM_día[[#This Row],[Fecha]]),1)</f>
        <v>43891</v>
      </c>
      <c r="E2261">
        <v>3584.58</v>
      </c>
    </row>
    <row r="2262" spans="2:5">
      <c r="B2262" s="82" t="s">
        <v>2816</v>
      </c>
      <c r="C2262" s="165">
        <f>YEAR(TRM_día[[#This Row],[Fecha]])</f>
        <v>2020</v>
      </c>
      <c r="D2262" s="82">
        <f>DATE(YEAR(TRM_día[[#This Row],[Fecha]]),MONTH(TRM_día[[#This Row],[Fecha]]),1)</f>
        <v>43891</v>
      </c>
      <c r="E2262">
        <v>3584.58</v>
      </c>
    </row>
    <row r="2263" spans="2:5">
      <c r="B2263" s="82" t="s">
        <v>2817</v>
      </c>
      <c r="C2263" s="165">
        <f>YEAR(TRM_día[[#This Row],[Fecha]])</f>
        <v>2020</v>
      </c>
      <c r="D2263" s="82">
        <f>DATE(YEAR(TRM_día[[#This Row],[Fecha]]),MONTH(TRM_día[[#This Row],[Fecha]]),1)</f>
        <v>43891</v>
      </c>
      <c r="E2263">
        <v>3803.6</v>
      </c>
    </row>
    <row r="2264" spans="2:5">
      <c r="B2264" s="82" t="s">
        <v>2818</v>
      </c>
      <c r="C2264" s="165">
        <f>YEAR(TRM_día[[#This Row],[Fecha]])</f>
        <v>2020</v>
      </c>
      <c r="D2264" s="82">
        <f>DATE(YEAR(TRM_día[[#This Row],[Fecha]]),MONTH(TRM_día[[#This Row],[Fecha]]),1)</f>
        <v>43891</v>
      </c>
      <c r="E2264">
        <v>3780.39</v>
      </c>
    </row>
    <row r="2265" spans="2:5">
      <c r="B2265" s="82" t="s">
        <v>2819</v>
      </c>
      <c r="C2265" s="165">
        <f>YEAR(TRM_día[[#This Row],[Fecha]])</f>
        <v>2020</v>
      </c>
      <c r="D2265" s="82">
        <f>DATE(YEAR(TRM_día[[#This Row],[Fecha]]),MONTH(TRM_día[[#This Row],[Fecha]]),1)</f>
        <v>43891</v>
      </c>
      <c r="E2265">
        <v>3835.15</v>
      </c>
    </row>
    <row r="2266" spans="2:5">
      <c r="B2266" s="82" t="s">
        <v>2820</v>
      </c>
      <c r="C2266" s="165">
        <f>YEAR(TRM_día[[#This Row],[Fecha]])</f>
        <v>2020</v>
      </c>
      <c r="D2266" s="82">
        <f>DATE(YEAR(TRM_día[[#This Row],[Fecha]]),MONTH(TRM_día[[#This Row],[Fecha]]),1)</f>
        <v>43891</v>
      </c>
      <c r="E2266">
        <v>4034.66</v>
      </c>
    </row>
    <row r="2267" spans="2:5">
      <c r="B2267" s="82" t="s">
        <v>2821</v>
      </c>
      <c r="C2267" s="165">
        <f>YEAR(TRM_día[[#This Row],[Fecha]])</f>
        <v>2020</v>
      </c>
      <c r="D2267" s="82">
        <f>DATE(YEAR(TRM_día[[#This Row],[Fecha]]),MONTH(TRM_día[[#This Row],[Fecha]]),1)</f>
        <v>43891</v>
      </c>
      <c r="E2267">
        <v>3941.92</v>
      </c>
    </row>
    <row r="2268" spans="2:5">
      <c r="B2268" s="82" t="s">
        <v>2822</v>
      </c>
      <c r="C2268" s="165">
        <f>YEAR(TRM_día[[#This Row],[Fecha]])</f>
        <v>2020</v>
      </c>
      <c r="D2268" s="82">
        <f>DATE(YEAR(TRM_día[[#This Row],[Fecha]]),MONTH(TRM_día[[#This Row],[Fecha]]),1)</f>
        <v>43891</v>
      </c>
      <c r="E2268">
        <v>3941.92</v>
      </c>
    </row>
    <row r="2269" spans="2:5">
      <c r="B2269" s="82" t="s">
        <v>2823</v>
      </c>
      <c r="C2269" s="165">
        <f>YEAR(TRM_día[[#This Row],[Fecha]])</f>
        <v>2020</v>
      </c>
      <c r="D2269" s="82">
        <f>DATE(YEAR(TRM_día[[#This Row],[Fecha]]),MONTH(TRM_día[[#This Row],[Fecha]]),1)</f>
        <v>43891</v>
      </c>
      <c r="E2269">
        <v>3941.92</v>
      </c>
    </row>
    <row r="2270" spans="2:5">
      <c r="B2270" s="82" t="s">
        <v>2824</v>
      </c>
      <c r="C2270" s="165">
        <f>YEAR(TRM_día[[#This Row],[Fecha]])</f>
        <v>2020</v>
      </c>
      <c r="D2270" s="82">
        <f>DATE(YEAR(TRM_día[[#This Row],[Fecha]]),MONTH(TRM_día[[#This Row],[Fecha]]),1)</f>
        <v>43891</v>
      </c>
      <c r="E2270">
        <v>4099.93</v>
      </c>
    </row>
    <row r="2271" spans="2:5">
      <c r="B2271" s="82" t="s">
        <v>2825</v>
      </c>
      <c r="C2271" s="165">
        <f>YEAR(TRM_día[[#This Row],[Fecha]])</f>
        <v>2020</v>
      </c>
      <c r="D2271" s="82">
        <f>DATE(YEAR(TRM_día[[#This Row],[Fecha]]),MONTH(TRM_día[[#This Row],[Fecha]]),1)</f>
        <v>43891</v>
      </c>
      <c r="E2271">
        <v>4044.55</v>
      </c>
    </row>
    <row r="2272" spans="2:5">
      <c r="B2272" s="82" t="s">
        <v>2826</v>
      </c>
      <c r="C2272" s="165">
        <f>YEAR(TRM_día[[#This Row],[Fecha]])</f>
        <v>2020</v>
      </c>
      <c r="D2272" s="82">
        <f>DATE(YEAR(TRM_día[[#This Row],[Fecha]]),MONTH(TRM_día[[#This Row],[Fecha]]),1)</f>
        <v>43891</v>
      </c>
      <c r="E2272">
        <v>4128.38</v>
      </c>
    </row>
    <row r="2273" spans="2:5">
      <c r="B2273" s="82" t="s">
        <v>2827</v>
      </c>
      <c r="C2273" s="165">
        <f>YEAR(TRM_día[[#This Row],[Fecha]])</f>
        <v>2020</v>
      </c>
      <c r="D2273" s="82">
        <f>DATE(YEAR(TRM_día[[#This Row],[Fecha]]),MONTH(TRM_día[[#This Row],[Fecha]]),1)</f>
        <v>43891</v>
      </c>
      <c r="E2273">
        <v>4153.91</v>
      </c>
    </row>
    <row r="2274" spans="2:5">
      <c r="B2274" s="82" t="s">
        <v>2828</v>
      </c>
      <c r="C2274" s="165">
        <f>YEAR(TRM_día[[#This Row],[Fecha]])</f>
        <v>2020</v>
      </c>
      <c r="D2274" s="82">
        <f>DATE(YEAR(TRM_día[[#This Row],[Fecha]]),MONTH(TRM_día[[#This Row],[Fecha]]),1)</f>
        <v>43891</v>
      </c>
      <c r="E2274">
        <v>4079.96</v>
      </c>
    </row>
    <row r="2275" spans="2:5">
      <c r="B2275" s="82" t="s">
        <v>2829</v>
      </c>
      <c r="C2275" s="165">
        <f>YEAR(TRM_día[[#This Row],[Fecha]])</f>
        <v>2020</v>
      </c>
      <c r="D2275" s="82">
        <f>DATE(YEAR(TRM_día[[#This Row],[Fecha]]),MONTH(TRM_día[[#This Row],[Fecha]]),1)</f>
        <v>43891</v>
      </c>
      <c r="E2275">
        <v>4079.96</v>
      </c>
    </row>
    <row r="2276" spans="2:5">
      <c r="B2276" s="82" t="s">
        <v>2830</v>
      </c>
      <c r="C2276" s="165">
        <f>YEAR(TRM_día[[#This Row],[Fecha]])</f>
        <v>2020</v>
      </c>
      <c r="D2276" s="82">
        <f>DATE(YEAR(TRM_día[[#This Row],[Fecha]]),MONTH(TRM_día[[#This Row],[Fecha]]),1)</f>
        <v>43891</v>
      </c>
      <c r="E2276">
        <v>4079.96</v>
      </c>
    </row>
    <row r="2277" spans="2:5">
      <c r="B2277" s="82" t="s">
        <v>2831</v>
      </c>
      <c r="C2277" s="165">
        <f>YEAR(TRM_día[[#This Row],[Fecha]])</f>
        <v>2020</v>
      </c>
      <c r="D2277" s="82">
        <f>DATE(YEAR(TRM_día[[#This Row],[Fecha]]),MONTH(TRM_día[[#This Row],[Fecha]]),1)</f>
        <v>43891</v>
      </c>
      <c r="E2277">
        <v>4079.96</v>
      </c>
    </row>
    <row r="2278" spans="2:5">
      <c r="B2278" s="82" t="s">
        <v>2832</v>
      </c>
      <c r="C2278" s="165">
        <f>YEAR(TRM_día[[#This Row],[Fecha]])</f>
        <v>2020</v>
      </c>
      <c r="D2278" s="82">
        <f>DATE(YEAR(TRM_día[[#This Row],[Fecha]]),MONTH(TRM_día[[#This Row],[Fecha]]),1)</f>
        <v>43891</v>
      </c>
      <c r="E2278">
        <v>4104.8999999999996</v>
      </c>
    </row>
    <row r="2279" spans="2:5">
      <c r="B2279" s="82" t="s">
        <v>2833</v>
      </c>
      <c r="C2279" s="165">
        <f>YEAR(TRM_día[[#This Row],[Fecha]])</f>
        <v>2020</v>
      </c>
      <c r="D2279" s="82">
        <f>DATE(YEAR(TRM_día[[#This Row],[Fecha]]),MONTH(TRM_día[[#This Row],[Fecha]]),1)</f>
        <v>43891</v>
      </c>
      <c r="E2279">
        <v>4086.34</v>
      </c>
    </row>
    <row r="2280" spans="2:5">
      <c r="B2280" s="82" t="s">
        <v>2834</v>
      </c>
      <c r="C2280" s="165">
        <f>YEAR(TRM_día[[#This Row],[Fecha]])</f>
        <v>2020</v>
      </c>
      <c r="D2280" s="82">
        <f>DATE(YEAR(TRM_día[[#This Row],[Fecha]]),MONTH(TRM_día[[#This Row],[Fecha]]),1)</f>
        <v>43891</v>
      </c>
      <c r="E2280">
        <v>3995.83</v>
      </c>
    </row>
    <row r="2281" spans="2:5">
      <c r="B2281" s="82" t="s">
        <v>2835</v>
      </c>
      <c r="C2281" s="165">
        <f>YEAR(TRM_día[[#This Row],[Fecha]])</f>
        <v>2020</v>
      </c>
      <c r="D2281" s="82">
        <f>DATE(YEAR(TRM_día[[#This Row],[Fecha]]),MONTH(TRM_día[[#This Row],[Fecha]]),1)</f>
        <v>43891</v>
      </c>
      <c r="E2281">
        <v>4042.8</v>
      </c>
    </row>
    <row r="2282" spans="2:5">
      <c r="B2282" s="82" t="s">
        <v>2836</v>
      </c>
      <c r="C2282" s="165">
        <f>YEAR(TRM_día[[#This Row],[Fecha]])</f>
        <v>2020</v>
      </c>
      <c r="D2282" s="82">
        <f>DATE(YEAR(TRM_día[[#This Row],[Fecha]]),MONTH(TRM_día[[#This Row],[Fecha]]),1)</f>
        <v>43891</v>
      </c>
      <c r="E2282">
        <v>4042.8</v>
      </c>
    </row>
    <row r="2283" spans="2:5">
      <c r="B2283" s="82" t="s">
        <v>2837</v>
      </c>
      <c r="C2283" s="165">
        <f>YEAR(TRM_día[[#This Row],[Fecha]])</f>
        <v>2020</v>
      </c>
      <c r="D2283" s="82">
        <f>DATE(YEAR(TRM_día[[#This Row],[Fecha]]),MONTH(TRM_día[[#This Row],[Fecha]]),1)</f>
        <v>43891</v>
      </c>
      <c r="E2283">
        <v>4042.8</v>
      </c>
    </row>
    <row r="2284" spans="2:5">
      <c r="B2284" s="82" t="s">
        <v>2838</v>
      </c>
      <c r="C2284" s="165">
        <f>YEAR(TRM_día[[#This Row],[Fecha]])</f>
        <v>2020</v>
      </c>
      <c r="D2284" s="82">
        <f>DATE(YEAR(TRM_día[[#This Row],[Fecha]]),MONTH(TRM_día[[#This Row],[Fecha]]),1)</f>
        <v>43891</v>
      </c>
      <c r="E2284">
        <v>4064.81</v>
      </c>
    </row>
    <row r="2285" spans="2:5">
      <c r="B2285" s="82" t="s">
        <v>2839</v>
      </c>
      <c r="C2285" s="165">
        <f>YEAR(TRM_día[[#This Row],[Fecha]])</f>
        <v>2020</v>
      </c>
      <c r="D2285" s="82">
        <f>DATE(YEAR(TRM_día[[#This Row],[Fecha]]),MONTH(TRM_día[[#This Row],[Fecha]]),1)</f>
        <v>43922</v>
      </c>
      <c r="E2285">
        <v>4054.54</v>
      </c>
    </row>
    <row r="2286" spans="2:5">
      <c r="B2286" s="82" t="s">
        <v>2840</v>
      </c>
      <c r="C2286" s="165">
        <f>YEAR(TRM_día[[#This Row],[Fecha]])</f>
        <v>2020</v>
      </c>
      <c r="D2286" s="82">
        <f>DATE(YEAR(TRM_día[[#This Row],[Fecha]]),MONTH(TRM_día[[#This Row],[Fecha]]),1)</f>
        <v>43922</v>
      </c>
      <c r="E2286">
        <v>4081.06</v>
      </c>
    </row>
    <row r="2287" spans="2:5">
      <c r="B2287" s="82" t="s">
        <v>2841</v>
      </c>
      <c r="C2287" s="165">
        <f>YEAR(TRM_día[[#This Row],[Fecha]])</f>
        <v>2020</v>
      </c>
      <c r="D2287" s="82">
        <f>DATE(YEAR(TRM_día[[#This Row],[Fecha]]),MONTH(TRM_día[[#This Row],[Fecha]]),1)</f>
        <v>43922</v>
      </c>
      <c r="E2287">
        <v>4065.5</v>
      </c>
    </row>
    <row r="2288" spans="2:5">
      <c r="B2288" s="82" t="s">
        <v>2842</v>
      </c>
      <c r="C2288" s="165">
        <f>YEAR(TRM_día[[#This Row],[Fecha]])</f>
        <v>2020</v>
      </c>
      <c r="D2288" s="82">
        <f>DATE(YEAR(TRM_día[[#This Row],[Fecha]]),MONTH(TRM_día[[#This Row],[Fecha]]),1)</f>
        <v>43922</v>
      </c>
      <c r="E2288">
        <v>4008.78</v>
      </c>
    </row>
    <row r="2289" spans="2:5">
      <c r="B2289" s="82" t="s">
        <v>2843</v>
      </c>
      <c r="C2289" s="165">
        <f>YEAR(TRM_día[[#This Row],[Fecha]])</f>
        <v>2020</v>
      </c>
      <c r="D2289" s="82">
        <f>DATE(YEAR(TRM_día[[#This Row],[Fecha]]),MONTH(TRM_día[[#This Row],[Fecha]]),1)</f>
        <v>43922</v>
      </c>
      <c r="E2289">
        <v>4008.78</v>
      </c>
    </row>
    <row r="2290" spans="2:5">
      <c r="B2290" s="82" t="s">
        <v>2844</v>
      </c>
      <c r="C2290" s="165">
        <f>YEAR(TRM_día[[#This Row],[Fecha]])</f>
        <v>2020</v>
      </c>
      <c r="D2290" s="82">
        <f>DATE(YEAR(TRM_día[[#This Row],[Fecha]]),MONTH(TRM_día[[#This Row],[Fecha]]),1)</f>
        <v>43922</v>
      </c>
      <c r="E2290">
        <v>4008.78</v>
      </c>
    </row>
    <row r="2291" spans="2:5">
      <c r="B2291" s="82" t="s">
        <v>2845</v>
      </c>
      <c r="C2291" s="165">
        <f>YEAR(TRM_día[[#This Row],[Fecha]])</f>
        <v>2020</v>
      </c>
      <c r="D2291" s="82">
        <f>DATE(YEAR(TRM_día[[#This Row],[Fecha]]),MONTH(TRM_día[[#This Row],[Fecha]]),1)</f>
        <v>43922</v>
      </c>
      <c r="E2291">
        <v>3978.38</v>
      </c>
    </row>
    <row r="2292" spans="2:5">
      <c r="B2292" s="82" t="s">
        <v>2846</v>
      </c>
      <c r="C2292" s="165">
        <f>YEAR(TRM_día[[#This Row],[Fecha]])</f>
        <v>2020</v>
      </c>
      <c r="D2292" s="82">
        <f>DATE(YEAR(TRM_día[[#This Row],[Fecha]]),MONTH(TRM_día[[#This Row],[Fecha]]),1)</f>
        <v>43922</v>
      </c>
      <c r="E2292">
        <v>3910.15</v>
      </c>
    </row>
    <row r="2293" spans="2:5">
      <c r="B2293" s="82" t="s">
        <v>2847</v>
      </c>
      <c r="C2293" s="165">
        <f>YEAR(TRM_día[[#This Row],[Fecha]])</f>
        <v>2020</v>
      </c>
      <c r="D2293" s="82">
        <f>DATE(YEAR(TRM_día[[#This Row],[Fecha]]),MONTH(TRM_día[[#This Row],[Fecha]]),1)</f>
        <v>43922</v>
      </c>
      <c r="E2293">
        <v>3886.79</v>
      </c>
    </row>
    <row r="2294" spans="2:5">
      <c r="B2294" s="82" t="s">
        <v>2848</v>
      </c>
      <c r="C2294" s="165">
        <f>YEAR(TRM_día[[#This Row],[Fecha]])</f>
        <v>2020</v>
      </c>
      <c r="D2294" s="82">
        <f>DATE(YEAR(TRM_día[[#This Row],[Fecha]]),MONTH(TRM_día[[#This Row],[Fecha]]),1)</f>
        <v>43922</v>
      </c>
      <c r="E2294">
        <v>3886.79</v>
      </c>
    </row>
    <row r="2295" spans="2:5">
      <c r="B2295" s="82" t="s">
        <v>2849</v>
      </c>
      <c r="C2295" s="165">
        <f>YEAR(TRM_día[[#This Row],[Fecha]])</f>
        <v>2020</v>
      </c>
      <c r="D2295" s="82">
        <f>DATE(YEAR(TRM_día[[#This Row],[Fecha]]),MONTH(TRM_día[[#This Row],[Fecha]]),1)</f>
        <v>43922</v>
      </c>
      <c r="E2295">
        <v>3886.79</v>
      </c>
    </row>
    <row r="2296" spans="2:5">
      <c r="B2296" s="82" t="s">
        <v>2850</v>
      </c>
      <c r="C2296" s="165">
        <f>YEAR(TRM_día[[#This Row],[Fecha]])</f>
        <v>2020</v>
      </c>
      <c r="D2296" s="82">
        <f>DATE(YEAR(TRM_día[[#This Row],[Fecha]]),MONTH(TRM_día[[#This Row],[Fecha]]),1)</f>
        <v>43922</v>
      </c>
      <c r="E2296">
        <v>3886.79</v>
      </c>
    </row>
    <row r="2297" spans="2:5">
      <c r="B2297" s="82" t="s">
        <v>2851</v>
      </c>
      <c r="C2297" s="165">
        <f>YEAR(TRM_día[[#This Row],[Fecha]])</f>
        <v>2020</v>
      </c>
      <c r="D2297" s="82">
        <f>DATE(YEAR(TRM_día[[#This Row],[Fecha]]),MONTH(TRM_día[[#This Row],[Fecha]]),1)</f>
        <v>43922</v>
      </c>
      <c r="E2297">
        <v>3886.79</v>
      </c>
    </row>
    <row r="2298" spans="2:5">
      <c r="B2298" s="82" t="s">
        <v>2852</v>
      </c>
      <c r="C2298" s="165">
        <f>YEAR(TRM_día[[#This Row],[Fecha]])</f>
        <v>2020</v>
      </c>
      <c r="D2298" s="82">
        <f>DATE(YEAR(TRM_día[[#This Row],[Fecha]]),MONTH(TRM_día[[#This Row],[Fecha]]),1)</f>
        <v>43922</v>
      </c>
      <c r="E2298">
        <v>3870.31</v>
      </c>
    </row>
    <row r="2299" spans="2:5">
      <c r="B2299" s="82" t="s">
        <v>2853</v>
      </c>
      <c r="C2299" s="165">
        <f>YEAR(TRM_día[[#This Row],[Fecha]])</f>
        <v>2020</v>
      </c>
      <c r="D2299" s="82">
        <f>DATE(YEAR(TRM_día[[#This Row],[Fecha]]),MONTH(TRM_día[[#This Row],[Fecha]]),1)</f>
        <v>43922</v>
      </c>
      <c r="E2299">
        <v>3858.21</v>
      </c>
    </row>
    <row r="2300" spans="2:5">
      <c r="B2300" s="82" t="s">
        <v>2854</v>
      </c>
      <c r="C2300" s="165">
        <f>YEAR(TRM_día[[#This Row],[Fecha]])</f>
        <v>2020</v>
      </c>
      <c r="D2300" s="82">
        <f>DATE(YEAR(TRM_día[[#This Row],[Fecha]]),MONTH(TRM_día[[#This Row],[Fecha]]),1)</f>
        <v>43922</v>
      </c>
      <c r="E2300">
        <v>3920.83</v>
      </c>
    </row>
    <row r="2301" spans="2:5">
      <c r="B2301" s="82" t="s">
        <v>2855</v>
      </c>
      <c r="C2301" s="165">
        <f>YEAR(TRM_día[[#This Row],[Fecha]])</f>
        <v>2020</v>
      </c>
      <c r="D2301" s="82">
        <f>DATE(YEAR(TRM_día[[#This Row],[Fecha]]),MONTH(TRM_día[[#This Row],[Fecha]]),1)</f>
        <v>43922</v>
      </c>
      <c r="E2301">
        <v>3942.92</v>
      </c>
    </row>
    <row r="2302" spans="2:5">
      <c r="B2302" s="82" t="s">
        <v>2856</v>
      </c>
      <c r="C2302" s="165">
        <f>YEAR(TRM_día[[#This Row],[Fecha]])</f>
        <v>2020</v>
      </c>
      <c r="D2302" s="82">
        <f>DATE(YEAR(TRM_día[[#This Row],[Fecha]]),MONTH(TRM_día[[#This Row],[Fecha]]),1)</f>
        <v>43922</v>
      </c>
      <c r="E2302">
        <v>3973.06</v>
      </c>
    </row>
    <row r="2303" spans="2:5">
      <c r="B2303" s="82" t="s">
        <v>2857</v>
      </c>
      <c r="C2303" s="165">
        <f>YEAR(TRM_día[[#This Row],[Fecha]])</f>
        <v>2020</v>
      </c>
      <c r="D2303" s="82">
        <f>DATE(YEAR(TRM_día[[#This Row],[Fecha]]),MONTH(TRM_día[[#This Row],[Fecha]]),1)</f>
        <v>43922</v>
      </c>
      <c r="E2303">
        <v>3973.06</v>
      </c>
    </row>
    <row r="2304" spans="2:5">
      <c r="B2304" s="82" t="s">
        <v>2858</v>
      </c>
      <c r="C2304" s="165">
        <f>YEAR(TRM_día[[#This Row],[Fecha]])</f>
        <v>2020</v>
      </c>
      <c r="D2304" s="82">
        <f>DATE(YEAR(TRM_día[[#This Row],[Fecha]]),MONTH(TRM_día[[#This Row],[Fecha]]),1)</f>
        <v>43922</v>
      </c>
      <c r="E2304">
        <v>3973.06</v>
      </c>
    </row>
    <row r="2305" spans="2:5">
      <c r="B2305" s="82" t="s">
        <v>2859</v>
      </c>
      <c r="C2305" s="165">
        <f>YEAR(TRM_día[[#This Row],[Fecha]])</f>
        <v>2020</v>
      </c>
      <c r="D2305" s="82">
        <f>DATE(YEAR(TRM_día[[#This Row],[Fecha]]),MONTH(TRM_día[[#This Row],[Fecha]]),1)</f>
        <v>43922</v>
      </c>
      <c r="E2305">
        <v>3967.76</v>
      </c>
    </row>
    <row r="2306" spans="2:5">
      <c r="B2306" s="82" t="s">
        <v>2860</v>
      </c>
      <c r="C2306" s="165">
        <f>YEAR(TRM_día[[#This Row],[Fecha]])</f>
        <v>2020</v>
      </c>
      <c r="D2306" s="82">
        <f>DATE(YEAR(TRM_día[[#This Row],[Fecha]]),MONTH(TRM_día[[#This Row],[Fecha]]),1)</f>
        <v>43922</v>
      </c>
      <c r="E2306">
        <v>4045.01</v>
      </c>
    </row>
    <row r="2307" spans="2:5">
      <c r="B2307" s="82" t="s">
        <v>2861</v>
      </c>
      <c r="C2307" s="165">
        <f>YEAR(TRM_día[[#This Row],[Fecha]])</f>
        <v>2020</v>
      </c>
      <c r="D2307" s="82">
        <f>DATE(YEAR(TRM_día[[#This Row],[Fecha]]),MONTH(TRM_día[[#This Row],[Fecha]]),1)</f>
        <v>43922</v>
      </c>
      <c r="E2307">
        <v>4037.95</v>
      </c>
    </row>
    <row r="2308" spans="2:5">
      <c r="B2308" s="82" t="s">
        <v>2862</v>
      </c>
      <c r="C2308" s="165">
        <f>YEAR(TRM_día[[#This Row],[Fecha]])</f>
        <v>2020</v>
      </c>
      <c r="D2308" s="82">
        <f>DATE(YEAR(TRM_día[[#This Row],[Fecha]]),MONTH(TRM_día[[#This Row],[Fecha]]),1)</f>
        <v>43922</v>
      </c>
      <c r="E2308">
        <v>4020.94</v>
      </c>
    </row>
    <row r="2309" spans="2:5">
      <c r="B2309" s="82" t="s">
        <v>2863</v>
      </c>
      <c r="C2309" s="165">
        <f>YEAR(TRM_día[[#This Row],[Fecha]])</f>
        <v>2020</v>
      </c>
      <c r="D2309" s="82">
        <f>DATE(YEAR(TRM_día[[#This Row],[Fecha]]),MONTH(TRM_día[[#This Row],[Fecha]]),1)</f>
        <v>43922</v>
      </c>
      <c r="E2309">
        <v>4039.87</v>
      </c>
    </row>
    <row r="2310" spans="2:5">
      <c r="B2310" s="82" t="s">
        <v>2864</v>
      </c>
      <c r="C2310" s="165">
        <f>YEAR(TRM_día[[#This Row],[Fecha]])</f>
        <v>2020</v>
      </c>
      <c r="D2310" s="82">
        <f>DATE(YEAR(TRM_día[[#This Row],[Fecha]]),MONTH(TRM_día[[#This Row],[Fecha]]),1)</f>
        <v>43922</v>
      </c>
      <c r="E2310">
        <v>4039.87</v>
      </c>
    </row>
    <row r="2311" spans="2:5">
      <c r="B2311" s="82" t="s">
        <v>2865</v>
      </c>
      <c r="C2311" s="165">
        <f>YEAR(TRM_día[[#This Row],[Fecha]])</f>
        <v>2020</v>
      </c>
      <c r="D2311" s="82">
        <f>DATE(YEAR(TRM_día[[#This Row],[Fecha]]),MONTH(TRM_día[[#This Row],[Fecha]]),1)</f>
        <v>43922</v>
      </c>
      <c r="E2311">
        <v>4039.87</v>
      </c>
    </row>
    <row r="2312" spans="2:5">
      <c r="B2312" s="82" t="s">
        <v>2866</v>
      </c>
      <c r="C2312" s="165">
        <f>YEAR(TRM_día[[#This Row],[Fecha]])</f>
        <v>2020</v>
      </c>
      <c r="D2312" s="82">
        <f>DATE(YEAR(TRM_día[[#This Row],[Fecha]]),MONTH(TRM_día[[#This Row],[Fecha]]),1)</f>
        <v>43922</v>
      </c>
      <c r="E2312">
        <v>4039.83</v>
      </c>
    </row>
    <row r="2313" spans="2:5">
      <c r="B2313" s="82" t="s">
        <v>2867</v>
      </c>
      <c r="C2313" s="165">
        <f>YEAR(TRM_día[[#This Row],[Fecha]])</f>
        <v>2020</v>
      </c>
      <c r="D2313" s="82">
        <f>DATE(YEAR(TRM_día[[#This Row],[Fecha]]),MONTH(TRM_día[[#This Row],[Fecha]]),1)</f>
        <v>43922</v>
      </c>
      <c r="E2313">
        <v>4046.04</v>
      </c>
    </row>
    <row r="2314" spans="2:5">
      <c r="B2314" s="82" t="s">
        <v>2868</v>
      </c>
      <c r="C2314" s="165">
        <f>YEAR(TRM_día[[#This Row],[Fecha]])</f>
        <v>2020</v>
      </c>
      <c r="D2314" s="82">
        <f>DATE(YEAR(TRM_día[[#This Row],[Fecha]]),MONTH(TRM_día[[#This Row],[Fecha]]),1)</f>
        <v>43922</v>
      </c>
      <c r="E2314">
        <v>3983.29</v>
      </c>
    </row>
    <row r="2315" spans="2:5">
      <c r="B2315" s="82" t="s">
        <v>2869</v>
      </c>
      <c r="C2315" s="165">
        <f>YEAR(TRM_día[[#This Row],[Fecha]])</f>
        <v>2020</v>
      </c>
      <c r="D2315" s="82">
        <f>DATE(YEAR(TRM_día[[#This Row],[Fecha]]),MONTH(TRM_día[[#This Row],[Fecha]]),1)</f>
        <v>43952</v>
      </c>
      <c r="E2315">
        <v>3932.72</v>
      </c>
    </row>
    <row r="2316" spans="2:5">
      <c r="B2316" s="82" t="s">
        <v>2870</v>
      </c>
      <c r="C2316" s="165">
        <f>YEAR(TRM_día[[#This Row],[Fecha]])</f>
        <v>2020</v>
      </c>
      <c r="D2316" s="82">
        <f>DATE(YEAR(TRM_día[[#This Row],[Fecha]]),MONTH(TRM_día[[#This Row],[Fecha]]),1)</f>
        <v>43952</v>
      </c>
      <c r="E2316">
        <v>3932.72</v>
      </c>
    </row>
    <row r="2317" spans="2:5">
      <c r="B2317" s="82" t="s">
        <v>2871</v>
      </c>
      <c r="C2317" s="165">
        <f>YEAR(TRM_día[[#This Row],[Fecha]])</f>
        <v>2020</v>
      </c>
      <c r="D2317" s="82">
        <f>DATE(YEAR(TRM_día[[#This Row],[Fecha]]),MONTH(TRM_día[[#This Row],[Fecha]]),1)</f>
        <v>43952</v>
      </c>
      <c r="E2317">
        <v>3932.72</v>
      </c>
    </row>
    <row r="2318" spans="2:5">
      <c r="B2318" s="82" t="s">
        <v>2872</v>
      </c>
      <c r="C2318" s="165">
        <f>YEAR(TRM_día[[#This Row],[Fecha]])</f>
        <v>2020</v>
      </c>
      <c r="D2318" s="82">
        <f>DATE(YEAR(TRM_día[[#This Row],[Fecha]]),MONTH(TRM_día[[#This Row],[Fecha]]),1)</f>
        <v>43952</v>
      </c>
      <c r="E2318">
        <v>3932.72</v>
      </c>
    </row>
    <row r="2319" spans="2:5">
      <c r="B2319" s="82" t="s">
        <v>2873</v>
      </c>
      <c r="C2319" s="165">
        <f>YEAR(TRM_día[[#This Row],[Fecha]])</f>
        <v>2020</v>
      </c>
      <c r="D2319" s="82">
        <f>DATE(YEAR(TRM_día[[#This Row],[Fecha]]),MONTH(TRM_día[[#This Row],[Fecha]]),1)</f>
        <v>43952</v>
      </c>
      <c r="E2319">
        <v>3990.1</v>
      </c>
    </row>
    <row r="2320" spans="2:5">
      <c r="B2320" s="82" t="s">
        <v>2874</v>
      </c>
      <c r="C2320" s="165">
        <f>YEAR(TRM_día[[#This Row],[Fecha]])</f>
        <v>2020</v>
      </c>
      <c r="D2320" s="82">
        <f>DATE(YEAR(TRM_día[[#This Row],[Fecha]]),MONTH(TRM_día[[#This Row],[Fecha]]),1)</f>
        <v>43952</v>
      </c>
      <c r="E2320">
        <v>3926.07</v>
      </c>
    </row>
    <row r="2321" spans="2:5">
      <c r="B2321" s="82" t="s">
        <v>2875</v>
      </c>
      <c r="C2321" s="165">
        <f>YEAR(TRM_día[[#This Row],[Fecha]])</f>
        <v>2020</v>
      </c>
      <c r="D2321" s="82">
        <f>DATE(YEAR(TRM_día[[#This Row],[Fecha]]),MONTH(TRM_día[[#This Row],[Fecha]]),1)</f>
        <v>43952</v>
      </c>
      <c r="E2321">
        <v>3961.66</v>
      </c>
    </row>
    <row r="2322" spans="2:5">
      <c r="B2322" s="82" t="s">
        <v>2876</v>
      </c>
      <c r="C2322" s="165">
        <f>YEAR(TRM_día[[#This Row],[Fecha]])</f>
        <v>2020</v>
      </c>
      <c r="D2322" s="82">
        <f>DATE(YEAR(TRM_día[[#This Row],[Fecha]]),MONTH(TRM_día[[#This Row],[Fecha]]),1)</f>
        <v>43952</v>
      </c>
      <c r="E2322">
        <v>3924.54</v>
      </c>
    </row>
    <row r="2323" spans="2:5">
      <c r="B2323" s="82" t="s">
        <v>2877</v>
      </c>
      <c r="C2323" s="165">
        <f>YEAR(TRM_día[[#This Row],[Fecha]])</f>
        <v>2020</v>
      </c>
      <c r="D2323" s="82">
        <f>DATE(YEAR(TRM_día[[#This Row],[Fecha]]),MONTH(TRM_día[[#This Row],[Fecha]]),1)</f>
        <v>43952</v>
      </c>
      <c r="E2323">
        <v>3882.27</v>
      </c>
    </row>
    <row r="2324" spans="2:5">
      <c r="B2324" s="82" t="s">
        <v>2878</v>
      </c>
      <c r="C2324" s="165">
        <f>YEAR(TRM_día[[#This Row],[Fecha]])</f>
        <v>2020</v>
      </c>
      <c r="D2324" s="82">
        <f>DATE(YEAR(TRM_día[[#This Row],[Fecha]]),MONTH(TRM_día[[#This Row],[Fecha]]),1)</f>
        <v>43952</v>
      </c>
      <c r="E2324">
        <v>3882.27</v>
      </c>
    </row>
    <row r="2325" spans="2:5">
      <c r="B2325" s="82" t="s">
        <v>2879</v>
      </c>
      <c r="C2325" s="165">
        <f>YEAR(TRM_día[[#This Row],[Fecha]])</f>
        <v>2020</v>
      </c>
      <c r="D2325" s="82">
        <f>DATE(YEAR(TRM_día[[#This Row],[Fecha]]),MONTH(TRM_día[[#This Row],[Fecha]]),1)</f>
        <v>43952</v>
      </c>
      <c r="E2325">
        <v>3882.27</v>
      </c>
    </row>
    <row r="2326" spans="2:5">
      <c r="B2326" s="82" t="s">
        <v>2880</v>
      </c>
      <c r="C2326" s="165">
        <f>YEAR(TRM_día[[#This Row],[Fecha]])</f>
        <v>2020</v>
      </c>
      <c r="D2326" s="82">
        <f>DATE(YEAR(TRM_día[[#This Row],[Fecha]]),MONTH(TRM_día[[#This Row],[Fecha]]),1)</f>
        <v>43952</v>
      </c>
      <c r="E2326">
        <v>3901.34</v>
      </c>
    </row>
    <row r="2327" spans="2:5">
      <c r="B2327" s="82" t="s">
        <v>2881</v>
      </c>
      <c r="C2327" s="165">
        <f>YEAR(TRM_día[[#This Row],[Fecha]])</f>
        <v>2020</v>
      </c>
      <c r="D2327" s="82">
        <f>DATE(YEAR(TRM_día[[#This Row],[Fecha]]),MONTH(TRM_día[[#This Row],[Fecha]]),1)</f>
        <v>43952</v>
      </c>
      <c r="E2327">
        <v>3880.48</v>
      </c>
    </row>
    <row r="2328" spans="2:5">
      <c r="B2328" s="82" t="s">
        <v>2882</v>
      </c>
      <c r="C2328" s="165">
        <f>YEAR(TRM_día[[#This Row],[Fecha]])</f>
        <v>2020</v>
      </c>
      <c r="D2328" s="82">
        <f>DATE(YEAR(TRM_día[[#This Row],[Fecha]]),MONTH(TRM_día[[#This Row],[Fecha]]),1)</f>
        <v>43952</v>
      </c>
      <c r="E2328">
        <v>3901.3</v>
      </c>
    </row>
    <row r="2329" spans="2:5">
      <c r="B2329" s="82" t="s">
        <v>2883</v>
      </c>
      <c r="C2329" s="165">
        <f>YEAR(TRM_día[[#This Row],[Fecha]])</f>
        <v>2020</v>
      </c>
      <c r="D2329" s="82">
        <f>DATE(YEAR(TRM_día[[#This Row],[Fecha]]),MONTH(TRM_día[[#This Row],[Fecha]]),1)</f>
        <v>43952</v>
      </c>
      <c r="E2329">
        <v>3947.79</v>
      </c>
    </row>
    <row r="2330" spans="2:5">
      <c r="B2330" s="82" t="s">
        <v>2884</v>
      </c>
      <c r="C2330" s="165">
        <f>YEAR(TRM_día[[#This Row],[Fecha]])</f>
        <v>2020</v>
      </c>
      <c r="D2330" s="82">
        <f>DATE(YEAR(TRM_día[[#This Row],[Fecha]]),MONTH(TRM_día[[#This Row],[Fecha]]),1)</f>
        <v>43952</v>
      </c>
      <c r="E2330">
        <v>3926.06</v>
      </c>
    </row>
    <row r="2331" spans="2:5">
      <c r="B2331" s="82" t="s">
        <v>2885</v>
      </c>
      <c r="C2331" s="165">
        <f>YEAR(TRM_día[[#This Row],[Fecha]])</f>
        <v>2020</v>
      </c>
      <c r="D2331" s="82">
        <f>DATE(YEAR(TRM_día[[#This Row],[Fecha]]),MONTH(TRM_día[[#This Row],[Fecha]]),1)</f>
        <v>43952</v>
      </c>
      <c r="E2331">
        <v>3926.06</v>
      </c>
    </row>
    <row r="2332" spans="2:5">
      <c r="B2332" s="82" t="s">
        <v>2886</v>
      </c>
      <c r="C2332" s="165">
        <f>YEAR(TRM_día[[#This Row],[Fecha]])</f>
        <v>2020</v>
      </c>
      <c r="D2332" s="82">
        <f>DATE(YEAR(TRM_día[[#This Row],[Fecha]]),MONTH(TRM_día[[#This Row],[Fecha]]),1)</f>
        <v>43952</v>
      </c>
      <c r="E2332">
        <v>3926.06</v>
      </c>
    </row>
    <row r="2333" spans="2:5">
      <c r="B2333" s="82" t="s">
        <v>2887</v>
      </c>
      <c r="C2333" s="165">
        <f>YEAR(TRM_día[[#This Row],[Fecha]])</f>
        <v>2020</v>
      </c>
      <c r="D2333" s="82">
        <f>DATE(YEAR(TRM_día[[#This Row],[Fecha]]),MONTH(TRM_día[[#This Row],[Fecha]]),1)</f>
        <v>43952</v>
      </c>
      <c r="E2333">
        <v>3851.07</v>
      </c>
    </row>
    <row r="2334" spans="2:5">
      <c r="B2334" s="82" t="s">
        <v>2888</v>
      </c>
      <c r="C2334" s="165">
        <f>YEAR(TRM_día[[#This Row],[Fecha]])</f>
        <v>2020</v>
      </c>
      <c r="D2334" s="82">
        <f>DATE(YEAR(TRM_día[[#This Row],[Fecha]]),MONTH(TRM_día[[#This Row],[Fecha]]),1)</f>
        <v>43952</v>
      </c>
      <c r="E2334">
        <v>3824.3</v>
      </c>
    </row>
    <row r="2335" spans="2:5">
      <c r="B2335" s="82" t="s">
        <v>2889</v>
      </c>
      <c r="C2335" s="165">
        <f>YEAR(TRM_día[[#This Row],[Fecha]])</f>
        <v>2020</v>
      </c>
      <c r="D2335" s="82">
        <f>DATE(YEAR(TRM_día[[#This Row],[Fecha]]),MONTH(TRM_día[[#This Row],[Fecha]]),1)</f>
        <v>43952</v>
      </c>
      <c r="E2335">
        <v>3804.12</v>
      </c>
    </row>
    <row r="2336" spans="2:5">
      <c r="B2336" s="82" t="s">
        <v>2890</v>
      </c>
      <c r="C2336" s="165">
        <f>YEAR(TRM_día[[#This Row],[Fecha]])</f>
        <v>2020</v>
      </c>
      <c r="D2336" s="82">
        <f>DATE(YEAR(TRM_día[[#This Row],[Fecha]]),MONTH(TRM_día[[#This Row],[Fecha]]),1)</f>
        <v>43952</v>
      </c>
      <c r="E2336">
        <v>3774.25</v>
      </c>
    </row>
    <row r="2337" spans="2:5">
      <c r="B2337" s="82" t="s">
        <v>2891</v>
      </c>
      <c r="C2337" s="165">
        <f>YEAR(TRM_día[[#This Row],[Fecha]])</f>
        <v>2020</v>
      </c>
      <c r="D2337" s="82">
        <f>DATE(YEAR(TRM_día[[#This Row],[Fecha]]),MONTH(TRM_día[[#This Row],[Fecha]]),1)</f>
        <v>43952</v>
      </c>
      <c r="E2337">
        <v>3782.66</v>
      </c>
    </row>
    <row r="2338" spans="2:5">
      <c r="B2338" s="82" t="s">
        <v>2892</v>
      </c>
      <c r="C2338" s="165">
        <f>YEAR(TRM_día[[#This Row],[Fecha]])</f>
        <v>2020</v>
      </c>
      <c r="D2338" s="82">
        <f>DATE(YEAR(TRM_día[[#This Row],[Fecha]]),MONTH(TRM_día[[#This Row],[Fecha]]),1)</f>
        <v>43952</v>
      </c>
      <c r="E2338">
        <v>3782.66</v>
      </c>
    </row>
    <row r="2339" spans="2:5">
      <c r="B2339" s="82" t="s">
        <v>2893</v>
      </c>
      <c r="C2339" s="165">
        <f>YEAR(TRM_día[[#This Row],[Fecha]])</f>
        <v>2020</v>
      </c>
      <c r="D2339" s="82">
        <f>DATE(YEAR(TRM_día[[#This Row],[Fecha]]),MONTH(TRM_día[[#This Row],[Fecha]]),1)</f>
        <v>43952</v>
      </c>
      <c r="E2339">
        <v>3782.66</v>
      </c>
    </row>
    <row r="2340" spans="2:5">
      <c r="B2340" s="82" t="s">
        <v>2894</v>
      </c>
      <c r="C2340" s="165">
        <f>YEAR(TRM_día[[#This Row],[Fecha]])</f>
        <v>2020</v>
      </c>
      <c r="D2340" s="82">
        <f>DATE(YEAR(TRM_día[[#This Row],[Fecha]]),MONTH(TRM_día[[#This Row],[Fecha]]),1)</f>
        <v>43952</v>
      </c>
      <c r="E2340">
        <v>3782.66</v>
      </c>
    </row>
    <row r="2341" spans="2:5">
      <c r="B2341" s="82" t="s">
        <v>2895</v>
      </c>
      <c r="C2341" s="165">
        <f>YEAR(TRM_día[[#This Row],[Fecha]])</f>
        <v>2020</v>
      </c>
      <c r="D2341" s="82">
        <f>DATE(YEAR(TRM_día[[#This Row],[Fecha]]),MONTH(TRM_día[[#This Row],[Fecha]]),1)</f>
        <v>43952</v>
      </c>
      <c r="E2341">
        <v>3725.56</v>
      </c>
    </row>
    <row r="2342" spans="2:5">
      <c r="B2342" s="82" t="s">
        <v>2896</v>
      </c>
      <c r="C2342" s="165">
        <f>YEAR(TRM_día[[#This Row],[Fecha]])</f>
        <v>2020</v>
      </c>
      <c r="D2342" s="82">
        <f>DATE(YEAR(TRM_día[[#This Row],[Fecha]]),MONTH(TRM_día[[#This Row],[Fecha]]),1)</f>
        <v>43952</v>
      </c>
      <c r="E2342">
        <v>3743.79</v>
      </c>
    </row>
    <row r="2343" spans="2:5">
      <c r="B2343" s="82" t="s">
        <v>2897</v>
      </c>
      <c r="C2343" s="165">
        <f>YEAR(TRM_día[[#This Row],[Fecha]])</f>
        <v>2020</v>
      </c>
      <c r="D2343" s="82">
        <f>DATE(YEAR(TRM_día[[#This Row],[Fecha]]),MONTH(TRM_día[[#This Row],[Fecha]]),1)</f>
        <v>43952</v>
      </c>
      <c r="E2343">
        <v>3723.42</v>
      </c>
    </row>
    <row r="2344" spans="2:5">
      <c r="B2344" s="82" t="s">
        <v>2898</v>
      </c>
      <c r="C2344" s="165">
        <f>YEAR(TRM_día[[#This Row],[Fecha]])</f>
        <v>2020</v>
      </c>
      <c r="D2344" s="82">
        <f>DATE(YEAR(TRM_día[[#This Row],[Fecha]]),MONTH(TRM_día[[#This Row],[Fecha]]),1)</f>
        <v>43952</v>
      </c>
      <c r="E2344">
        <v>3718.82</v>
      </c>
    </row>
    <row r="2345" spans="2:5">
      <c r="B2345" s="82" t="s">
        <v>2899</v>
      </c>
      <c r="C2345" s="165">
        <f>YEAR(TRM_día[[#This Row],[Fecha]])</f>
        <v>2020</v>
      </c>
      <c r="D2345" s="82">
        <f>DATE(YEAR(TRM_día[[#This Row],[Fecha]]),MONTH(TRM_día[[#This Row],[Fecha]]),1)</f>
        <v>43952</v>
      </c>
      <c r="E2345">
        <v>3718.82</v>
      </c>
    </row>
    <row r="2346" spans="2:5">
      <c r="B2346" s="82" t="s">
        <v>2900</v>
      </c>
      <c r="C2346" s="165">
        <f>YEAR(TRM_día[[#This Row],[Fecha]])</f>
        <v>2020</v>
      </c>
      <c r="D2346" s="82">
        <f>DATE(YEAR(TRM_día[[#This Row],[Fecha]]),MONTH(TRM_día[[#This Row],[Fecha]]),1)</f>
        <v>43983</v>
      </c>
      <c r="E2346">
        <v>3718.82</v>
      </c>
    </row>
    <row r="2347" spans="2:5">
      <c r="B2347" s="82" t="s">
        <v>2901</v>
      </c>
      <c r="C2347" s="165">
        <f>YEAR(TRM_día[[#This Row],[Fecha]])</f>
        <v>2020</v>
      </c>
      <c r="D2347" s="82">
        <f>DATE(YEAR(TRM_día[[#This Row],[Fecha]]),MONTH(TRM_día[[#This Row],[Fecha]]),1)</f>
        <v>43983</v>
      </c>
      <c r="E2347">
        <v>3716.35</v>
      </c>
    </row>
    <row r="2348" spans="2:5">
      <c r="B2348" s="82" t="s">
        <v>2902</v>
      </c>
      <c r="C2348" s="165">
        <f>YEAR(TRM_día[[#This Row],[Fecha]])</f>
        <v>2020</v>
      </c>
      <c r="D2348" s="82">
        <f>DATE(YEAR(TRM_día[[#This Row],[Fecha]]),MONTH(TRM_día[[#This Row],[Fecha]]),1)</f>
        <v>43983</v>
      </c>
      <c r="E2348">
        <v>3651.42</v>
      </c>
    </row>
    <row r="2349" spans="2:5">
      <c r="B2349" s="82" t="s">
        <v>2903</v>
      </c>
      <c r="C2349" s="165">
        <f>YEAR(TRM_día[[#This Row],[Fecha]])</f>
        <v>2020</v>
      </c>
      <c r="D2349" s="82">
        <f>DATE(YEAR(TRM_día[[#This Row],[Fecha]]),MONTH(TRM_día[[#This Row],[Fecha]]),1)</f>
        <v>43983</v>
      </c>
      <c r="E2349">
        <v>3588.89</v>
      </c>
    </row>
    <row r="2350" spans="2:5">
      <c r="B2350" s="82" t="s">
        <v>2904</v>
      </c>
      <c r="C2350" s="165">
        <f>YEAR(TRM_día[[#This Row],[Fecha]])</f>
        <v>2020</v>
      </c>
      <c r="D2350" s="82">
        <f>DATE(YEAR(TRM_día[[#This Row],[Fecha]]),MONTH(TRM_día[[#This Row],[Fecha]]),1)</f>
        <v>43983</v>
      </c>
      <c r="E2350">
        <v>3597.47</v>
      </c>
    </row>
    <row r="2351" spans="2:5">
      <c r="B2351" s="82" t="s">
        <v>2905</v>
      </c>
      <c r="C2351" s="165">
        <f>YEAR(TRM_día[[#This Row],[Fecha]])</f>
        <v>2020</v>
      </c>
      <c r="D2351" s="82">
        <f>DATE(YEAR(TRM_día[[#This Row],[Fecha]]),MONTH(TRM_día[[#This Row],[Fecha]]),1)</f>
        <v>43983</v>
      </c>
      <c r="E2351">
        <v>3565.06</v>
      </c>
    </row>
    <row r="2352" spans="2:5">
      <c r="B2352" s="82" t="s">
        <v>2906</v>
      </c>
      <c r="C2352" s="165">
        <f>YEAR(TRM_día[[#This Row],[Fecha]])</f>
        <v>2020</v>
      </c>
      <c r="D2352" s="82">
        <f>DATE(YEAR(TRM_día[[#This Row],[Fecha]]),MONTH(TRM_día[[#This Row],[Fecha]]),1)</f>
        <v>43983</v>
      </c>
      <c r="E2352">
        <v>3565.06</v>
      </c>
    </row>
    <row r="2353" spans="2:5">
      <c r="B2353" s="82" t="s">
        <v>2907</v>
      </c>
      <c r="C2353" s="165">
        <f>YEAR(TRM_día[[#This Row],[Fecha]])</f>
        <v>2020</v>
      </c>
      <c r="D2353" s="82">
        <f>DATE(YEAR(TRM_día[[#This Row],[Fecha]]),MONTH(TRM_día[[#This Row],[Fecha]]),1)</f>
        <v>43983</v>
      </c>
      <c r="E2353">
        <v>3565.06</v>
      </c>
    </row>
    <row r="2354" spans="2:5">
      <c r="B2354" s="82" t="s">
        <v>2908</v>
      </c>
      <c r="C2354" s="165">
        <f>YEAR(TRM_día[[#This Row],[Fecha]])</f>
        <v>2020</v>
      </c>
      <c r="D2354" s="82">
        <f>DATE(YEAR(TRM_día[[#This Row],[Fecha]]),MONTH(TRM_día[[#This Row],[Fecha]]),1)</f>
        <v>43983</v>
      </c>
      <c r="E2354">
        <v>3599</v>
      </c>
    </row>
    <row r="2355" spans="2:5">
      <c r="B2355" s="82" t="s">
        <v>2909</v>
      </c>
      <c r="C2355" s="165">
        <f>YEAR(TRM_día[[#This Row],[Fecha]])</f>
        <v>2020</v>
      </c>
      <c r="D2355" s="82">
        <f>DATE(YEAR(TRM_día[[#This Row],[Fecha]]),MONTH(TRM_día[[#This Row],[Fecha]]),1)</f>
        <v>43983</v>
      </c>
      <c r="E2355">
        <v>3643.02</v>
      </c>
    </row>
    <row r="2356" spans="2:5">
      <c r="B2356" s="82" t="s">
        <v>2910</v>
      </c>
      <c r="C2356" s="165">
        <f>YEAR(TRM_día[[#This Row],[Fecha]])</f>
        <v>2020</v>
      </c>
      <c r="D2356" s="82">
        <f>DATE(YEAR(TRM_día[[#This Row],[Fecha]]),MONTH(TRM_día[[#This Row],[Fecha]]),1)</f>
        <v>43983</v>
      </c>
      <c r="E2356">
        <v>3674.81</v>
      </c>
    </row>
    <row r="2357" spans="2:5">
      <c r="B2357" s="82" t="s">
        <v>2911</v>
      </c>
      <c r="C2357" s="165">
        <f>YEAR(TRM_día[[#This Row],[Fecha]])</f>
        <v>2020</v>
      </c>
      <c r="D2357" s="82">
        <f>DATE(YEAR(TRM_día[[#This Row],[Fecha]]),MONTH(TRM_día[[#This Row],[Fecha]]),1)</f>
        <v>43983</v>
      </c>
      <c r="E2357">
        <v>3746.46</v>
      </c>
    </row>
    <row r="2358" spans="2:5">
      <c r="B2358" s="82" t="s">
        <v>2912</v>
      </c>
      <c r="C2358" s="165">
        <f>YEAR(TRM_día[[#This Row],[Fecha]])</f>
        <v>2020</v>
      </c>
      <c r="D2358" s="82">
        <f>DATE(YEAR(TRM_día[[#This Row],[Fecha]]),MONTH(TRM_día[[#This Row],[Fecha]]),1)</f>
        <v>43983</v>
      </c>
      <c r="E2358">
        <v>3758.15</v>
      </c>
    </row>
    <row r="2359" spans="2:5">
      <c r="B2359" s="82" t="s">
        <v>2913</v>
      </c>
      <c r="C2359" s="165">
        <f>YEAR(TRM_día[[#This Row],[Fecha]])</f>
        <v>2020</v>
      </c>
      <c r="D2359" s="82">
        <f>DATE(YEAR(TRM_día[[#This Row],[Fecha]]),MONTH(TRM_día[[#This Row],[Fecha]]),1)</f>
        <v>43983</v>
      </c>
      <c r="E2359">
        <v>3758.15</v>
      </c>
    </row>
    <row r="2360" spans="2:5">
      <c r="B2360" s="82" t="s">
        <v>2914</v>
      </c>
      <c r="C2360" s="165">
        <f>YEAR(TRM_día[[#This Row],[Fecha]])</f>
        <v>2020</v>
      </c>
      <c r="D2360" s="82">
        <f>DATE(YEAR(TRM_día[[#This Row],[Fecha]]),MONTH(TRM_día[[#This Row],[Fecha]]),1)</f>
        <v>43983</v>
      </c>
      <c r="E2360">
        <v>3758.15</v>
      </c>
    </row>
    <row r="2361" spans="2:5">
      <c r="B2361" s="82" t="s">
        <v>2915</v>
      </c>
      <c r="C2361" s="165">
        <f>YEAR(TRM_día[[#This Row],[Fecha]])</f>
        <v>2020</v>
      </c>
      <c r="D2361" s="82">
        <f>DATE(YEAR(TRM_día[[#This Row],[Fecha]]),MONTH(TRM_día[[#This Row],[Fecha]]),1)</f>
        <v>43983</v>
      </c>
      <c r="E2361">
        <v>3758.15</v>
      </c>
    </row>
    <row r="2362" spans="2:5">
      <c r="B2362" s="82" t="s">
        <v>2916</v>
      </c>
      <c r="C2362" s="165">
        <f>YEAR(TRM_día[[#This Row],[Fecha]])</f>
        <v>2020</v>
      </c>
      <c r="D2362" s="82">
        <f>DATE(YEAR(TRM_día[[#This Row],[Fecha]]),MONTH(TRM_día[[#This Row],[Fecha]]),1)</f>
        <v>43983</v>
      </c>
      <c r="E2362">
        <v>3741.88</v>
      </c>
    </row>
    <row r="2363" spans="2:5">
      <c r="B2363" s="82" t="s">
        <v>2917</v>
      </c>
      <c r="C2363" s="165">
        <f>YEAR(TRM_día[[#This Row],[Fecha]])</f>
        <v>2020</v>
      </c>
      <c r="D2363" s="82">
        <f>DATE(YEAR(TRM_día[[#This Row],[Fecha]]),MONTH(TRM_día[[#This Row],[Fecha]]),1)</f>
        <v>43983</v>
      </c>
      <c r="E2363">
        <v>3749.03</v>
      </c>
    </row>
    <row r="2364" spans="2:5">
      <c r="B2364" s="82" t="s">
        <v>2918</v>
      </c>
      <c r="C2364" s="165">
        <f>YEAR(TRM_día[[#This Row],[Fecha]])</f>
        <v>2020</v>
      </c>
      <c r="D2364" s="82">
        <f>DATE(YEAR(TRM_día[[#This Row],[Fecha]]),MONTH(TRM_día[[#This Row],[Fecha]]),1)</f>
        <v>43983</v>
      </c>
      <c r="E2364">
        <v>3760.22</v>
      </c>
    </row>
    <row r="2365" spans="2:5">
      <c r="B2365" s="82" t="s">
        <v>2919</v>
      </c>
      <c r="C2365" s="165">
        <f>YEAR(TRM_día[[#This Row],[Fecha]])</f>
        <v>2020</v>
      </c>
      <c r="D2365" s="82">
        <f>DATE(YEAR(TRM_día[[#This Row],[Fecha]]),MONTH(TRM_día[[#This Row],[Fecha]]),1)</f>
        <v>43983</v>
      </c>
      <c r="E2365">
        <v>3733.27</v>
      </c>
    </row>
    <row r="2366" spans="2:5">
      <c r="B2366" s="82" t="s">
        <v>2920</v>
      </c>
      <c r="C2366" s="165">
        <f>YEAR(TRM_día[[#This Row],[Fecha]])</f>
        <v>2020</v>
      </c>
      <c r="D2366" s="82">
        <f>DATE(YEAR(TRM_día[[#This Row],[Fecha]]),MONTH(TRM_día[[#This Row],[Fecha]]),1)</f>
        <v>43983</v>
      </c>
      <c r="E2366">
        <v>3733.27</v>
      </c>
    </row>
    <row r="2367" spans="2:5">
      <c r="B2367" s="82" t="s">
        <v>2921</v>
      </c>
      <c r="C2367" s="165">
        <f>YEAR(TRM_día[[#This Row],[Fecha]])</f>
        <v>2020</v>
      </c>
      <c r="D2367" s="82">
        <f>DATE(YEAR(TRM_día[[#This Row],[Fecha]]),MONTH(TRM_día[[#This Row],[Fecha]]),1)</f>
        <v>43983</v>
      </c>
      <c r="E2367">
        <v>3733.27</v>
      </c>
    </row>
    <row r="2368" spans="2:5">
      <c r="B2368" s="82" t="s">
        <v>2922</v>
      </c>
      <c r="C2368" s="165">
        <f>YEAR(TRM_día[[#This Row],[Fecha]])</f>
        <v>2020</v>
      </c>
      <c r="D2368" s="82">
        <f>DATE(YEAR(TRM_día[[#This Row],[Fecha]]),MONTH(TRM_día[[#This Row],[Fecha]]),1)</f>
        <v>43983</v>
      </c>
      <c r="E2368">
        <v>3733.27</v>
      </c>
    </row>
    <row r="2369" spans="2:5">
      <c r="B2369" s="82" t="s">
        <v>2923</v>
      </c>
      <c r="C2369" s="165">
        <f>YEAR(TRM_día[[#This Row],[Fecha]])</f>
        <v>2020</v>
      </c>
      <c r="D2369" s="82">
        <f>DATE(YEAR(TRM_día[[#This Row],[Fecha]]),MONTH(TRM_día[[#This Row],[Fecha]]),1)</f>
        <v>43983</v>
      </c>
      <c r="E2369">
        <v>3706.06</v>
      </c>
    </row>
    <row r="2370" spans="2:5">
      <c r="B2370" s="82" t="s">
        <v>2924</v>
      </c>
      <c r="C2370" s="165">
        <f>YEAR(TRM_día[[#This Row],[Fecha]])</f>
        <v>2020</v>
      </c>
      <c r="D2370" s="82">
        <f>DATE(YEAR(TRM_día[[#This Row],[Fecha]]),MONTH(TRM_día[[#This Row],[Fecha]]),1)</f>
        <v>43983</v>
      </c>
      <c r="E2370">
        <v>3722.27</v>
      </c>
    </row>
    <row r="2371" spans="2:5">
      <c r="B2371" s="82" t="s">
        <v>2925</v>
      </c>
      <c r="C2371" s="165">
        <f>YEAR(TRM_día[[#This Row],[Fecha]])</f>
        <v>2020</v>
      </c>
      <c r="D2371" s="82">
        <f>DATE(YEAR(TRM_día[[#This Row],[Fecha]]),MONTH(TRM_día[[#This Row],[Fecha]]),1)</f>
        <v>43983</v>
      </c>
      <c r="E2371">
        <v>3735.93</v>
      </c>
    </row>
    <row r="2372" spans="2:5">
      <c r="B2372" s="82" t="s">
        <v>2926</v>
      </c>
      <c r="C2372" s="165">
        <f>YEAR(TRM_día[[#This Row],[Fecha]])</f>
        <v>2020</v>
      </c>
      <c r="D2372" s="82">
        <f>DATE(YEAR(TRM_día[[#This Row],[Fecha]]),MONTH(TRM_día[[#This Row],[Fecha]]),1)</f>
        <v>43983</v>
      </c>
      <c r="E2372">
        <v>3758.91</v>
      </c>
    </row>
    <row r="2373" spans="2:5">
      <c r="B2373" s="82" t="s">
        <v>2927</v>
      </c>
      <c r="C2373" s="165">
        <f>YEAR(TRM_día[[#This Row],[Fecha]])</f>
        <v>2020</v>
      </c>
      <c r="D2373" s="82">
        <f>DATE(YEAR(TRM_día[[#This Row],[Fecha]]),MONTH(TRM_día[[#This Row],[Fecha]]),1)</f>
        <v>43983</v>
      </c>
      <c r="E2373">
        <v>3758.91</v>
      </c>
    </row>
    <row r="2374" spans="2:5">
      <c r="B2374" s="82" t="s">
        <v>2928</v>
      </c>
      <c r="C2374" s="165">
        <f>YEAR(TRM_día[[#This Row],[Fecha]])</f>
        <v>2020</v>
      </c>
      <c r="D2374" s="82">
        <f>DATE(YEAR(TRM_día[[#This Row],[Fecha]]),MONTH(TRM_día[[#This Row],[Fecha]]),1)</f>
        <v>43983</v>
      </c>
      <c r="E2374">
        <v>3758.91</v>
      </c>
    </row>
    <row r="2375" spans="2:5">
      <c r="B2375" s="82" t="s">
        <v>2929</v>
      </c>
      <c r="C2375" s="165">
        <f>YEAR(TRM_día[[#This Row],[Fecha]])</f>
        <v>2020</v>
      </c>
      <c r="D2375" s="82">
        <f>DATE(YEAR(TRM_día[[#This Row],[Fecha]]),MONTH(TRM_día[[#This Row],[Fecha]]),1)</f>
        <v>43983</v>
      </c>
      <c r="E2375">
        <v>3758.91</v>
      </c>
    </row>
    <row r="2376" spans="2:5">
      <c r="B2376" s="82" t="s">
        <v>2930</v>
      </c>
      <c r="C2376" s="165">
        <f>YEAR(TRM_día[[#This Row],[Fecha]])</f>
        <v>2020</v>
      </c>
      <c r="D2376" s="82">
        <f>DATE(YEAR(TRM_día[[#This Row],[Fecha]]),MONTH(TRM_día[[#This Row],[Fecha]]),1)</f>
        <v>44013</v>
      </c>
      <c r="E2376">
        <v>3756.28</v>
      </c>
    </row>
    <row r="2377" spans="2:5">
      <c r="B2377" s="82" t="s">
        <v>2931</v>
      </c>
      <c r="C2377" s="165">
        <f>YEAR(TRM_día[[#This Row],[Fecha]])</f>
        <v>2020</v>
      </c>
      <c r="D2377" s="82">
        <f>DATE(YEAR(TRM_día[[#This Row],[Fecha]]),MONTH(TRM_día[[#This Row],[Fecha]]),1)</f>
        <v>44013</v>
      </c>
      <c r="E2377">
        <v>3723.67</v>
      </c>
    </row>
    <row r="2378" spans="2:5">
      <c r="B2378" s="82" t="s">
        <v>2932</v>
      </c>
      <c r="C2378" s="165">
        <f>YEAR(TRM_día[[#This Row],[Fecha]])</f>
        <v>2020</v>
      </c>
      <c r="D2378" s="82">
        <f>DATE(YEAR(TRM_día[[#This Row],[Fecha]]),MONTH(TRM_día[[#This Row],[Fecha]]),1)</f>
        <v>44013</v>
      </c>
      <c r="E2378">
        <v>3660.18</v>
      </c>
    </row>
    <row r="2379" spans="2:5">
      <c r="B2379" s="82" t="s">
        <v>2933</v>
      </c>
      <c r="C2379" s="165">
        <f>YEAR(TRM_día[[#This Row],[Fecha]])</f>
        <v>2020</v>
      </c>
      <c r="D2379" s="82">
        <f>DATE(YEAR(TRM_día[[#This Row],[Fecha]]),MONTH(TRM_día[[#This Row],[Fecha]]),1)</f>
        <v>44013</v>
      </c>
      <c r="E2379">
        <v>3645.9</v>
      </c>
    </row>
    <row r="2380" spans="2:5">
      <c r="B2380" s="82" t="s">
        <v>2934</v>
      </c>
      <c r="C2380" s="165">
        <f>YEAR(TRM_día[[#This Row],[Fecha]])</f>
        <v>2020</v>
      </c>
      <c r="D2380" s="82">
        <f>DATE(YEAR(TRM_día[[#This Row],[Fecha]]),MONTH(TRM_día[[#This Row],[Fecha]]),1)</f>
        <v>44013</v>
      </c>
      <c r="E2380">
        <v>3645.9</v>
      </c>
    </row>
    <row r="2381" spans="2:5">
      <c r="B2381" s="82" t="s">
        <v>2935</v>
      </c>
      <c r="C2381" s="165">
        <f>YEAR(TRM_día[[#This Row],[Fecha]])</f>
        <v>2020</v>
      </c>
      <c r="D2381" s="82">
        <f>DATE(YEAR(TRM_día[[#This Row],[Fecha]]),MONTH(TRM_día[[#This Row],[Fecha]]),1)</f>
        <v>44013</v>
      </c>
      <c r="E2381">
        <v>3645.9</v>
      </c>
    </row>
    <row r="2382" spans="2:5">
      <c r="B2382" s="82" t="s">
        <v>2936</v>
      </c>
      <c r="C2382" s="165">
        <f>YEAR(TRM_día[[#This Row],[Fecha]])</f>
        <v>2020</v>
      </c>
      <c r="D2382" s="82">
        <f>DATE(YEAR(TRM_día[[#This Row],[Fecha]]),MONTH(TRM_día[[#This Row],[Fecha]]),1)</f>
        <v>44013</v>
      </c>
      <c r="E2382">
        <v>3633.32</v>
      </c>
    </row>
    <row r="2383" spans="2:5">
      <c r="B2383" s="82" t="s">
        <v>2937</v>
      </c>
      <c r="C2383" s="165">
        <f>YEAR(TRM_día[[#This Row],[Fecha]])</f>
        <v>2020</v>
      </c>
      <c r="D2383" s="82">
        <f>DATE(YEAR(TRM_día[[#This Row],[Fecha]]),MONTH(TRM_día[[#This Row],[Fecha]]),1)</f>
        <v>44013</v>
      </c>
      <c r="E2383">
        <v>3631.54</v>
      </c>
    </row>
    <row r="2384" spans="2:5">
      <c r="B2384" s="82" t="s">
        <v>2938</v>
      </c>
      <c r="C2384" s="165">
        <f>YEAR(TRM_día[[#This Row],[Fecha]])</f>
        <v>2020</v>
      </c>
      <c r="D2384" s="82">
        <f>DATE(YEAR(TRM_día[[#This Row],[Fecha]]),MONTH(TRM_día[[#This Row],[Fecha]]),1)</f>
        <v>44013</v>
      </c>
      <c r="E2384">
        <v>3625.61</v>
      </c>
    </row>
    <row r="2385" spans="2:5">
      <c r="B2385" s="82" t="s">
        <v>2939</v>
      </c>
      <c r="C2385" s="165">
        <f>YEAR(TRM_día[[#This Row],[Fecha]])</f>
        <v>2020</v>
      </c>
      <c r="D2385" s="82">
        <f>DATE(YEAR(TRM_día[[#This Row],[Fecha]]),MONTH(TRM_día[[#This Row],[Fecha]]),1)</f>
        <v>44013</v>
      </c>
      <c r="E2385">
        <v>3633.42</v>
      </c>
    </row>
    <row r="2386" spans="2:5">
      <c r="B2386" s="82" t="s">
        <v>2940</v>
      </c>
      <c r="C2386" s="165">
        <f>YEAR(TRM_día[[#This Row],[Fecha]])</f>
        <v>2020</v>
      </c>
      <c r="D2386" s="82">
        <f>DATE(YEAR(TRM_día[[#This Row],[Fecha]]),MONTH(TRM_día[[#This Row],[Fecha]]),1)</f>
        <v>44013</v>
      </c>
      <c r="E2386">
        <v>3615.75</v>
      </c>
    </row>
    <row r="2387" spans="2:5">
      <c r="B2387" s="82" t="s">
        <v>2941</v>
      </c>
      <c r="C2387" s="165">
        <f>YEAR(TRM_día[[#This Row],[Fecha]])</f>
        <v>2020</v>
      </c>
      <c r="D2387" s="82">
        <f>DATE(YEAR(TRM_día[[#This Row],[Fecha]]),MONTH(TRM_día[[#This Row],[Fecha]]),1)</f>
        <v>44013</v>
      </c>
      <c r="E2387">
        <v>3615.75</v>
      </c>
    </row>
    <row r="2388" spans="2:5">
      <c r="B2388" s="82" t="s">
        <v>2942</v>
      </c>
      <c r="C2388" s="165">
        <f>YEAR(TRM_día[[#This Row],[Fecha]])</f>
        <v>2020</v>
      </c>
      <c r="D2388" s="82">
        <f>DATE(YEAR(TRM_día[[#This Row],[Fecha]]),MONTH(TRM_día[[#This Row],[Fecha]]),1)</f>
        <v>44013</v>
      </c>
      <c r="E2388">
        <v>3615.75</v>
      </c>
    </row>
    <row r="2389" spans="2:5">
      <c r="B2389" s="82" t="s">
        <v>2943</v>
      </c>
      <c r="C2389" s="165">
        <f>YEAR(TRM_día[[#This Row],[Fecha]])</f>
        <v>2020</v>
      </c>
      <c r="D2389" s="82">
        <f>DATE(YEAR(TRM_día[[#This Row],[Fecha]]),MONTH(TRM_día[[#This Row],[Fecha]]),1)</f>
        <v>44013</v>
      </c>
      <c r="E2389">
        <v>3617.22</v>
      </c>
    </row>
    <row r="2390" spans="2:5">
      <c r="B2390" s="82" t="s">
        <v>2944</v>
      </c>
      <c r="C2390" s="165">
        <f>YEAR(TRM_día[[#This Row],[Fecha]])</f>
        <v>2020</v>
      </c>
      <c r="D2390" s="82">
        <f>DATE(YEAR(TRM_día[[#This Row],[Fecha]]),MONTH(TRM_día[[#This Row],[Fecha]]),1)</f>
        <v>44013</v>
      </c>
      <c r="E2390">
        <v>3638.22</v>
      </c>
    </row>
    <row r="2391" spans="2:5">
      <c r="B2391" s="82" t="s">
        <v>2945</v>
      </c>
      <c r="C2391" s="165">
        <f>YEAR(TRM_día[[#This Row],[Fecha]])</f>
        <v>2020</v>
      </c>
      <c r="D2391" s="82">
        <f>DATE(YEAR(TRM_día[[#This Row],[Fecha]]),MONTH(TRM_día[[#This Row],[Fecha]]),1)</f>
        <v>44013</v>
      </c>
      <c r="E2391">
        <v>3611.61</v>
      </c>
    </row>
    <row r="2392" spans="2:5">
      <c r="B2392" s="82" t="s">
        <v>2946</v>
      </c>
      <c r="C2392" s="165">
        <f>YEAR(TRM_día[[#This Row],[Fecha]])</f>
        <v>2020</v>
      </c>
      <c r="D2392" s="82">
        <f>DATE(YEAR(TRM_día[[#This Row],[Fecha]]),MONTH(TRM_día[[#This Row],[Fecha]]),1)</f>
        <v>44013</v>
      </c>
      <c r="E2392">
        <v>3627.86</v>
      </c>
    </row>
    <row r="2393" spans="2:5">
      <c r="B2393" s="82" t="s">
        <v>2947</v>
      </c>
      <c r="C2393" s="165">
        <f>YEAR(TRM_día[[#This Row],[Fecha]])</f>
        <v>2020</v>
      </c>
      <c r="D2393" s="82">
        <f>DATE(YEAR(TRM_día[[#This Row],[Fecha]]),MONTH(TRM_día[[#This Row],[Fecha]]),1)</f>
        <v>44013</v>
      </c>
      <c r="E2393">
        <v>3651.93</v>
      </c>
    </row>
    <row r="2394" spans="2:5">
      <c r="B2394" s="82" t="s">
        <v>2948</v>
      </c>
      <c r="C2394" s="165">
        <f>YEAR(TRM_día[[#This Row],[Fecha]])</f>
        <v>2020</v>
      </c>
      <c r="D2394" s="82">
        <f>DATE(YEAR(TRM_día[[#This Row],[Fecha]]),MONTH(TRM_día[[#This Row],[Fecha]]),1)</f>
        <v>44013</v>
      </c>
      <c r="E2394">
        <v>3651.93</v>
      </c>
    </row>
    <row r="2395" spans="2:5">
      <c r="B2395" s="82" t="s">
        <v>2949</v>
      </c>
      <c r="C2395" s="165">
        <f>YEAR(TRM_día[[#This Row],[Fecha]])</f>
        <v>2020</v>
      </c>
      <c r="D2395" s="82">
        <f>DATE(YEAR(TRM_día[[#This Row],[Fecha]]),MONTH(TRM_día[[#This Row],[Fecha]]),1)</f>
        <v>44013</v>
      </c>
      <c r="E2395">
        <v>3651.93</v>
      </c>
    </row>
    <row r="2396" spans="2:5">
      <c r="B2396" s="82" t="s">
        <v>2950</v>
      </c>
      <c r="C2396" s="165">
        <f>YEAR(TRM_día[[#This Row],[Fecha]])</f>
        <v>2020</v>
      </c>
      <c r="D2396" s="82">
        <f>DATE(YEAR(TRM_día[[#This Row],[Fecha]]),MONTH(TRM_día[[#This Row],[Fecha]]),1)</f>
        <v>44013</v>
      </c>
      <c r="E2396">
        <v>3651.93</v>
      </c>
    </row>
    <row r="2397" spans="2:5">
      <c r="B2397" s="82" t="s">
        <v>2951</v>
      </c>
      <c r="C2397" s="165">
        <f>YEAR(TRM_día[[#This Row],[Fecha]])</f>
        <v>2020</v>
      </c>
      <c r="D2397" s="82">
        <f>DATE(YEAR(TRM_día[[#This Row],[Fecha]]),MONTH(TRM_día[[#This Row],[Fecha]]),1)</f>
        <v>44013</v>
      </c>
      <c r="E2397">
        <v>3628.2</v>
      </c>
    </row>
    <row r="2398" spans="2:5">
      <c r="B2398" s="82" t="s">
        <v>2952</v>
      </c>
      <c r="C2398" s="165">
        <f>YEAR(TRM_día[[#This Row],[Fecha]])</f>
        <v>2020</v>
      </c>
      <c r="D2398" s="82">
        <f>DATE(YEAR(TRM_día[[#This Row],[Fecha]]),MONTH(TRM_día[[#This Row],[Fecha]]),1)</f>
        <v>44013</v>
      </c>
      <c r="E2398">
        <v>3627.28</v>
      </c>
    </row>
    <row r="2399" spans="2:5">
      <c r="B2399" s="82" t="s">
        <v>2953</v>
      </c>
      <c r="C2399" s="165">
        <f>YEAR(TRM_día[[#This Row],[Fecha]])</f>
        <v>2020</v>
      </c>
      <c r="D2399" s="82">
        <f>DATE(YEAR(TRM_día[[#This Row],[Fecha]]),MONTH(TRM_día[[#This Row],[Fecha]]),1)</f>
        <v>44013</v>
      </c>
      <c r="E2399">
        <v>3660.15</v>
      </c>
    </row>
    <row r="2400" spans="2:5">
      <c r="B2400" s="82" t="s">
        <v>2954</v>
      </c>
      <c r="C2400" s="165">
        <f>YEAR(TRM_día[[#This Row],[Fecha]])</f>
        <v>2020</v>
      </c>
      <c r="D2400" s="82">
        <f>DATE(YEAR(TRM_día[[#This Row],[Fecha]]),MONTH(TRM_día[[#This Row],[Fecha]]),1)</f>
        <v>44013</v>
      </c>
      <c r="E2400">
        <v>3690.8</v>
      </c>
    </row>
    <row r="2401" spans="2:5">
      <c r="B2401" s="82" t="s">
        <v>2955</v>
      </c>
      <c r="C2401" s="165">
        <f>YEAR(TRM_día[[#This Row],[Fecha]])</f>
        <v>2020</v>
      </c>
      <c r="D2401" s="82">
        <f>DATE(YEAR(TRM_día[[#This Row],[Fecha]]),MONTH(TRM_día[[#This Row],[Fecha]]),1)</f>
        <v>44013</v>
      </c>
      <c r="E2401">
        <v>3690.8</v>
      </c>
    </row>
    <row r="2402" spans="2:5">
      <c r="B2402" s="82" t="s">
        <v>2956</v>
      </c>
      <c r="C2402" s="165">
        <f>YEAR(TRM_día[[#This Row],[Fecha]])</f>
        <v>2020</v>
      </c>
      <c r="D2402" s="82">
        <f>DATE(YEAR(TRM_día[[#This Row],[Fecha]]),MONTH(TRM_día[[#This Row],[Fecha]]),1)</f>
        <v>44013</v>
      </c>
      <c r="E2402">
        <v>3690.8</v>
      </c>
    </row>
    <row r="2403" spans="2:5">
      <c r="B2403" s="82" t="s">
        <v>2957</v>
      </c>
      <c r="C2403" s="165">
        <f>YEAR(TRM_día[[#This Row],[Fecha]])</f>
        <v>2020</v>
      </c>
      <c r="D2403" s="82">
        <f>DATE(YEAR(TRM_día[[#This Row],[Fecha]]),MONTH(TRM_día[[#This Row],[Fecha]]),1)</f>
        <v>44013</v>
      </c>
      <c r="E2403">
        <v>3679.17</v>
      </c>
    </row>
    <row r="2404" spans="2:5">
      <c r="B2404" s="82" t="s">
        <v>2958</v>
      </c>
      <c r="C2404" s="165">
        <f>YEAR(TRM_día[[#This Row],[Fecha]])</f>
        <v>2020</v>
      </c>
      <c r="D2404" s="82">
        <f>DATE(YEAR(TRM_día[[#This Row],[Fecha]]),MONTH(TRM_día[[#This Row],[Fecha]]),1)</f>
        <v>44013</v>
      </c>
      <c r="E2404">
        <v>3718.69</v>
      </c>
    </row>
    <row r="2405" spans="2:5">
      <c r="B2405" s="82" t="s">
        <v>2959</v>
      </c>
      <c r="C2405" s="165">
        <f>YEAR(TRM_día[[#This Row],[Fecha]])</f>
        <v>2020</v>
      </c>
      <c r="D2405" s="82">
        <f>DATE(YEAR(TRM_día[[#This Row],[Fecha]]),MONTH(TRM_día[[#This Row],[Fecha]]),1)</f>
        <v>44013</v>
      </c>
      <c r="E2405">
        <v>3716.89</v>
      </c>
    </row>
    <row r="2406" spans="2:5">
      <c r="B2406" s="82" t="s">
        <v>2960</v>
      </c>
      <c r="C2406" s="165">
        <f>YEAR(TRM_día[[#This Row],[Fecha]])</f>
        <v>2020</v>
      </c>
      <c r="D2406" s="82">
        <f>DATE(YEAR(TRM_día[[#This Row],[Fecha]]),MONTH(TRM_día[[#This Row],[Fecha]]),1)</f>
        <v>44013</v>
      </c>
      <c r="E2406">
        <v>3739.49</v>
      </c>
    </row>
    <row r="2407" spans="2:5">
      <c r="B2407" s="82" t="s">
        <v>2961</v>
      </c>
      <c r="C2407" s="165">
        <f>YEAR(TRM_día[[#This Row],[Fecha]])</f>
        <v>2020</v>
      </c>
      <c r="D2407" s="82">
        <f>DATE(YEAR(TRM_día[[#This Row],[Fecha]]),MONTH(TRM_día[[#This Row],[Fecha]]),1)</f>
        <v>44044</v>
      </c>
      <c r="E2407">
        <v>3733.08</v>
      </c>
    </row>
    <row r="2408" spans="2:5">
      <c r="B2408" s="82" t="s">
        <v>2962</v>
      </c>
      <c r="C2408" s="165">
        <f>YEAR(TRM_día[[#This Row],[Fecha]])</f>
        <v>2020</v>
      </c>
      <c r="D2408" s="82">
        <f>DATE(YEAR(TRM_día[[#This Row],[Fecha]]),MONTH(TRM_día[[#This Row],[Fecha]]),1)</f>
        <v>44044</v>
      </c>
      <c r="E2408">
        <v>3733.08</v>
      </c>
    </row>
    <row r="2409" spans="2:5">
      <c r="B2409" s="82" t="s">
        <v>2963</v>
      </c>
      <c r="C2409" s="165">
        <f>YEAR(TRM_día[[#This Row],[Fecha]])</f>
        <v>2020</v>
      </c>
      <c r="D2409" s="82">
        <f>DATE(YEAR(TRM_día[[#This Row],[Fecha]]),MONTH(TRM_día[[#This Row],[Fecha]]),1)</f>
        <v>44044</v>
      </c>
      <c r="E2409">
        <v>3733.08</v>
      </c>
    </row>
    <row r="2410" spans="2:5">
      <c r="B2410" s="82" t="s">
        <v>2964</v>
      </c>
      <c r="C2410" s="165">
        <f>YEAR(TRM_día[[#This Row],[Fecha]])</f>
        <v>2020</v>
      </c>
      <c r="D2410" s="82">
        <f>DATE(YEAR(TRM_día[[#This Row],[Fecha]]),MONTH(TRM_día[[#This Row],[Fecha]]),1)</f>
        <v>44044</v>
      </c>
      <c r="E2410">
        <v>3768.39</v>
      </c>
    </row>
    <row r="2411" spans="2:5">
      <c r="B2411" s="82" t="s">
        <v>2965</v>
      </c>
      <c r="C2411" s="165">
        <f>YEAR(TRM_día[[#This Row],[Fecha]])</f>
        <v>2020</v>
      </c>
      <c r="D2411" s="82">
        <f>DATE(YEAR(TRM_día[[#This Row],[Fecha]]),MONTH(TRM_día[[#This Row],[Fecha]]),1)</f>
        <v>44044</v>
      </c>
      <c r="E2411">
        <v>3792.98</v>
      </c>
    </row>
    <row r="2412" spans="2:5">
      <c r="B2412" s="82" t="s">
        <v>2966</v>
      </c>
      <c r="C2412" s="165">
        <f>YEAR(TRM_día[[#This Row],[Fecha]])</f>
        <v>2020</v>
      </c>
      <c r="D2412" s="82">
        <f>DATE(YEAR(TRM_día[[#This Row],[Fecha]]),MONTH(TRM_día[[#This Row],[Fecha]]),1)</f>
        <v>44044</v>
      </c>
      <c r="E2412">
        <v>3775.95</v>
      </c>
    </row>
    <row r="2413" spans="2:5">
      <c r="B2413" s="82" t="s">
        <v>2967</v>
      </c>
      <c r="C2413" s="165">
        <f>YEAR(TRM_día[[#This Row],[Fecha]])</f>
        <v>2020</v>
      </c>
      <c r="D2413" s="82">
        <f>DATE(YEAR(TRM_día[[#This Row],[Fecha]]),MONTH(TRM_día[[#This Row],[Fecha]]),1)</f>
        <v>44044</v>
      </c>
      <c r="E2413">
        <v>3769.67</v>
      </c>
    </row>
    <row r="2414" spans="2:5">
      <c r="B2414" s="82" t="s">
        <v>2968</v>
      </c>
      <c r="C2414" s="165">
        <f>YEAR(TRM_día[[#This Row],[Fecha]])</f>
        <v>2020</v>
      </c>
      <c r="D2414" s="82">
        <f>DATE(YEAR(TRM_día[[#This Row],[Fecha]]),MONTH(TRM_día[[#This Row],[Fecha]]),1)</f>
        <v>44044</v>
      </c>
      <c r="E2414">
        <v>3769.67</v>
      </c>
    </row>
    <row r="2415" spans="2:5">
      <c r="B2415" s="82" t="s">
        <v>2969</v>
      </c>
      <c r="C2415" s="165">
        <f>YEAR(TRM_día[[#This Row],[Fecha]])</f>
        <v>2020</v>
      </c>
      <c r="D2415" s="82">
        <f>DATE(YEAR(TRM_día[[#This Row],[Fecha]]),MONTH(TRM_día[[#This Row],[Fecha]]),1)</f>
        <v>44044</v>
      </c>
      <c r="E2415">
        <v>3769.67</v>
      </c>
    </row>
    <row r="2416" spans="2:5">
      <c r="B2416" s="82" t="s">
        <v>2970</v>
      </c>
      <c r="C2416" s="165">
        <f>YEAR(TRM_día[[#This Row],[Fecha]])</f>
        <v>2020</v>
      </c>
      <c r="D2416" s="82">
        <f>DATE(YEAR(TRM_día[[#This Row],[Fecha]]),MONTH(TRM_día[[#This Row],[Fecha]]),1)</f>
        <v>44044</v>
      </c>
      <c r="E2416">
        <v>3769.67</v>
      </c>
    </row>
    <row r="2417" spans="2:5">
      <c r="B2417" s="82" t="s">
        <v>2971</v>
      </c>
      <c r="C2417" s="165">
        <f>YEAR(TRM_día[[#This Row],[Fecha]])</f>
        <v>2020</v>
      </c>
      <c r="D2417" s="82">
        <f>DATE(YEAR(TRM_día[[#This Row],[Fecha]]),MONTH(TRM_día[[#This Row],[Fecha]]),1)</f>
        <v>44044</v>
      </c>
      <c r="E2417">
        <v>3770.22</v>
      </c>
    </row>
    <row r="2418" spans="2:5">
      <c r="B2418" s="82" t="s">
        <v>2972</v>
      </c>
      <c r="C2418" s="165">
        <f>YEAR(TRM_día[[#This Row],[Fecha]])</f>
        <v>2020</v>
      </c>
      <c r="D2418" s="82">
        <f>DATE(YEAR(TRM_día[[#This Row],[Fecha]]),MONTH(TRM_día[[#This Row],[Fecha]]),1)</f>
        <v>44044</v>
      </c>
      <c r="E2418">
        <v>3749.3</v>
      </c>
    </row>
    <row r="2419" spans="2:5">
      <c r="B2419" s="82" t="s">
        <v>2973</v>
      </c>
      <c r="C2419" s="165">
        <f>YEAR(TRM_día[[#This Row],[Fecha]])</f>
        <v>2020</v>
      </c>
      <c r="D2419" s="82">
        <f>DATE(YEAR(TRM_día[[#This Row],[Fecha]]),MONTH(TRM_día[[#This Row],[Fecha]]),1)</f>
        <v>44044</v>
      </c>
      <c r="E2419">
        <v>3755.61</v>
      </c>
    </row>
    <row r="2420" spans="2:5">
      <c r="B2420" s="82" t="s">
        <v>2974</v>
      </c>
      <c r="C2420" s="165">
        <f>YEAR(TRM_día[[#This Row],[Fecha]])</f>
        <v>2020</v>
      </c>
      <c r="D2420" s="82">
        <f>DATE(YEAR(TRM_día[[#This Row],[Fecha]]),MONTH(TRM_día[[#This Row],[Fecha]]),1)</f>
        <v>44044</v>
      </c>
      <c r="E2420">
        <v>3767.05</v>
      </c>
    </row>
    <row r="2421" spans="2:5">
      <c r="B2421" s="82" t="s">
        <v>2975</v>
      </c>
      <c r="C2421" s="165">
        <f>YEAR(TRM_día[[#This Row],[Fecha]])</f>
        <v>2020</v>
      </c>
      <c r="D2421" s="82">
        <f>DATE(YEAR(TRM_día[[#This Row],[Fecha]]),MONTH(TRM_día[[#This Row],[Fecha]]),1)</f>
        <v>44044</v>
      </c>
      <c r="E2421">
        <v>3783.15</v>
      </c>
    </row>
    <row r="2422" spans="2:5">
      <c r="B2422" s="82" t="s">
        <v>2976</v>
      </c>
      <c r="C2422" s="165">
        <f>YEAR(TRM_día[[#This Row],[Fecha]])</f>
        <v>2020</v>
      </c>
      <c r="D2422" s="82">
        <f>DATE(YEAR(TRM_día[[#This Row],[Fecha]]),MONTH(TRM_día[[#This Row],[Fecha]]),1)</f>
        <v>44044</v>
      </c>
      <c r="E2422">
        <v>3783.15</v>
      </c>
    </row>
    <row r="2423" spans="2:5">
      <c r="B2423" s="82" t="s">
        <v>2977</v>
      </c>
      <c r="C2423" s="165">
        <f>YEAR(TRM_día[[#This Row],[Fecha]])</f>
        <v>2020</v>
      </c>
      <c r="D2423" s="82">
        <f>DATE(YEAR(TRM_día[[#This Row],[Fecha]]),MONTH(TRM_día[[#This Row],[Fecha]]),1)</f>
        <v>44044</v>
      </c>
      <c r="E2423">
        <v>3783.15</v>
      </c>
    </row>
    <row r="2424" spans="2:5">
      <c r="B2424" s="82" t="s">
        <v>2978</v>
      </c>
      <c r="C2424" s="165">
        <f>YEAR(TRM_día[[#This Row],[Fecha]])</f>
        <v>2020</v>
      </c>
      <c r="D2424" s="82">
        <f>DATE(YEAR(TRM_día[[#This Row],[Fecha]]),MONTH(TRM_día[[#This Row],[Fecha]]),1)</f>
        <v>44044</v>
      </c>
      <c r="E2424">
        <v>3783.15</v>
      </c>
    </row>
    <row r="2425" spans="2:5">
      <c r="B2425" s="82" t="s">
        <v>2979</v>
      </c>
      <c r="C2425" s="165">
        <f>YEAR(TRM_día[[#This Row],[Fecha]])</f>
        <v>2020</v>
      </c>
      <c r="D2425" s="82">
        <f>DATE(YEAR(TRM_día[[#This Row],[Fecha]]),MONTH(TRM_día[[#This Row],[Fecha]]),1)</f>
        <v>44044</v>
      </c>
      <c r="E2425">
        <v>3784.15</v>
      </c>
    </row>
    <row r="2426" spans="2:5">
      <c r="B2426" s="82" t="s">
        <v>2980</v>
      </c>
      <c r="C2426" s="165">
        <f>YEAR(TRM_día[[#This Row],[Fecha]])</f>
        <v>2020</v>
      </c>
      <c r="D2426" s="82">
        <f>DATE(YEAR(TRM_día[[#This Row],[Fecha]]),MONTH(TRM_día[[#This Row],[Fecha]]),1)</f>
        <v>44044</v>
      </c>
      <c r="E2426">
        <v>3766.73</v>
      </c>
    </row>
    <row r="2427" spans="2:5">
      <c r="B2427" s="82" t="s">
        <v>2981</v>
      </c>
      <c r="C2427" s="165">
        <f>YEAR(TRM_día[[#This Row],[Fecha]])</f>
        <v>2020</v>
      </c>
      <c r="D2427" s="82">
        <f>DATE(YEAR(TRM_día[[#This Row],[Fecha]]),MONTH(TRM_día[[#This Row],[Fecha]]),1)</f>
        <v>44044</v>
      </c>
      <c r="E2427">
        <v>3792.13</v>
      </c>
    </row>
    <row r="2428" spans="2:5">
      <c r="B2428" s="82" t="s">
        <v>2982</v>
      </c>
      <c r="C2428" s="165">
        <f>YEAR(TRM_día[[#This Row],[Fecha]])</f>
        <v>2020</v>
      </c>
      <c r="D2428" s="82">
        <f>DATE(YEAR(TRM_día[[#This Row],[Fecha]]),MONTH(TRM_día[[#This Row],[Fecha]]),1)</f>
        <v>44044</v>
      </c>
      <c r="E2428">
        <v>3827.27</v>
      </c>
    </row>
    <row r="2429" spans="2:5">
      <c r="B2429" s="82" t="s">
        <v>2983</v>
      </c>
      <c r="C2429" s="165">
        <f>YEAR(TRM_día[[#This Row],[Fecha]])</f>
        <v>2020</v>
      </c>
      <c r="D2429" s="82">
        <f>DATE(YEAR(TRM_día[[#This Row],[Fecha]]),MONTH(TRM_día[[#This Row],[Fecha]]),1)</f>
        <v>44044</v>
      </c>
      <c r="E2429">
        <v>3827.27</v>
      </c>
    </row>
    <row r="2430" spans="2:5">
      <c r="B2430" s="82" t="s">
        <v>2984</v>
      </c>
      <c r="C2430" s="165">
        <f>YEAR(TRM_día[[#This Row],[Fecha]])</f>
        <v>2020</v>
      </c>
      <c r="D2430" s="82">
        <f>DATE(YEAR(TRM_día[[#This Row],[Fecha]]),MONTH(TRM_día[[#This Row],[Fecha]]),1)</f>
        <v>44044</v>
      </c>
      <c r="E2430">
        <v>3827.27</v>
      </c>
    </row>
    <row r="2431" spans="2:5">
      <c r="B2431" s="82" t="s">
        <v>2985</v>
      </c>
      <c r="C2431" s="165">
        <f>YEAR(TRM_día[[#This Row],[Fecha]])</f>
        <v>2020</v>
      </c>
      <c r="D2431" s="82">
        <f>DATE(YEAR(TRM_día[[#This Row],[Fecha]]),MONTH(TRM_día[[#This Row],[Fecha]]),1)</f>
        <v>44044</v>
      </c>
      <c r="E2431">
        <v>3843.69</v>
      </c>
    </row>
    <row r="2432" spans="2:5">
      <c r="B2432" s="82" t="s">
        <v>2986</v>
      </c>
      <c r="C2432" s="165">
        <f>YEAR(TRM_día[[#This Row],[Fecha]])</f>
        <v>2020</v>
      </c>
      <c r="D2432" s="82">
        <f>DATE(YEAR(TRM_día[[#This Row],[Fecha]]),MONTH(TRM_día[[#This Row],[Fecha]]),1)</f>
        <v>44044</v>
      </c>
      <c r="E2432">
        <v>3867.32</v>
      </c>
    </row>
    <row r="2433" spans="2:5">
      <c r="B2433" s="82" t="s">
        <v>2987</v>
      </c>
      <c r="C2433" s="165">
        <f>YEAR(TRM_día[[#This Row],[Fecha]])</f>
        <v>2020</v>
      </c>
      <c r="D2433" s="82">
        <f>DATE(YEAR(TRM_día[[#This Row],[Fecha]]),MONTH(TRM_día[[#This Row],[Fecha]]),1)</f>
        <v>44044</v>
      </c>
      <c r="E2433">
        <v>3846.64</v>
      </c>
    </row>
    <row r="2434" spans="2:5">
      <c r="B2434" s="82" t="s">
        <v>2988</v>
      </c>
      <c r="C2434" s="165">
        <f>YEAR(TRM_día[[#This Row],[Fecha]])</f>
        <v>2020</v>
      </c>
      <c r="D2434" s="82">
        <f>DATE(YEAR(TRM_día[[#This Row],[Fecha]]),MONTH(TRM_día[[#This Row],[Fecha]]),1)</f>
        <v>44044</v>
      </c>
      <c r="E2434">
        <v>3820.17</v>
      </c>
    </row>
    <row r="2435" spans="2:5">
      <c r="B2435" s="82" t="s">
        <v>2989</v>
      </c>
      <c r="C2435" s="165">
        <f>YEAR(TRM_día[[#This Row],[Fecha]])</f>
        <v>2020</v>
      </c>
      <c r="D2435" s="82">
        <f>DATE(YEAR(TRM_día[[#This Row],[Fecha]]),MONTH(TRM_día[[#This Row],[Fecha]]),1)</f>
        <v>44044</v>
      </c>
      <c r="E2435">
        <v>3760.38</v>
      </c>
    </row>
    <row r="2436" spans="2:5">
      <c r="B2436" s="82" t="s">
        <v>2990</v>
      </c>
      <c r="C2436" s="165">
        <f>YEAR(TRM_día[[#This Row],[Fecha]])</f>
        <v>2020</v>
      </c>
      <c r="D2436" s="82">
        <f>DATE(YEAR(TRM_día[[#This Row],[Fecha]]),MONTH(TRM_día[[#This Row],[Fecha]]),1)</f>
        <v>44044</v>
      </c>
      <c r="E2436">
        <v>3760.38</v>
      </c>
    </row>
    <row r="2437" spans="2:5">
      <c r="B2437" s="82" t="s">
        <v>2991</v>
      </c>
      <c r="C2437" s="165">
        <f>YEAR(TRM_día[[#This Row],[Fecha]])</f>
        <v>2020</v>
      </c>
      <c r="D2437" s="82">
        <f>DATE(YEAR(TRM_día[[#This Row],[Fecha]]),MONTH(TRM_día[[#This Row],[Fecha]]),1)</f>
        <v>44044</v>
      </c>
      <c r="E2437">
        <v>3760.38</v>
      </c>
    </row>
    <row r="2438" spans="2:5">
      <c r="B2438" s="82" t="s">
        <v>2992</v>
      </c>
      <c r="C2438" s="165">
        <f>YEAR(TRM_día[[#This Row],[Fecha]])</f>
        <v>2020</v>
      </c>
      <c r="D2438" s="82">
        <f>DATE(YEAR(TRM_día[[#This Row],[Fecha]]),MONTH(TRM_día[[#This Row],[Fecha]]),1)</f>
        <v>44075</v>
      </c>
      <c r="E2438">
        <v>3745.41</v>
      </c>
    </row>
    <row r="2439" spans="2:5">
      <c r="B2439" s="82" t="s">
        <v>2993</v>
      </c>
      <c r="C2439" s="165">
        <f>YEAR(TRM_día[[#This Row],[Fecha]])</f>
        <v>2020</v>
      </c>
      <c r="D2439" s="82">
        <f>DATE(YEAR(TRM_día[[#This Row],[Fecha]]),MONTH(TRM_día[[#This Row],[Fecha]]),1)</f>
        <v>44075</v>
      </c>
      <c r="E2439">
        <v>3683.28</v>
      </c>
    </row>
    <row r="2440" spans="2:5">
      <c r="B2440" s="82" t="s">
        <v>2994</v>
      </c>
      <c r="C2440" s="165">
        <f>YEAR(TRM_día[[#This Row],[Fecha]])</f>
        <v>2020</v>
      </c>
      <c r="D2440" s="82">
        <f>DATE(YEAR(TRM_día[[#This Row],[Fecha]]),MONTH(TRM_día[[#This Row],[Fecha]]),1)</f>
        <v>44075</v>
      </c>
      <c r="E2440">
        <v>3653.7</v>
      </c>
    </row>
    <row r="2441" spans="2:5">
      <c r="B2441" s="82" t="s">
        <v>2995</v>
      </c>
      <c r="C2441" s="165">
        <f>YEAR(TRM_día[[#This Row],[Fecha]])</f>
        <v>2020</v>
      </c>
      <c r="D2441" s="82">
        <f>DATE(YEAR(TRM_día[[#This Row],[Fecha]]),MONTH(TRM_día[[#This Row],[Fecha]]),1)</f>
        <v>44075</v>
      </c>
      <c r="E2441">
        <v>3653.23</v>
      </c>
    </row>
    <row r="2442" spans="2:5">
      <c r="B2442" s="82" t="s">
        <v>2996</v>
      </c>
      <c r="C2442" s="165">
        <f>YEAR(TRM_día[[#This Row],[Fecha]])</f>
        <v>2020</v>
      </c>
      <c r="D2442" s="82">
        <f>DATE(YEAR(TRM_día[[#This Row],[Fecha]]),MONTH(TRM_día[[#This Row],[Fecha]]),1)</f>
        <v>44075</v>
      </c>
      <c r="E2442">
        <v>3702.62</v>
      </c>
    </row>
    <row r="2443" spans="2:5">
      <c r="B2443" s="82" t="s">
        <v>2997</v>
      </c>
      <c r="C2443" s="165">
        <f>YEAR(TRM_día[[#This Row],[Fecha]])</f>
        <v>2020</v>
      </c>
      <c r="D2443" s="82">
        <f>DATE(YEAR(TRM_día[[#This Row],[Fecha]]),MONTH(TRM_día[[#This Row],[Fecha]]),1)</f>
        <v>44075</v>
      </c>
      <c r="E2443">
        <v>3702.62</v>
      </c>
    </row>
    <row r="2444" spans="2:5">
      <c r="B2444" s="82" t="s">
        <v>2998</v>
      </c>
      <c r="C2444" s="165">
        <f>YEAR(TRM_día[[#This Row],[Fecha]])</f>
        <v>2020</v>
      </c>
      <c r="D2444" s="82">
        <f>DATE(YEAR(TRM_día[[#This Row],[Fecha]]),MONTH(TRM_día[[#This Row],[Fecha]]),1)</f>
        <v>44075</v>
      </c>
      <c r="E2444">
        <v>3702.62</v>
      </c>
    </row>
    <row r="2445" spans="2:5">
      <c r="B2445" s="82" t="s">
        <v>2999</v>
      </c>
      <c r="C2445" s="165">
        <f>YEAR(TRM_día[[#This Row],[Fecha]])</f>
        <v>2020</v>
      </c>
      <c r="D2445" s="82">
        <f>DATE(YEAR(TRM_día[[#This Row],[Fecha]]),MONTH(TRM_día[[#This Row],[Fecha]]),1)</f>
        <v>44075</v>
      </c>
      <c r="E2445">
        <v>3702.62</v>
      </c>
    </row>
    <row r="2446" spans="2:5">
      <c r="B2446" s="82" t="s">
        <v>3000</v>
      </c>
      <c r="C2446" s="165">
        <f>YEAR(TRM_día[[#This Row],[Fecha]])</f>
        <v>2020</v>
      </c>
      <c r="D2446" s="82">
        <f>DATE(YEAR(TRM_día[[#This Row],[Fecha]]),MONTH(TRM_día[[#This Row],[Fecha]]),1)</f>
        <v>44075</v>
      </c>
      <c r="E2446">
        <v>3757.21</v>
      </c>
    </row>
    <row r="2447" spans="2:5">
      <c r="B2447" s="82" t="s">
        <v>3001</v>
      </c>
      <c r="C2447" s="165">
        <f>YEAR(TRM_día[[#This Row],[Fecha]])</f>
        <v>2020</v>
      </c>
      <c r="D2447" s="82">
        <f>DATE(YEAR(TRM_día[[#This Row],[Fecha]]),MONTH(TRM_día[[#This Row],[Fecha]]),1)</f>
        <v>44075</v>
      </c>
      <c r="E2447">
        <v>3717.25</v>
      </c>
    </row>
    <row r="2448" spans="2:5">
      <c r="B2448" s="82" t="s">
        <v>3002</v>
      </c>
      <c r="C2448" s="165">
        <f>YEAR(TRM_día[[#This Row],[Fecha]])</f>
        <v>2020</v>
      </c>
      <c r="D2448" s="82">
        <f>DATE(YEAR(TRM_día[[#This Row],[Fecha]]),MONTH(TRM_día[[#This Row],[Fecha]]),1)</f>
        <v>44075</v>
      </c>
      <c r="E2448">
        <v>3700.28</v>
      </c>
    </row>
    <row r="2449" spans="2:5">
      <c r="B2449" s="82" t="s">
        <v>3003</v>
      </c>
      <c r="C2449" s="165">
        <f>YEAR(TRM_día[[#This Row],[Fecha]])</f>
        <v>2020</v>
      </c>
      <c r="D2449" s="82">
        <f>DATE(YEAR(TRM_día[[#This Row],[Fecha]]),MONTH(TRM_día[[#This Row],[Fecha]]),1)</f>
        <v>44075</v>
      </c>
      <c r="E2449">
        <v>3709</v>
      </c>
    </row>
    <row r="2450" spans="2:5">
      <c r="B2450" s="82" t="s">
        <v>3004</v>
      </c>
      <c r="C2450" s="165">
        <f>YEAR(TRM_día[[#This Row],[Fecha]])</f>
        <v>2020</v>
      </c>
      <c r="D2450" s="82">
        <f>DATE(YEAR(TRM_día[[#This Row],[Fecha]]),MONTH(TRM_día[[#This Row],[Fecha]]),1)</f>
        <v>44075</v>
      </c>
      <c r="E2450">
        <v>3709</v>
      </c>
    </row>
    <row r="2451" spans="2:5">
      <c r="B2451" s="82" t="s">
        <v>3005</v>
      </c>
      <c r="C2451" s="165">
        <f>YEAR(TRM_día[[#This Row],[Fecha]])</f>
        <v>2020</v>
      </c>
      <c r="D2451" s="82">
        <f>DATE(YEAR(TRM_día[[#This Row],[Fecha]]),MONTH(TRM_día[[#This Row],[Fecha]]),1)</f>
        <v>44075</v>
      </c>
      <c r="E2451">
        <v>3709</v>
      </c>
    </row>
    <row r="2452" spans="2:5">
      <c r="B2452" s="82" t="s">
        <v>3006</v>
      </c>
      <c r="C2452" s="165">
        <f>YEAR(TRM_día[[#This Row],[Fecha]])</f>
        <v>2020</v>
      </c>
      <c r="D2452" s="82">
        <f>DATE(YEAR(TRM_día[[#This Row],[Fecha]]),MONTH(TRM_día[[#This Row],[Fecha]]),1)</f>
        <v>44075</v>
      </c>
      <c r="E2452">
        <v>3697</v>
      </c>
    </row>
    <row r="2453" spans="2:5">
      <c r="B2453" s="82" t="s">
        <v>3007</v>
      </c>
      <c r="C2453" s="165">
        <f>YEAR(TRM_día[[#This Row],[Fecha]])</f>
        <v>2020</v>
      </c>
      <c r="D2453" s="82">
        <f>DATE(YEAR(TRM_día[[#This Row],[Fecha]]),MONTH(TRM_día[[#This Row],[Fecha]]),1)</f>
        <v>44075</v>
      </c>
      <c r="E2453">
        <v>3683.49</v>
      </c>
    </row>
    <row r="2454" spans="2:5">
      <c r="B2454" s="82" t="s">
        <v>3008</v>
      </c>
      <c r="C2454" s="165">
        <f>YEAR(TRM_día[[#This Row],[Fecha]])</f>
        <v>2020</v>
      </c>
      <c r="D2454" s="82">
        <f>DATE(YEAR(TRM_día[[#This Row],[Fecha]]),MONTH(TRM_día[[#This Row],[Fecha]]),1)</f>
        <v>44075</v>
      </c>
      <c r="E2454">
        <v>3703.86</v>
      </c>
    </row>
    <row r="2455" spans="2:5">
      <c r="B2455" s="82" t="s">
        <v>3009</v>
      </c>
      <c r="C2455" s="165">
        <f>YEAR(TRM_día[[#This Row],[Fecha]])</f>
        <v>2020</v>
      </c>
      <c r="D2455" s="82">
        <f>DATE(YEAR(TRM_día[[#This Row],[Fecha]]),MONTH(TRM_día[[#This Row],[Fecha]]),1)</f>
        <v>44075</v>
      </c>
      <c r="E2455">
        <v>3714.65</v>
      </c>
    </row>
    <row r="2456" spans="2:5">
      <c r="B2456" s="82" t="s">
        <v>3010</v>
      </c>
      <c r="C2456" s="165">
        <f>YEAR(TRM_día[[#This Row],[Fecha]])</f>
        <v>2020</v>
      </c>
      <c r="D2456" s="82">
        <f>DATE(YEAR(TRM_día[[#This Row],[Fecha]]),MONTH(TRM_día[[#This Row],[Fecha]]),1)</f>
        <v>44075</v>
      </c>
      <c r="E2456">
        <v>3725.37</v>
      </c>
    </row>
    <row r="2457" spans="2:5">
      <c r="B2457" s="82" t="s">
        <v>3011</v>
      </c>
      <c r="C2457" s="165">
        <f>YEAR(TRM_día[[#This Row],[Fecha]])</f>
        <v>2020</v>
      </c>
      <c r="D2457" s="82">
        <f>DATE(YEAR(TRM_día[[#This Row],[Fecha]]),MONTH(TRM_día[[#This Row],[Fecha]]),1)</f>
        <v>44075</v>
      </c>
      <c r="E2457">
        <v>3725.37</v>
      </c>
    </row>
    <row r="2458" spans="2:5">
      <c r="B2458" s="82" t="s">
        <v>3012</v>
      </c>
      <c r="C2458" s="165">
        <f>YEAR(TRM_día[[#This Row],[Fecha]])</f>
        <v>2020</v>
      </c>
      <c r="D2458" s="82">
        <f>DATE(YEAR(TRM_día[[#This Row],[Fecha]]),MONTH(TRM_día[[#This Row],[Fecha]]),1)</f>
        <v>44075</v>
      </c>
      <c r="E2458">
        <v>3725.37</v>
      </c>
    </row>
    <row r="2459" spans="2:5">
      <c r="B2459" s="82" t="s">
        <v>3013</v>
      </c>
      <c r="C2459" s="165">
        <f>YEAR(TRM_día[[#This Row],[Fecha]])</f>
        <v>2020</v>
      </c>
      <c r="D2459" s="82">
        <f>DATE(YEAR(TRM_día[[#This Row],[Fecha]]),MONTH(TRM_día[[#This Row],[Fecha]]),1)</f>
        <v>44075</v>
      </c>
      <c r="E2459">
        <v>3790.54</v>
      </c>
    </row>
    <row r="2460" spans="2:5">
      <c r="B2460" s="82" t="s">
        <v>3014</v>
      </c>
      <c r="C2460" s="165">
        <f>YEAR(TRM_día[[#This Row],[Fecha]])</f>
        <v>2020</v>
      </c>
      <c r="D2460" s="82">
        <f>DATE(YEAR(TRM_día[[#This Row],[Fecha]]),MONTH(TRM_día[[#This Row],[Fecha]]),1)</f>
        <v>44075</v>
      </c>
      <c r="E2460">
        <v>3813.3</v>
      </c>
    </row>
    <row r="2461" spans="2:5">
      <c r="B2461" s="82" t="s">
        <v>3015</v>
      </c>
      <c r="C2461" s="165">
        <f>YEAR(TRM_día[[#This Row],[Fecha]])</f>
        <v>2020</v>
      </c>
      <c r="D2461" s="82">
        <f>DATE(YEAR(TRM_día[[#This Row],[Fecha]]),MONTH(TRM_día[[#This Row],[Fecha]]),1)</f>
        <v>44075</v>
      </c>
      <c r="E2461">
        <v>3863.6</v>
      </c>
    </row>
    <row r="2462" spans="2:5">
      <c r="B2462" s="82" t="s">
        <v>3016</v>
      </c>
      <c r="C2462" s="165">
        <f>YEAR(TRM_día[[#This Row],[Fecha]])</f>
        <v>2020</v>
      </c>
      <c r="D2462" s="82">
        <f>DATE(YEAR(TRM_día[[#This Row],[Fecha]]),MONTH(TRM_día[[#This Row],[Fecha]]),1)</f>
        <v>44075</v>
      </c>
      <c r="E2462">
        <v>3873.8</v>
      </c>
    </row>
    <row r="2463" spans="2:5">
      <c r="B2463" s="82" t="s">
        <v>3017</v>
      </c>
      <c r="C2463" s="165">
        <f>YEAR(TRM_día[[#This Row],[Fecha]])</f>
        <v>2020</v>
      </c>
      <c r="D2463" s="82">
        <f>DATE(YEAR(TRM_día[[#This Row],[Fecha]]),MONTH(TRM_día[[#This Row],[Fecha]]),1)</f>
        <v>44075</v>
      </c>
      <c r="E2463">
        <v>3867.81</v>
      </c>
    </row>
    <row r="2464" spans="2:5">
      <c r="B2464" s="82" t="s">
        <v>3018</v>
      </c>
      <c r="C2464" s="165">
        <f>YEAR(TRM_día[[#This Row],[Fecha]])</f>
        <v>2020</v>
      </c>
      <c r="D2464" s="82">
        <f>DATE(YEAR(TRM_día[[#This Row],[Fecha]]),MONTH(TRM_día[[#This Row],[Fecha]]),1)</f>
        <v>44075</v>
      </c>
      <c r="E2464">
        <v>3867.81</v>
      </c>
    </row>
    <row r="2465" spans="2:5">
      <c r="B2465" s="82" t="s">
        <v>3019</v>
      </c>
      <c r="C2465" s="165">
        <f>YEAR(TRM_día[[#This Row],[Fecha]])</f>
        <v>2020</v>
      </c>
      <c r="D2465" s="82">
        <f>DATE(YEAR(TRM_día[[#This Row],[Fecha]]),MONTH(TRM_día[[#This Row],[Fecha]]),1)</f>
        <v>44075</v>
      </c>
      <c r="E2465">
        <v>3867.81</v>
      </c>
    </row>
    <row r="2466" spans="2:5">
      <c r="B2466" s="82" t="s">
        <v>3020</v>
      </c>
      <c r="C2466" s="165">
        <f>YEAR(TRM_día[[#This Row],[Fecha]])</f>
        <v>2020</v>
      </c>
      <c r="D2466" s="82">
        <f>DATE(YEAR(TRM_día[[#This Row],[Fecha]]),MONTH(TRM_día[[#This Row],[Fecha]]),1)</f>
        <v>44075</v>
      </c>
      <c r="E2466">
        <v>3859.9</v>
      </c>
    </row>
    <row r="2467" spans="2:5">
      <c r="B2467" s="82" t="s">
        <v>3021</v>
      </c>
      <c r="C2467" s="165">
        <f>YEAR(TRM_día[[#This Row],[Fecha]])</f>
        <v>2020</v>
      </c>
      <c r="D2467" s="82">
        <f>DATE(YEAR(TRM_día[[#This Row],[Fecha]]),MONTH(TRM_día[[#This Row],[Fecha]]),1)</f>
        <v>44075</v>
      </c>
      <c r="E2467">
        <v>3878.94</v>
      </c>
    </row>
    <row r="2468" spans="2:5">
      <c r="B2468" s="82" t="s">
        <v>3022</v>
      </c>
      <c r="C2468" s="165">
        <f>YEAR(TRM_día[[#This Row],[Fecha]])</f>
        <v>2020</v>
      </c>
      <c r="D2468" s="82">
        <f>DATE(YEAR(TRM_día[[#This Row],[Fecha]]),MONTH(TRM_día[[#This Row],[Fecha]]),1)</f>
        <v>44105</v>
      </c>
      <c r="E2468">
        <v>3865.47</v>
      </c>
    </row>
    <row r="2469" spans="2:5">
      <c r="B2469" s="82" t="s">
        <v>3023</v>
      </c>
      <c r="C2469" s="165">
        <f>YEAR(TRM_día[[#This Row],[Fecha]])</f>
        <v>2020</v>
      </c>
      <c r="D2469" s="82">
        <f>DATE(YEAR(TRM_día[[#This Row],[Fecha]]),MONTH(TRM_día[[#This Row],[Fecha]]),1)</f>
        <v>44105</v>
      </c>
      <c r="E2469">
        <v>3842.34</v>
      </c>
    </row>
    <row r="2470" spans="2:5">
      <c r="B2470" s="82" t="s">
        <v>3024</v>
      </c>
      <c r="C2470" s="165">
        <f>YEAR(TRM_día[[#This Row],[Fecha]])</f>
        <v>2020</v>
      </c>
      <c r="D2470" s="82">
        <f>DATE(YEAR(TRM_día[[#This Row],[Fecha]]),MONTH(TRM_día[[#This Row],[Fecha]]),1)</f>
        <v>44105</v>
      </c>
      <c r="E2470">
        <v>3881.8</v>
      </c>
    </row>
    <row r="2471" spans="2:5">
      <c r="B2471" s="82" t="s">
        <v>3025</v>
      </c>
      <c r="C2471" s="165">
        <f>YEAR(TRM_día[[#This Row],[Fecha]])</f>
        <v>2020</v>
      </c>
      <c r="D2471" s="82">
        <f>DATE(YEAR(TRM_día[[#This Row],[Fecha]]),MONTH(TRM_día[[#This Row],[Fecha]]),1)</f>
        <v>44105</v>
      </c>
      <c r="E2471">
        <v>3881.8</v>
      </c>
    </row>
    <row r="2472" spans="2:5">
      <c r="B2472" s="82" t="s">
        <v>3026</v>
      </c>
      <c r="C2472" s="165">
        <f>YEAR(TRM_día[[#This Row],[Fecha]])</f>
        <v>2020</v>
      </c>
      <c r="D2472" s="82">
        <f>DATE(YEAR(TRM_día[[#This Row],[Fecha]]),MONTH(TRM_día[[#This Row],[Fecha]]),1)</f>
        <v>44105</v>
      </c>
      <c r="E2472">
        <v>3881.8</v>
      </c>
    </row>
    <row r="2473" spans="2:5">
      <c r="B2473" s="82" t="s">
        <v>3027</v>
      </c>
      <c r="C2473" s="165">
        <f>YEAR(TRM_día[[#This Row],[Fecha]])</f>
        <v>2020</v>
      </c>
      <c r="D2473" s="82">
        <f>DATE(YEAR(TRM_día[[#This Row],[Fecha]]),MONTH(TRM_día[[#This Row],[Fecha]]),1)</f>
        <v>44105</v>
      </c>
      <c r="E2473">
        <v>3843.75</v>
      </c>
    </row>
    <row r="2474" spans="2:5">
      <c r="B2474" s="82" t="s">
        <v>3028</v>
      </c>
      <c r="C2474" s="165">
        <f>YEAR(TRM_día[[#This Row],[Fecha]])</f>
        <v>2020</v>
      </c>
      <c r="D2474" s="82">
        <f>DATE(YEAR(TRM_día[[#This Row],[Fecha]]),MONTH(TRM_día[[#This Row],[Fecha]]),1)</f>
        <v>44105</v>
      </c>
      <c r="E2474">
        <v>3826.77</v>
      </c>
    </row>
    <row r="2475" spans="2:5">
      <c r="B2475" s="82" t="s">
        <v>3029</v>
      </c>
      <c r="C2475" s="165">
        <f>YEAR(TRM_día[[#This Row],[Fecha]])</f>
        <v>2020</v>
      </c>
      <c r="D2475" s="82">
        <f>DATE(YEAR(TRM_día[[#This Row],[Fecha]]),MONTH(TRM_día[[#This Row],[Fecha]]),1)</f>
        <v>44105</v>
      </c>
      <c r="E2475">
        <v>3837.79</v>
      </c>
    </row>
    <row r="2476" spans="2:5">
      <c r="B2476" s="82" t="s">
        <v>3030</v>
      </c>
      <c r="C2476" s="165">
        <f>YEAR(TRM_día[[#This Row],[Fecha]])</f>
        <v>2020</v>
      </c>
      <c r="D2476" s="82">
        <f>DATE(YEAR(TRM_día[[#This Row],[Fecha]]),MONTH(TRM_día[[#This Row],[Fecha]]),1)</f>
        <v>44105</v>
      </c>
      <c r="E2476">
        <v>3839.73</v>
      </c>
    </row>
    <row r="2477" spans="2:5">
      <c r="B2477" s="82" t="s">
        <v>3031</v>
      </c>
      <c r="C2477" s="165">
        <f>YEAR(TRM_día[[#This Row],[Fecha]])</f>
        <v>2020</v>
      </c>
      <c r="D2477" s="82">
        <f>DATE(YEAR(TRM_día[[#This Row],[Fecha]]),MONTH(TRM_día[[#This Row],[Fecha]]),1)</f>
        <v>44105</v>
      </c>
      <c r="E2477">
        <v>3824.25</v>
      </c>
    </row>
    <row r="2478" spans="2:5">
      <c r="B2478" s="82" t="s">
        <v>3032</v>
      </c>
      <c r="C2478" s="165">
        <f>YEAR(TRM_día[[#This Row],[Fecha]])</f>
        <v>2020</v>
      </c>
      <c r="D2478" s="82">
        <f>DATE(YEAR(TRM_día[[#This Row],[Fecha]]),MONTH(TRM_día[[#This Row],[Fecha]]),1)</f>
        <v>44105</v>
      </c>
      <c r="E2478">
        <v>3824.25</v>
      </c>
    </row>
    <row r="2479" spans="2:5">
      <c r="B2479" s="82" t="s">
        <v>3033</v>
      </c>
      <c r="C2479" s="165">
        <f>YEAR(TRM_día[[#This Row],[Fecha]])</f>
        <v>2020</v>
      </c>
      <c r="D2479" s="82">
        <f>DATE(YEAR(TRM_día[[#This Row],[Fecha]]),MONTH(TRM_día[[#This Row],[Fecha]]),1)</f>
        <v>44105</v>
      </c>
      <c r="E2479">
        <v>3824.25</v>
      </c>
    </row>
    <row r="2480" spans="2:5">
      <c r="B2480" s="82" t="s">
        <v>3034</v>
      </c>
      <c r="C2480" s="165">
        <f>YEAR(TRM_día[[#This Row],[Fecha]])</f>
        <v>2020</v>
      </c>
      <c r="D2480" s="82">
        <f>DATE(YEAR(TRM_día[[#This Row],[Fecha]]),MONTH(TRM_día[[#This Row],[Fecha]]),1)</f>
        <v>44105</v>
      </c>
      <c r="E2480">
        <v>3824.25</v>
      </c>
    </row>
    <row r="2481" spans="2:5">
      <c r="B2481" s="82" t="s">
        <v>3035</v>
      </c>
      <c r="C2481" s="165">
        <f>YEAR(TRM_día[[#This Row],[Fecha]])</f>
        <v>2020</v>
      </c>
      <c r="D2481" s="82">
        <f>DATE(YEAR(TRM_día[[#This Row],[Fecha]]),MONTH(TRM_día[[#This Row],[Fecha]]),1)</f>
        <v>44105</v>
      </c>
      <c r="E2481">
        <v>3856.32</v>
      </c>
    </row>
    <row r="2482" spans="2:5">
      <c r="B2482" s="82" t="s">
        <v>3036</v>
      </c>
      <c r="C2482" s="165">
        <f>YEAR(TRM_día[[#This Row],[Fecha]])</f>
        <v>2020</v>
      </c>
      <c r="D2482" s="82">
        <f>DATE(YEAR(TRM_día[[#This Row],[Fecha]]),MONTH(TRM_día[[#This Row],[Fecha]]),1)</f>
        <v>44105</v>
      </c>
      <c r="E2482">
        <v>3843.59</v>
      </c>
    </row>
    <row r="2483" spans="2:5">
      <c r="B2483" s="82" t="s">
        <v>3037</v>
      </c>
      <c r="C2483" s="165">
        <f>YEAR(TRM_día[[#This Row],[Fecha]])</f>
        <v>2020</v>
      </c>
      <c r="D2483" s="82">
        <f>DATE(YEAR(TRM_día[[#This Row],[Fecha]]),MONTH(TRM_día[[#This Row],[Fecha]]),1)</f>
        <v>44105</v>
      </c>
      <c r="E2483">
        <v>3854.47</v>
      </c>
    </row>
    <row r="2484" spans="2:5">
      <c r="B2484" s="82" t="s">
        <v>3038</v>
      </c>
      <c r="C2484" s="165">
        <f>YEAR(TRM_día[[#This Row],[Fecha]])</f>
        <v>2020</v>
      </c>
      <c r="D2484" s="82">
        <f>DATE(YEAR(TRM_día[[#This Row],[Fecha]]),MONTH(TRM_día[[#This Row],[Fecha]]),1)</f>
        <v>44105</v>
      </c>
      <c r="E2484">
        <v>3846.48</v>
      </c>
    </row>
    <row r="2485" spans="2:5">
      <c r="B2485" s="82" t="s">
        <v>3039</v>
      </c>
      <c r="C2485" s="165">
        <f>YEAR(TRM_día[[#This Row],[Fecha]])</f>
        <v>2020</v>
      </c>
      <c r="D2485" s="82">
        <f>DATE(YEAR(TRM_día[[#This Row],[Fecha]]),MONTH(TRM_día[[#This Row],[Fecha]]),1)</f>
        <v>44105</v>
      </c>
      <c r="E2485">
        <v>3846.48</v>
      </c>
    </row>
    <row r="2486" spans="2:5">
      <c r="B2486" s="82" t="s">
        <v>3040</v>
      </c>
      <c r="C2486" s="165">
        <f>YEAR(TRM_día[[#This Row],[Fecha]])</f>
        <v>2020</v>
      </c>
      <c r="D2486" s="82">
        <f>DATE(YEAR(TRM_día[[#This Row],[Fecha]]),MONTH(TRM_día[[#This Row],[Fecha]]),1)</f>
        <v>44105</v>
      </c>
      <c r="E2486">
        <v>3846.48</v>
      </c>
    </row>
    <row r="2487" spans="2:5">
      <c r="B2487" s="82" t="s">
        <v>3041</v>
      </c>
      <c r="C2487" s="165">
        <f>YEAR(TRM_día[[#This Row],[Fecha]])</f>
        <v>2020</v>
      </c>
      <c r="D2487" s="82">
        <f>DATE(YEAR(TRM_día[[#This Row],[Fecha]]),MONTH(TRM_día[[#This Row],[Fecha]]),1)</f>
        <v>44105</v>
      </c>
      <c r="E2487">
        <v>3842.76</v>
      </c>
    </row>
    <row r="2488" spans="2:5">
      <c r="B2488" s="82" t="s">
        <v>3042</v>
      </c>
      <c r="C2488" s="165">
        <f>YEAR(TRM_día[[#This Row],[Fecha]])</f>
        <v>2020</v>
      </c>
      <c r="D2488" s="82">
        <f>DATE(YEAR(TRM_día[[#This Row],[Fecha]]),MONTH(TRM_día[[#This Row],[Fecha]]),1)</f>
        <v>44105</v>
      </c>
      <c r="E2488">
        <v>3830.79</v>
      </c>
    </row>
    <row r="2489" spans="2:5">
      <c r="B2489" s="82" t="s">
        <v>3043</v>
      </c>
      <c r="C2489" s="165">
        <f>YEAR(TRM_día[[#This Row],[Fecha]])</f>
        <v>2020</v>
      </c>
      <c r="D2489" s="82">
        <f>DATE(YEAR(TRM_día[[#This Row],[Fecha]]),MONTH(TRM_día[[#This Row],[Fecha]]),1)</f>
        <v>44105</v>
      </c>
      <c r="E2489">
        <v>3784.51</v>
      </c>
    </row>
    <row r="2490" spans="2:5">
      <c r="B2490" s="82" t="s">
        <v>3044</v>
      </c>
      <c r="C2490" s="165">
        <f>YEAR(TRM_día[[#This Row],[Fecha]])</f>
        <v>2020</v>
      </c>
      <c r="D2490" s="82">
        <f>DATE(YEAR(TRM_día[[#This Row],[Fecha]]),MONTH(TRM_día[[#This Row],[Fecha]]),1)</f>
        <v>44105</v>
      </c>
      <c r="E2490">
        <v>3776.73</v>
      </c>
    </row>
    <row r="2491" spans="2:5">
      <c r="B2491" s="82" t="s">
        <v>3045</v>
      </c>
      <c r="C2491" s="165">
        <f>YEAR(TRM_día[[#This Row],[Fecha]])</f>
        <v>2020</v>
      </c>
      <c r="D2491" s="82">
        <f>DATE(YEAR(TRM_día[[#This Row],[Fecha]]),MONTH(TRM_día[[#This Row],[Fecha]]),1)</f>
        <v>44105</v>
      </c>
      <c r="E2491">
        <v>3782.66</v>
      </c>
    </row>
    <row r="2492" spans="2:5">
      <c r="B2492" s="82" t="s">
        <v>3046</v>
      </c>
      <c r="C2492" s="165">
        <f>YEAR(TRM_día[[#This Row],[Fecha]])</f>
        <v>2020</v>
      </c>
      <c r="D2492" s="82">
        <f>DATE(YEAR(TRM_día[[#This Row],[Fecha]]),MONTH(TRM_día[[#This Row],[Fecha]]),1)</f>
        <v>44105</v>
      </c>
      <c r="E2492">
        <v>3782.66</v>
      </c>
    </row>
    <row r="2493" spans="2:5">
      <c r="B2493" s="82" t="s">
        <v>3047</v>
      </c>
      <c r="C2493" s="165">
        <f>YEAR(TRM_día[[#This Row],[Fecha]])</f>
        <v>2020</v>
      </c>
      <c r="D2493" s="82">
        <f>DATE(YEAR(TRM_día[[#This Row],[Fecha]]),MONTH(TRM_día[[#This Row],[Fecha]]),1)</f>
        <v>44105</v>
      </c>
      <c r="E2493">
        <v>3782.66</v>
      </c>
    </row>
    <row r="2494" spans="2:5">
      <c r="B2494" s="82" t="s">
        <v>3048</v>
      </c>
      <c r="C2494" s="165">
        <f>YEAR(TRM_día[[#This Row],[Fecha]])</f>
        <v>2020</v>
      </c>
      <c r="D2494" s="82">
        <f>DATE(YEAR(TRM_día[[#This Row],[Fecha]]),MONTH(TRM_día[[#This Row],[Fecha]]),1)</f>
        <v>44105</v>
      </c>
      <c r="E2494">
        <v>3812.82</v>
      </c>
    </row>
    <row r="2495" spans="2:5">
      <c r="B2495" s="82" t="s">
        <v>3049</v>
      </c>
      <c r="C2495" s="165">
        <f>YEAR(TRM_día[[#This Row],[Fecha]])</f>
        <v>2020</v>
      </c>
      <c r="D2495" s="82">
        <f>DATE(YEAR(TRM_día[[#This Row],[Fecha]]),MONTH(TRM_día[[#This Row],[Fecha]]),1)</f>
        <v>44105</v>
      </c>
      <c r="E2495">
        <v>3810.23</v>
      </c>
    </row>
    <row r="2496" spans="2:5">
      <c r="B2496" s="82" t="s">
        <v>3050</v>
      </c>
      <c r="C2496" s="165">
        <f>YEAR(TRM_día[[#This Row],[Fecha]])</f>
        <v>2020</v>
      </c>
      <c r="D2496" s="82">
        <f>DATE(YEAR(TRM_día[[#This Row],[Fecha]]),MONTH(TRM_día[[#This Row],[Fecha]]),1)</f>
        <v>44105</v>
      </c>
      <c r="E2496">
        <v>3841.46</v>
      </c>
    </row>
    <row r="2497" spans="2:5">
      <c r="B2497" s="82" t="s">
        <v>3051</v>
      </c>
      <c r="C2497" s="165">
        <f>YEAR(TRM_día[[#This Row],[Fecha]])</f>
        <v>2020</v>
      </c>
      <c r="D2497" s="82">
        <f>DATE(YEAR(TRM_día[[#This Row],[Fecha]]),MONTH(TRM_día[[#This Row],[Fecha]]),1)</f>
        <v>44105</v>
      </c>
      <c r="E2497">
        <v>3849.53</v>
      </c>
    </row>
    <row r="2498" spans="2:5">
      <c r="B2498" s="82" t="s">
        <v>3052</v>
      </c>
      <c r="C2498" s="165">
        <f>YEAR(TRM_día[[#This Row],[Fecha]])</f>
        <v>2020</v>
      </c>
      <c r="D2498" s="82">
        <f>DATE(YEAR(TRM_día[[#This Row],[Fecha]]),MONTH(TRM_día[[#This Row],[Fecha]]),1)</f>
        <v>44105</v>
      </c>
      <c r="E2498">
        <v>3858.56</v>
      </c>
    </row>
    <row r="2499" spans="2:5">
      <c r="B2499" s="82" t="s">
        <v>3053</v>
      </c>
      <c r="C2499" s="165">
        <f>YEAR(TRM_día[[#This Row],[Fecha]])</f>
        <v>2020</v>
      </c>
      <c r="D2499" s="82">
        <f>DATE(YEAR(TRM_día[[#This Row],[Fecha]]),MONTH(TRM_día[[#This Row],[Fecha]]),1)</f>
        <v>44136</v>
      </c>
      <c r="E2499">
        <v>3858.56</v>
      </c>
    </row>
    <row r="2500" spans="2:5">
      <c r="B2500" s="82" t="s">
        <v>3054</v>
      </c>
      <c r="C2500" s="165">
        <f>YEAR(TRM_día[[#This Row],[Fecha]])</f>
        <v>2020</v>
      </c>
      <c r="D2500" s="82">
        <f>DATE(YEAR(TRM_día[[#This Row],[Fecha]]),MONTH(TRM_día[[#This Row],[Fecha]]),1)</f>
        <v>44136</v>
      </c>
      <c r="E2500">
        <v>3858.56</v>
      </c>
    </row>
    <row r="2501" spans="2:5">
      <c r="B2501" s="82" t="s">
        <v>3055</v>
      </c>
      <c r="C2501" s="165">
        <f>YEAR(TRM_día[[#This Row],[Fecha]])</f>
        <v>2020</v>
      </c>
      <c r="D2501" s="82">
        <f>DATE(YEAR(TRM_día[[#This Row],[Fecha]]),MONTH(TRM_día[[#This Row],[Fecha]]),1)</f>
        <v>44136</v>
      </c>
      <c r="E2501">
        <v>3858.56</v>
      </c>
    </row>
    <row r="2502" spans="2:5">
      <c r="B2502" s="82" t="s">
        <v>3056</v>
      </c>
      <c r="C2502" s="165">
        <f>YEAR(TRM_día[[#This Row],[Fecha]])</f>
        <v>2020</v>
      </c>
      <c r="D2502" s="82">
        <f>DATE(YEAR(TRM_día[[#This Row],[Fecha]]),MONTH(TRM_día[[#This Row],[Fecha]]),1)</f>
        <v>44136</v>
      </c>
      <c r="E2502">
        <v>3823.45</v>
      </c>
    </row>
    <row r="2503" spans="2:5">
      <c r="B2503" s="82" t="s">
        <v>3057</v>
      </c>
      <c r="C2503" s="165">
        <f>YEAR(TRM_día[[#This Row],[Fecha]])</f>
        <v>2020</v>
      </c>
      <c r="D2503" s="82">
        <f>DATE(YEAR(TRM_día[[#This Row],[Fecha]]),MONTH(TRM_día[[#This Row],[Fecha]]),1)</f>
        <v>44136</v>
      </c>
      <c r="E2503">
        <v>3807.13</v>
      </c>
    </row>
    <row r="2504" spans="2:5">
      <c r="B2504" s="82" t="s">
        <v>3058</v>
      </c>
      <c r="C2504" s="165">
        <f>YEAR(TRM_día[[#This Row],[Fecha]])</f>
        <v>2020</v>
      </c>
      <c r="D2504" s="82">
        <f>DATE(YEAR(TRM_día[[#This Row],[Fecha]]),MONTH(TRM_día[[#This Row],[Fecha]]),1)</f>
        <v>44136</v>
      </c>
      <c r="E2504">
        <v>3763.82</v>
      </c>
    </row>
    <row r="2505" spans="2:5">
      <c r="B2505" s="82" t="s">
        <v>3059</v>
      </c>
      <c r="C2505" s="165">
        <f>YEAR(TRM_día[[#This Row],[Fecha]])</f>
        <v>2020</v>
      </c>
      <c r="D2505" s="82">
        <f>DATE(YEAR(TRM_día[[#This Row],[Fecha]]),MONTH(TRM_día[[#This Row],[Fecha]]),1)</f>
        <v>44136</v>
      </c>
      <c r="E2505">
        <v>3738.19</v>
      </c>
    </row>
    <row r="2506" spans="2:5">
      <c r="B2506" s="82" t="s">
        <v>3060</v>
      </c>
      <c r="C2506" s="165">
        <f>YEAR(TRM_día[[#This Row],[Fecha]])</f>
        <v>2020</v>
      </c>
      <c r="D2506" s="82">
        <f>DATE(YEAR(TRM_día[[#This Row],[Fecha]]),MONTH(TRM_día[[#This Row],[Fecha]]),1)</f>
        <v>44136</v>
      </c>
      <c r="E2506">
        <v>3738.19</v>
      </c>
    </row>
    <row r="2507" spans="2:5">
      <c r="B2507" s="82" t="s">
        <v>3061</v>
      </c>
      <c r="C2507" s="165">
        <f>YEAR(TRM_día[[#This Row],[Fecha]])</f>
        <v>2020</v>
      </c>
      <c r="D2507" s="82">
        <f>DATE(YEAR(TRM_día[[#This Row],[Fecha]]),MONTH(TRM_día[[#This Row],[Fecha]]),1)</f>
        <v>44136</v>
      </c>
      <c r="E2507">
        <v>3738.19</v>
      </c>
    </row>
    <row r="2508" spans="2:5">
      <c r="B2508" s="82" t="s">
        <v>3062</v>
      </c>
      <c r="C2508" s="165">
        <f>YEAR(TRM_día[[#This Row],[Fecha]])</f>
        <v>2020</v>
      </c>
      <c r="D2508" s="82">
        <f>DATE(YEAR(TRM_día[[#This Row],[Fecha]]),MONTH(TRM_día[[#This Row],[Fecha]]),1)</f>
        <v>44136</v>
      </c>
      <c r="E2508">
        <v>3646.15</v>
      </c>
    </row>
    <row r="2509" spans="2:5">
      <c r="B2509" s="82" t="s">
        <v>3063</v>
      </c>
      <c r="C2509" s="165">
        <f>YEAR(TRM_día[[#This Row],[Fecha]])</f>
        <v>2020</v>
      </c>
      <c r="D2509" s="82">
        <f>DATE(YEAR(TRM_día[[#This Row],[Fecha]]),MONTH(TRM_día[[#This Row],[Fecha]]),1)</f>
        <v>44136</v>
      </c>
      <c r="E2509">
        <v>3650.5</v>
      </c>
    </row>
    <row r="2510" spans="2:5">
      <c r="B2510" s="82" t="s">
        <v>3064</v>
      </c>
      <c r="C2510" s="165">
        <f>YEAR(TRM_día[[#This Row],[Fecha]])</f>
        <v>2020</v>
      </c>
      <c r="D2510" s="82">
        <f>DATE(YEAR(TRM_día[[#This Row],[Fecha]]),MONTH(TRM_día[[#This Row],[Fecha]]),1)</f>
        <v>44136</v>
      </c>
      <c r="E2510">
        <v>3650.5</v>
      </c>
    </row>
    <row r="2511" spans="2:5">
      <c r="B2511" s="82" t="s">
        <v>3065</v>
      </c>
      <c r="C2511" s="165">
        <f>YEAR(TRM_día[[#This Row],[Fecha]])</f>
        <v>2020</v>
      </c>
      <c r="D2511" s="82">
        <f>DATE(YEAR(TRM_día[[#This Row],[Fecha]]),MONTH(TRM_día[[#This Row],[Fecha]]),1)</f>
        <v>44136</v>
      </c>
      <c r="E2511">
        <v>3646.22</v>
      </c>
    </row>
    <row r="2512" spans="2:5">
      <c r="B2512" s="82" t="s">
        <v>3066</v>
      </c>
      <c r="C2512" s="165">
        <f>YEAR(TRM_día[[#This Row],[Fecha]])</f>
        <v>2020</v>
      </c>
      <c r="D2512" s="82">
        <f>DATE(YEAR(TRM_día[[#This Row],[Fecha]]),MONTH(TRM_día[[#This Row],[Fecha]]),1)</f>
        <v>44136</v>
      </c>
      <c r="E2512">
        <v>3639.95</v>
      </c>
    </row>
    <row r="2513" spans="2:5">
      <c r="B2513" s="82" t="s">
        <v>3067</v>
      </c>
      <c r="C2513" s="165">
        <f>YEAR(TRM_día[[#This Row],[Fecha]])</f>
        <v>2020</v>
      </c>
      <c r="D2513" s="82">
        <f>DATE(YEAR(TRM_día[[#This Row],[Fecha]]),MONTH(TRM_día[[#This Row],[Fecha]]),1)</f>
        <v>44136</v>
      </c>
      <c r="E2513">
        <v>3639.95</v>
      </c>
    </row>
    <row r="2514" spans="2:5">
      <c r="B2514" s="82" t="s">
        <v>3068</v>
      </c>
      <c r="C2514" s="165">
        <f>YEAR(TRM_día[[#This Row],[Fecha]])</f>
        <v>2020</v>
      </c>
      <c r="D2514" s="82">
        <f>DATE(YEAR(TRM_día[[#This Row],[Fecha]]),MONTH(TRM_día[[#This Row],[Fecha]]),1)</f>
        <v>44136</v>
      </c>
      <c r="E2514">
        <v>3639.95</v>
      </c>
    </row>
    <row r="2515" spans="2:5">
      <c r="B2515" s="82" t="s">
        <v>3069</v>
      </c>
      <c r="C2515" s="165">
        <f>YEAR(TRM_día[[#This Row],[Fecha]])</f>
        <v>2020</v>
      </c>
      <c r="D2515" s="82">
        <f>DATE(YEAR(TRM_día[[#This Row],[Fecha]]),MONTH(TRM_día[[#This Row],[Fecha]]),1)</f>
        <v>44136</v>
      </c>
      <c r="E2515">
        <v>3639.95</v>
      </c>
    </row>
    <row r="2516" spans="2:5">
      <c r="B2516" s="82" t="s">
        <v>3070</v>
      </c>
      <c r="C2516" s="165">
        <f>YEAR(TRM_día[[#This Row],[Fecha]])</f>
        <v>2020</v>
      </c>
      <c r="D2516" s="82">
        <f>DATE(YEAR(TRM_día[[#This Row],[Fecha]]),MONTH(TRM_día[[#This Row],[Fecha]]),1)</f>
        <v>44136</v>
      </c>
      <c r="E2516">
        <v>3635.19</v>
      </c>
    </row>
    <row r="2517" spans="2:5">
      <c r="B2517" s="82" t="s">
        <v>3071</v>
      </c>
      <c r="C2517" s="165">
        <f>YEAR(TRM_día[[#This Row],[Fecha]])</f>
        <v>2020</v>
      </c>
      <c r="D2517" s="82">
        <f>DATE(YEAR(TRM_día[[#This Row],[Fecha]]),MONTH(TRM_día[[#This Row],[Fecha]]),1)</f>
        <v>44136</v>
      </c>
      <c r="E2517">
        <v>3647.73</v>
      </c>
    </row>
    <row r="2518" spans="2:5">
      <c r="B2518" s="82" t="s">
        <v>3072</v>
      </c>
      <c r="C2518" s="165">
        <f>YEAR(TRM_día[[#This Row],[Fecha]])</f>
        <v>2020</v>
      </c>
      <c r="D2518" s="82">
        <f>DATE(YEAR(TRM_día[[#This Row],[Fecha]]),MONTH(TRM_día[[#This Row],[Fecha]]),1)</f>
        <v>44136</v>
      </c>
      <c r="E2518">
        <v>3647.1</v>
      </c>
    </row>
    <row r="2519" spans="2:5">
      <c r="B2519" s="82" t="s">
        <v>3073</v>
      </c>
      <c r="C2519" s="165">
        <f>YEAR(TRM_día[[#This Row],[Fecha]])</f>
        <v>2020</v>
      </c>
      <c r="D2519" s="82">
        <f>DATE(YEAR(TRM_día[[#This Row],[Fecha]]),MONTH(TRM_día[[#This Row],[Fecha]]),1)</f>
        <v>44136</v>
      </c>
      <c r="E2519">
        <v>3649.9</v>
      </c>
    </row>
    <row r="2520" spans="2:5">
      <c r="B2520" s="82" t="s">
        <v>3074</v>
      </c>
      <c r="C2520" s="165">
        <f>YEAR(TRM_día[[#This Row],[Fecha]])</f>
        <v>2020</v>
      </c>
      <c r="D2520" s="82">
        <f>DATE(YEAR(TRM_día[[#This Row],[Fecha]]),MONTH(TRM_día[[#This Row],[Fecha]]),1)</f>
        <v>44136</v>
      </c>
      <c r="E2520">
        <v>3649.9</v>
      </c>
    </row>
    <row r="2521" spans="2:5">
      <c r="B2521" s="82" t="s">
        <v>3075</v>
      </c>
      <c r="C2521" s="165">
        <f>YEAR(TRM_día[[#This Row],[Fecha]])</f>
        <v>2020</v>
      </c>
      <c r="D2521" s="82">
        <f>DATE(YEAR(TRM_día[[#This Row],[Fecha]]),MONTH(TRM_día[[#This Row],[Fecha]]),1)</f>
        <v>44136</v>
      </c>
      <c r="E2521">
        <v>3649.9</v>
      </c>
    </row>
    <row r="2522" spans="2:5">
      <c r="B2522" s="82" t="s">
        <v>3076</v>
      </c>
      <c r="C2522" s="165">
        <f>YEAR(TRM_día[[#This Row],[Fecha]])</f>
        <v>2020</v>
      </c>
      <c r="D2522" s="82">
        <f>DATE(YEAR(TRM_día[[#This Row],[Fecha]]),MONTH(TRM_día[[#This Row],[Fecha]]),1)</f>
        <v>44136</v>
      </c>
      <c r="E2522">
        <v>3632.92</v>
      </c>
    </row>
    <row r="2523" spans="2:5">
      <c r="B2523" s="82" t="s">
        <v>3077</v>
      </c>
      <c r="C2523" s="165">
        <f>YEAR(TRM_día[[#This Row],[Fecha]])</f>
        <v>2020</v>
      </c>
      <c r="D2523" s="82">
        <f>DATE(YEAR(TRM_día[[#This Row],[Fecha]]),MONTH(TRM_día[[#This Row],[Fecha]]),1)</f>
        <v>44136</v>
      </c>
      <c r="E2523">
        <v>3643.24</v>
      </c>
    </row>
    <row r="2524" spans="2:5">
      <c r="B2524" s="82" t="s">
        <v>3078</v>
      </c>
      <c r="C2524" s="165">
        <f>YEAR(TRM_día[[#This Row],[Fecha]])</f>
        <v>2020</v>
      </c>
      <c r="D2524" s="82">
        <f>DATE(YEAR(TRM_día[[#This Row],[Fecha]]),MONTH(TRM_día[[#This Row],[Fecha]]),1)</f>
        <v>44136</v>
      </c>
      <c r="E2524">
        <v>3620.39</v>
      </c>
    </row>
    <row r="2525" spans="2:5">
      <c r="B2525" s="82" t="s">
        <v>3079</v>
      </c>
      <c r="C2525" s="165">
        <f>YEAR(TRM_día[[#This Row],[Fecha]])</f>
        <v>2020</v>
      </c>
      <c r="D2525" s="82">
        <f>DATE(YEAR(TRM_día[[#This Row],[Fecha]]),MONTH(TRM_día[[#This Row],[Fecha]]),1)</f>
        <v>44136</v>
      </c>
      <c r="E2525">
        <v>3620.39</v>
      </c>
    </row>
    <row r="2526" spans="2:5">
      <c r="B2526" s="82" t="s">
        <v>3080</v>
      </c>
      <c r="C2526" s="165">
        <f>YEAR(TRM_día[[#This Row],[Fecha]])</f>
        <v>2020</v>
      </c>
      <c r="D2526" s="82">
        <f>DATE(YEAR(TRM_día[[#This Row],[Fecha]]),MONTH(TRM_día[[#This Row],[Fecha]]),1)</f>
        <v>44136</v>
      </c>
      <c r="E2526">
        <v>3611.44</v>
      </c>
    </row>
    <row r="2527" spans="2:5">
      <c r="B2527" s="82" t="s">
        <v>3081</v>
      </c>
      <c r="C2527" s="165">
        <f>YEAR(TRM_día[[#This Row],[Fecha]])</f>
        <v>2020</v>
      </c>
      <c r="D2527" s="82">
        <f>DATE(YEAR(TRM_día[[#This Row],[Fecha]]),MONTH(TRM_día[[#This Row],[Fecha]]),1)</f>
        <v>44136</v>
      </c>
      <c r="E2527">
        <v>3611.44</v>
      </c>
    </row>
    <row r="2528" spans="2:5">
      <c r="B2528" s="82" t="s">
        <v>3082</v>
      </c>
      <c r="C2528" s="165">
        <f>YEAR(TRM_día[[#This Row],[Fecha]])</f>
        <v>2020</v>
      </c>
      <c r="D2528" s="82">
        <f>DATE(YEAR(TRM_día[[#This Row],[Fecha]]),MONTH(TRM_día[[#This Row],[Fecha]]),1)</f>
        <v>44136</v>
      </c>
      <c r="E2528">
        <v>3611.44</v>
      </c>
    </row>
    <row r="2529" spans="2:5">
      <c r="B2529" s="82" t="s">
        <v>3083</v>
      </c>
      <c r="C2529" s="165">
        <f>YEAR(TRM_día[[#This Row],[Fecha]])</f>
        <v>2020</v>
      </c>
      <c r="D2529" s="82">
        <f>DATE(YEAR(TRM_día[[#This Row],[Fecha]]),MONTH(TRM_día[[#This Row],[Fecha]]),1)</f>
        <v>44166</v>
      </c>
      <c r="E2529">
        <v>3591.84</v>
      </c>
    </row>
    <row r="2530" spans="2:5">
      <c r="B2530" s="82" t="s">
        <v>3084</v>
      </c>
      <c r="C2530" s="165">
        <f>YEAR(TRM_día[[#This Row],[Fecha]])</f>
        <v>2020</v>
      </c>
      <c r="D2530" s="82">
        <f>DATE(YEAR(TRM_día[[#This Row],[Fecha]]),MONTH(TRM_día[[#This Row],[Fecha]]),1)</f>
        <v>44166</v>
      </c>
      <c r="E2530">
        <v>3558.57</v>
      </c>
    </row>
    <row r="2531" spans="2:5">
      <c r="B2531" s="82" t="s">
        <v>3085</v>
      </c>
      <c r="C2531" s="165">
        <f>YEAR(TRM_día[[#This Row],[Fecha]])</f>
        <v>2020</v>
      </c>
      <c r="D2531" s="82">
        <f>DATE(YEAR(TRM_día[[#This Row],[Fecha]]),MONTH(TRM_día[[#This Row],[Fecha]]),1)</f>
        <v>44166</v>
      </c>
      <c r="E2531">
        <v>3533.21</v>
      </c>
    </row>
    <row r="2532" spans="2:5">
      <c r="B2532" s="82" t="s">
        <v>3086</v>
      </c>
      <c r="C2532" s="165">
        <f>YEAR(TRM_día[[#This Row],[Fecha]])</f>
        <v>2020</v>
      </c>
      <c r="D2532" s="82">
        <f>DATE(YEAR(TRM_día[[#This Row],[Fecha]]),MONTH(TRM_día[[#This Row],[Fecha]]),1)</f>
        <v>44166</v>
      </c>
      <c r="E2532">
        <v>3481.44</v>
      </c>
    </row>
    <row r="2533" spans="2:5">
      <c r="B2533" s="82" t="s">
        <v>3087</v>
      </c>
      <c r="C2533" s="165">
        <f>YEAR(TRM_día[[#This Row],[Fecha]])</f>
        <v>2020</v>
      </c>
      <c r="D2533" s="82">
        <f>DATE(YEAR(TRM_día[[#This Row],[Fecha]]),MONTH(TRM_día[[#This Row],[Fecha]]),1)</f>
        <v>44166</v>
      </c>
      <c r="E2533">
        <v>3467.49</v>
      </c>
    </row>
    <row r="2534" spans="2:5">
      <c r="B2534" s="82" t="s">
        <v>3088</v>
      </c>
      <c r="C2534" s="165">
        <f>YEAR(TRM_día[[#This Row],[Fecha]])</f>
        <v>2020</v>
      </c>
      <c r="D2534" s="82">
        <f>DATE(YEAR(TRM_día[[#This Row],[Fecha]]),MONTH(TRM_día[[#This Row],[Fecha]]),1)</f>
        <v>44166</v>
      </c>
      <c r="E2534">
        <v>3467.49</v>
      </c>
    </row>
    <row r="2535" spans="2:5">
      <c r="B2535" s="82" t="s">
        <v>3089</v>
      </c>
      <c r="C2535" s="165">
        <f>YEAR(TRM_día[[#This Row],[Fecha]])</f>
        <v>2020</v>
      </c>
      <c r="D2535" s="82">
        <f>DATE(YEAR(TRM_día[[#This Row],[Fecha]]),MONTH(TRM_día[[#This Row],[Fecha]]),1)</f>
        <v>44166</v>
      </c>
      <c r="E2535">
        <v>3467.49</v>
      </c>
    </row>
    <row r="2536" spans="2:5">
      <c r="B2536" s="82" t="s">
        <v>3090</v>
      </c>
      <c r="C2536" s="165">
        <f>YEAR(TRM_día[[#This Row],[Fecha]])</f>
        <v>2020</v>
      </c>
      <c r="D2536" s="82">
        <f>DATE(YEAR(TRM_día[[#This Row],[Fecha]]),MONTH(TRM_día[[#This Row],[Fecha]]),1)</f>
        <v>44166</v>
      </c>
      <c r="E2536">
        <v>3487.65</v>
      </c>
    </row>
    <row r="2537" spans="2:5">
      <c r="B2537" s="82" t="s">
        <v>3091</v>
      </c>
      <c r="C2537" s="165">
        <f>YEAR(TRM_día[[#This Row],[Fecha]])</f>
        <v>2020</v>
      </c>
      <c r="D2537" s="82">
        <f>DATE(YEAR(TRM_día[[#This Row],[Fecha]]),MONTH(TRM_día[[#This Row],[Fecha]]),1)</f>
        <v>44166</v>
      </c>
      <c r="E2537">
        <v>3487.65</v>
      </c>
    </row>
    <row r="2538" spans="2:5">
      <c r="B2538" s="82" t="s">
        <v>3092</v>
      </c>
      <c r="C2538" s="165">
        <f>YEAR(TRM_día[[#This Row],[Fecha]])</f>
        <v>2020</v>
      </c>
      <c r="D2538" s="82">
        <f>DATE(YEAR(TRM_día[[#This Row],[Fecha]]),MONTH(TRM_día[[#This Row],[Fecha]]),1)</f>
        <v>44166</v>
      </c>
      <c r="E2538">
        <v>3465.76</v>
      </c>
    </row>
    <row r="2539" spans="2:5">
      <c r="B2539" s="82" t="s">
        <v>3093</v>
      </c>
      <c r="C2539" s="165">
        <f>YEAR(TRM_día[[#This Row],[Fecha]])</f>
        <v>2020</v>
      </c>
      <c r="D2539" s="82">
        <f>DATE(YEAR(TRM_día[[#This Row],[Fecha]]),MONTH(TRM_día[[#This Row],[Fecha]]),1)</f>
        <v>44166</v>
      </c>
      <c r="E2539">
        <v>3448.89</v>
      </c>
    </row>
    <row r="2540" spans="2:5">
      <c r="B2540" s="82" t="s">
        <v>3094</v>
      </c>
      <c r="C2540" s="165">
        <f>YEAR(TRM_día[[#This Row],[Fecha]])</f>
        <v>2020</v>
      </c>
      <c r="D2540" s="82">
        <f>DATE(YEAR(TRM_día[[#This Row],[Fecha]]),MONTH(TRM_día[[#This Row],[Fecha]]),1)</f>
        <v>44166</v>
      </c>
      <c r="E2540">
        <v>3433.45</v>
      </c>
    </row>
    <row r="2541" spans="2:5">
      <c r="B2541" s="82" t="s">
        <v>3095</v>
      </c>
      <c r="C2541" s="165">
        <f>YEAR(TRM_día[[#This Row],[Fecha]])</f>
        <v>2020</v>
      </c>
      <c r="D2541" s="82">
        <f>DATE(YEAR(TRM_día[[#This Row],[Fecha]]),MONTH(TRM_día[[#This Row],[Fecha]]),1)</f>
        <v>44166</v>
      </c>
      <c r="E2541">
        <v>3433.45</v>
      </c>
    </row>
    <row r="2542" spans="2:5">
      <c r="B2542" s="82" t="s">
        <v>3096</v>
      </c>
      <c r="C2542" s="165">
        <f>YEAR(TRM_día[[#This Row],[Fecha]])</f>
        <v>2020</v>
      </c>
      <c r="D2542" s="82">
        <f>DATE(YEAR(TRM_día[[#This Row],[Fecha]]),MONTH(TRM_día[[#This Row],[Fecha]]),1)</f>
        <v>44166</v>
      </c>
      <c r="E2542">
        <v>3433.45</v>
      </c>
    </row>
    <row r="2543" spans="2:5">
      <c r="B2543" s="82" t="s">
        <v>3097</v>
      </c>
      <c r="C2543" s="165">
        <f>YEAR(TRM_día[[#This Row],[Fecha]])</f>
        <v>2020</v>
      </c>
      <c r="D2543" s="82">
        <f>DATE(YEAR(TRM_día[[#This Row],[Fecha]]),MONTH(TRM_día[[#This Row],[Fecha]]),1)</f>
        <v>44166</v>
      </c>
      <c r="E2543">
        <v>3426.97</v>
      </c>
    </row>
    <row r="2544" spans="2:5">
      <c r="B2544" s="82" t="s">
        <v>3098</v>
      </c>
      <c r="C2544" s="165">
        <f>YEAR(TRM_día[[#This Row],[Fecha]])</f>
        <v>2020</v>
      </c>
      <c r="D2544" s="82">
        <f>DATE(YEAR(TRM_día[[#This Row],[Fecha]]),MONTH(TRM_día[[#This Row],[Fecha]]),1)</f>
        <v>44166</v>
      </c>
      <c r="E2544">
        <v>3422.44</v>
      </c>
    </row>
    <row r="2545" spans="2:5">
      <c r="B2545" s="82" t="s">
        <v>3099</v>
      </c>
      <c r="C2545" s="165">
        <f>YEAR(TRM_día[[#This Row],[Fecha]])</f>
        <v>2020</v>
      </c>
      <c r="D2545" s="82">
        <f>DATE(YEAR(TRM_día[[#This Row],[Fecha]]),MONTH(TRM_día[[#This Row],[Fecha]]),1)</f>
        <v>44166</v>
      </c>
      <c r="E2545">
        <v>3416.21</v>
      </c>
    </row>
    <row r="2546" spans="2:5">
      <c r="B2546" s="82" t="s">
        <v>3100</v>
      </c>
      <c r="C2546" s="165">
        <f>YEAR(TRM_día[[#This Row],[Fecha]])</f>
        <v>2020</v>
      </c>
      <c r="D2546" s="82">
        <f>DATE(YEAR(TRM_día[[#This Row],[Fecha]]),MONTH(TRM_día[[#This Row],[Fecha]]),1)</f>
        <v>44166</v>
      </c>
      <c r="E2546">
        <v>3410.82</v>
      </c>
    </row>
    <row r="2547" spans="2:5">
      <c r="B2547" s="82" t="s">
        <v>3101</v>
      </c>
      <c r="C2547" s="165">
        <f>YEAR(TRM_día[[#This Row],[Fecha]])</f>
        <v>2020</v>
      </c>
      <c r="D2547" s="82">
        <f>DATE(YEAR(TRM_día[[#This Row],[Fecha]]),MONTH(TRM_día[[#This Row],[Fecha]]),1)</f>
        <v>44166</v>
      </c>
      <c r="E2547">
        <v>3420.26</v>
      </c>
    </row>
    <row r="2548" spans="2:5">
      <c r="B2548" s="82" t="s">
        <v>3102</v>
      </c>
      <c r="C2548" s="165">
        <f>YEAR(TRM_día[[#This Row],[Fecha]])</f>
        <v>2020</v>
      </c>
      <c r="D2548" s="82">
        <f>DATE(YEAR(TRM_día[[#This Row],[Fecha]]),MONTH(TRM_día[[#This Row],[Fecha]]),1)</f>
        <v>44166</v>
      </c>
      <c r="E2548">
        <v>3420.26</v>
      </c>
    </row>
    <row r="2549" spans="2:5">
      <c r="B2549" s="82" t="s">
        <v>3103</v>
      </c>
      <c r="C2549" s="165">
        <f>YEAR(TRM_día[[#This Row],[Fecha]])</f>
        <v>2020</v>
      </c>
      <c r="D2549" s="82">
        <f>DATE(YEAR(TRM_día[[#This Row],[Fecha]]),MONTH(TRM_día[[#This Row],[Fecha]]),1)</f>
        <v>44166</v>
      </c>
      <c r="E2549">
        <v>3420.26</v>
      </c>
    </row>
    <row r="2550" spans="2:5">
      <c r="B2550" s="82" t="s">
        <v>3104</v>
      </c>
      <c r="C2550" s="165">
        <f>YEAR(TRM_día[[#This Row],[Fecha]])</f>
        <v>2020</v>
      </c>
      <c r="D2550" s="82">
        <f>DATE(YEAR(TRM_día[[#This Row],[Fecha]]),MONTH(TRM_día[[#This Row],[Fecha]]),1)</f>
        <v>44166</v>
      </c>
      <c r="E2550">
        <v>3442.41</v>
      </c>
    </row>
    <row r="2551" spans="2:5">
      <c r="B2551" s="82" t="s">
        <v>3105</v>
      </c>
      <c r="C2551" s="165">
        <f>YEAR(TRM_día[[#This Row],[Fecha]])</f>
        <v>2020</v>
      </c>
      <c r="D2551" s="82">
        <f>DATE(YEAR(TRM_día[[#This Row],[Fecha]]),MONTH(TRM_día[[#This Row],[Fecha]]),1)</f>
        <v>44166</v>
      </c>
      <c r="E2551">
        <v>3444.9</v>
      </c>
    </row>
    <row r="2552" spans="2:5">
      <c r="B2552" s="82" t="s">
        <v>3106</v>
      </c>
      <c r="C2552" s="165">
        <f>YEAR(TRM_día[[#This Row],[Fecha]])</f>
        <v>2020</v>
      </c>
      <c r="D2552" s="82">
        <f>DATE(YEAR(TRM_día[[#This Row],[Fecha]]),MONTH(TRM_día[[#This Row],[Fecha]]),1)</f>
        <v>44166</v>
      </c>
      <c r="E2552">
        <v>3482.51</v>
      </c>
    </row>
    <row r="2553" spans="2:5">
      <c r="B2553" s="82" t="s">
        <v>3107</v>
      </c>
      <c r="C2553" s="165">
        <f>YEAR(TRM_día[[#This Row],[Fecha]])</f>
        <v>2020</v>
      </c>
      <c r="D2553" s="82">
        <f>DATE(YEAR(TRM_día[[#This Row],[Fecha]]),MONTH(TRM_día[[#This Row],[Fecha]]),1)</f>
        <v>44166</v>
      </c>
      <c r="E2553">
        <v>3493.77</v>
      </c>
    </row>
    <row r="2554" spans="2:5">
      <c r="B2554" s="82" t="s">
        <v>3108</v>
      </c>
      <c r="C2554" s="165">
        <f>YEAR(TRM_día[[#This Row],[Fecha]])</f>
        <v>2020</v>
      </c>
      <c r="D2554" s="82">
        <f>DATE(YEAR(TRM_día[[#This Row],[Fecha]]),MONTH(TRM_día[[#This Row],[Fecha]]),1)</f>
        <v>44166</v>
      </c>
      <c r="E2554">
        <v>3493.77</v>
      </c>
    </row>
    <row r="2555" spans="2:5">
      <c r="B2555" s="82" t="s">
        <v>3109</v>
      </c>
      <c r="C2555" s="165">
        <f>YEAR(TRM_día[[#This Row],[Fecha]])</f>
        <v>2020</v>
      </c>
      <c r="D2555" s="82">
        <f>DATE(YEAR(TRM_día[[#This Row],[Fecha]]),MONTH(TRM_día[[#This Row],[Fecha]]),1)</f>
        <v>44166</v>
      </c>
      <c r="E2555">
        <v>3493.77</v>
      </c>
    </row>
    <row r="2556" spans="2:5">
      <c r="B2556" s="82" t="s">
        <v>3110</v>
      </c>
      <c r="C2556" s="165">
        <f>YEAR(TRM_día[[#This Row],[Fecha]])</f>
        <v>2020</v>
      </c>
      <c r="D2556" s="82">
        <f>DATE(YEAR(TRM_día[[#This Row],[Fecha]]),MONTH(TRM_día[[#This Row],[Fecha]]),1)</f>
        <v>44166</v>
      </c>
      <c r="E2556">
        <v>3493.77</v>
      </c>
    </row>
    <row r="2557" spans="2:5">
      <c r="B2557" s="82" t="s">
        <v>3111</v>
      </c>
      <c r="C2557" s="165">
        <f>YEAR(TRM_día[[#This Row],[Fecha]])</f>
        <v>2020</v>
      </c>
      <c r="D2557" s="82">
        <f>DATE(YEAR(TRM_día[[#This Row],[Fecha]]),MONTH(TRM_día[[#This Row],[Fecha]]),1)</f>
        <v>44166</v>
      </c>
      <c r="E2557">
        <v>3495.39</v>
      </c>
    </row>
    <row r="2558" spans="2:5">
      <c r="B2558" s="82" t="s">
        <v>3112</v>
      </c>
      <c r="C2558" s="165">
        <f>YEAR(TRM_día[[#This Row],[Fecha]])</f>
        <v>2020</v>
      </c>
      <c r="D2558" s="82">
        <f>DATE(YEAR(TRM_día[[#This Row],[Fecha]]),MONTH(TRM_día[[#This Row],[Fecha]]),1)</f>
        <v>44166</v>
      </c>
      <c r="E2558">
        <v>3482.1</v>
      </c>
    </row>
    <row r="2559" spans="2:5">
      <c r="B2559" s="82" t="s">
        <v>3113</v>
      </c>
      <c r="C2559" s="165">
        <f>YEAR(TRM_día[[#This Row],[Fecha]])</f>
        <v>2020</v>
      </c>
      <c r="D2559" s="82">
        <f>DATE(YEAR(TRM_día[[#This Row],[Fecha]]),MONTH(TRM_día[[#This Row],[Fecha]]),1)</f>
        <v>44166</v>
      </c>
      <c r="E2559">
        <v>3432.5</v>
      </c>
    </row>
    <row r="2560" spans="2:5">
      <c r="B2560" s="82" t="s">
        <v>3114</v>
      </c>
      <c r="C2560" s="165">
        <f>YEAR(TRM_día[[#This Row],[Fecha]])</f>
        <v>2021</v>
      </c>
      <c r="D2560" s="82">
        <f>DATE(YEAR(TRM_día[[#This Row],[Fecha]]),MONTH(TRM_día[[#This Row],[Fecha]]),1)</f>
        <v>44197</v>
      </c>
      <c r="E2560">
        <v>3432.5</v>
      </c>
    </row>
    <row r="2561" spans="2:5">
      <c r="B2561" s="82" t="s">
        <v>3115</v>
      </c>
      <c r="C2561" s="165">
        <f>YEAR(TRM_día[[#This Row],[Fecha]])</f>
        <v>2021</v>
      </c>
      <c r="D2561" s="82">
        <f>DATE(YEAR(TRM_día[[#This Row],[Fecha]]),MONTH(TRM_día[[#This Row],[Fecha]]),1)</f>
        <v>44197</v>
      </c>
      <c r="E2561">
        <v>3432.5</v>
      </c>
    </row>
    <row r="2562" spans="2:5">
      <c r="B2562" s="82" t="s">
        <v>3116</v>
      </c>
      <c r="C2562" s="165">
        <f>YEAR(TRM_día[[#This Row],[Fecha]])</f>
        <v>2021</v>
      </c>
      <c r="D2562" s="82">
        <f>DATE(YEAR(TRM_día[[#This Row],[Fecha]]),MONTH(TRM_día[[#This Row],[Fecha]]),1)</f>
        <v>44197</v>
      </c>
      <c r="E2562">
        <v>3432.5</v>
      </c>
    </row>
    <row r="2563" spans="2:5">
      <c r="B2563" s="82" t="s">
        <v>3117</v>
      </c>
      <c r="C2563" s="165">
        <f>YEAR(TRM_día[[#This Row],[Fecha]])</f>
        <v>2021</v>
      </c>
      <c r="D2563" s="82">
        <f>DATE(YEAR(TRM_día[[#This Row],[Fecha]]),MONTH(TRM_día[[#This Row],[Fecha]]),1)</f>
        <v>44197</v>
      </c>
      <c r="E2563">
        <v>3432.5</v>
      </c>
    </row>
    <row r="2564" spans="2:5">
      <c r="B2564" s="82" t="s">
        <v>3118</v>
      </c>
      <c r="C2564" s="165">
        <f>YEAR(TRM_día[[#This Row],[Fecha]])</f>
        <v>2021</v>
      </c>
      <c r="D2564" s="82">
        <f>DATE(YEAR(TRM_día[[#This Row],[Fecha]]),MONTH(TRM_día[[#This Row],[Fecha]]),1)</f>
        <v>44197</v>
      </c>
      <c r="E2564">
        <v>3420.78</v>
      </c>
    </row>
    <row r="2565" spans="2:5">
      <c r="B2565" s="82" t="s">
        <v>3119</v>
      </c>
      <c r="C2565" s="165">
        <f>YEAR(TRM_día[[#This Row],[Fecha]])</f>
        <v>2021</v>
      </c>
      <c r="D2565" s="82">
        <f>DATE(YEAR(TRM_día[[#This Row],[Fecha]]),MONTH(TRM_día[[#This Row],[Fecha]]),1)</f>
        <v>44197</v>
      </c>
      <c r="E2565">
        <v>3450.74</v>
      </c>
    </row>
    <row r="2566" spans="2:5">
      <c r="B2566" s="82" t="s">
        <v>3120</v>
      </c>
      <c r="C2566" s="165">
        <f>YEAR(TRM_día[[#This Row],[Fecha]])</f>
        <v>2021</v>
      </c>
      <c r="D2566" s="82">
        <f>DATE(YEAR(TRM_día[[#This Row],[Fecha]]),MONTH(TRM_día[[#This Row],[Fecha]]),1)</f>
        <v>44197</v>
      </c>
      <c r="E2566">
        <v>3428.04</v>
      </c>
    </row>
    <row r="2567" spans="2:5">
      <c r="B2567" s="82" t="s">
        <v>3121</v>
      </c>
      <c r="C2567" s="165">
        <f>YEAR(TRM_día[[#This Row],[Fecha]])</f>
        <v>2021</v>
      </c>
      <c r="D2567" s="82">
        <f>DATE(YEAR(TRM_día[[#This Row],[Fecha]]),MONTH(TRM_día[[#This Row],[Fecha]]),1)</f>
        <v>44197</v>
      </c>
      <c r="E2567">
        <v>3459.39</v>
      </c>
    </row>
    <row r="2568" spans="2:5">
      <c r="B2568" s="82" t="s">
        <v>3122</v>
      </c>
      <c r="C2568" s="165">
        <f>YEAR(TRM_día[[#This Row],[Fecha]])</f>
        <v>2021</v>
      </c>
      <c r="D2568" s="82">
        <f>DATE(YEAR(TRM_día[[#This Row],[Fecha]]),MONTH(TRM_día[[#This Row],[Fecha]]),1)</f>
        <v>44197</v>
      </c>
      <c r="E2568">
        <v>3478.11</v>
      </c>
    </row>
    <row r="2569" spans="2:5">
      <c r="B2569" s="82" t="s">
        <v>3123</v>
      </c>
      <c r="C2569" s="165">
        <f>YEAR(TRM_día[[#This Row],[Fecha]])</f>
        <v>2021</v>
      </c>
      <c r="D2569" s="82">
        <f>DATE(YEAR(TRM_día[[#This Row],[Fecha]]),MONTH(TRM_día[[#This Row],[Fecha]]),1)</f>
        <v>44197</v>
      </c>
      <c r="E2569">
        <v>3478.11</v>
      </c>
    </row>
    <row r="2570" spans="2:5">
      <c r="B2570" s="82" t="s">
        <v>3124</v>
      </c>
      <c r="C2570" s="165">
        <f>YEAR(TRM_día[[#This Row],[Fecha]])</f>
        <v>2021</v>
      </c>
      <c r="D2570" s="82">
        <f>DATE(YEAR(TRM_día[[#This Row],[Fecha]]),MONTH(TRM_día[[#This Row],[Fecha]]),1)</f>
        <v>44197</v>
      </c>
      <c r="E2570">
        <v>3478.11</v>
      </c>
    </row>
    <row r="2571" spans="2:5">
      <c r="B2571" s="82" t="s">
        <v>3125</v>
      </c>
      <c r="C2571" s="165">
        <f>YEAR(TRM_día[[#This Row],[Fecha]])</f>
        <v>2021</v>
      </c>
      <c r="D2571" s="82">
        <f>DATE(YEAR(TRM_día[[#This Row],[Fecha]]),MONTH(TRM_día[[#This Row],[Fecha]]),1)</f>
        <v>44197</v>
      </c>
      <c r="E2571">
        <v>3478.11</v>
      </c>
    </row>
    <row r="2572" spans="2:5">
      <c r="B2572" s="82" t="s">
        <v>3126</v>
      </c>
      <c r="C2572" s="165">
        <f>YEAR(TRM_día[[#This Row],[Fecha]])</f>
        <v>2021</v>
      </c>
      <c r="D2572" s="82">
        <f>DATE(YEAR(TRM_día[[#This Row],[Fecha]]),MONTH(TRM_día[[#This Row],[Fecha]]),1)</f>
        <v>44197</v>
      </c>
      <c r="E2572">
        <v>3487.65</v>
      </c>
    </row>
    <row r="2573" spans="2:5">
      <c r="B2573" s="82" t="s">
        <v>3127</v>
      </c>
      <c r="C2573" s="165">
        <f>YEAR(TRM_día[[#This Row],[Fecha]])</f>
        <v>2021</v>
      </c>
      <c r="D2573" s="82">
        <f>DATE(YEAR(TRM_día[[#This Row],[Fecha]]),MONTH(TRM_día[[#This Row],[Fecha]]),1)</f>
        <v>44197</v>
      </c>
      <c r="E2573">
        <v>3478.36</v>
      </c>
    </row>
    <row r="2574" spans="2:5">
      <c r="B2574" s="82" t="s">
        <v>3128</v>
      </c>
      <c r="C2574" s="165">
        <f>YEAR(TRM_día[[#This Row],[Fecha]])</f>
        <v>2021</v>
      </c>
      <c r="D2574" s="82">
        <f>DATE(YEAR(TRM_día[[#This Row],[Fecha]]),MONTH(TRM_día[[#This Row],[Fecha]]),1)</f>
        <v>44197</v>
      </c>
      <c r="E2574">
        <v>3469.76</v>
      </c>
    </row>
    <row r="2575" spans="2:5">
      <c r="B2575" s="82" t="s">
        <v>3129</v>
      </c>
      <c r="C2575" s="165">
        <f>YEAR(TRM_día[[#This Row],[Fecha]])</f>
        <v>2021</v>
      </c>
      <c r="D2575" s="82">
        <f>DATE(YEAR(TRM_día[[#This Row],[Fecha]]),MONTH(TRM_día[[#This Row],[Fecha]]),1)</f>
        <v>44197</v>
      </c>
      <c r="E2575">
        <v>3466.8</v>
      </c>
    </row>
    <row r="2576" spans="2:5">
      <c r="B2576" s="82" t="s">
        <v>3130</v>
      </c>
      <c r="C2576" s="165">
        <f>YEAR(TRM_día[[#This Row],[Fecha]])</f>
        <v>2021</v>
      </c>
      <c r="D2576" s="82">
        <f>DATE(YEAR(TRM_día[[#This Row],[Fecha]]),MONTH(TRM_día[[#This Row],[Fecha]]),1)</f>
        <v>44197</v>
      </c>
      <c r="E2576">
        <v>3466.8</v>
      </c>
    </row>
    <row r="2577" spans="2:5">
      <c r="B2577" s="82" t="s">
        <v>3131</v>
      </c>
      <c r="C2577" s="165">
        <f>YEAR(TRM_día[[#This Row],[Fecha]])</f>
        <v>2021</v>
      </c>
      <c r="D2577" s="82">
        <f>DATE(YEAR(TRM_día[[#This Row],[Fecha]]),MONTH(TRM_día[[#This Row],[Fecha]]),1)</f>
        <v>44197</v>
      </c>
      <c r="E2577">
        <v>3466.8</v>
      </c>
    </row>
    <row r="2578" spans="2:5">
      <c r="B2578" s="82" t="s">
        <v>3132</v>
      </c>
      <c r="C2578" s="165">
        <f>YEAR(TRM_día[[#This Row],[Fecha]])</f>
        <v>2021</v>
      </c>
      <c r="D2578" s="82">
        <f>DATE(YEAR(TRM_día[[#This Row],[Fecha]]),MONTH(TRM_día[[#This Row],[Fecha]]),1)</f>
        <v>44197</v>
      </c>
      <c r="E2578">
        <v>3466.8</v>
      </c>
    </row>
    <row r="2579" spans="2:5">
      <c r="B2579" s="82" t="s">
        <v>3133</v>
      </c>
      <c r="C2579" s="165">
        <f>YEAR(TRM_día[[#This Row],[Fecha]])</f>
        <v>2021</v>
      </c>
      <c r="D2579" s="82">
        <f>DATE(YEAR(TRM_día[[#This Row],[Fecha]]),MONTH(TRM_día[[#This Row],[Fecha]]),1)</f>
        <v>44197</v>
      </c>
      <c r="E2579">
        <v>3482.03</v>
      </c>
    </row>
    <row r="2580" spans="2:5">
      <c r="B2580" s="82" t="s">
        <v>3134</v>
      </c>
      <c r="C2580" s="165">
        <f>YEAR(TRM_día[[#This Row],[Fecha]])</f>
        <v>2021</v>
      </c>
      <c r="D2580" s="82">
        <f>DATE(YEAR(TRM_día[[#This Row],[Fecha]]),MONTH(TRM_día[[#This Row],[Fecha]]),1)</f>
        <v>44197</v>
      </c>
      <c r="E2580">
        <v>3476.19</v>
      </c>
    </row>
    <row r="2581" spans="2:5">
      <c r="B2581" s="82" t="s">
        <v>3135</v>
      </c>
      <c r="C2581" s="165">
        <f>YEAR(TRM_día[[#This Row],[Fecha]])</f>
        <v>2021</v>
      </c>
      <c r="D2581" s="82">
        <f>DATE(YEAR(TRM_día[[#This Row],[Fecha]]),MONTH(TRM_día[[#This Row],[Fecha]]),1)</f>
        <v>44197</v>
      </c>
      <c r="E2581">
        <v>3477.48</v>
      </c>
    </row>
    <row r="2582" spans="2:5">
      <c r="B2582" s="82" t="s">
        <v>3136</v>
      </c>
      <c r="C2582" s="165">
        <f>YEAR(TRM_día[[#This Row],[Fecha]])</f>
        <v>2021</v>
      </c>
      <c r="D2582" s="82">
        <f>DATE(YEAR(TRM_día[[#This Row],[Fecha]]),MONTH(TRM_día[[#This Row],[Fecha]]),1)</f>
        <v>44197</v>
      </c>
      <c r="E2582">
        <v>3525.25</v>
      </c>
    </row>
    <row r="2583" spans="2:5">
      <c r="B2583" s="82" t="s">
        <v>3137</v>
      </c>
      <c r="C2583" s="165">
        <f>YEAR(TRM_día[[#This Row],[Fecha]])</f>
        <v>2021</v>
      </c>
      <c r="D2583" s="82">
        <f>DATE(YEAR(TRM_día[[#This Row],[Fecha]]),MONTH(TRM_día[[#This Row],[Fecha]]),1)</f>
        <v>44197</v>
      </c>
      <c r="E2583">
        <v>3525.25</v>
      </c>
    </row>
    <row r="2584" spans="2:5">
      <c r="B2584" s="82" t="s">
        <v>3138</v>
      </c>
      <c r="C2584" s="165">
        <f>YEAR(TRM_día[[#This Row],[Fecha]])</f>
        <v>2021</v>
      </c>
      <c r="D2584" s="82">
        <f>DATE(YEAR(TRM_día[[#This Row],[Fecha]]),MONTH(TRM_día[[#This Row],[Fecha]]),1)</f>
        <v>44197</v>
      </c>
      <c r="E2584">
        <v>3525.25</v>
      </c>
    </row>
    <row r="2585" spans="2:5">
      <c r="B2585" s="82" t="s">
        <v>3139</v>
      </c>
      <c r="C2585" s="165">
        <f>YEAR(TRM_día[[#This Row],[Fecha]])</f>
        <v>2021</v>
      </c>
      <c r="D2585" s="82">
        <f>DATE(YEAR(TRM_día[[#This Row],[Fecha]]),MONTH(TRM_día[[#This Row],[Fecha]]),1)</f>
        <v>44197</v>
      </c>
      <c r="E2585">
        <v>3582.41</v>
      </c>
    </row>
    <row r="2586" spans="2:5">
      <c r="B2586" s="82" t="s">
        <v>3140</v>
      </c>
      <c r="C2586" s="165">
        <f>YEAR(TRM_día[[#This Row],[Fecha]])</f>
        <v>2021</v>
      </c>
      <c r="D2586" s="82">
        <f>DATE(YEAR(TRM_día[[#This Row],[Fecha]]),MONTH(TRM_día[[#This Row],[Fecha]]),1)</f>
        <v>44197</v>
      </c>
      <c r="E2586">
        <v>3591.48</v>
      </c>
    </row>
    <row r="2587" spans="2:5">
      <c r="B2587" s="82" t="s">
        <v>3141</v>
      </c>
      <c r="C2587" s="165">
        <f>YEAR(TRM_día[[#This Row],[Fecha]])</f>
        <v>2021</v>
      </c>
      <c r="D2587" s="82">
        <f>DATE(YEAR(TRM_día[[#This Row],[Fecha]]),MONTH(TRM_día[[#This Row],[Fecha]]),1)</f>
        <v>44197</v>
      </c>
      <c r="E2587">
        <v>3636.91</v>
      </c>
    </row>
    <row r="2588" spans="2:5">
      <c r="B2588" s="82" t="s">
        <v>3142</v>
      </c>
      <c r="C2588" s="165">
        <f>YEAR(TRM_día[[#This Row],[Fecha]])</f>
        <v>2021</v>
      </c>
      <c r="D2588" s="82">
        <f>DATE(YEAR(TRM_día[[#This Row],[Fecha]]),MONTH(TRM_día[[#This Row],[Fecha]]),1)</f>
        <v>44197</v>
      </c>
      <c r="E2588">
        <v>3585.44</v>
      </c>
    </row>
    <row r="2589" spans="2:5">
      <c r="B2589" s="82" t="s">
        <v>3143</v>
      </c>
      <c r="C2589" s="165">
        <f>YEAR(TRM_día[[#This Row],[Fecha]])</f>
        <v>2021</v>
      </c>
      <c r="D2589" s="82">
        <f>DATE(YEAR(TRM_día[[#This Row],[Fecha]]),MONTH(TRM_día[[#This Row],[Fecha]]),1)</f>
        <v>44197</v>
      </c>
      <c r="E2589">
        <v>3559.46</v>
      </c>
    </row>
    <row r="2590" spans="2:5">
      <c r="B2590" s="82" t="s">
        <v>3144</v>
      </c>
      <c r="C2590" s="165">
        <f>YEAR(TRM_día[[#This Row],[Fecha]])</f>
        <v>2021</v>
      </c>
      <c r="D2590" s="82">
        <f>DATE(YEAR(TRM_día[[#This Row],[Fecha]]),MONTH(TRM_día[[#This Row],[Fecha]]),1)</f>
        <v>44197</v>
      </c>
      <c r="E2590">
        <v>3559.46</v>
      </c>
    </row>
    <row r="2591" spans="2:5">
      <c r="B2591" s="82" t="s">
        <v>3145</v>
      </c>
      <c r="C2591" s="165">
        <f>YEAR(TRM_día[[#This Row],[Fecha]])</f>
        <v>2021</v>
      </c>
      <c r="D2591" s="82">
        <f>DATE(YEAR(TRM_día[[#This Row],[Fecha]]),MONTH(TRM_día[[#This Row],[Fecha]]),1)</f>
        <v>44228</v>
      </c>
      <c r="E2591">
        <v>3559.46</v>
      </c>
    </row>
    <row r="2592" spans="2:5">
      <c r="B2592" s="82" t="s">
        <v>3146</v>
      </c>
      <c r="C2592" s="165">
        <f>YEAR(TRM_día[[#This Row],[Fecha]])</f>
        <v>2021</v>
      </c>
      <c r="D2592" s="82">
        <f>DATE(YEAR(TRM_día[[#This Row],[Fecha]]),MONTH(TRM_día[[#This Row],[Fecha]]),1)</f>
        <v>44228</v>
      </c>
      <c r="E2592">
        <v>3561.37</v>
      </c>
    </row>
    <row r="2593" spans="2:5">
      <c r="B2593" s="82" t="s">
        <v>3147</v>
      </c>
      <c r="C2593" s="165">
        <f>YEAR(TRM_día[[#This Row],[Fecha]])</f>
        <v>2021</v>
      </c>
      <c r="D2593" s="82">
        <f>DATE(YEAR(TRM_día[[#This Row],[Fecha]]),MONTH(TRM_día[[#This Row],[Fecha]]),1)</f>
        <v>44228</v>
      </c>
      <c r="E2593">
        <v>3534.99</v>
      </c>
    </row>
    <row r="2594" spans="2:5">
      <c r="B2594" s="82" t="s">
        <v>3148</v>
      </c>
      <c r="C2594" s="165">
        <f>YEAR(TRM_día[[#This Row],[Fecha]])</f>
        <v>2021</v>
      </c>
      <c r="D2594" s="82">
        <f>DATE(YEAR(TRM_día[[#This Row],[Fecha]]),MONTH(TRM_día[[#This Row],[Fecha]]),1)</f>
        <v>44228</v>
      </c>
      <c r="E2594">
        <v>3522.57</v>
      </c>
    </row>
    <row r="2595" spans="2:5">
      <c r="B2595" s="82" t="s">
        <v>3149</v>
      </c>
      <c r="C2595" s="165">
        <f>YEAR(TRM_día[[#This Row],[Fecha]])</f>
        <v>2021</v>
      </c>
      <c r="D2595" s="82">
        <f>DATE(YEAR(TRM_día[[#This Row],[Fecha]]),MONTH(TRM_día[[#This Row],[Fecha]]),1)</f>
        <v>44228</v>
      </c>
      <c r="E2595">
        <v>3558.63</v>
      </c>
    </row>
    <row r="2596" spans="2:5">
      <c r="B2596" s="82" t="s">
        <v>3150</v>
      </c>
      <c r="C2596" s="165">
        <f>YEAR(TRM_día[[#This Row],[Fecha]])</f>
        <v>2021</v>
      </c>
      <c r="D2596" s="82">
        <f>DATE(YEAR(TRM_día[[#This Row],[Fecha]]),MONTH(TRM_día[[#This Row],[Fecha]]),1)</f>
        <v>44228</v>
      </c>
      <c r="E2596">
        <v>3543.28</v>
      </c>
    </row>
    <row r="2597" spans="2:5">
      <c r="B2597" s="82" t="s">
        <v>3151</v>
      </c>
      <c r="C2597" s="165">
        <f>YEAR(TRM_día[[#This Row],[Fecha]])</f>
        <v>2021</v>
      </c>
      <c r="D2597" s="82">
        <f>DATE(YEAR(TRM_día[[#This Row],[Fecha]]),MONTH(TRM_día[[#This Row],[Fecha]]),1)</f>
        <v>44228</v>
      </c>
      <c r="E2597">
        <v>3543.28</v>
      </c>
    </row>
    <row r="2598" spans="2:5">
      <c r="B2598" s="82" t="s">
        <v>3152</v>
      </c>
      <c r="C2598" s="165">
        <f>YEAR(TRM_día[[#This Row],[Fecha]])</f>
        <v>2021</v>
      </c>
      <c r="D2598" s="82">
        <f>DATE(YEAR(TRM_día[[#This Row],[Fecha]]),MONTH(TRM_día[[#This Row],[Fecha]]),1)</f>
        <v>44228</v>
      </c>
      <c r="E2598">
        <v>3543.28</v>
      </c>
    </row>
    <row r="2599" spans="2:5">
      <c r="B2599" s="82" t="s">
        <v>3153</v>
      </c>
      <c r="C2599" s="165">
        <f>YEAR(TRM_día[[#This Row],[Fecha]])</f>
        <v>2021</v>
      </c>
      <c r="D2599" s="82">
        <f>DATE(YEAR(TRM_día[[#This Row],[Fecha]]),MONTH(TRM_día[[#This Row],[Fecha]]),1)</f>
        <v>44228</v>
      </c>
      <c r="E2599">
        <v>3554.65</v>
      </c>
    </row>
    <row r="2600" spans="2:5">
      <c r="B2600" s="82" t="s">
        <v>3154</v>
      </c>
      <c r="C2600" s="165">
        <f>YEAR(TRM_día[[#This Row],[Fecha]])</f>
        <v>2021</v>
      </c>
      <c r="D2600" s="82">
        <f>DATE(YEAR(TRM_día[[#This Row],[Fecha]]),MONTH(TRM_día[[#This Row],[Fecha]]),1)</f>
        <v>44228</v>
      </c>
      <c r="E2600">
        <v>3583.23</v>
      </c>
    </row>
    <row r="2601" spans="2:5">
      <c r="B2601" s="82" t="s">
        <v>3155</v>
      </c>
      <c r="C2601" s="165">
        <f>YEAR(TRM_día[[#This Row],[Fecha]])</f>
        <v>2021</v>
      </c>
      <c r="D2601" s="82">
        <f>DATE(YEAR(TRM_día[[#This Row],[Fecha]]),MONTH(TRM_día[[#This Row],[Fecha]]),1)</f>
        <v>44228</v>
      </c>
      <c r="E2601">
        <v>3557.16</v>
      </c>
    </row>
    <row r="2602" spans="2:5">
      <c r="B2602" s="82" t="s">
        <v>3156</v>
      </c>
      <c r="C2602" s="165">
        <f>YEAR(TRM_día[[#This Row],[Fecha]])</f>
        <v>2021</v>
      </c>
      <c r="D2602" s="82">
        <f>DATE(YEAR(TRM_día[[#This Row],[Fecha]]),MONTH(TRM_día[[#This Row],[Fecha]]),1)</f>
        <v>44228</v>
      </c>
      <c r="E2602">
        <v>3525.45</v>
      </c>
    </row>
    <row r="2603" spans="2:5">
      <c r="B2603" s="82" t="s">
        <v>3157</v>
      </c>
      <c r="C2603" s="165">
        <f>YEAR(TRM_día[[#This Row],[Fecha]])</f>
        <v>2021</v>
      </c>
      <c r="D2603" s="82">
        <f>DATE(YEAR(TRM_día[[#This Row],[Fecha]]),MONTH(TRM_día[[#This Row],[Fecha]]),1)</f>
        <v>44228</v>
      </c>
      <c r="E2603">
        <v>3515.65</v>
      </c>
    </row>
    <row r="2604" spans="2:5">
      <c r="B2604" s="82" t="s">
        <v>3158</v>
      </c>
      <c r="C2604" s="165">
        <f>YEAR(TRM_día[[#This Row],[Fecha]])</f>
        <v>2021</v>
      </c>
      <c r="D2604" s="82">
        <f>DATE(YEAR(TRM_día[[#This Row],[Fecha]]),MONTH(TRM_día[[#This Row],[Fecha]]),1)</f>
        <v>44228</v>
      </c>
      <c r="E2604">
        <v>3515.65</v>
      </c>
    </row>
    <row r="2605" spans="2:5">
      <c r="B2605" s="82" t="s">
        <v>3159</v>
      </c>
      <c r="C2605" s="165">
        <f>YEAR(TRM_día[[#This Row],[Fecha]])</f>
        <v>2021</v>
      </c>
      <c r="D2605" s="82">
        <f>DATE(YEAR(TRM_día[[#This Row],[Fecha]]),MONTH(TRM_día[[#This Row],[Fecha]]),1)</f>
        <v>44228</v>
      </c>
      <c r="E2605">
        <v>3515.65</v>
      </c>
    </row>
    <row r="2606" spans="2:5">
      <c r="B2606" s="82" t="s">
        <v>3160</v>
      </c>
      <c r="C2606" s="165">
        <f>YEAR(TRM_día[[#This Row],[Fecha]])</f>
        <v>2021</v>
      </c>
      <c r="D2606" s="82">
        <f>DATE(YEAR(TRM_día[[#This Row],[Fecha]]),MONTH(TRM_día[[#This Row],[Fecha]]),1)</f>
        <v>44228</v>
      </c>
      <c r="E2606">
        <v>3515.65</v>
      </c>
    </row>
    <row r="2607" spans="2:5">
      <c r="B2607" s="82" t="s">
        <v>3161</v>
      </c>
      <c r="C2607" s="165">
        <f>YEAR(TRM_día[[#This Row],[Fecha]])</f>
        <v>2021</v>
      </c>
      <c r="D2607" s="82">
        <f>DATE(YEAR(TRM_día[[#This Row],[Fecha]]),MONTH(TRM_día[[#This Row],[Fecha]]),1)</f>
        <v>44228</v>
      </c>
      <c r="E2607">
        <v>3518.19</v>
      </c>
    </row>
    <row r="2608" spans="2:5">
      <c r="B2608" s="82" t="s">
        <v>3162</v>
      </c>
      <c r="C2608" s="165">
        <f>YEAR(TRM_día[[#This Row],[Fecha]])</f>
        <v>2021</v>
      </c>
      <c r="D2608" s="82">
        <f>DATE(YEAR(TRM_día[[#This Row],[Fecha]]),MONTH(TRM_día[[#This Row],[Fecha]]),1)</f>
        <v>44228</v>
      </c>
      <c r="E2608">
        <v>3545.84</v>
      </c>
    </row>
    <row r="2609" spans="2:5">
      <c r="B2609" s="82" t="s">
        <v>3163</v>
      </c>
      <c r="C2609" s="165">
        <f>YEAR(TRM_día[[#This Row],[Fecha]])</f>
        <v>2021</v>
      </c>
      <c r="D2609" s="82">
        <f>DATE(YEAR(TRM_día[[#This Row],[Fecha]]),MONTH(TRM_día[[#This Row],[Fecha]]),1)</f>
        <v>44228</v>
      </c>
      <c r="E2609">
        <v>3537.86</v>
      </c>
    </row>
    <row r="2610" spans="2:5">
      <c r="B2610" s="82" t="s">
        <v>3164</v>
      </c>
      <c r="C2610" s="165">
        <f>YEAR(TRM_día[[#This Row],[Fecha]])</f>
        <v>2021</v>
      </c>
      <c r="D2610" s="82">
        <f>DATE(YEAR(TRM_día[[#This Row],[Fecha]]),MONTH(TRM_día[[#This Row],[Fecha]]),1)</f>
        <v>44228</v>
      </c>
      <c r="E2610">
        <v>3555.4</v>
      </c>
    </row>
    <row r="2611" spans="2:5">
      <c r="B2611" s="82" t="s">
        <v>3165</v>
      </c>
      <c r="C2611" s="165">
        <f>YEAR(TRM_día[[#This Row],[Fecha]])</f>
        <v>2021</v>
      </c>
      <c r="D2611" s="82">
        <f>DATE(YEAR(TRM_día[[#This Row],[Fecha]]),MONTH(TRM_día[[#This Row],[Fecha]]),1)</f>
        <v>44228</v>
      </c>
      <c r="E2611">
        <v>3555.4</v>
      </c>
    </row>
    <row r="2612" spans="2:5">
      <c r="B2612" s="82" t="s">
        <v>3166</v>
      </c>
      <c r="C2612" s="165">
        <f>YEAR(TRM_día[[#This Row],[Fecha]])</f>
        <v>2021</v>
      </c>
      <c r="D2612" s="82">
        <f>DATE(YEAR(TRM_día[[#This Row],[Fecha]]),MONTH(TRM_día[[#This Row],[Fecha]]),1)</f>
        <v>44228</v>
      </c>
      <c r="E2612">
        <v>3555.4</v>
      </c>
    </row>
    <row r="2613" spans="2:5">
      <c r="B2613" s="82" t="s">
        <v>3167</v>
      </c>
      <c r="C2613" s="165">
        <f>YEAR(TRM_día[[#This Row],[Fecha]])</f>
        <v>2021</v>
      </c>
      <c r="D2613" s="82">
        <f>DATE(YEAR(TRM_día[[#This Row],[Fecha]]),MONTH(TRM_día[[#This Row],[Fecha]]),1)</f>
        <v>44228</v>
      </c>
      <c r="E2613">
        <v>3602.41</v>
      </c>
    </row>
    <row r="2614" spans="2:5">
      <c r="B2614" s="82" t="s">
        <v>3168</v>
      </c>
      <c r="C2614" s="165">
        <f>YEAR(TRM_día[[#This Row],[Fecha]])</f>
        <v>2021</v>
      </c>
      <c r="D2614" s="82">
        <f>DATE(YEAR(TRM_día[[#This Row],[Fecha]]),MONTH(TRM_día[[#This Row],[Fecha]]),1)</f>
        <v>44228</v>
      </c>
      <c r="E2614">
        <v>3590.37</v>
      </c>
    </row>
    <row r="2615" spans="2:5">
      <c r="B2615" s="82" t="s">
        <v>3169</v>
      </c>
      <c r="C2615" s="165">
        <f>YEAR(TRM_día[[#This Row],[Fecha]])</f>
        <v>2021</v>
      </c>
      <c r="D2615" s="82">
        <f>DATE(YEAR(TRM_día[[#This Row],[Fecha]]),MONTH(TRM_día[[#This Row],[Fecha]]),1)</f>
        <v>44228</v>
      </c>
      <c r="E2615">
        <v>3578.29</v>
      </c>
    </row>
    <row r="2616" spans="2:5">
      <c r="B2616" s="82" t="s">
        <v>3170</v>
      </c>
      <c r="C2616" s="165">
        <f>YEAR(TRM_día[[#This Row],[Fecha]])</f>
        <v>2021</v>
      </c>
      <c r="D2616" s="82">
        <f>DATE(YEAR(TRM_día[[#This Row],[Fecha]]),MONTH(TRM_día[[#This Row],[Fecha]]),1)</f>
        <v>44228</v>
      </c>
      <c r="E2616">
        <v>3588.23</v>
      </c>
    </row>
    <row r="2617" spans="2:5">
      <c r="B2617" s="82" t="s">
        <v>3171</v>
      </c>
      <c r="C2617" s="165">
        <f>YEAR(TRM_día[[#This Row],[Fecha]])</f>
        <v>2021</v>
      </c>
      <c r="D2617" s="82">
        <f>DATE(YEAR(TRM_día[[#This Row],[Fecha]]),MONTH(TRM_día[[#This Row],[Fecha]]),1)</f>
        <v>44228</v>
      </c>
      <c r="E2617">
        <v>3624.39</v>
      </c>
    </row>
    <row r="2618" spans="2:5">
      <c r="B2618" s="82" t="s">
        <v>3172</v>
      </c>
      <c r="C2618" s="165">
        <f>YEAR(TRM_día[[#This Row],[Fecha]])</f>
        <v>2021</v>
      </c>
      <c r="D2618" s="82">
        <f>DATE(YEAR(TRM_día[[#This Row],[Fecha]]),MONTH(TRM_día[[#This Row],[Fecha]]),1)</f>
        <v>44228</v>
      </c>
      <c r="E2618">
        <v>3624.39</v>
      </c>
    </row>
    <row r="2619" spans="2:5">
      <c r="B2619" s="82" t="s">
        <v>3173</v>
      </c>
      <c r="C2619" s="165">
        <f>YEAR(TRM_día[[#This Row],[Fecha]])</f>
        <v>2021</v>
      </c>
      <c r="D2619" s="82">
        <f>DATE(YEAR(TRM_día[[#This Row],[Fecha]]),MONTH(TRM_día[[#This Row],[Fecha]]),1)</f>
        <v>44256</v>
      </c>
      <c r="E2619">
        <v>3624.39</v>
      </c>
    </row>
    <row r="2620" spans="2:5">
      <c r="B2620" s="82" t="s">
        <v>3174</v>
      </c>
      <c r="C2620" s="165">
        <f>YEAR(TRM_día[[#This Row],[Fecha]])</f>
        <v>2021</v>
      </c>
      <c r="D2620" s="82">
        <f>DATE(YEAR(TRM_día[[#This Row],[Fecha]]),MONTH(TRM_día[[#This Row],[Fecha]]),1)</f>
        <v>44256</v>
      </c>
      <c r="E2620">
        <v>3622.36</v>
      </c>
    </row>
    <row r="2621" spans="2:5">
      <c r="B2621" s="82" t="s">
        <v>3175</v>
      </c>
      <c r="C2621" s="165">
        <f>YEAR(TRM_día[[#This Row],[Fecha]])</f>
        <v>2021</v>
      </c>
      <c r="D2621" s="82">
        <f>DATE(YEAR(TRM_día[[#This Row],[Fecha]]),MONTH(TRM_día[[#This Row],[Fecha]]),1)</f>
        <v>44256</v>
      </c>
      <c r="E2621">
        <v>3646.61</v>
      </c>
    </row>
    <row r="2622" spans="2:5">
      <c r="B2622" s="82" t="s">
        <v>3176</v>
      </c>
      <c r="C2622" s="165">
        <f>YEAR(TRM_día[[#This Row],[Fecha]])</f>
        <v>2021</v>
      </c>
      <c r="D2622" s="82">
        <f>DATE(YEAR(TRM_día[[#This Row],[Fecha]]),MONTH(TRM_día[[#This Row],[Fecha]]),1)</f>
        <v>44256</v>
      </c>
      <c r="E2622">
        <v>3676.94</v>
      </c>
    </row>
    <row r="2623" spans="2:5">
      <c r="B2623" s="82" t="s">
        <v>3177</v>
      </c>
      <c r="C2623" s="165">
        <f>YEAR(TRM_día[[#This Row],[Fecha]])</f>
        <v>2021</v>
      </c>
      <c r="D2623" s="82">
        <f>DATE(YEAR(TRM_día[[#This Row],[Fecha]]),MONTH(TRM_día[[#This Row],[Fecha]]),1)</f>
        <v>44256</v>
      </c>
      <c r="E2623">
        <v>3647.99</v>
      </c>
    </row>
    <row r="2624" spans="2:5">
      <c r="B2624" s="82" t="s">
        <v>3178</v>
      </c>
      <c r="C2624" s="165">
        <f>YEAR(TRM_día[[#This Row],[Fecha]])</f>
        <v>2021</v>
      </c>
      <c r="D2624" s="82">
        <f>DATE(YEAR(TRM_día[[#This Row],[Fecha]]),MONTH(TRM_día[[#This Row],[Fecha]]),1)</f>
        <v>44256</v>
      </c>
      <c r="E2624">
        <v>3640.2</v>
      </c>
    </row>
    <row r="2625" spans="2:5">
      <c r="B2625" s="82" t="s">
        <v>3179</v>
      </c>
      <c r="C2625" s="165">
        <f>YEAR(TRM_día[[#This Row],[Fecha]])</f>
        <v>2021</v>
      </c>
      <c r="D2625" s="82">
        <f>DATE(YEAR(TRM_día[[#This Row],[Fecha]]),MONTH(TRM_día[[#This Row],[Fecha]]),1)</f>
        <v>44256</v>
      </c>
      <c r="E2625">
        <v>3640.2</v>
      </c>
    </row>
    <row r="2626" spans="2:5">
      <c r="B2626" s="82" t="s">
        <v>3180</v>
      </c>
      <c r="C2626" s="165">
        <f>YEAR(TRM_día[[#This Row],[Fecha]])</f>
        <v>2021</v>
      </c>
      <c r="D2626" s="82">
        <f>DATE(YEAR(TRM_día[[#This Row],[Fecha]]),MONTH(TRM_día[[#This Row],[Fecha]]),1)</f>
        <v>44256</v>
      </c>
      <c r="E2626">
        <v>3640.2</v>
      </c>
    </row>
    <row r="2627" spans="2:5">
      <c r="B2627" s="82" t="s">
        <v>3181</v>
      </c>
      <c r="C2627" s="165">
        <f>YEAR(TRM_día[[#This Row],[Fecha]])</f>
        <v>2021</v>
      </c>
      <c r="D2627" s="82">
        <f>DATE(YEAR(TRM_día[[#This Row],[Fecha]]),MONTH(TRM_día[[#This Row],[Fecha]]),1)</f>
        <v>44256</v>
      </c>
      <c r="E2627">
        <v>3623.61</v>
      </c>
    </row>
    <row r="2628" spans="2:5">
      <c r="B2628" s="82" t="s">
        <v>3182</v>
      </c>
      <c r="C2628" s="165">
        <f>YEAR(TRM_día[[#This Row],[Fecha]])</f>
        <v>2021</v>
      </c>
      <c r="D2628" s="82">
        <f>DATE(YEAR(TRM_día[[#This Row],[Fecha]]),MONTH(TRM_día[[#This Row],[Fecha]]),1)</f>
        <v>44256</v>
      </c>
      <c r="E2628">
        <v>3598.77</v>
      </c>
    </row>
    <row r="2629" spans="2:5">
      <c r="B2629" s="82" t="s">
        <v>3183</v>
      </c>
      <c r="C2629" s="165">
        <f>YEAR(TRM_día[[#This Row],[Fecha]])</f>
        <v>2021</v>
      </c>
      <c r="D2629" s="82">
        <f>DATE(YEAR(TRM_día[[#This Row],[Fecha]]),MONTH(TRM_día[[#This Row],[Fecha]]),1)</f>
        <v>44256</v>
      </c>
      <c r="E2629">
        <v>3561.91</v>
      </c>
    </row>
    <row r="2630" spans="2:5">
      <c r="B2630" s="82" t="s">
        <v>3184</v>
      </c>
      <c r="C2630" s="165">
        <f>YEAR(TRM_día[[#This Row],[Fecha]])</f>
        <v>2021</v>
      </c>
      <c r="D2630" s="82">
        <f>DATE(YEAR(TRM_día[[#This Row],[Fecha]]),MONTH(TRM_día[[#This Row],[Fecha]]),1)</f>
        <v>44256</v>
      </c>
      <c r="E2630">
        <v>3534.62</v>
      </c>
    </row>
    <row r="2631" spans="2:5">
      <c r="B2631" s="82" t="s">
        <v>3185</v>
      </c>
      <c r="C2631" s="165">
        <f>YEAR(TRM_día[[#This Row],[Fecha]])</f>
        <v>2021</v>
      </c>
      <c r="D2631" s="82">
        <f>DATE(YEAR(TRM_día[[#This Row],[Fecha]]),MONTH(TRM_día[[#This Row],[Fecha]]),1)</f>
        <v>44256</v>
      </c>
      <c r="E2631">
        <v>3575.3</v>
      </c>
    </row>
    <row r="2632" spans="2:5">
      <c r="B2632" s="82" t="s">
        <v>3186</v>
      </c>
      <c r="C2632" s="165">
        <f>YEAR(TRM_día[[#This Row],[Fecha]])</f>
        <v>2021</v>
      </c>
      <c r="D2632" s="82">
        <f>DATE(YEAR(TRM_día[[#This Row],[Fecha]]),MONTH(TRM_día[[#This Row],[Fecha]]),1)</f>
        <v>44256</v>
      </c>
      <c r="E2632">
        <v>3575.3</v>
      </c>
    </row>
    <row r="2633" spans="2:5">
      <c r="B2633" s="82" t="s">
        <v>3187</v>
      </c>
      <c r="C2633" s="165">
        <f>YEAR(TRM_día[[#This Row],[Fecha]])</f>
        <v>2021</v>
      </c>
      <c r="D2633" s="82">
        <f>DATE(YEAR(TRM_día[[#This Row],[Fecha]]),MONTH(TRM_día[[#This Row],[Fecha]]),1)</f>
        <v>44256</v>
      </c>
      <c r="E2633">
        <v>3575.3</v>
      </c>
    </row>
    <row r="2634" spans="2:5">
      <c r="B2634" s="82" t="s">
        <v>3188</v>
      </c>
      <c r="C2634" s="165">
        <f>YEAR(TRM_día[[#This Row],[Fecha]])</f>
        <v>2021</v>
      </c>
      <c r="D2634" s="82">
        <f>DATE(YEAR(TRM_día[[#This Row],[Fecha]]),MONTH(TRM_día[[#This Row],[Fecha]]),1)</f>
        <v>44256</v>
      </c>
      <c r="E2634">
        <v>3575.63</v>
      </c>
    </row>
    <row r="2635" spans="2:5">
      <c r="B2635" s="82" t="s">
        <v>3189</v>
      </c>
      <c r="C2635" s="165">
        <f>YEAR(TRM_día[[#This Row],[Fecha]])</f>
        <v>2021</v>
      </c>
      <c r="D2635" s="82">
        <f>DATE(YEAR(TRM_día[[#This Row],[Fecha]]),MONTH(TRM_día[[#This Row],[Fecha]]),1)</f>
        <v>44256</v>
      </c>
      <c r="E2635">
        <v>3553.51</v>
      </c>
    </row>
    <row r="2636" spans="2:5">
      <c r="B2636" s="82" t="s">
        <v>3190</v>
      </c>
      <c r="C2636" s="165">
        <f>YEAR(TRM_día[[#This Row],[Fecha]])</f>
        <v>2021</v>
      </c>
      <c r="D2636" s="82">
        <f>DATE(YEAR(TRM_día[[#This Row],[Fecha]]),MONTH(TRM_día[[#This Row],[Fecha]]),1)</f>
        <v>44256</v>
      </c>
      <c r="E2636">
        <v>3578.02</v>
      </c>
    </row>
    <row r="2637" spans="2:5">
      <c r="B2637" s="82" t="s">
        <v>3191</v>
      </c>
      <c r="C2637" s="165">
        <f>YEAR(TRM_día[[#This Row],[Fecha]])</f>
        <v>2021</v>
      </c>
      <c r="D2637" s="82">
        <f>DATE(YEAR(TRM_día[[#This Row],[Fecha]]),MONTH(TRM_día[[#This Row],[Fecha]]),1)</f>
        <v>44256</v>
      </c>
      <c r="E2637">
        <v>3569.45</v>
      </c>
    </row>
    <row r="2638" spans="2:5">
      <c r="B2638" s="82" t="s">
        <v>3192</v>
      </c>
      <c r="C2638" s="165">
        <f>YEAR(TRM_día[[#This Row],[Fecha]])</f>
        <v>2021</v>
      </c>
      <c r="D2638" s="82">
        <f>DATE(YEAR(TRM_día[[#This Row],[Fecha]]),MONTH(TRM_día[[#This Row],[Fecha]]),1)</f>
        <v>44256</v>
      </c>
      <c r="E2638">
        <v>3553.34</v>
      </c>
    </row>
    <row r="2639" spans="2:5">
      <c r="B2639" s="82" t="s">
        <v>3193</v>
      </c>
      <c r="C2639" s="165">
        <f>YEAR(TRM_día[[#This Row],[Fecha]])</f>
        <v>2021</v>
      </c>
      <c r="D2639" s="82">
        <f>DATE(YEAR(TRM_día[[#This Row],[Fecha]]),MONTH(TRM_día[[#This Row],[Fecha]]),1)</f>
        <v>44256</v>
      </c>
      <c r="E2639">
        <v>3553.34</v>
      </c>
    </row>
    <row r="2640" spans="2:5">
      <c r="B2640" s="82" t="s">
        <v>3194</v>
      </c>
      <c r="C2640" s="165">
        <f>YEAR(TRM_día[[#This Row],[Fecha]])</f>
        <v>2021</v>
      </c>
      <c r="D2640" s="82">
        <f>DATE(YEAR(TRM_día[[#This Row],[Fecha]]),MONTH(TRM_día[[#This Row],[Fecha]]),1)</f>
        <v>44256</v>
      </c>
      <c r="E2640">
        <v>3553.34</v>
      </c>
    </row>
    <row r="2641" spans="2:5">
      <c r="B2641" s="82" t="s">
        <v>3195</v>
      </c>
      <c r="C2641" s="165">
        <f>YEAR(TRM_día[[#This Row],[Fecha]])</f>
        <v>2021</v>
      </c>
      <c r="D2641" s="82">
        <f>DATE(YEAR(TRM_día[[#This Row],[Fecha]]),MONTH(TRM_día[[#This Row],[Fecha]]),1)</f>
        <v>44256</v>
      </c>
      <c r="E2641">
        <v>3553.34</v>
      </c>
    </row>
    <row r="2642" spans="2:5">
      <c r="B2642" s="82" t="s">
        <v>3196</v>
      </c>
      <c r="C2642" s="165">
        <f>YEAR(TRM_día[[#This Row],[Fecha]])</f>
        <v>2021</v>
      </c>
      <c r="D2642" s="82">
        <f>DATE(YEAR(TRM_día[[#This Row],[Fecha]]),MONTH(TRM_día[[#This Row],[Fecha]]),1)</f>
        <v>44256</v>
      </c>
      <c r="E2642">
        <v>3589.82</v>
      </c>
    </row>
    <row r="2643" spans="2:5">
      <c r="B2643" s="82" t="s">
        <v>3197</v>
      </c>
      <c r="C2643" s="165">
        <f>YEAR(TRM_día[[#This Row],[Fecha]])</f>
        <v>2021</v>
      </c>
      <c r="D2643" s="82">
        <f>DATE(YEAR(TRM_día[[#This Row],[Fecha]]),MONTH(TRM_día[[#This Row],[Fecha]]),1)</f>
        <v>44256</v>
      </c>
      <c r="E2643">
        <v>3635.12</v>
      </c>
    </row>
    <row r="2644" spans="2:5">
      <c r="B2644" s="82" t="s">
        <v>3198</v>
      </c>
      <c r="C2644" s="165">
        <f>YEAR(TRM_día[[#This Row],[Fecha]])</f>
        <v>2021</v>
      </c>
      <c r="D2644" s="82">
        <f>DATE(YEAR(TRM_día[[#This Row],[Fecha]]),MONTH(TRM_día[[#This Row],[Fecha]]),1)</f>
        <v>44256</v>
      </c>
      <c r="E2644">
        <v>3658.22</v>
      </c>
    </row>
    <row r="2645" spans="2:5">
      <c r="B2645" s="82" t="s">
        <v>3199</v>
      </c>
      <c r="C2645" s="165">
        <f>YEAR(TRM_día[[#This Row],[Fecha]])</f>
        <v>2021</v>
      </c>
      <c r="D2645" s="82">
        <f>DATE(YEAR(TRM_día[[#This Row],[Fecha]]),MONTH(TRM_día[[#This Row],[Fecha]]),1)</f>
        <v>44256</v>
      </c>
      <c r="E2645">
        <v>3665.41</v>
      </c>
    </row>
    <row r="2646" spans="2:5">
      <c r="B2646" s="82" t="s">
        <v>3200</v>
      </c>
      <c r="C2646" s="165">
        <f>YEAR(TRM_día[[#This Row],[Fecha]])</f>
        <v>2021</v>
      </c>
      <c r="D2646" s="82">
        <f>DATE(YEAR(TRM_día[[#This Row],[Fecha]]),MONTH(TRM_día[[#This Row],[Fecha]]),1)</f>
        <v>44256</v>
      </c>
      <c r="E2646">
        <v>3665.41</v>
      </c>
    </row>
    <row r="2647" spans="2:5">
      <c r="B2647" s="82" t="s">
        <v>3201</v>
      </c>
      <c r="C2647" s="165">
        <f>YEAR(TRM_día[[#This Row],[Fecha]])</f>
        <v>2021</v>
      </c>
      <c r="D2647" s="82">
        <f>DATE(YEAR(TRM_día[[#This Row],[Fecha]]),MONTH(TRM_día[[#This Row],[Fecha]]),1)</f>
        <v>44256</v>
      </c>
      <c r="E2647">
        <v>3665.41</v>
      </c>
    </row>
    <row r="2648" spans="2:5">
      <c r="B2648" s="82" t="s">
        <v>3202</v>
      </c>
      <c r="C2648" s="165">
        <f>YEAR(TRM_día[[#This Row],[Fecha]])</f>
        <v>2021</v>
      </c>
      <c r="D2648" s="82">
        <f>DATE(YEAR(TRM_día[[#This Row],[Fecha]]),MONTH(TRM_día[[#This Row],[Fecha]]),1)</f>
        <v>44256</v>
      </c>
      <c r="E2648">
        <v>3705.85</v>
      </c>
    </row>
    <row r="2649" spans="2:5">
      <c r="B2649" s="82" t="s">
        <v>3203</v>
      </c>
      <c r="C2649" s="165">
        <f>YEAR(TRM_día[[#This Row],[Fecha]])</f>
        <v>2021</v>
      </c>
      <c r="D2649" s="82">
        <f>DATE(YEAR(TRM_día[[#This Row],[Fecha]]),MONTH(TRM_día[[#This Row],[Fecha]]),1)</f>
        <v>44256</v>
      </c>
      <c r="E2649">
        <v>3736.91</v>
      </c>
    </row>
    <row r="2650" spans="2:5">
      <c r="B2650" s="82" t="s">
        <v>3204</v>
      </c>
      <c r="C2650" s="165">
        <f>YEAR(TRM_día[[#This Row],[Fecha]])</f>
        <v>2021</v>
      </c>
      <c r="D2650" s="82">
        <f>DATE(YEAR(TRM_día[[#This Row],[Fecha]]),MONTH(TRM_día[[#This Row],[Fecha]]),1)</f>
        <v>44287</v>
      </c>
      <c r="E2650">
        <v>3678.62</v>
      </c>
    </row>
    <row r="2651" spans="2:5">
      <c r="B2651" s="82" t="s">
        <v>3205</v>
      </c>
      <c r="C2651" s="165">
        <f>YEAR(TRM_día[[#This Row],[Fecha]])</f>
        <v>2021</v>
      </c>
      <c r="D2651" s="82">
        <f>DATE(YEAR(TRM_día[[#This Row],[Fecha]]),MONTH(TRM_día[[#This Row],[Fecha]]),1)</f>
        <v>44287</v>
      </c>
      <c r="E2651">
        <v>3678.62</v>
      </c>
    </row>
    <row r="2652" spans="2:5">
      <c r="B2652" s="82" t="s">
        <v>3206</v>
      </c>
      <c r="C2652" s="165">
        <f>YEAR(TRM_día[[#This Row],[Fecha]])</f>
        <v>2021</v>
      </c>
      <c r="D2652" s="82">
        <f>DATE(YEAR(TRM_día[[#This Row],[Fecha]]),MONTH(TRM_día[[#This Row],[Fecha]]),1)</f>
        <v>44287</v>
      </c>
      <c r="E2652">
        <v>3678.62</v>
      </c>
    </row>
    <row r="2653" spans="2:5">
      <c r="B2653" s="82" t="s">
        <v>3207</v>
      </c>
      <c r="C2653" s="165">
        <f>YEAR(TRM_día[[#This Row],[Fecha]])</f>
        <v>2021</v>
      </c>
      <c r="D2653" s="82">
        <f>DATE(YEAR(TRM_día[[#This Row],[Fecha]]),MONTH(TRM_día[[#This Row],[Fecha]]),1)</f>
        <v>44287</v>
      </c>
      <c r="E2653">
        <v>3678.62</v>
      </c>
    </row>
    <row r="2654" spans="2:5">
      <c r="B2654" s="82" t="s">
        <v>3208</v>
      </c>
      <c r="C2654" s="165">
        <f>YEAR(TRM_día[[#This Row],[Fecha]])</f>
        <v>2021</v>
      </c>
      <c r="D2654" s="82">
        <f>DATE(YEAR(TRM_día[[#This Row],[Fecha]]),MONTH(TRM_día[[#This Row],[Fecha]]),1)</f>
        <v>44287</v>
      </c>
      <c r="E2654">
        <v>3678.62</v>
      </c>
    </row>
    <row r="2655" spans="2:5">
      <c r="B2655" s="82" t="s">
        <v>3209</v>
      </c>
      <c r="C2655" s="165">
        <f>YEAR(TRM_día[[#This Row],[Fecha]])</f>
        <v>2021</v>
      </c>
      <c r="D2655" s="82">
        <f>DATE(YEAR(TRM_día[[#This Row],[Fecha]]),MONTH(TRM_día[[#This Row],[Fecha]]),1)</f>
        <v>44287</v>
      </c>
      <c r="E2655">
        <v>3645.79</v>
      </c>
    </row>
    <row r="2656" spans="2:5">
      <c r="B2656" s="82" t="s">
        <v>3210</v>
      </c>
      <c r="C2656" s="165">
        <f>YEAR(TRM_día[[#This Row],[Fecha]])</f>
        <v>2021</v>
      </c>
      <c r="D2656" s="82">
        <f>DATE(YEAR(TRM_día[[#This Row],[Fecha]]),MONTH(TRM_día[[#This Row],[Fecha]]),1)</f>
        <v>44287</v>
      </c>
      <c r="E2656">
        <v>3645.14</v>
      </c>
    </row>
    <row r="2657" spans="2:5">
      <c r="B2657" s="82" t="s">
        <v>3211</v>
      </c>
      <c r="C2657" s="165">
        <f>YEAR(TRM_día[[#This Row],[Fecha]])</f>
        <v>2021</v>
      </c>
      <c r="D2657" s="82">
        <f>DATE(YEAR(TRM_día[[#This Row],[Fecha]]),MONTH(TRM_día[[#This Row],[Fecha]]),1)</f>
        <v>44287</v>
      </c>
      <c r="E2657">
        <v>3639.62</v>
      </c>
    </row>
    <row r="2658" spans="2:5">
      <c r="B2658" s="82" t="s">
        <v>3212</v>
      </c>
      <c r="C2658" s="165">
        <f>YEAR(TRM_día[[#This Row],[Fecha]])</f>
        <v>2021</v>
      </c>
      <c r="D2658" s="82">
        <f>DATE(YEAR(TRM_día[[#This Row],[Fecha]]),MONTH(TRM_día[[#This Row],[Fecha]]),1)</f>
        <v>44287</v>
      </c>
      <c r="E2658">
        <v>3634.07</v>
      </c>
    </row>
    <row r="2659" spans="2:5">
      <c r="B2659" s="82" t="s">
        <v>3213</v>
      </c>
      <c r="C2659" s="165">
        <f>YEAR(TRM_día[[#This Row],[Fecha]])</f>
        <v>2021</v>
      </c>
      <c r="D2659" s="82">
        <f>DATE(YEAR(TRM_día[[#This Row],[Fecha]]),MONTH(TRM_día[[#This Row],[Fecha]]),1)</f>
        <v>44287</v>
      </c>
      <c r="E2659">
        <v>3650.23</v>
      </c>
    </row>
    <row r="2660" spans="2:5">
      <c r="B2660" s="82" t="s">
        <v>3214</v>
      </c>
      <c r="C2660" s="165">
        <f>YEAR(TRM_día[[#This Row],[Fecha]])</f>
        <v>2021</v>
      </c>
      <c r="D2660" s="82">
        <f>DATE(YEAR(TRM_día[[#This Row],[Fecha]]),MONTH(TRM_día[[#This Row],[Fecha]]),1)</f>
        <v>44287</v>
      </c>
      <c r="E2660">
        <v>3650.23</v>
      </c>
    </row>
    <row r="2661" spans="2:5">
      <c r="B2661" s="82" t="s">
        <v>3215</v>
      </c>
      <c r="C2661" s="165">
        <f>YEAR(TRM_día[[#This Row],[Fecha]])</f>
        <v>2021</v>
      </c>
      <c r="D2661" s="82">
        <f>DATE(YEAR(TRM_día[[#This Row],[Fecha]]),MONTH(TRM_día[[#This Row],[Fecha]]),1)</f>
        <v>44287</v>
      </c>
      <c r="E2661">
        <v>3650.23</v>
      </c>
    </row>
    <row r="2662" spans="2:5">
      <c r="B2662" s="82" t="s">
        <v>3216</v>
      </c>
      <c r="C2662" s="165">
        <f>YEAR(TRM_día[[#This Row],[Fecha]])</f>
        <v>2021</v>
      </c>
      <c r="D2662" s="82">
        <f>DATE(YEAR(TRM_día[[#This Row],[Fecha]]),MONTH(TRM_día[[#This Row],[Fecha]]),1)</f>
        <v>44287</v>
      </c>
      <c r="E2662">
        <v>3653.57</v>
      </c>
    </row>
    <row r="2663" spans="2:5">
      <c r="B2663" s="82" t="s">
        <v>3217</v>
      </c>
      <c r="C2663" s="165">
        <f>YEAR(TRM_día[[#This Row],[Fecha]])</f>
        <v>2021</v>
      </c>
      <c r="D2663" s="82">
        <f>DATE(YEAR(TRM_día[[#This Row],[Fecha]]),MONTH(TRM_día[[#This Row],[Fecha]]),1)</f>
        <v>44287</v>
      </c>
      <c r="E2663">
        <v>3666.17</v>
      </c>
    </row>
    <row r="2664" spans="2:5">
      <c r="B2664" s="82" t="s">
        <v>3218</v>
      </c>
      <c r="C2664" s="165">
        <f>YEAR(TRM_día[[#This Row],[Fecha]])</f>
        <v>2021</v>
      </c>
      <c r="D2664" s="82">
        <f>DATE(YEAR(TRM_día[[#This Row],[Fecha]]),MONTH(TRM_día[[#This Row],[Fecha]]),1)</f>
        <v>44287</v>
      </c>
      <c r="E2664">
        <v>3665.49</v>
      </c>
    </row>
    <row r="2665" spans="2:5">
      <c r="B2665" s="82" t="s">
        <v>3219</v>
      </c>
      <c r="C2665" s="165">
        <f>YEAR(TRM_día[[#This Row],[Fecha]])</f>
        <v>2021</v>
      </c>
      <c r="D2665" s="82">
        <f>DATE(YEAR(TRM_día[[#This Row],[Fecha]]),MONTH(TRM_día[[#This Row],[Fecha]]),1)</f>
        <v>44287</v>
      </c>
      <c r="E2665">
        <v>3620.4</v>
      </c>
    </row>
    <row r="2666" spans="2:5">
      <c r="B2666" s="82" t="s">
        <v>3220</v>
      </c>
      <c r="C2666" s="165">
        <f>YEAR(TRM_día[[#This Row],[Fecha]])</f>
        <v>2021</v>
      </c>
      <c r="D2666" s="82">
        <f>DATE(YEAR(TRM_día[[#This Row],[Fecha]]),MONTH(TRM_día[[#This Row],[Fecha]]),1)</f>
        <v>44287</v>
      </c>
      <c r="E2666">
        <v>3595.57</v>
      </c>
    </row>
    <row r="2667" spans="2:5">
      <c r="B2667" s="82" t="s">
        <v>3221</v>
      </c>
      <c r="C2667" s="165">
        <f>YEAR(TRM_día[[#This Row],[Fecha]])</f>
        <v>2021</v>
      </c>
      <c r="D2667" s="82">
        <f>DATE(YEAR(TRM_día[[#This Row],[Fecha]]),MONTH(TRM_día[[#This Row],[Fecha]]),1)</f>
        <v>44287</v>
      </c>
      <c r="E2667">
        <v>3595.57</v>
      </c>
    </row>
    <row r="2668" spans="2:5">
      <c r="B2668" s="82" t="s">
        <v>3222</v>
      </c>
      <c r="C2668" s="165">
        <f>YEAR(TRM_día[[#This Row],[Fecha]])</f>
        <v>2021</v>
      </c>
      <c r="D2668" s="82">
        <f>DATE(YEAR(TRM_día[[#This Row],[Fecha]]),MONTH(TRM_día[[#This Row],[Fecha]]),1)</f>
        <v>44287</v>
      </c>
      <c r="E2668">
        <v>3595.57</v>
      </c>
    </row>
    <row r="2669" spans="2:5">
      <c r="B2669" s="82" t="s">
        <v>3223</v>
      </c>
      <c r="C2669" s="165">
        <f>YEAR(TRM_día[[#This Row],[Fecha]])</f>
        <v>2021</v>
      </c>
      <c r="D2669" s="82">
        <f>DATE(YEAR(TRM_día[[#This Row],[Fecha]]),MONTH(TRM_día[[#This Row],[Fecha]]),1)</f>
        <v>44287</v>
      </c>
      <c r="E2669">
        <v>3606.42</v>
      </c>
    </row>
    <row r="2670" spans="2:5">
      <c r="B2670" s="82" t="s">
        <v>3224</v>
      </c>
      <c r="C2670" s="165">
        <f>YEAR(TRM_día[[#This Row],[Fecha]])</f>
        <v>2021</v>
      </c>
      <c r="D2670" s="82">
        <f>DATE(YEAR(TRM_día[[#This Row],[Fecha]]),MONTH(TRM_día[[#This Row],[Fecha]]),1)</f>
        <v>44287</v>
      </c>
      <c r="E2670">
        <v>3636.26</v>
      </c>
    </row>
    <row r="2671" spans="2:5">
      <c r="B2671" s="82" t="s">
        <v>3225</v>
      </c>
      <c r="C2671" s="165">
        <f>YEAR(TRM_día[[#This Row],[Fecha]])</f>
        <v>2021</v>
      </c>
      <c r="D2671" s="82">
        <f>DATE(YEAR(TRM_día[[#This Row],[Fecha]]),MONTH(TRM_día[[#This Row],[Fecha]]),1)</f>
        <v>44287</v>
      </c>
      <c r="E2671">
        <v>3639.12</v>
      </c>
    </row>
    <row r="2672" spans="2:5">
      <c r="B2672" s="82" t="s">
        <v>3226</v>
      </c>
      <c r="C2672" s="165">
        <f>YEAR(TRM_día[[#This Row],[Fecha]])</f>
        <v>2021</v>
      </c>
      <c r="D2672" s="82">
        <f>DATE(YEAR(TRM_día[[#This Row],[Fecha]]),MONTH(TRM_día[[#This Row],[Fecha]]),1)</f>
        <v>44287</v>
      </c>
      <c r="E2672">
        <v>3630.81</v>
      </c>
    </row>
    <row r="2673" spans="2:5">
      <c r="B2673" s="82" t="s">
        <v>3227</v>
      </c>
      <c r="C2673" s="165">
        <f>YEAR(TRM_día[[#This Row],[Fecha]])</f>
        <v>2021</v>
      </c>
      <c r="D2673" s="82">
        <f>DATE(YEAR(TRM_día[[#This Row],[Fecha]]),MONTH(TRM_día[[#This Row],[Fecha]]),1)</f>
        <v>44287</v>
      </c>
      <c r="E2673">
        <v>3640.07</v>
      </c>
    </row>
    <row r="2674" spans="2:5">
      <c r="B2674" s="82" t="s">
        <v>3228</v>
      </c>
      <c r="C2674" s="165">
        <f>YEAR(TRM_día[[#This Row],[Fecha]])</f>
        <v>2021</v>
      </c>
      <c r="D2674" s="82">
        <f>DATE(YEAR(TRM_día[[#This Row],[Fecha]]),MONTH(TRM_día[[#This Row],[Fecha]]),1)</f>
        <v>44287</v>
      </c>
      <c r="E2674">
        <v>3640.07</v>
      </c>
    </row>
    <row r="2675" spans="2:5">
      <c r="B2675" s="82" t="s">
        <v>3229</v>
      </c>
      <c r="C2675" s="165">
        <f>YEAR(TRM_día[[#This Row],[Fecha]])</f>
        <v>2021</v>
      </c>
      <c r="D2675" s="82">
        <f>DATE(YEAR(TRM_día[[#This Row],[Fecha]]),MONTH(TRM_día[[#This Row],[Fecha]]),1)</f>
        <v>44287</v>
      </c>
      <c r="E2675">
        <v>3640.07</v>
      </c>
    </row>
    <row r="2676" spans="2:5">
      <c r="B2676" s="82" t="s">
        <v>3230</v>
      </c>
      <c r="C2676" s="165">
        <f>YEAR(TRM_día[[#This Row],[Fecha]])</f>
        <v>2021</v>
      </c>
      <c r="D2676" s="82">
        <f>DATE(YEAR(TRM_día[[#This Row],[Fecha]]),MONTH(TRM_día[[#This Row],[Fecha]]),1)</f>
        <v>44287</v>
      </c>
      <c r="E2676">
        <v>3659.62</v>
      </c>
    </row>
    <row r="2677" spans="2:5">
      <c r="B2677" s="82" t="s">
        <v>3231</v>
      </c>
      <c r="C2677" s="165">
        <f>YEAR(TRM_día[[#This Row],[Fecha]])</f>
        <v>2021</v>
      </c>
      <c r="D2677" s="82">
        <f>DATE(YEAR(TRM_día[[#This Row],[Fecha]]),MONTH(TRM_día[[#This Row],[Fecha]]),1)</f>
        <v>44287</v>
      </c>
      <c r="E2677">
        <v>3717.46</v>
      </c>
    </row>
    <row r="2678" spans="2:5">
      <c r="B2678" s="82" t="s">
        <v>3232</v>
      </c>
      <c r="C2678" s="165">
        <f>YEAR(TRM_día[[#This Row],[Fecha]])</f>
        <v>2021</v>
      </c>
      <c r="D2678" s="82">
        <f>DATE(YEAR(TRM_día[[#This Row],[Fecha]]),MONTH(TRM_día[[#This Row],[Fecha]]),1)</f>
        <v>44287</v>
      </c>
      <c r="E2678">
        <v>3699.74</v>
      </c>
    </row>
    <row r="2679" spans="2:5">
      <c r="B2679" s="82" t="s">
        <v>3233</v>
      </c>
      <c r="C2679" s="165">
        <f>YEAR(TRM_día[[#This Row],[Fecha]])</f>
        <v>2021</v>
      </c>
      <c r="D2679" s="82">
        <f>DATE(YEAR(TRM_día[[#This Row],[Fecha]]),MONTH(TRM_día[[#This Row],[Fecha]]),1)</f>
        <v>44287</v>
      </c>
      <c r="E2679">
        <v>3712.89</v>
      </c>
    </row>
    <row r="2680" spans="2:5">
      <c r="B2680" s="82" t="s">
        <v>3234</v>
      </c>
      <c r="C2680" s="165">
        <f>YEAR(TRM_día[[#This Row],[Fecha]])</f>
        <v>2021</v>
      </c>
      <c r="D2680" s="82">
        <f>DATE(YEAR(TRM_día[[#This Row],[Fecha]]),MONTH(TRM_día[[#This Row],[Fecha]]),1)</f>
        <v>44317</v>
      </c>
      <c r="E2680">
        <v>3740.14</v>
      </c>
    </row>
    <row r="2681" spans="2:5">
      <c r="B2681" s="82" t="s">
        <v>3235</v>
      </c>
      <c r="C2681" s="165">
        <f>YEAR(TRM_día[[#This Row],[Fecha]])</f>
        <v>2021</v>
      </c>
      <c r="D2681" s="82">
        <f>DATE(YEAR(TRM_día[[#This Row],[Fecha]]),MONTH(TRM_día[[#This Row],[Fecha]]),1)</f>
        <v>44317</v>
      </c>
      <c r="E2681">
        <v>3740.14</v>
      </c>
    </row>
    <row r="2682" spans="2:5">
      <c r="B2682" s="82" t="s">
        <v>3236</v>
      </c>
      <c r="C2682" s="165">
        <f>YEAR(TRM_día[[#This Row],[Fecha]])</f>
        <v>2021</v>
      </c>
      <c r="D2682" s="82">
        <f>DATE(YEAR(TRM_día[[#This Row],[Fecha]]),MONTH(TRM_día[[#This Row],[Fecha]]),1)</f>
        <v>44317</v>
      </c>
      <c r="E2682">
        <v>3740.14</v>
      </c>
    </row>
    <row r="2683" spans="2:5">
      <c r="B2683" s="82" t="s">
        <v>3237</v>
      </c>
      <c r="C2683" s="165">
        <f>YEAR(TRM_día[[#This Row],[Fecha]])</f>
        <v>2021</v>
      </c>
      <c r="D2683" s="82">
        <f>DATE(YEAR(TRM_día[[#This Row],[Fecha]]),MONTH(TRM_día[[#This Row],[Fecha]]),1)</f>
        <v>44317</v>
      </c>
      <c r="E2683">
        <v>3816.65</v>
      </c>
    </row>
    <row r="2684" spans="2:5">
      <c r="B2684" s="82" t="s">
        <v>3238</v>
      </c>
      <c r="C2684" s="165">
        <f>YEAR(TRM_día[[#This Row],[Fecha]])</f>
        <v>2021</v>
      </c>
      <c r="D2684" s="82">
        <f>DATE(YEAR(TRM_día[[#This Row],[Fecha]]),MONTH(TRM_día[[#This Row],[Fecha]]),1)</f>
        <v>44317</v>
      </c>
      <c r="E2684">
        <v>3831.35</v>
      </c>
    </row>
    <row r="2685" spans="2:5">
      <c r="B2685" s="82" t="s">
        <v>3239</v>
      </c>
      <c r="C2685" s="165">
        <f>YEAR(TRM_día[[#This Row],[Fecha]])</f>
        <v>2021</v>
      </c>
      <c r="D2685" s="82">
        <f>DATE(YEAR(TRM_día[[#This Row],[Fecha]]),MONTH(TRM_día[[#This Row],[Fecha]]),1)</f>
        <v>44317</v>
      </c>
      <c r="E2685">
        <v>3846.28</v>
      </c>
    </row>
    <row r="2686" spans="2:5">
      <c r="B2686" s="82" t="s">
        <v>3240</v>
      </c>
      <c r="C2686" s="165">
        <f>YEAR(TRM_día[[#This Row],[Fecha]])</f>
        <v>2021</v>
      </c>
      <c r="D2686" s="82">
        <f>DATE(YEAR(TRM_día[[#This Row],[Fecha]]),MONTH(TRM_día[[#This Row],[Fecha]]),1)</f>
        <v>44317</v>
      </c>
      <c r="E2686">
        <v>3800.33</v>
      </c>
    </row>
    <row r="2687" spans="2:5">
      <c r="B2687" s="82" t="s">
        <v>3241</v>
      </c>
      <c r="C2687" s="165">
        <f>YEAR(TRM_día[[#This Row],[Fecha]])</f>
        <v>2021</v>
      </c>
      <c r="D2687" s="82">
        <f>DATE(YEAR(TRM_día[[#This Row],[Fecha]]),MONTH(TRM_día[[#This Row],[Fecha]]),1)</f>
        <v>44317</v>
      </c>
      <c r="E2687">
        <v>3765.33</v>
      </c>
    </row>
    <row r="2688" spans="2:5">
      <c r="B2688" s="82" t="s">
        <v>3242</v>
      </c>
      <c r="C2688" s="165">
        <f>YEAR(TRM_día[[#This Row],[Fecha]])</f>
        <v>2021</v>
      </c>
      <c r="D2688" s="82">
        <f>DATE(YEAR(TRM_día[[#This Row],[Fecha]]),MONTH(TRM_día[[#This Row],[Fecha]]),1)</f>
        <v>44317</v>
      </c>
      <c r="E2688">
        <v>3765.33</v>
      </c>
    </row>
    <row r="2689" spans="2:5">
      <c r="B2689" s="82" t="s">
        <v>3243</v>
      </c>
      <c r="C2689" s="165">
        <f>YEAR(TRM_día[[#This Row],[Fecha]])</f>
        <v>2021</v>
      </c>
      <c r="D2689" s="82">
        <f>DATE(YEAR(TRM_día[[#This Row],[Fecha]]),MONTH(TRM_día[[#This Row],[Fecha]]),1)</f>
        <v>44317</v>
      </c>
      <c r="E2689">
        <v>3765.33</v>
      </c>
    </row>
    <row r="2690" spans="2:5">
      <c r="B2690" s="82" t="s">
        <v>3244</v>
      </c>
      <c r="C2690" s="165">
        <f>YEAR(TRM_día[[#This Row],[Fecha]])</f>
        <v>2021</v>
      </c>
      <c r="D2690" s="82">
        <f>DATE(YEAR(TRM_día[[#This Row],[Fecha]]),MONTH(TRM_día[[#This Row],[Fecha]]),1)</f>
        <v>44317</v>
      </c>
      <c r="E2690">
        <v>3714.94</v>
      </c>
    </row>
    <row r="2691" spans="2:5">
      <c r="B2691" s="82" t="s">
        <v>3245</v>
      </c>
      <c r="C2691" s="165">
        <f>YEAR(TRM_día[[#This Row],[Fecha]])</f>
        <v>2021</v>
      </c>
      <c r="D2691" s="82">
        <f>DATE(YEAR(TRM_día[[#This Row],[Fecha]]),MONTH(TRM_día[[#This Row],[Fecha]]),1)</f>
        <v>44317</v>
      </c>
      <c r="E2691">
        <v>3703.2</v>
      </c>
    </row>
    <row r="2692" spans="2:5">
      <c r="B2692" s="82" t="s">
        <v>3246</v>
      </c>
      <c r="C2692" s="165">
        <f>YEAR(TRM_día[[#This Row],[Fecha]])</f>
        <v>2021</v>
      </c>
      <c r="D2692" s="82">
        <f>DATE(YEAR(TRM_día[[#This Row],[Fecha]]),MONTH(TRM_día[[#This Row],[Fecha]]),1)</f>
        <v>44317</v>
      </c>
      <c r="E2692">
        <v>3734.09</v>
      </c>
    </row>
    <row r="2693" spans="2:5">
      <c r="B2693" s="82" t="s">
        <v>3247</v>
      </c>
      <c r="C2693" s="165">
        <f>YEAR(TRM_día[[#This Row],[Fecha]])</f>
        <v>2021</v>
      </c>
      <c r="D2693" s="82">
        <f>DATE(YEAR(TRM_día[[#This Row],[Fecha]]),MONTH(TRM_día[[#This Row],[Fecha]]),1)</f>
        <v>44317</v>
      </c>
      <c r="E2693">
        <v>3728.09</v>
      </c>
    </row>
    <row r="2694" spans="2:5">
      <c r="B2694" s="82" t="s">
        <v>3248</v>
      </c>
      <c r="C2694" s="165">
        <f>YEAR(TRM_día[[#This Row],[Fecha]])</f>
        <v>2021</v>
      </c>
      <c r="D2694" s="82">
        <f>DATE(YEAR(TRM_día[[#This Row],[Fecha]]),MONTH(TRM_día[[#This Row],[Fecha]]),1)</f>
        <v>44317</v>
      </c>
      <c r="E2694">
        <v>3682.84</v>
      </c>
    </row>
    <row r="2695" spans="2:5">
      <c r="B2695" s="82" t="s">
        <v>3249</v>
      </c>
      <c r="C2695" s="165">
        <f>YEAR(TRM_día[[#This Row],[Fecha]])</f>
        <v>2021</v>
      </c>
      <c r="D2695" s="82">
        <f>DATE(YEAR(TRM_día[[#This Row],[Fecha]]),MONTH(TRM_día[[#This Row],[Fecha]]),1)</f>
        <v>44317</v>
      </c>
      <c r="E2695">
        <v>3682.84</v>
      </c>
    </row>
    <row r="2696" spans="2:5">
      <c r="B2696" s="82" t="s">
        <v>3250</v>
      </c>
      <c r="C2696" s="165">
        <f>YEAR(TRM_día[[#This Row],[Fecha]])</f>
        <v>2021</v>
      </c>
      <c r="D2696" s="82">
        <f>DATE(YEAR(TRM_día[[#This Row],[Fecha]]),MONTH(TRM_día[[#This Row],[Fecha]]),1)</f>
        <v>44317</v>
      </c>
      <c r="E2696">
        <v>3682.84</v>
      </c>
    </row>
    <row r="2697" spans="2:5">
      <c r="B2697" s="82" t="s">
        <v>3251</v>
      </c>
      <c r="C2697" s="165">
        <f>YEAR(TRM_día[[#This Row],[Fecha]])</f>
        <v>2021</v>
      </c>
      <c r="D2697" s="82">
        <f>DATE(YEAR(TRM_día[[#This Row],[Fecha]]),MONTH(TRM_día[[#This Row],[Fecha]]),1)</f>
        <v>44317</v>
      </c>
      <c r="E2697">
        <v>3682.84</v>
      </c>
    </row>
    <row r="2698" spans="2:5">
      <c r="B2698" s="82" t="s">
        <v>3252</v>
      </c>
      <c r="C2698" s="165">
        <f>YEAR(TRM_día[[#This Row],[Fecha]])</f>
        <v>2021</v>
      </c>
      <c r="D2698" s="82">
        <f>DATE(YEAR(TRM_día[[#This Row],[Fecha]]),MONTH(TRM_día[[#This Row],[Fecha]]),1)</f>
        <v>44317</v>
      </c>
      <c r="E2698">
        <v>3655.74</v>
      </c>
    </row>
    <row r="2699" spans="2:5">
      <c r="B2699" s="82" t="s">
        <v>3253</v>
      </c>
      <c r="C2699" s="165">
        <f>YEAR(TRM_día[[#This Row],[Fecha]])</f>
        <v>2021</v>
      </c>
      <c r="D2699" s="82">
        <f>DATE(YEAR(TRM_día[[#This Row],[Fecha]]),MONTH(TRM_día[[#This Row],[Fecha]]),1)</f>
        <v>44317</v>
      </c>
      <c r="E2699">
        <v>3682.66</v>
      </c>
    </row>
    <row r="2700" spans="2:5">
      <c r="B2700" s="82" t="s">
        <v>3254</v>
      </c>
      <c r="C2700" s="165">
        <f>YEAR(TRM_día[[#This Row],[Fecha]])</f>
        <v>2021</v>
      </c>
      <c r="D2700" s="82">
        <f>DATE(YEAR(TRM_día[[#This Row],[Fecha]]),MONTH(TRM_día[[#This Row],[Fecha]]),1)</f>
        <v>44317</v>
      </c>
      <c r="E2700">
        <v>3721.57</v>
      </c>
    </row>
    <row r="2701" spans="2:5">
      <c r="B2701" s="82" t="s">
        <v>3255</v>
      </c>
      <c r="C2701" s="165">
        <f>YEAR(TRM_día[[#This Row],[Fecha]])</f>
        <v>2021</v>
      </c>
      <c r="D2701" s="82">
        <f>DATE(YEAR(TRM_día[[#This Row],[Fecha]]),MONTH(TRM_día[[#This Row],[Fecha]]),1)</f>
        <v>44317</v>
      </c>
      <c r="E2701">
        <v>3738.19</v>
      </c>
    </row>
    <row r="2702" spans="2:5">
      <c r="B2702" s="82" t="s">
        <v>3256</v>
      </c>
      <c r="C2702" s="165">
        <f>YEAR(TRM_día[[#This Row],[Fecha]])</f>
        <v>2021</v>
      </c>
      <c r="D2702" s="82">
        <f>DATE(YEAR(TRM_día[[#This Row],[Fecha]]),MONTH(TRM_día[[#This Row],[Fecha]]),1)</f>
        <v>44317</v>
      </c>
      <c r="E2702">
        <v>3738.19</v>
      </c>
    </row>
    <row r="2703" spans="2:5">
      <c r="B2703" s="82" t="s">
        <v>3257</v>
      </c>
      <c r="C2703" s="165">
        <f>YEAR(TRM_día[[#This Row],[Fecha]])</f>
        <v>2021</v>
      </c>
      <c r="D2703" s="82">
        <f>DATE(YEAR(TRM_día[[#This Row],[Fecha]]),MONTH(TRM_día[[#This Row],[Fecha]]),1)</f>
        <v>44317</v>
      </c>
      <c r="E2703">
        <v>3738.19</v>
      </c>
    </row>
    <row r="2704" spans="2:5">
      <c r="B2704" s="82" t="s">
        <v>3258</v>
      </c>
      <c r="C2704" s="165">
        <f>YEAR(TRM_día[[#This Row],[Fecha]])</f>
        <v>2021</v>
      </c>
      <c r="D2704" s="82">
        <f>DATE(YEAR(TRM_día[[#This Row],[Fecha]]),MONTH(TRM_día[[#This Row],[Fecha]]),1)</f>
        <v>44317</v>
      </c>
      <c r="E2704">
        <v>3750.66</v>
      </c>
    </row>
    <row r="2705" spans="2:5">
      <c r="B2705" s="82" t="s">
        <v>3259</v>
      </c>
      <c r="C2705" s="165">
        <f>YEAR(TRM_día[[#This Row],[Fecha]])</f>
        <v>2021</v>
      </c>
      <c r="D2705" s="82">
        <f>DATE(YEAR(TRM_día[[#This Row],[Fecha]]),MONTH(TRM_día[[#This Row],[Fecha]]),1)</f>
        <v>44317</v>
      </c>
      <c r="E2705">
        <v>3735.41</v>
      </c>
    </row>
    <row r="2706" spans="2:5">
      <c r="B2706" s="82" t="s">
        <v>3260</v>
      </c>
      <c r="C2706" s="165">
        <f>YEAR(TRM_día[[#This Row],[Fecha]])</f>
        <v>2021</v>
      </c>
      <c r="D2706" s="82">
        <f>DATE(YEAR(TRM_día[[#This Row],[Fecha]]),MONTH(TRM_día[[#This Row],[Fecha]]),1)</f>
        <v>44317</v>
      </c>
      <c r="E2706">
        <v>3747.48</v>
      </c>
    </row>
    <row r="2707" spans="2:5">
      <c r="B2707" s="82" t="s">
        <v>3261</v>
      </c>
      <c r="C2707" s="165">
        <f>YEAR(TRM_día[[#This Row],[Fecha]])</f>
        <v>2021</v>
      </c>
      <c r="D2707" s="82">
        <f>DATE(YEAR(TRM_día[[#This Row],[Fecha]]),MONTH(TRM_día[[#This Row],[Fecha]]),1)</f>
        <v>44317</v>
      </c>
      <c r="E2707">
        <v>3729.02</v>
      </c>
    </row>
    <row r="2708" spans="2:5">
      <c r="B2708" s="82" t="s">
        <v>3262</v>
      </c>
      <c r="C2708" s="165">
        <f>YEAR(TRM_día[[#This Row],[Fecha]])</f>
        <v>2021</v>
      </c>
      <c r="D2708" s="82">
        <f>DATE(YEAR(TRM_día[[#This Row],[Fecha]]),MONTH(TRM_día[[#This Row],[Fecha]]),1)</f>
        <v>44317</v>
      </c>
      <c r="E2708">
        <v>3715.28</v>
      </c>
    </row>
    <row r="2709" spans="2:5">
      <c r="B2709" s="82" t="s">
        <v>3263</v>
      </c>
      <c r="C2709" s="165">
        <f>YEAR(TRM_día[[#This Row],[Fecha]])</f>
        <v>2021</v>
      </c>
      <c r="D2709" s="82">
        <f>DATE(YEAR(TRM_día[[#This Row],[Fecha]]),MONTH(TRM_día[[#This Row],[Fecha]]),1)</f>
        <v>44317</v>
      </c>
      <c r="E2709">
        <v>3715.28</v>
      </c>
    </row>
    <row r="2710" spans="2:5">
      <c r="B2710" s="82" t="s">
        <v>3264</v>
      </c>
      <c r="C2710" s="165">
        <f>YEAR(TRM_día[[#This Row],[Fecha]])</f>
        <v>2021</v>
      </c>
      <c r="D2710" s="82">
        <f>DATE(YEAR(TRM_día[[#This Row],[Fecha]]),MONTH(TRM_día[[#This Row],[Fecha]]),1)</f>
        <v>44317</v>
      </c>
      <c r="E2710">
        <v>3715.28</v>
      </c>
    </row>
    <row r="2711" spans="2:5">
      <c r="B2711" s="82" t="s">
        <v>3265</v>
      </c>
      <c r="C2711" s="165">
        <f>YEAR(TRM_día[[#This Row],[Fecha]])</f>
        <v>2021</v>
      </c>
      <c r="D2711" s="82">
        <f>DATE(YEAR(TRM_día[[#This Row],[Fecha]]),MONTH(TRM_día[[#This Row],[Fecha]]),1)</f>
        <v>44348</v>
      </c>
      <c r="E2711">
        <v>3715.28</v>
      </c>
    </row>
    <row r="2712" spans="2:5">
      <c r="B2712" s="82" t="s">
        <v>3266</v>
      </c>
      <c r="C2712" s="165">
        <f>YEAR(TRM_día[[#This Row],[Fecha]])</f>
        <v>2021</v>
      </c>
      <c r="D2712" s="82">
        <f>DATE(YEAR(TRM_día[[#This Row],[Fecha]]),MONTH(TRM_día[[#This Row],[Fecha]]),1)</f>
        <v>44348</v>
      </c>
      <c r="E2712">
        <v>3671.38</v>
      </c>
    </row>
    <row r="2713" spans="2:5">
      <c r="B2713" s="82" t="s">
        <v>3267</v>
      </c>
      <c r="C2713" s="165">
        <f>YEAR(TRM_día[[#This Row],[Fecha]])</f>
        <v>2021</v>
      </c>
      <c r="D2713" s="82">
        <f>DATE(YEAR(TRM_día[[#This Row],[Fecha]]),MONTH(TRM_día[[#This Row],[Fecha]]),1)</f>
        <v>44348</v>
      </c>
      <c r="E2713">
        <v>3642.29</v>
      </c>
    </row>
    <row r="2714" spans="2:5">
      <c r="B2714" s="82" t="s">
        <v>3268</v>
      </c>
      <c r="C2714" s="165">
        <f>YEAR(TRM_día[[#This Row],[Fecha]])</f>
        <v>2021</v>
      </c>
      <c r="D2714" s="82">
        <f>DATE(YEAR(TRM_día[[#This Row],[Fecha]]),MONTH(TRM_día[[#This Row],[Fecha]]),1)</f>
        <v>44348</v>
      </c>
      <c r="E2714">
        <v>3657.41</v>
      </c>
    </row>
    <row r="2715" spans="2:5">
      <c r="B2715" s="82" t="s">
        <v>3269</v>
      </c>
      <c r="C2715" s="165">
        <f>YEAR(TRM_día[[#This Row],[Fecha]])</f>
        <v>2021</v>
      </c>
      <c r="D2715" s="82">
        <f>DATE(YEAR(TRM_día[[#This Row],[Fecha]]),MONTH(TRM_día[[#This Row],[Fecha]]),1)</f>
        <v>44348</v>
      </c>
      <c r="E2715">
        <v>3609.2</v>
      </c>
    </row>
    <row r="2716" spans="2:5">
      <c r="B2716" s="82" t="s">
        <v>3270</v>
      </c>
      <c r="C2716" s="165">
        <f>YEAR(TRM_día[[#This Row],[Fecha]])</f>
        <v>2021</v>
      </c>
      <c r="D2716" s="82">
        <f>DATE(YEAR(TRM_día[[#This Row],[Fecha]]),MONTH(TRM_día[[#This Row],[Fecha]]),1)</f>
        <v>44348</v>
      </c>
      <c r="E2716">
        <v>3609.2</v>
      </c>
    </row>
    <row r="2717" spans="2:5">
      <c r="B2717" s="82" t="s">
        <v>3271</v>
      </c>
      <c r="C2717" s="165">
        <f>YEAR(TRM_día[[#This Row],[Fecha]])</f>
        <v>2021</v>
      </c>
      <c r="D2717" s="82">
        <f>DATE(YEAR(TRM_día[[#This Row],[Fecha]]),MONTH(TRM_día[[#This Row],[Fecha]]),1)</f>
        <v>44348</v>
      </c>
      <c r="E2717">
        <v>3609.2</v>
      </c>
    </row>
    <row r="2718" spans="2:5">
      <c r="B2718" s="82" t="s">
        <v>3272</v>
      </c>
      <c r="C2718" s="165">
        <f>YEAR(TRM_día[[#This Row],[Fecha]])</f>
        <v>2021</v>
      </c>
      <c r="D2718" s="82">
        <f>DATE(YEAR(TRM_día[[#This Row],[Fecha]]),MONTH(TRM_día[[#This Row],[Fecha]]),1)</f>
        <v>44348</v>
      </c>
      <c r="E2718">
        <v>3609.2</v>
      </c>
    </row>
    <row r="2719" spans="2:5">
      <c r="B2719" s="82" t="s">
        <v>3273</v>
      </c>
      <c r="C2719" s="165">
        <f>YEAR(TRM_día[[#This Row],[Fecha]])</f>
        <v>2021</v>
      </c>
      <c r="D2719" s="82">
        <f>DATE(YEAR(TRM_día[[#This Row],[Fecha]]),MONTH(TRM_día[[#This Row],[Fecha]]),1)</f>
        <v>44348</v>
      </c>
      <c r="E2719">
        <v>3597.18</v>
      </c>
    </row>
    <row r="2720" spans="2:5">
      <c r="B2720" s="82" t="s">
        <v>3274</v>
      </c>
      <c r="C2720" s="165">
        <f>YEAR(TRM_día[[#This Row],[Fecha]])</f>
        <v>2021</v>
      </c>
      <c r="D2720" s="82">
        <f>DATE(YEAR(TRM_día[[#This Row],[Fecha]]),MONTH(TRM_día[[#This Row],[Fecha]]),1)</f>
        <v>44348</v>
      </c>
      <c r="E2720">
        <v>3588.41</v>
      </c>
    </row>
    <row r="2721" spans="2:5">
      <c r="B2721" s="82" t="s">
        <v>3275</v>
      </c>
      <c r="C2721" s="165">
        <f>YEAR(TRM_día[[#This Row],[Fecha]])</f>
        <v>2021</v>
      </c>
      <c r="D2721" s="82">
        <f>DATE(YEAR(TRM_día[[#This Row],[Fecha]]),MONTH(TRM_día[[#This Row],[Fecha]]),1)</f>
        <v>44348</v>
      </c>
      <c r="E2721">
        <v>3589.86</v>
      </c>
    </row>
    <row r="2722" spans="2:5">
      <c r="B2722" s="82" t="s">
        <v>3276</v>
      </c>
      <c r="C2722" s="165">
        <f>YEAR(TRM_día[[#This Row],[Fecha]])</f>
        <v>2021</v>
      </c>
      <c r="D2722" s="82">
        <f>DATE(YEAR(TRM_día[[#This Row],[Fecha]]),MONTH(TRM_día[[#This Row],[Fecha]]),1)</f>
        <v>44348</v>
      </c>
      <c r="E2722">
        <v>3626.02</v>
      </c>
    </row>
    <row r="2723" spans="2:5">
      <c r="B2723" s="82" t="s">
        <v>3277</v>
      </c>
      <c r="C2723" s="165">
        <f>YEAR(TRM_día[[#This Row],[Fecha]])</f>
        <v>2021</v>
      </c>
      <c r="D2723" s="82">
        <f>DATE(YEAR(TRM_día[[#This Row],[Fecha]]),MONTH(TRM_día[[#This Row],[Fecha]]),1)</f>
        <v>44348</v>
      </c>
      <c r="E2723">
        <v>3626.02</v>
      </c>
    </row>
    <row r="2724" spans="2:5">
      <c r="B2724" s="82" t="s">
        <v>3278</v>
      </c>
      <c r="C2724" s="165">
        <f>YEAR(TRM_día[[#This Row],[Fecha]])</f>
        <v>2021</v>
      </c>
      <c r="D2724" s="82">
        <f>DATE(YEAR(TRM_día[[#This Row],[Fecha]]),MONTH(TRM_día[[#This Row],[Fecha]]),1)</f>
        <v>44348</v>
      </c>
      <c r="E2724">
        <v>3626.02</v>
      </c>
    </row>
    <row r="2725" spans="2:5">
      <c r="B2725" s="82" t="s">
        <v>3279</v>
      </c>
      <c r="C2725" s="165">
        <f>YEAR(TRM_día[[#This Row],[Fecha]])</f>
        <v>2021</v>
      </c>
      <c r="D2725" s="82">
        <f>DATE(YEAR(TRM_día[[#This Row],[Fecha]]),MONTH(TRM_día[[#This Row],[Fecha]]),1)</f>
        <v>44348</v>
      </c>
      <c r="E2725">
        <v>3626.02</v>
      </c>
    </row>
    <row r="2726" spans="2:5">
      <c r="B2726" s="82" t="s">
        <v>3280</v>
      </c>
      <c r="C2726" s="165">
        <f>YEAR(TRM_día[[#This Row],[Fecha]])</f>
        <v>2021</v>
      </c>
      <c r="D2726" s="82">
        <f>DATE(YEAR(TRM_día[[#This Row],[Fecha]]),MONTH(TRM_día[[#This Row],[Fecha]]),1)</f>
        <v>44348</v>
      </c>
      <c r="E2726">
        <v>3693.35</v>
      </c>
    </row>
    <row r="2727" spans="2:5">
      <c r="B2727" s="82" t="s">
        <v>3281</v>
      </c>
      <c r="C2727" s="165">
        <f>YEAR(TRM_día[[#This Row],[Fecha]])</f>
        <v>2021</v>
      </c>
      <c r="D2727" s="82">
        <f>DATE(YEAR(TRM_día[[#This Row],[Fecha]]),MONTH(TRM_día[[#This Row],[Fecha]]),1)</f>
        <v>44348</v>
      </c>
      <c r="E2727">
        <v>3690.56</v>
      </c>
    </row>
    <row r="2728" spans="2:5">
      <c r="B2728" s="82" t="s">
        <v>3282</v>
      </c>
      <c r="C2728" s="165">
        <f>YEAR(TRM_día[[#This Row],[Fecha]])</f>
        <v>2021</v>
      </c>
      <c r="D2728" s="82">
        <f>DATE(YEAR(TRM_día[[#This Row],[Fecha]]),MONTH(TRM_día[[#This Row],[Fecha]]),1)</f>
        <v>44348</v>
      </c>
      <c r="E2728">
        <v>3730.45</v>
      </c>
    </row>
    <row r="2729" spans="2:5">
      <c r="B2729" s="82" t="s">
        <v>3283</v>
      </c>
      <c r="C2729" s="165">
        <f>YEAR(TRM_día[[#This Row],[Fecha]])</f>
        <v>2021</v>
      </c>
      <c r="D2729" s="82">
        <f>DATE(YEAR(TRM_día[[#This Row],[Fecha]]),MONTH(TRM_día[[#This Row],[Fecha]]),1)</f>
        <v>44348</v>
      </c>
      <c r="E2729">
        <v>3753.77</v>
      </c>
    </row>
    <row r="2730" spans="2:5">
      <c r="B2730" s="82" t="s">
        <v>3284</v>
      </c>
      <c r="C2730" s="165">
        <f>YEAR(TRM_día[[#This Row],[Fecha]])</f>
        <v>2021</v>
      </c>
      <c r="D2730" s="82">
        <f>DATE(YEAR(TRM_día[[#This Row],[Fecha]]),MONTH(TRM_día[[#This Row],[Fecha]]),1)</f>
        <v>44348</v>
      </c>
      <c r="E2730">
        <v>3753.77</v>
      </c>
    </row>
    <row r="2731" spans="2:5">
      <c r="B2731" s="82" t="s">
        <v>3285</v>
      </c>
      <c r="C2731" s="165">
        <f>YEAR(TRM_día[[#This Row],[Fecha]])</f>
        <v>2021</v>
      </c>
      <c r="D2731" s="82">
        <f>DATE(YEAR(TRM_día[[#This Row],[Fecha]]),MONTH(TRM_día[[#This Row],[Fecha]]),1)</f>
        <v>44348</v>
      </c>
      <c r="E2731">
        <v>3753.77</v>
      </c>
    </row>
    <row r="2732" spans="2:5">
      <c r="B2732" s="82" t="s">
        <v>3286</v>
      </c>
      <c r="C2732" s="165">
        <f>YEAR(TRM_día[[#This Row],[Fecha]])</f>
        <v>2021</v>
      </c>
      <c r="D2732" s="82">
        <f>DATE(YEAR(TRM_día[[#This Row],[Fecha]]),MONTH(TRM_día[[#This Row],[Fecha]]),1)</f>
        <v>44348</v>
      </c>
      <c r="E2732">
        <v>3758.08</v>
      </c>
    </row>
    <row r="2733" spans="2:5">
      <c r="B2733" s="82" t="s">
        <v>3287</v>
      </c>
      <c r="C2733" s="165">
        <f>YEAR(TRM_día[[#This Row],[Fecha]])</f>
        <v>2021</v>
      </c>
      <c r="D2733" s="82">
        <f>DATE(YEAR(TRM_día[[#This Row],[Fecha]]),MONTH(TRM_día[[#This Row],[Fecha]]),1)</f>
        <v>44348</v>
      </c>
      <c r="E2733">
        <v>3784.45</v>
      </c>
    </row>
    <row r="2734" spans="2:5">
      <c r="B2734" s="82" t="s">
        <v>3288</v>
      </c>
      <c r="C2734" s="165">
        <f>YEAR(TRM_día[[#This Row],[Fecha]])</f>
        <v>2021</v>
      </c>
      <c r="D2734" s="82">
        <f>DATE(YEAR(TRM_día[[#This Row],[Fecha]]),MONTH(TRM_día[[#This Row],[Fecha]]),1)</f>
        <v>44348</v>
      </c>
      <c r="E2734">
        <v>3773.11</v>
      </c>
    </row>
    <row r="2735" spans="2:5">
      <c r="B2735" s="82" t="s">
        <v>3289</v>
      </c>
      <c r="C2735" s="165">
        <f>YEAR(TRM_día[[#This Row],[Fecha]])</f>
        <v>2021</v>
      </c>
      <c r="D2735" s="82">
        <f>DATE(YEAR(TRM_día[[#This Row],[Fecha]]),MONTH(TRM_día[[#This Row],[Fecha]]),1)</f>
        <v>44348</v>
      </c>
      <c r="E2735">
        <v>3770.35</v>
      </c>
    </row>
    <row r="2736" spans="2:5">
      <c r="B2736" s="82" t="s">
        <v>3290</v>
      </c>
      <c r="C2736" s="165">
        <f>YEAR(TRM_día[[#This Row],[Fecha]])</f>
        <v>2021</v>
      </c>
      <c r="D2736" s="82">
        <f>DATE(YEAR(TRM_día[[#This Row],[Fecha]]),MONTH(TRM_día[[#This Row],[Fecha]]),1)</f>
        <v>44348</v>
      </c>
      <c r="E2736">
        <v>3739.03</v>
      </c>
    </row>
    <row r="2737" spans="2:5">
      <c r="B2737" s="82" t="s">
        <v>3291</v>
      </c>
      <c r="C2737" s="165">
        <f>YEAR(TRM_día[[#This Row],[Fecha]])</f>
        <v>2021</v>
      </c>
      <c r="D2737" s="82">
        <f>DATE(YEAR(TRM_día[[#This Row],[Fecha]]),MONTH(TRM_día[[#This Row],[Fecha]]),1)</f>
        <v>44348</v>
      </c>
      <c r="E2737">
        <v>3739.03</v>
      </c>
    </row>
    <row r="2738" spans="2:5">
      <c r="B2738" s="82" t="s">
        <v>3292</v>
      </c>
      <c r="C2738" s="165">
        <f>YEAR(TRM_día[[#This Row],[Fecha]])</f>
        <v>2021</v>
      </c>
      <c r="D2738" s="82">
        <f>DATE(YEAR(TRM_día[[#This Row],[Fecha]]),MONTH(TRM_día[[#This Row],[Fecha]]),1)</f>
        <v>44348</v>
      </c>
      <c r="E2738">
        <v>3739.03</v>
      </c>
    </row>
    <row r="2739" spans="2:5">
      <c r="B2739" s="82" t="s">
        <v>3293</v>
      </c>
      <c r="C2739" s="165">
        <f>YEAR(TRM_día[[#This Row],[Fecha]])</f>
        <v>2021</v>
      </c>
      <c r="D2739" s="82">
        <f>DATE(YEAR(TRM_día[[#This Row],[Fecha]]),MONTH(TRM_día[[#This Row],[Fecha]]),1)</f>
        <v>44348</v>
      </c>
      <c r="E2739">
        <v>3713.17</v>
      </c>
    </row>
    <row r="2740" spans="2:5">
      <c r="B2740" s="82" t="s">
        <v>3294</v>
      </c>
      <c r="C2740" s="165">
        <f>YEAR(TRM_día[[#This Row],[Fecha]])</f>
        <v>2021</v>
      </c>
      <c r="D2740" s="82">
        <f>DATE(YEAR(TRM_día[[#This Row],[Fecha]]),MONTH(TRM_día[[#This Row],[Fecha]]),1)</f>
        <v>44348</v>
      </c>
      <c r="E2740">
        <v>3756.67</v>
      </c>
    </row>
    <row r="2741" spans="2:5">
      <c r="B2741" s="82" t="s">
        <v>3295</v>
      </c>
      <c r="C2741" s="165">
        <f>YEAR(TRM_día[[#This Row],[Fecha]])</f>
        <v>2021</v>
      </c>
      <c r="D2741" s="82">
        <f>DATE(YEAR(TRM_día[[#This Row],[Fecha]]),MONTH(TRM_día[[#This Row],[Fecha]]),1)</f>
        <v>44378</v>
      </c>
      <c r="E2741">
        <v>3748.5</v>
      </c>
    </row>
    <row r="2742" spans="2:5">
      <c r="B2742" s="82" t="s">
        <v>3296</v>
      </c>
      <c r="C2742" s="165">
        <f>YEAR(TRM_día[[#This Row],[Fecha]])</f>
        <v>2021</v>
      </c>
      <c r="D2742" s="82">
        <f>DATE(YEAR(TRM_día[[#This Row],[Fecha]]),MONTH(TRM_día[[#This Row],[Fecha]]),1)</f>
        <v>44378</v>
      </c>
      <c r="E2742">
        <v>3775.53</v>
      </c>
    </row>
    <row r="2743" spans="2:5">
      <c r="B2743" s="82" t="s">
        <v>3297</v>
      </c>
      <c r="C2743" s="165">
        <f>YEAR(TRM_día[[#This Row],[Fecha]])</f>
        <v>2021</v>
      </c>
      <c r="D2743" s="82">
        <f>DATE(YEAR(TRM_día[[#This Row],[Fecha]]),MONTH(TRM_día[[#This Row],[Fecha]]),1)</f>
        <v>44378</v>
      </c>
      <c r="E2743">
        <v>3777.17</v>
      </c>
    </row>
    <row r="2744" spans="2:5">
      <c r="B2744" s="82" t="s">
        <v>3298</v>
      </c>
      <c r="C2744" s="165">
        <f>YEAR(TRM_día[[#This Row],[Fecha]])</f>
        <v>2021</v>
      </c>
      <c r="D2744" s="82">
        <f>DATE(YEAR(TRM_día[[#This Row],[Fecha]]),MONTH(TRM_día[[#This Row],[Fecha]]),1)</f>
        <v>44378</v>
      </c>
      <c r="E2744">
        <v>3777.17</v>
      </c>
    </row>
    <row r="2745" spans="2:5">
      <c r="B2745" s="82" t="s">
        <v>3299</v>
      </c>
      <c r="C2745" s="165">
        <f>YEAR(TRM_día[[#This Row],[Fecha]])</f>
        <v>2021</v>
      </c>
      <c r="D2745" s="82">
        <f>DATE(YEAR(TRM_día[[#This Row],[Fecha]]),MONTH(TRM_día[[#This Row],[Fecha]]),1)</f>
        <v>44378</v>
      </c>
      <c r="E2745">
        <v>3777.17</v>
      </c>
    </row>
    <row r="2746" spans="2:5">
      <c r="B2746" s="82" t="s">
        <v>3300</v>
      </c>
      <c r="C2746" s="165">
        <f>YEAR(TRM_día[[#This Row],[Fecha]])</f>
        <v>2021</v>
      </c>
      <c r="D2746" s="82">
        <f>DATE(YEAR(TRM_día[[#This Row],[Fecha]]),MONTH(TRM_día[[#This Row],[Fecha]]),1)</f>
        <v>44378</v>
      </c>
      <c r="E2746">
        <v>3777.17</v>
      </c>
    </row>
    <row r="2747" spans="2:5">
      <c r="B2747" s="82" t="s">
        <v>3301</v>
      </c>
      <c r="C2747" s="165">
        <f>YEAR(TRM_día[[#This Row],[Fecha]])</f>
        <v>2021</v>
      </c>
      <c r="D2747" s="82">
        <f>DATE(YEAR(TRM_día[[#This Row],[Fecha]]),MONTH(TRM_día[[#This Row],[Fecha]]),1)</f>
        <v>44378</v>
      </c>
      <c r="E2747">
        <v>3782.27</v>
      </c>
    </row>
    <row r="2748" spans="2:5">
      <c r="B2748" s="82" t="s">
        <v>3302</v>
      </c>
      <c r="C2748" s="165">
        <f>YEAR(TRM_día[[#This Row],[Fecha]])</f>
        <v>2021</v>
      </c>
      <c r="D2748" s="82">
        <f>DATE(YEAR(TRM_día[[#This Row],[Fecha]]),MONTH(TRM_día[[#This Row],[Fecha]]),1)</f>
        <v>44378</v>
      </c>
      <c r="E2748">
        <v>3815.22</v>
      </c>
    </row>
    <row r="2749" spans="2:5">
      <c r="B2749" s="82" t="s">
        <v>3303</v>
      </c>
      <c r="C2749" s="165">
        <f>YEAR(TRM_día[[#This Row],[Fecha]])</f>
        <v>2021</v>
      </c>
      <c r="D2749" s="82">
        <f>DATE(YEAR(TRM_día[[#This Row],[Fecha]]),MONTH(TRM_día[[#This Row],[Fecha]]),1)</f>
        <v>44378</v>
      </c>
      <c r="E2749">
        <v>3850.46</v>
      </c>
    </row>
    <row r="2750" spans="2:5">
      <c r="B2750" s="82" t="s">
        <v>3304</v>
      </c>
      <c r="C2750" s="165">
        <f>YEAR(TRM_día[[#This Row],[Fecha]])</f>
        <v>2021</v>
      </c>
      <c r="D2750" s="82">
        <f>DATE(YEAR(TRM_día[[#This Row],[Fecha]]),MONTH(TRM_día[[#This Row],[Fecha]]),1)</f>
        <v>44378</v>
      </c>
      <c r="E2750">
        <v>3829.46</v>
      </c>
    </row>
    <row r="2751" spans="2:5">
      <c r="B2751" s="82" t="s">
        <v>3305</v>
      </c>
      <c r="C2751" s="165">
        <f>YEAR(TRM_día[[#This Row],[Fecha]])</f>
        <v>2021</v>
      </c>
      <c r="D2751" s="82">
        <f>DATE(YEAR(TRM_día[[#This Row],[Fecha]]),MONTH(TRM_día[[#This Row],[Fecha]]),1)</f>
        <v>44378</v>
      </c>
      <c r="E2751">
        <v>3829.46</v>
      </c>
    </row>
    <row r="2752" spans="2:5">
      <c r="B2752" s="82" t="s">
        <v>3306</v>
      </c>
      <c r="C2752" s="165">
        <f>YEAR(TRM_día[[#This Row],[Fecha]])</f>
        <v>2021</v>
      </c>
      <c r="D2752" s="82">
        <f>DATE(YEAR(TRM_día[[#This Row],[Fecha]]),MONTH(TRM_día[[#This Row],[Fecha]]),1)</f>
        <v>44378</v>
      </c>
      <c r="E2752">
        <v>3829.46</v>
      </c>
    </row>
    <row r="2753" spans="2:5">
      <c r="B2753" s="82" t="s">
        <v>3307</v>
      </c>
      <c r="C2753" s="165">
        <f>YEAR(TRM_día[[#This Row],[Fecha]])</f>
        <v>2021</v>
      </c>
      <c r="D2753" s="82">
        <f>DATE(YEAR(TRM_día[[#This Row],[Fecha]]),MONTH(TRM_día[[#This Row],[Fecha]]),1)</f>
        <v>44378</v>
      </c>
      <c r="E2753">
        <v>3824.08</v>
      </c>
    </row>
    <row r="2754" spans="2:5">
      <c r="B2754" s="82" t="s">
        <v>3308</v>
      </c>
      <c r="C2754" s="165">
        <f>YEAR(TRM_día[[#This Row],[Fecha]])</f>
        <v>2021</v>
      </c>
      <c r="D2754" s="82">
        <f>DATE(YEAR(TRM_día[[#This Row],[Fecha]]),MONTH(TRM_día[[#This Row],[Fecha]]),1)</f>
        <v>44378</v>
      </c>
      <c r="E2754">
        <v>3826.85</v>
      </c>
    </row>
    <row r="2755" spans="2:5">
      <c r="B2755" s="82" t="s">
        <v>3309</v>
      </c>
      <c r="C2755" s="165">
        <f>YEAR(TRM_día[[#This Row],[Fecha]])</f>
        <v>2021</v>
      </c>
      <c r="D2755" s="82">
        <f>DATE(YEAR(TRM_día[[#This Row],[Fecha]]),MONTH(TRM_día[[#This Row],[Fecha]]),1)</f>
        <v>44378</v>
      </c>
      <c r="E2755">
        <v>3796.07</v>
      </c>
    </row>
    <row r="2756" spans="2:5">
      <c r="B2756" s="82" t="s">
        <v>3310</v>
      </c>
      <c r="C2756" s="165">
        <f>YEAR(TRM_día[[#This Row],[Fecha]])</f>
        <v>2021</v>
      </c>
      <c r="D2756" s="82">
        <f>DATE(YEAR(TRM_día[[#This Row],[Fecha]]),MONTH(TRM_día[[#This Row],[Fecha]]),1)</f>
        <v>44378</v>
      </c>
      <c r="E2756">
        <v>3809.07</v>
      </c>
    </row>
    <row r="2757" spans="2:5">
      <c r="B2757" s="82" t="s">
        <v>3311</v>
      </c>
      <c r="C2757" s="165">
        <f>YEAR(TRM_día[[#This Row],[Fecha]])</f>
        <v>2021</v>
      </c>
      <c r="D2757" s="82">
        <f>DATE(YEAR(TRM_día[[#This Row],[Fecha]]),MONTH(TRM_día[[#This Row],[Fecha]]),1)</f>
        <v>44378</v>
      </c>
      <c r="E2757">
        <v>3808.46</v>
      </c>
    </row>
    <row r="2758" spans="2:5">
      <c r="B2758" s="82" t="s">
        <v>3312</v>
      </c>
      <c r="C2758" s="165">
        <f>YEAR(TRM_día[[#This Row],[Fecha]])</f>
        <v>2021</v>
      </c>
      <c r="D2758" s="82">
        <f>DATE(YEAR(TRM_día[[#This Row],[Fecha]]),MONTH(TRM_día[[#This Row],[Fecha]]),1)</f>
        <v>44378</v>
      </c>
      <c r="E2758">
        <v>3808.46</v>
      </c>
    </row>
    <row r="2759" spans="2:5">
      <c r="B2759" s="82" t="s">
        <v>3313</v>
      </c>
      <c r="C2759" s="165">
        <f>YEAR(TRM_día[[#This Row],[Fecha]])</f>
        <v>2021</v>
      </c>
      <c r="D2759" s="82">
        <f>DATE(YEAR(TRM_día[[#This Row],[Fecha]]),MONTH(TRM_día[[#This Row],[Fecha]]),1)</f>
        <v>44378</v>
      </c>
      <c r="E2759">
        <v>3808.46</v>
      </c>
    </row>
    <row r="2760" spans="2:5">
      <c r="B2760" s="82" t="s">
        <v>3314</v>
      </c>
      <c r="C2760" s="165">
        <f>YEAR(TRM_día[[#This Row],[Fecha]])</f>
        <v>2021</v>
      </c>
      <c r="D2760" s="82">
        <f>DATE(YEAR(TRM_día[[#This Row],[Fecha]]),MONTH(TRM_día[[#This Row],[Fecha]]),1)</f>
        <v>44378</v>
      </c>
      <c r="E2760">
        <v>3842.97</v>
      </c>
    </row>
    <row r="2761" spans="2:5">
      <c r="B2761" s="82" t="s">
        <v>3315</v>
      </c>
      <c r="C2761" s="165">
        <f>YEAR(TRM_día[[#This Row],[Fecha]])</f>
        <v>2021</v>
      </c>
      <c r="D2761" s="82">
        <f>DATE(YEAR(TRM_día[[#This Row],[Fecha]]),MONTH(TRM_día[[#This Row],[Fecha]]),1)</f>
        <v>44378</v>
      </c>
      <c r="E2761">
        <v>3842.97</v>
      </c>
    </row>
    <row r="2762" spans="2:5">
      <c r="B2762" s="82" t="s">
        <v>3316</v>
      </c>
      <c r="C2762" s="165">
        <f>YEAR(TRM_día[[#This Row],[Fecha]])</f>
        <v>2021</v>
      </c>
      <c r="D2762" s="82">
        <f>DATE(YEAR(TRM_día[[#This Row],[Fecha]]),MONTH(TRM_día[[#This Row],[Fecha]]),1)</f>
        <v>44378</v>
      </c>
      <c r="E2762">
        <v>3855.68</v>
      </c>
    </row>
    <row r="2763" spans="2:5">
      <c r="B2763" s="82" t="s">
        <v>3317</v>
      </c>
      <c r="C2763" s="165">
        <f>YEAR(TRM_día[[#This Row],[Fecha]])</f>
        <v>2021</v>
      </c>
      <c r="D2763" s="82">
        <f>DATE(YEAR(TRM_día[[#This Row],[Fecha]]),MONTH(TRM_día[[#This Row],[Fecha]]),1)</f>
        <v>44378</v>
      </c>
      <c r="E2763">
        <v>3866.86</v>
      </c>
    </row>
    <row r="2764" spans="2:5">
      <c r="B2764" s="82" t="s">
        <v>3318</v>
      </c>
      <c r="C2764" s="165">
        <f>YEAR(TRM_día[[#This Row],[Fecha]])</f>
        <v>2021</v>
      </c>
      <c r="D2764" s="82">
        <f>DATE(YEAR(TRM_día[[#This Row],[Fecha]]),MONTH(TRM_día[[#This Row],[Fecha]]),1)</f>
        <v>44378</v>
      </c>
      <c r="E2764">
        <v>3874.44</v>
      </c>
    </row>
    <row r="2765" spans="2:5">
      <c r="B2765" s="82" t="s">
        <v>3319</v>
      </c>
      <c r="C2765" s="165">
        <f>YEAR(TRM_día[[#This Row],[Fecha]])</f>
        <v>2021</v>
      </c>
      <c r="D2765" s="82">
        <f>DATE(YEAR(TRM_día[[#This Row],[Fecha]]),MONTH(TRM_día[[#This Row],[Fecha]]),1)</f>
        <v>44378</v>
      </c>
      <c r="E2765">
        <v>3874.44</v>
      </c>
    </row>
    <row r="2766" spans="2:5">
      <c r="B2766" s="82" t="s">
        <v>3320</v>
      </c>
      <c r="C2766" s="165">
        <f>YEAR(TRM_día[[#This Row],[Fecha]])</f>
        <v>2021</v>
      </c>
      <c r="D2766" s="82">
        <f>DATE(YEAR(TRM_día[[#This Row],[Fecha]]),MONTH(TRM_día[[#This Row],[Fecha]]),1)</f>
        <v>44378</v>
      </c>
      <c r="E2766">
        <v>3874.44</v>
      </c>
    </row>
    <row r="2767" spans="2:5">
      <c r="B2767" s="82" t="s">
        <v>3321</v>
      </c>
      <c r="C2767" s="165">
        <f>YEAR(TRM_día[[#This Row],[Fecha]])</f>
        <v>2021</v>
      </c>
      <c r="D2767" s="82">
        <f>DATE(YEAR(TRM_día[[#This Row],[Fecha]]),MONTH(TRM_día[[#This Row],[Fecha]]),1)</f>
        <v>44378</v>
      </c>
      <c r="E2767">
        <v>3904.17</v>
      </c>
    </row>
    <row r="2768" spans="2:5">
      <c r="B2768" s="82" t="s">
        <v>3322</v>
      </c>
      <c r="C2768" s="165">
        <f>YEAR(TRM_día[[#This Row],[Fecha]])</f>
        <v>2021</v>
      </c>
      <c r="D2768" s="82">
        <f>DATE(YEAR(TRM_día[[#This Row],[Fecha]]),MONTH(TRM_día[[#This Row],[Fecha]]),1)</f>
        <v>44378</v>
      </c>
      <c r="E2768">
        <v>3918.49</v>
      </c>
    </row>
    <row r="2769" spans="2:5">
      <c r="B2769" s="82" t="s">
        <v>3323</v>
      </c>
      <c r="C2769" s="165">
        <f>YEAR(TRM_día[[#This Row],[Fecha]])</f>
        <v>2021</v>
      </c>
      <c r="D2769" s="82">
        <f>DATE(YEAR(TRM_día[[#This Row],[Fecha]]),MONTH(TRM_día[[#This Row],[Fecha]]),1)</f>
        <v>44378</v>
      </c>
      <c r="E2769">
        <v>3902.18</v>
      </c>
    </row>
    <row r="2770" spans="2:5">
      <c r="B2770" s="82" t="s">
        <v>3324</v>
      </c>
      <c r="C2770" s="165">
        <f>YEAR(TRM_día[[#This Row],[Fecha]])</f>
        <v>2021</v>
      </c>
      <c r="D2770" s="82">
        <f>DATE(YEAR(TRM_día[[#This Row],[Fecha]]),MONTH(TRM_día[[#This Row],[Fecha]]),1)</f>
        <v>44378</v>
      </c>
      <c r="E2770">
        <v>3836.95</v>
      </c>
    </row>
    <row r="2771" spans="2:5">
      <c r="B2771" s="82" t="s">
        <v>3325</v>
      </c>
      <c r="C2771" s="165">
        <f>YEAR(TRM_día[[#This Row],[Fecha]])</f>
        <v>2021</v>
      </c>
      <c r="D2771" s="82">
        <f>DATE(YEAR(TRM_día[[#This Row],[Fecha]]),MONTH(TRM_día[[#This Row],[Fecha]]),1)</f>
        <v>44378</v>
      </c>
      <c r="E2771">
        <v>3867.88</v>
      </c>
    </row>
    <row r="2772" spans="2:5">
      <c r="B2772" s="82" t="s">
        <v>3326</v>
      </c>
      <c r="C2772" s="165">
        <f>YEAR(TRM_día[[#This Row],[Fecha]])</f>
        <v>2021</v>
      </c>
      <c r="D2772" s="82">
        <f>DATE(YEAR(TRM_día[[#This Row],[Fecha]]),MONTH(TRM_día[[#This Row],[Fecha]]),1)</f>
        <v>44409</v>
      </c>
      <c r="E2772">
        <v>3867.88</v>
      </c>
    </row>
    <row r="2773" spans="2:5">
      <c r="B2773" s="82" t="s">
        <v>3327</v>
      </c>
      <c r="C2773" s="165">
        <f>YEAR(TRM_día[[#This Row],[Fecha]])</f>
        <v>2021</v>
      </c>
      <c r="D2773" s="82">
        <f>DATE(YEAR(TRM_día[[#This Row],[Fecha]]),MONTH(TRM_día[[#This Row],[Fecha]]),1)</f>
        <v>44409</v>
      </c>
      <c r="E2773">
        <v>3867.88</v>
      </c>
    </row>
    <row r="2774" spans="2:5">
      <c r="B2774" s="82" t="s">
        <v>3328</v>
      </c>
      <c r="C2774" s="165">
        <f>YEAR(TRM_día[[#This Row],[Fecha]])</f>
        <v>2021</v>
      </c>
      <c r="D2774" s="82">
        <f>DATE(YEAR(TRM_día[[#This Row],[Fecha]]),MONTH(TRM_día[[#This Row],[Fecha]]),1)</f>
        <v>44409</v>
      </c>
      <c r="E2774">
        <v>3865.46</v>
      </c>
    </row>
    <row r="2775" spans="2:5">
      <c r="B2775" s="82" t="s">
        <v>3329</v>
      </c>
      <c r="C2775" s="165">
        <f>YEAR(TRM_día[[#This Row],[Fecha]])</f>
        <v>2021</v>
      </c>
      <c r="D2775" s="82">
        <f>DATE(YEAR(TRM_día[[#This Row],[Fecha]]),MONTH(TRM_día[[#This Row],[Fecha]]),1)</f>
        <v>44409</v>
      </c>
      <c r="E2775">
        <v>3913.59</v>
      </c>
    </row>
    <row r="2776" spans="2:5">
      <c r="B2776" s="82" t="s">
        <v>3330</v>
      </c>
      <c r="C2776" s="165">
        <f>YEAR(TRM_día[[#This Row],[Fecha]])</f>
        <v>2021</v>
      </c>
      <c r="D2776" s="82">
        <f>DATE(YEAR(TRM_día[[#This Row],[Fecha]]),MONTH(TRM_día[[#This Row],[Fecha]]),1)</f>
        <v>44409</v>
      </c>
      <c r="E2776">
        <v>3911.36</v>
      </c>
    </row>
    <row r="2777" spans="2:5">
      <c r="B2777" s="82" t="s">
        <v>3331</v>
      </c>
      <c r="C2777" s="165">
        <f>YEAR(TRM_día[[#This Row],[Fecha]])</f>
        <v>2021</v>
      </c>
      <c r="D2777" s="82">
        <f>DATE(YEAR(TRM_día[[#This Row],[Fecha]]),MONTH(TRM_día[[#This Row],[Fecha]]),1)</f>
        <v>44409</v>
      </c>
      <c r="E2777">
        <v>3910.81</v>
      </c>
    </row>
    <row r="2778" spans="2:5">
      <c r="B2778" s="82" t="s">
        <v>3332</v>
      </c>
      <c r="C2778" s="165">
        <f>YEAR(TRM_día[[#This Row],[Fecha]])</f>
        <v>2021</v>
      </c>
      <c r="D2778" s="82">
        <f>DATE(YEAR(TRM_día[[#This Row],[Fecha]]),MONTH(TRM_día[[#This Row],[Fecha]]),1)</f>
        <v>44409</v>
      </c>
      <c r="E2778">
        <v>3949.33</v>
      </c>
    </row>
    <row r="2779" spans="2:5">
      <c r="B2779" s="82" t="s">
        <v>3333</v>
      </c>
      <c r="C2779" s="165">
        <f>YEAR(TRM_día[[#This Row],[Fecha]])</f>
        <v>2021</v>
      </c>
      <c r="D2779" s="82">
        <f>DATE(YEAR(TRM_día[[#This Row],[Fecha]]),MONTH(TRM_día[[#This Row],[Fecha]]),1)</f>
        <v>44409</v>
      </c>
      <c r="E2779">
        <v>3949.33</v>
      </c>
    </row>
    <row r="2780" spans="2:5">
      <c r="B2780" s="82" t="s">
        <v>3334</v>
      </c>
      <c r="C2780" s="165">
        <f>YEAR(TRM_día[[#This Row],[Fecha]])</f>
        <v>2021</v>
      </c>
      <c r="D2780" s="82">
        <f>DATE(YEAR(TRM_día[[#This Row],[Fecha]]),MONTH(TRM_día[[#This Row],[Fecha]]),1)</f>
        <v>44409</v>
      </c>
      <c r="E2780">
        <v>3949.33</v>
      </c>
    </row>
    <row r="2781" spans="2:5">
      <c r="B2781" s="82" t="s">
        <v>3335</v>
      </c>
      <c r="C2781" s="165">
        <f>YEAR(TRM_día[[#This Row],[Fecha]])</f>
        <v>2021</v>
      </c>
      <c r="D2781" s="82">
        <f>DATE(YEAR(TRM_día[[#This Row],[Fecha]]),MONTH(TRM_día[[#This Row],[Fecha]]),1)</f>
        <v>44409</v>
      </c>
      <c r="E2781">
        <v>3988.27</v>
      </c>
    </row>
    <row r="2782" spans="2:5">
      <c r="B2782" s="82" t="s">
        <v>3336</v>
      </c>
      <c r="C2782" s="165">
        <f>YEAR(TRM_día[[#This Row],[Fecha]])</f>
        <v>2021</v>
      </c>
      <c r="D2782" s="82">
        <f>DATE(YEAR(TRM_día[[#This Row],[Fecha]]),MONTH(TRM_día[[#This Row],[Fecha]]),1)</f>
        <v>44409</v>
      </c>
      <c r="E2782">
        <v>3979.8</v>
      </c>
    </row>
    <row r="2783" spans="2:5">
      <c r="B2783" s="82" t="s">
        <v>3337</v>
      </c>
      <c r="C2783" s="165">
        <f>YEAR(TRM_día[[#This Row],[Fecha]])</f>
        <v>2021</v>
      </c>
      <c r="D2783" s="82">
        <f>DATE(YEAR(TRM_día[[#This Row],[Fecha]]),MONTH(TRM_día[[#This Row],[Fecha]]),1)</f>
        <v>44409</v>
      </c>
      <c r="E2783">
        <v>3950.43</v>
      </c>
    </row>
    <row r="2784" spans="2:5">
      <c r="B2784" s="82" t="s">
        <v>3338</v>
      </c>
      <c r="C2784" s="165">
        <f>YEAR(TRM_día[[#This Row],[Fecha]])</f>
        <v>2021</v>
      </c>
      <c r="D2784" s="82">
        <f>DATE(YEAR(TRM_día[[#This Row],[Fecha]]),MONTH(TRM_día[[#This Row],[Fecha]]),1)</f>
        <v>44409</v>
      </c>
      <c r="E2784">
        <v>3887.07</v>
      </c>
    </row>
    <row r="2785" spans="2:5">
      <c r="B2785" s="82" t="s">
        <v>3339</v>
      </c>
      <c r="C2785" s="165">
        <f>YEAR(TRM_día[[#This Row],[Fecha]])</f>
        <v>2021</v>
      </c>
      <c r="D2785" s="82">
        <f>DATE(YEAR(TRM_día[[#This Row],[Fecha]]),MONTH(TRM_día[[#This Row],[Fecha]]),1)</f>
        <v>44409</v>
      </c>
      <c r="E2785">
        <v>3830.25</v>
      </c>
    </row>
    <row r="2786" spans="2:5">
      <c r="B2786" s="82" t="s">
        <v>3340</v>
      </c>
      <c r="C2786" s="165">
        <f>YEAR(TRM_día[[#This Row],[Fecha]])</f>
        <v>2021</v>
      </c>
      <c r="D2786" s="82">
        <f>DATE(YEAR(TRM_día[[#This Row],[Fecha]]),MONTH(TRM_día[[#This Row],[Fecha]]),1)</f>
        <v>44409</v>
      </c>
      <c r="E2786">
        <v>3830.25</v>
      </c>
    </row>
    <row r="2787" spans="2:5">
      <c r="B2787" s="82" t="s">
        <v>3341</v>
      </c>
      <c r="C2787" s="165">
        <f>YEAR(TRM_día[[#This Row],[Fecha]])</f>
        <v>2021</v>
      </c>
      <c r="D2787" s="82">
        <f>DATE(YEAR(TRM_día[[#This Row],[Fecha]]),MONTH(TRM_día[[#This Row],[Fecha]]),1)</f>
        <v>44409</v>
      </c>
      <c r="E2787">
        <v>3830.25</v>
      </c>
    </row>
    <row r="2788" spans="2:5">
      <c r="B2788" s="82" t="s">
        <v>3342</v>
      </c>
      <c r="C2788" s="165">
        <f>YEAR(TRM_día[[#This Row],[Fecha]])</f>
        <v>2021</v>
      </c>
      <c r="D2788" s="82">
        <f>DATE(YEAR(TRM_día[[#This Row],[Fecha]]),MONTH(TRM_día[[#This Row],[Fecha]]),1)</f>
        <v>44409</v>
      </c>
      <c r="E2788">
        <v>3830.25</v>
      </c>
    </row>
    <row r="2789" spans="2:5">
      <c r="B2789" s="82" t="s">
        <v>3343</v>
      </c>
      <c r="C2789" s="165">
        <f>YEAR(TRM_día[[#This Row],[Fecha]])</f>
        <v>2021</v>
      </c>
      <c r="D2789" s="82">
        <f>DATE(YEAR(TRM_día[[#This Row],[Fecha]]),MONTH(TRM_día[[#This Row],[Fecha]]),1)</f>
        <v>44409</v>
      </c>
      <c r="E2789">
        <v>3868.41</v>
      </c>
    </row>
    <row r="2790" spans="2:5">
      <c r="B2790" s="82" t="s">
        <v>3344</v>
      </c>
      <c r="C2790" s="165">
        <f>YEAR(TRM_día[[#This Row],[Fecha]])</f>
        <v>2021</v>
      </c>
      <c r="D2790" s="82">
        <f>DATE(YEAR(TRM_día[[#This Row],[Fecha]]),MONTH(TRM_día[[#This Row],[Fecha]]),1)</f>
        <v>44409</v>
      </c>
      <c r="E2790">
        <v>3861.33</v>
      </c>
    </row>
    <row r="2791" spans="2:5">
      <c r="B2791" s="82" t="s">
        <v>3345</v>
      </c>
      <c r="C2791" s="165">
        <f>YEAR(TRM_día[[#This Row],[Fecha]])</f>
        <v>2021</v>
      </c>
      <c r="D2791" s="82">
        <f>DATE(YEAR(TRM_día[[#This Row],[Fecha]]),MONTH(TRM_día[[#This Row],[Fecha]]),1)</f>
        <v>44409</v>
      </c>
      <c r="E2791">
        <v>3876.08</v>
      </c>
    </row>
    <row r="2792" spans="2:5">
      <c r="B2792" s="82" t="s">
        <v>3346</v>
      </c>
      <c r="C2792" s="165">
        <f>YEAR(TRM_día[[#This Row],[Fecha]])</f>
        <v>2021</v>
      </c>
      <c r="D2792" s="82">
        <f>DATE(YEAR(TRM_día[[#This Row],[Fecha]]),MONTH(TRM_día[[#This Row],[Fecha]]),1)</f>
        <v>44409</v>
      </c>
      <c r="E2792">
        <v>3874.95</v>
      </c>
    </row>
    <row r="2793" spans="2:5">
      <c r="B2793" s="82" t="s">
        <v>3347</v>
      </c>
      <c r="C2793" s="165">
        <f>YEAR(TRM_día[[#This Row],[Fecha]])</f>
        <v>2021</v>
      </c>
      <c r="D2793" s="82">
        <f>DATE(YEAR(TRM_día[[#This Row],[Fecha]]),MONTH(TRM_día[[#This Row],[Fecha]]),1)</f>
        <v>44409</v>
      </c>
      <c r="E2793">
        <v>3874.95</v>
      </c>
    </row>
    <row r="2794" spans="2:5">
      <c r="B2794" s="82" t="s">
        <v>3348</v>
      </c>
      <c r="C2794" s="165">
        <f>YEAR(TRM_día[[#This Row],[Fecha]])</f>
        <v>2021</v>
      </c>
      <c r="D2794" s="82">
        <f>DATE(YEAR(TRM_día[[#This Row],[Fecha]]),MONTH(TRM_día[[#This Row],[Fecha]]),1)</f>
        <v>44409</v>
      </c>
      <c r="E2794">
        <v>3874.95</v>
      </c>
    </row>
    <row r="2795" spans="2:5">
      <c r="B2795" s="82" t="s">
        <v>3349</v>
      </c>
      <c r="C2795" s="165">
        <f>YEAR(TRM_día[[#This Row],[Fecha]])</f>
        <v>2021</v>
      </c>
      <c r="D2795" s="82">
        <f>DATE(YEAR(TRM_día[[#This Row],[Fecha]]),MONTH(TRM_día[[#This Row],[Fecha]]),1)</f>
        <v>44409</v>
      </c>
      <c r="E2795">
        <v>3867.73</v>
      </c>
    </row>
    <row r="2796" spans="2:5">
      <c r="B2796" s="82" t="s">
        <v>3350</v>
      </c>
      <c r="C2796" s="165">
        <f>YEAR(TRM_día[[#This Row],[Fecha]])</f>
        <v>2021</v>
      </c>
      <c r="D2796" s="82">
        <f>DATE(YEAR(TRM_día[[#This Row],[Fecha]]),MONTH(TRM_día[[#This Row],[Fecha]]),1)</f>
        <v>44409</v>
      </c>
      <c r="E2796">
        <v>3861.88</v>
      </c>
    </row>
    <row r="2797" spans="2:5">
      <c r="B2797" s="82" t="s">
        <v>3351</v>
      </c>
      <c r="C2797" s="165">
        <f>YEAR(TRM_día[[#This Row],[Fecha]])</f>
        <v>2021</v>
      </c>
      <c r="D2797" s="82">
        <f>DATE(YEAR(TRM_día[[#This Row],[Fecha]]),MONTH(TRM_día[[#This Row],[Fecha]]),1)</f>
        <v>44409</v>
      </c>
      <c r="E2797">
        <v>3865.04</v>
      </c>
    </row>
    <row r="2798" spans="2:5">
      <c r="B2798" s="82" t="s">
        <v>3352</v>
      </c>
      <c r="C2798" s="165">
        <f>YEAR(TRM_día[[#This Row],[Fecha]])</f>
        <v>2021</v>
      </c>
      <c r="D2798" s="82">
        <f>DATE(YEAR(TRM_día[[#This Row],[Fecha]]),MONTH(TRM_día[[#This Row],[Fecha]]),1)</f>
        <v>44409</v>
      </c>
      <c r="E2798">
        <v>3870.57</v>
      </c>
    </row>
    <row r="2799" spans="2:5">
      <c r="B2799" s="82" t="s">
        <v>3353</v>
      </c>
      <c r="C2799" s="165">
        <f>YEAR(TRM_día[[#This Row],[Fecha]])</f>
        <v>2021</v>
      </c>
      <c r="D2799" s="82">
        <f>DATE(YEAR(TRM_día[[#This Row],[Fecha]]),MONTH(TRM_día[[#This Row],[Fecha]]),1)</f>
        <v>44409</v>
      </c>
      <c r="E2799">
        <v>3834.13</v>
      </c>
    </row>
    <row r="2800" spans="2:5">
      <c r="B2800" s="82" t="s">
        <v>3354</v>
      </c>
      <c r="C2800" s="165">
        <f>YEAR(TRM_día[[#This Row],[Fecha]])</f>
        <v>2021</v>
      </c>
      <c r="D2800" s="82">
        <f>DATE(YEAR(TRM_día[[#This Row],[Fecha]]),MONTH(TRM_día[[#This Row],[Fecha]]),1)</f>
        <v>44409</v>
      </c>
      <c r="E2800">
        <v>3834.13</v>
      </c>
    </row>
    <row r="2801" spans="2:5">
      <c r="B2801" s="82" t="s">
        <v>3355</v>
      </c>
      <c r="C2801" s="165">
        <f>YEAR(TRM_día[[#This Row],[Fecha]])</f>
        <v>2021</v>
      </c>
      <c r="D2801" s="82">
        <f>DATE(YEAR(TRM_día[[#This Row],[Fecha]]),MONTH(TRM_día[[#This Row],[Fecha]]),1)</f>
        <v>44409</v>
      </c>
      <c r="E2801">
        <v>3834.13</v>
      </c>
    </row>
    <row r="2802" spans="2:5">
      <c r="B2802" s="82" t="s">
        <v>3356</v>
      </c>
      <c r="C2802" s="165">
        <f>YEAR(TRM_día[[#This Row],[Fecha]])</f>
        <v>2021</v>
      </c>
      <c r="D2802" s="82">
        <f>DATE(YEAR(TRM_día[[#This Row],[Fecha]]),MONTH(TRM_día[[#This Row],[Fecha]]),1)</f>
        <v>44409</v>
      </c>
      <c r="E2802">
        <v>3806.87</v>
      </c>
    </row>
    <row r="2803" spans="2:5">
      <c r="B2803" s="82" t="s">
        <v>3357</v>
      </c>
      <c r="C2803" s="165">
        <f>YEAR(TRM_día[[#This Row],[Fecha]])</f>
        <v>2021</v>
      </c>
      <c r="D2803" s="82">
        <f>DATE(YEAR(TRM_día[[#This Row],[Fecha]]),MONTH(TRM_día[[#This Row],[Fecha]]),1)</f>
        <v>44440</v>
      </c>
      <c r="E2803">
        <v>3774</v>
      </c>
    </row>
    <row r="2804" spans="2:5">
      <c r="B2804" s="82" t="s">
        <v>3358</v>
      </c>
      <c r="C2804" s="165">
        <f>YEAR(TRM_día[[#This Row],[Fecha]])</f>
        <v>2021</v>
      </c>
      <c r="D2804" s="82">
        <f>DATE(YEAR(TRM_día[[#This Row],[Fecha]]),MONTH(TRM_día[[#This Row],[Fecha]]),1)</f>
        <v>44440</v>
      </c>
      <c r="E2804">
        <v>3753.3</v>
      </c>
    </row>
    <row r="2805" spans="2:5">
      <c r="B2805" s="82" t="s">
        <v>3359</v>
      </c>
      <c r="C2805" s="165">
        <f>YEAR(TRM_día[[#This Row],[Fecha]])</f>
        <v>2021</v>
      </c>
      <c r="D2805" s="82">
        <f>DATE(YEAR(TRM_día[[#This Row],[Fecha]]),MONTH(TRM_día[[#This Row],[Fecha]]),1)</f>
        <v>44440</v>
      </c>
      <c r="E2805">
        <v>3780.85</v>
      </c>
    </row>
    <row r="2806" spans="2:5">
      <c r="B2806" s="82" t="s">
        <v>3360</v>
      </c>
      <c r="C2806" s="165">
        <f>YEAR(TRM_día[[#This Row],[Fecha]])</f>
        <v>2021</v>
      </c>
      <c r="D2806" s="82">
        <f>DATE(YEAR(TRM_día[[#This Row],[Fecha]]),MONTH(TRM_día[[#This Row],[Fecha]]),1)</f>
        <v>44440</v>
      </c>
      <c r="E2806">
        <v>3790.04</v>
      </c>
    </row>
    <row r="2807" spans="2:5">
      <c r="B2807" s="82" t="s">
        <v>3361</v>
      </c>
      <c r="C2807" s="165">
        <f>YEAR(TRM_día[[#This Row],[Fecha]])</f>
        <v>2021</v>
      </c>
      <c r="D2807" s="82">
        <f>DATE(YEAR(TRM_día[[#This Row],[Fecha]]),MONTH(TRM_día[[#This Row],[Fecha]]),1)</f>
        <v>44440</v>
      </c>
      <c r="E2807">
        <v>3790.04</v>
      </c>
    </row>
    <row r="2808" spans="2:5">
      <c r="B2808" s="82" t="s">
        <v>3362</v>
      </c>
      <c r="C2808" s="165">
        <f>YEAR(TRM_día[[#This Row],[Fecha]])</f>
        <v>2021</v>
      </c>
      <c r="D2808" s="82">
        <f>DATE(YEAR(TRM_día[[#This Row],[Fecha]]),MONTH(TRM_día[[#This Row],[Fecha]]),1)</f>
        <v>44440</v>
      </c>
      <c r="E2808">
        <v>3790.04</v>
      </c>
    </row>
    <row r="2809" spans="2:5">
      <c r="B2809" s="82" t="s">
        <v>3363</v>
      </c>
      <c r="C2809" s="165">
        <f>YEAR(TRM_día[[#This Row],[Fecha]])</f>
        <v>2021</v>
      </c>
      <c r="D2809" s="82">
        <f>DATE(YEAR(TRM_día[[#This Row],[Fecha]]),MONTH(TRM_día[[#This Row],[Fecha]]),1)</f>
        <v>44440</v>
      </c>
      <c r="E2809">
        <v>3790.04</v>
      </c>
    </row>
    <row r="2810" spans="2:5">
      <c r="B2810" s="82" t="s">
        <v>3364</v>
      </c>
      <c r="C2810" s="165">
        <f>YEAR(TRM_día[[#This Row],[Fecha]])</f>
        <v>2021</v>
      </c>
      <c r="D2810" s="82">
        <f>DATE(YEAR(TRM_día[[#This Row],[Fecha]]),MONTH(TRM_día[[#This Row],[Fecha]]),1)</f>
        <v>44440</v>
      </c>
      <c r="E2810">
        <v>3812.76</v>
      </c>
    </row>
    <row r="2811" spans="2:5">
      <c r="B2811" s="82" t="s">
        <v>3365</v>
      </c>
      <c r="C2811" s="165">
        <f>YEAR(TRM_día[[#This Row],[Fecha]])</f>
        <v>2021</v>
      </c>
      <c r="D2811" s="82">
        <f>DATE(YEAR(TRM_día[[#This Row],[Fecha]]),MONTH(TRM_día[[#This Row],[Fecha]]),1)</f>
        <v>44440</v>
      </c>
      <c r="E2811">
        <v>3816.14</v>
      </c>
    </row>
    <row r="2812" spans="2:5">
      <c r="B2812" s="82" t="s">
        <v>3366</v>
      </c>
      <c r="C2812" s="165">
        <f>YEAR(TRM_día[[#This Row],[Fecha]])</f>
        <v>2021</v>
      </c>
      <c r="D2812" s="82">
        <f>DATE(YEAR(TRM_día[[#This Row],[Fecha]]),MONTH(TRM_día[[#This Row],[Fecha]]),1)</f>
        <v>44440</v>
      </c>
      <c r="E2812">
        <v>3829.72</v>
      </c>
    </row>
    <row r="2813" spans="2:5">
      <c r="B2813" s="82" t="s">
        <v>3367</v>
      </c>
      <c r="C2813" s="165">
        <f>YEAR(TRM_día[[#This Row],[Fecha]])</f>
        <v>2021</v>
      </c>
      <c r="D2813" s="82">
        <f>DATE(YEAR(TRM_día[[#This Row],[Fecha]]),MONTH(TRM_día[[#This Row],[Fecha]]),1)</f>
        <v>44440</v>
      </c>
      <c r="E2813">
        <v>3836.85</v>
      </c>
    </row>
    <row r="2814" spans="2:5">
      <c r="B2814" s="82" t="s">
        <v>3368</v>
      </c>
      <c r="C2814" s="165">
        <f>YEAR(TRM_día[[#This Row],[Fecha]])</f>
        <v>2021</v>
      </c>
      <c r="D2814" s="82">
        <f>DATE(YEAR(TRM_día[[#This Row],[Fecha]]),MONTH(TRM_día[[#This Row],[Fecha]]),1)</f>
        <v>44440</v>
      </c>
      <c r="E2814">
        <v>3836.85</v>
      </c>
    </row>
    <row r="2815" spans="2:5">
      <c r="B2815" s="82" t="s">
        <v>3369</v>
      </c>
      <c r="C2815" s="165">
        <f>YEAR(TRM_día[[#This Row],[Fecha]])</f>
        <v>2021</v>
      </c>
      <c r="D2815" s="82">
        <f>DATE(YEAR(TRM_día[[#This Row],[Fecha]]),MONTH(TRM_día[[#This Row],[Fecha]]),1)</f>
        <v>44440</v>
      </c>
      <c r="E2815">
        <v>3836.85</v>
      </c>
    </row>
    <row r="2816" spans="2:5">
      <c r="B2816" s="82" t="s">
        <v>3370</v>
      </c>
      <c r="C2816" s="165">
        <f>YEAR(TRM_día[[#This Row],[Fecha]])</f>
        <v>2021</v>
      </c>
      <c r="D2816" s="82">
        <f>DATE(YEAR(TRM_día[[#This Row],[Fecha]]),MONTH(TRM_día[[#This Row],[Fecha]]),1)</f>
        <v>44440</v>
      </c>
      <c r="E2816">
        <v>3835.27</v>
      </c>
    </row>
    <row r="2817" spans="2:5">
      <c r="B2817" s="82" t="s">
        <v>3371</v>
      </c>
      <c r="C2817" s="165">
        <f>YEAR(TRM_día[[#This Row],[Fecha]])</f>
        <v>2021</v>
      </c>
      <c r="D2817" s="82">
        <f>DATE(YEAR(TRM_día[[#This Row],[Fecha]]),MONTH(TRM_día[[#This Row],[Fecha]]),1)</f>
        <v>44440</v>
      </c>
      <c r="E2817">
        <v>3830.83</v>
      </c>
    </row>
    <row r="2818" spans="2:5">
      <c r="B2818" s="82" t="s">
        <v>3372</v>
      </c>
      <c r="C2818" s="165">
        <f>YEAR(TRM_día[[#This Row],[Fecha]])</f>
        <v>2021</v>
      </c>
      <c r="D2818" s="82">
        <f>DATE(YEAR(TRM_día[[#This Row],[Fecha]]),MONTH(TRM_día[[#This Row],[Fecha]]),1)</f>
        <v>44440</v>
      </c>
      <c r="E2818">
        <v>3825.36</v>
      </c>
    </row>
    <row r="2819" spans="2:5">
      <c r="B2819" s="82" t="s">
        <v>3373</v>
      </c>
      <c r="C2819" s="165">
        <f>YEAR(TRM_día[[#This Row],[Fecha]])</f>
        <v>2021</v>
      </c>
      <c r="D2819" s="82">
        <f>DATE(YEAR(TRM_día[[#This Row],[Fecha]]),MONTH(TRM_día[[#This Row],[Fecha]]),1)</f>
        <v>44440</v>
      </c>
      <c r="E2819">
        <v>3818.16</v>
      </c>
    </row>
    <row r="2820" spans="2:5">
      <c r="B2820" s="82" t="s">
        <v>3374</v>
      </c>
      <c r="C2820" s="165">
        <f>YEAR(TRM_día[[#This Row],[Fecha]])</f>
        <v>2021</v>
      </c>
      <c r="D2820" s="82">
        <f>DATE(YEAR(TRM_día[[#This Row],[Fecha]]),MONTH(TRM_día[[#This Row],[Fecha]]),1)</f>
        <v>44440</v>
      </c>
      <c r="E2820">
        <v>3828.18</v>
      </c>
    </row>
    <row r="2821" spans="2:5">
      <c r="B2821" s="82" t="s">
        <v>3375</v>
      </c>
      <c r="C2821" s="165">
        <f>YEAR(TRM_día[[#This Row],[Fecha]])</f>
        <v>2021</v>
      </c>
      <c r="D2821" s="82">
        <f>DATE(YEAR(TRM_día[[#This Row],[Fecha]]),MONTH(TRM_día[[#This Row],[Fecha]]),1)</f>
        <v>44440</v>
      </c>
      <c r="E2821">
        <v>3828.18</v>
      </c>
    </row>
    <row r="2822" spans="2:5">
      <c r="B2822" s="82" t="s">
        <v>3376</v>
      </c>
      <c r="C2822" s="165">
        <f>YEAR(TRM_día[[#This Row],[Fecha]])</f>
        <v>2021</v>
      </c>
      <c r="D2822" s="82">
        <f>DATE(YEAR(TRM_día[[#This Row],[Fecha]]),MONTH(TRM_día[[#This Row],[Fecha]]),1)</f>
        <v>44440</v>
      </c>
      <c r="E2822">
        <v>3828.18</v>
      </c>
    </row>
    <row r="2823" spans="2:5">
      <c r="B2823" s="82" t="s">
        <v>3377</v>
      </c>
      <c r="C2823" s="165">
        <f>YEAR(TRM_día[[#This Row],[Fecha]])</f>
        <v>2021</v>
      </c>
      <c r="D2823" s="82">
        <f>DATE(YEAR(TRM_día[[#This Row],[Fecha]]),MONTH(TRM_día[[#This Row],[Fecha]]),1)</f>
        <v>44440</v>
      </c>
      <c r="E2823">
        <v>3851.22</v>
      </c>
    </row>
    <row r="2824" spans="2:5">
      <c r="B2824" s="82" t="s">
        <v>3378</v>
      </c>
      <c r="C2824" s="165">
        <f>YEAR(TRM_día[[#This Row],[Fecha]])</f>
        <v>2021</v>
      </c>
      <c r="D2824" s="82">
        <f>DATE(YEAR(TRM_día[[#This Row],[Fecha]]),MONTH(TRM_día[[#This Row],[Fecha]]),1)</f>
        <v>44440</v>
      </c>
      <c r="E2824">
        <v>3843.77</v>
      </c>
    </row>
    <row r="2825" spans="2:5">
      <c r="B2825" s="82" t="s">
        <v>3379</v>
      </c>
      <c r="C2825" s="165">
        <f>YEAR(TRM_día[[#This Row],[Fecha]])</f>
        <v>2021</v>
      </c>
      <c r="D2825" s="82">
        <f>DATE(YEAR(TRM_día[[#This Row],[Fecha]]),MONTH(TRM_día[[#This Row],[Fecha]]),1)</f>
        <v>44440</v>
      </c>
      <c r="E2825">
        <v>3834.66</v>
      </c>
    </row>
    <row r="2826" spans="2:5">
      <c r="B2826" s="82" t="s">
        <v>3380</v>
      </c>
      <c r="C2826" s="165">
        <f>YEAR(TRM_día[[#This Row],[Fecha]])</f>
        <v>2021</v>
      </c>
      <c r="D2826" s="82">
        <f>DATE(YEAR(TRM_día[[#This Row],[Fecha]]),MONTH(TRM_día[[#This Row],[Fecha]]),1)</f>
        <v>44440</v>
      </c>
      <c r="E2826">
        <v>3835.67</v>
      </c>
    </row>
    <row r="2827" spans="2:5">
      <c r="B2827" s="82" t="s">
        <v>3381</v>
      </c>
      <c r="C2827" s="165">
        <f>YEAR(TRM_día[[#This Row],[Fecha]])</f>
        <v>2021</v>
      </c>
      <c r="D2827" s="82">
        <f>DATE(YEAR(TRM_día[[#This Row],[Fecha]]),MONTH(TRM_día[[#This Row],[Fecha]]),1)</f>
        <v>44440</v>
      </c>
      <c r="E2827">
        <v>3844.88</v>
      </c>
    </row>
    <row r="2828" spans="2:5">
      <c r="B2828" s="82" t="s">
        <v>3382</v>
      </c>
      <c r="C2828" s="165">
        <f>YEAR(TRM_día[[#This Row],[Fecha]])</f>
        <v>2021</v>
      </c>
      <c r="D2828" s="82">
        <f>DATE(YEAR(TRM_día[[#This Row],[Fecha]]),MONTH(TRM_día[[#This Row],[Fecha]]),1)</f>
        <v>44440</v>
      </c>
      <c r="E2828">
        <v>3844.88</v>
      </c>
    </row>
    <row r="2829" spans="2:5">
      <c r="B2829" s="82" t="s">
        <v>3383</v>
      </c>
      <c r="C2829" s="165">
        <f>YEAR(TRM_día[[#This Row],[Fecha]])</f>
        <v>2021</v>
      </c>
      <c r="D2829" s="82">
        <f>DATE(YEAR(TRM_día[[#This Row],[Fecha]]),MONTH(TRM_día[[#This Row],[Fecha]]),1)</f>
        <v>44440</v>
      </c>
      <c r="E2829">
        <v>3844.88</v>
      </c>
    </row>
    <row r="2830" spans="2:5">
      <c r="B2830" s="82" t="s">
        <v>3384</v>
      </c>
      <c r="C2830" s="165">
        <f>YEAR(TRM_día[[#This Row],[Fecha]])</f>
        <v>2021</v>
      </c>
      <c r="D2830" s="82">
        <f>DATE(YEAR(TRM_día[[#This Row],[Fecha]]),MONTH(TRM_día[[#This Row],[Fecha]]),1)</f>
        <v>44440</v>
      </c>
      <c r="E2830">
        <v>3837.91</v>
      </c>
    </row>
    <row r="2831" spans="2:5">
      <c r="B2831" s="82" t="s">
        <v>3385</v>
      </c>
      <c r="C2831" s="165">
        <f>YEAR(TRM_día[[#This Row],[Fecha]])</f>
        <v>2021</v>
      </c>
      <c r="D2831" s="82">
        <f>DATE(YEAR(TRM_día[[#This Row],[Fecha]]),MONTH(TRM_día[[#This Row],[Fecha]]),1)</f>
        <v>44440</v>
      </c>
      <c r="E2831">
        <v>3841.94</v>
      </c>
    </row>
    <row r="2832" spans="2:5">
      <c r="B2832" s="82" t="s">
        <v>3386</v>
      </c>
      <c r="C2832" s="165">
        <f>YEAR(TRM_día[[#This Row],[Fecha]])</f>
        <v>2021</v>
      </c>
      <c r="D2832" s="82">
        <f>DATE(YEAR(TRM_día[[#This Row],[Fecha]]),MONTH(TRM_día[[#This Row],[Fecha]]),1)</f>
        <v>44440</v>
      </c>
      <c r="E2832">
        <v>3834.68</v>
      </c>
    </row>
    <row r="2833" spans="2:5">
      <c r="B2833" s="82" t="s">
        <v>3387</v>
      </c>
      <c r="C2833" s="165">
        <f>YEAR(TRM_día[[#This Row],[Fecha]])</f>
        <v>2021</v>
      </c>
      <c r="D2833" s="82">
        <f>DATE(YEAR(TRM_día[[#This Row],[Fecha]]),MONTH(TRM_día[[#This Row],[Fecha]]),1)</f>
        <v>44470</v>
      </c>
      <c r="E2833">
        <v>3812.77</v>
      </c>
    </row>
    <row r="2834" spans="2:5">
      <c r="B2834" s="82" t="s">
        <v>3388</v>
      </c>
      <c r="C2834" s="165">
        <f>YEAR(TRM_día[[#This Row],[Fecha]])</f>
        <v>2021</v>
      </c>
      <c r="D2834" s="82">
        <f>DATE(YEAR(TRM_día[[#This Row],[Fecha]]),MONTH(TRM_día[[#This Row],[Fecha]]),1)</f>
        <v>44470</v>
      </c>
      <c r="E2834">
        <v>3781.35</v>
      </c>
    </row>
    <row r="2835" spans="2:5">
      <c r="B2835" s="82" t="s">
        <v>3389</v>
      </c>
      <c r="C2835" s="165">
        <f>YEAR(TRM_día[[#This Row],[Fecha]])</f>
        <v>2021</v>
      </c>
      <c r="D2835" s="82">
        <f>DATE(YEAR(TRM_día[[#This Row],[Fecha]]),MONTH(TRM_día[[#This Row],[Fecha]]),1)</f>
        <v>44470</v>
      </c>
      <c r="E2835">
        <v>3781.35</v>
      </c>
    </row>
    <row r="2836" spans="2:5">
      <c r="B2836" s="82" t="s">
        <v>3390</v>
      </c>
      <c r="C2836" s="165">
        <f>YEAR(TRM_día[[#This Row],[Fecha]])</f>
        <v>2021</v>
      </c>
      <c r="D2836" s="82">
        <f>DATE(YEAR(TRM_día[[#This Row],[Fecha]]),MONTH(TRM_día[[#This Row],[Fecha]]),1)</f>
        <v>44470</v>
      </c>
      <c r="E2836">
        <v>3781.35</v>
      </c>
    </row>
    <row r="2837" spans="2:5">
      <c r="B2837" s="82" t="s">
        <v>3391</v>
      </c>
      <c r="C2837" s="165">
        <f>YEAR(TRM_día[[#This Row],[Fecha]])</f>
        <v>2021</v>
      </c>
      <c r="D2837" s="82">
        <f>DATE(YEAR(TRM_día[[#This Row],[Fecha]]),MONTH(TRM_día[[#This Row],[Fecha]]),1)</f>
        <v>44470</v>
      </c>
      <c r="E2837">
        <v>3786.05</v>
      </c>
    </row>
    <row r="2838" spans="2:5">
      <c r="B2838" s="82" t="s">
        <v>3392</v>
      </c>
      <c r="C2838" s="165">
        <f>YEAR(TRM_día[[#This Row],[Fecha]])</f>
        <v>2021</v>
      </c>
      <c r="D2838" s="82">
        <f>DATE(YEAR(TRM_día[[#This Row],[Fecha]]),MONTH(TRM_día[[#This Row],[Fecha]]),1)</f>
        <v>44470</v>
      </c>
      <c r="E2838">
        <v>3796.3</v>
      </c>
    </row>
    <row r="2839" spans="2:5">
      <c r="B2839" s="82" t="s">
        <v>3393</v>
      </c>
      <c r="C2839" s="165">
        <f>YEAR(TRM_día[[#This Row],[Fecha]])</f>
        <v>2021</v>
      </c>
      <c r="D2839" s="82">
        <f>DATE(YEAR(TRM_día[[#This Row],[Fecha]]),MONTH(TRM_día[[#This Row],[Fecha]]),1)</f>
        <v>44470</v>
      </c>
      <c r="E2839">
        <v>3788.03</v>
      </c>
    </row>
    <row r="2840" spans="2:5">
      <c r="B2840" s="82" t="s">
        <v>3394</v>
      </c>
      <c r="C2840" s="165">
        <f>YEAR(TRM_día[[#This Row],[Fecha]])</f>
        <v>2021</v>
      </c>
      <c r="D2840" s="82">
        <f>DATE(YEAR(TRM_día[[#This Row],[Fecha]]),MONTH(TRM_día[[#This Row],[Fecha]]),1)</f>
        <v>44470</v>
      </c>
      <c r="E2840">
        <v>3772.44</v>
      </c>
    </row>
    <row r="2841" spans="2:5">
      <c r="B2841" s="82" t="s">
        <v>3395</v>
      </c>
      <c r="C2841" s="165">
        <f>YEAR(TRM_día[[#This Row],[Fecha]])</f>
        <v>2021</v>
      </c>
      <c r="D2841" s="82">
        <f>DATE(YEAR(TRM_día[[#This Row],[Fecha]]),MONTH(TRM_día[[#This Row],[Fecha]]),1)</f>
        <v>44470</v>
      </c>
      <c r="E2841">
        <v>3765.8</v>
      </c>
    </row>
    <row r="2842" spans="2:5">
      <c r="B2842" s="82" t="s">
        <v>3396</v>
      </c>
      <c r="C2842" s="165">
        <f>YEAR(TRM_día[[#This Row],[Fecha]])</f>
        <v>2021</v>
      </c>
      <c r="D2842" s="82">
        <f>DATE(YEAR(TRM_día[[#This Row],[Fecha]]),MONTH(TRM_día[[#This Row],[Fecha]]),1)</f>
        <v>44470</v>
      </c>
      <c r="E2842">
        <v>3765.8</v>
      </c>
    </row>
    <row r="2843" spans="2:5">
      <c r="B2843" s="82" t="s">
        <v>3397</v>
      </c>
      <c r="C2843" s="165">
        <f>YEAR(TRM_día[[#This Row],[Fecha]])</f>
        <v>2021</v>
      </c>
      <c r="D2843" s="82">
        <f>DATE(YEAR(TRM_día[[#This Row],[Fecha]]),MONTH(TRM_día[[#This Row],[Fecha]]),1)</f>
        <v>44470</v>
      </c>
      <c r="E2843">
        <v>3765.8</v>
      </c>
    </row>
    <row r="2844" spans="2:5">
      <c r="B2844" s="82" t="s">
        <v>3398</v>
      </c>
      <c r="C2844" s="165">
        <f>YEAR(TRM_día[[#This Row],[Fecha]])</f>
        <v>2021</v>
      </c>
      <c r="D2844" s="82">
        <f>DATE(YEAR(TRM_día[[#This Row],[Fecha]]),MONTH(TRM_día[[#This Row],[Fecha]]),1)</f>
        <v>44470</v>
      </c>
      <c r="E2844">
        <v>3765.8</v>
      </c>
    </row>
    <row r="2845" spans="2:5">
      <c r="B2845" s="82" t="s">
        <v>3399</v>
      </c>
      <c r="C2845" s="165">
        <f>YEAR(TRM_día[[#This Row],[Fecha]])</f>
        <v>2021</v>
      </c>
      <c r="D2845" s="82">
        <f>DATE(YEAR(TRM_día[[#This Row],[Fecha]]),MONTH(TRM_día[[#This Row],[Fecha]]),1)</f>
        <v>44470</v>
      </c>
      <c r="E2845">
        <v>3738.48</v>
      </c>
    </row>
    <row r="2846" spans="2:5">
      <c r="B2846" s="82" t="s">
        <v>3400</v>
      </c>
      <c r="C2846" s="165">
        <f>YEAR(TRM_día[[#This Row],[Fecha]])</f>
        <v>2021</v>
      </c>
      <c r="D2846" s="82">
        <f>DATE(YEAR(TRM_día[[#This Row],[Fecha]]),MONTH(TRM_día[[#This Row],[Fecha]]),1)</f>
        <v>44470</v>
      </c>
      <c r="E2846">
        <v>3725.75</v>
      </c>
    </row>
    <row r="2847" spans="2:5">
      <c r="B2847" s="82" t="s">
        <v>3401</v>
      </c>
      <c r="C2847" s="165">
        <f>YEAR(TRM_día[[#This Row],[Fecha]])</f>
        <v>2021</v>
      </c>
      <c r="D2847" s="82">
        <f>DATE(YEAR(TRM_día[[#This Row],[Fecha]]),MONTH(TRM_día[[#This Row],[Fecha]]),1)</f>
        <v>44470</v>
      </c>
      <c r="E2847">
        <v>3755.29</v>
      </c>
    </row>
    <row r="2848" spans="2:5">
      <c r="B2848" s="82" t="s">
        <v>3402</v>
      </c>
      <c r="C2848" s="165">
        <f>YEAR(TRM_día[[#This Row],[Fecha]])</f>
        <v>2021</v>
      </c>
      <c r="D2848" s="82">
        <f>DATE(YEAR(TRM_día[[#This Row],[Fecha]]),MONTH(TRM_día[[#This Row],[Fecha]]),1)</f>
        <v>44470</v>
      </c>
      <c r="E2848">
        <v>3772.49</v>
      </c>
    </row>
    <row r="2849" spans="2:5">
      <c r="B2849" s="82" t="s">
        <v>3403</v>
      </c>
      <c r="C2849" s="165">
        <f>YEAR(TRM_día[[#This Row],[Fecha]])</f>
        <v>2021</v>
      </c>
      <c r="D2849" s="82">
        <f>DATE(YEAR(TRM_día[[#This Row],[Fecha]]),MONTH(TRM_día[[#This Row],[Fecha]]),1)</f>
        <v>44470</v>
      </c>
      <c r="E2849">
        <v>3772.49</v>
      </c>
    </row>
    <row r="2850" spans="2:5">
      <c r="B2850" s="82" t="s">
        <v>3404</v>
      </c>
      <c r="C2850" s="165">
        <f>YEAR(TRM_día[[#This Row],[Fecha]])</f>
        <v>2021</v>
      </c>
      <c r="D2850" s="82">
        <f>DATE(YEAR(TRM_día[[#This Row],[Fecha]]),MONTH(TRM_día[[#This Row],[Fecha]]),1)</f>
        <v>44470</v>
      </c>
      <c r="E2850">
        <v>3772.49</v>
      </c>
    </row>
    <row r="2851" spans="2:5">
      <c r="B2851" s="82" t="s">
        <v>3405</v>
      </c>
      <c r="C2851" s="165">
        <f>YEAR(TRM_día[[#This Row],[Fecha]])</f>
        <v>2021</v>
      </c>
      <c r="D2851" s="82">
        <f>DATE(YEAR(TRM_día[[#This Row],[Fecha]]),MONTH(TRM_día[[#This Row],[Fecha]]),1)</f>
        <v>44470</v>
      </c>
      <c r="E2851">
        <v>3772.49</v>
      </c>
    </row>
    <row r="2852" spans="2:5">
      <c r="B2852" s="82" t="s">
        <v>3406</v>
      </c>
      <c r="C2852" s="165">
        <f>YEAR(TRM_día[[#This Row],[Fecha]])</f>
        <v>2021</v>
      </c>
      <c r="D2852" s="82">
        <f>DATE(YEAR(TRM_día[[#This Row],[Fecha]]),MONTH(TRM_día[[#This Row],[Fecha]]),1)</f>
        <v>44470</v>
      </c>
      <c r="E2852">
        <v>3766.94</v>
      </c>
    </row>
    <row r="2853" spans="2:5">
      <c r="B2853" s="82" t="s">
        <v>3407</v>
      </c>
      <c r="C2853" s="165">
        <f>YEAR(TRM_día[[#This Row],[Fecha]])</f>
        <v>2021</v>
      </c>
      <c r="D2853" s="82">
        <f>DATE(YEAR(TRM_día[[#This Row],[Fecha]]),MONTH(TRM_día[[#This Row],[Fecha]]),1)</f>
        <v>44470</v>
      </c>
      <c r="E2853">
        <v>3770.58</v>
      </c>
    </row>
    <row r="2854" spans="2:5">
      <c r="B2854" s="82" t="s">
        <v>3408</v>
      </c>
      <c r="C2854" s="165">
        <f>YEAR(TRM_día[[#This Row],[Fecha]])</f>
        <v>2021</v>
      </c>
      <c r="D2854" s="82">
        <f>DATE(YEAR(TRM_día[[#This Row],[Fecha]]),MONTH(TRM_día[[#This Row],[Fecha]]),1)</f>
        <v>44470</v>
      </c>
      <c r="E2854">
        <v>3783.3</v>
      </c>
    </row>
    <row r="2855" spans="2:5">
      <c r="B2855" s="82" t="s">
        <v>3409</v>
      </c>
      <c r="C2855" s="165">
        <f>YEAR(TRM_día[[#This Row],[Fecha]])</f>
        <v>2021</v>
      </c>
      <c r="D2855" s="82">
        <f>DATE(YEAR(TRM_día[[#This Row],[Fecha]]),MONTH(TRM_día[[#This Row],[Fecha]]),1)</f>
        <v>44470</v>
      </c>
      <c r="E2855">
        <v>3780.38</v>
      </c>
    </row>
    <row r="2856" spans="2:5">
      <c r="B2856" s="82" t="s">
        <v>3410</v>
      </c>
      <c r="C2856" s="165">
        <f>YEAR(TRM_día[[#This Row],[Fecha]])</f>
        <v>2021</v>
      </c>
      <c r="D2856" s="82">
        <f>DATE(YEAR(TRM_día[[#This Row],[Fecha]]),MONTH(TRM_día[[#This Row],[Fecha]]),1)</f>
        <v>44470</v>
      </c>
      <c r="E2856">
        <v>3780.38</v>
      </c>
    </row>
    <row r="2857" spans="2:5">
      <c r="B2857" s="82" t="s">
        <v>3411</v>
      </c>
      <c r="C2857" s="165">
        <f>YEAR(TRM_día[[#This Row],[Fecha]])</f>
        <v>2021</v>
      </c>
      <c r="D2857" s="82">
        <f>DATE(YEAR(TRM_día[[#This Row],[Fecha]]),MONTH(TRM_día[[#This Row],[Fecha]]),1)</f>
        <v>44470</v>
      </c>
      <c r="E2857">
        <v>3780.38</v>
      </c>
    </row>
    <row r="2858" spans="2:5">
      <c r="B2858" s="82" t="s">
        <v>3412</v>
      </c>
      <c r="C2858" s="165">
        <f>YEAR(TRM_día[[#This Row],[Fecha]])</f>
        <v>2021</v>
      </c>
      <c r="D2858" s="82">
        <f>DATE(YEAR(TRM_día[[#This Row],[Fecha]]),MONTH(TRM_día[[#This Row],[Fecha]]),1)</f>
        <v>44470</v>
      </c>
      <c r="E2858">
        <v>3769.98</v>
      </c>
    </row>
    <row r="2859" spans="2:5">
      <c r="B2859" s="82" t="s">
        <v>3413</v>
      </c>
      <c r="C2859" s="165">
        <f>YEAR(TRM_día[[#This Row],[Fecha]])</f>
        <v>2021</v>
      </c>
      <c r="D2859" s="82">
        <f>DATE(YEAR(TRM_día[[#This Row],[Fecha]]),MONTH(TRM_día[[#This Row],[Fecha]]),1)</f>
        <v>44470</v>
      </c>
      <c r="E2859">
        <v>3774.46</v>
      </c>
    </row>
    <row r="2860" spans="2:5">
      <c r="B2860" s="82" t="s">
        <v>3414</v>
      </c>
      <c r="C2860" s="165">
        <f>YEAR(TRM_día[[#This Row],[Fecha]])</f>
        <v>2021</v>
      </c>
      <c r="D2860" s="82">
        <f>DATE(YEAR(TRM_día[[#This Row],[Fecha]]),MONTH(TRM_día[[#This Row],[Fecha]]),1)</f>
        <v>44470</v>
      </c>
      <c r="E2860">
        <v>3761.21</v>
      </c>
    </row>
    <row r="2861" spans="2:5">
      <c r="B2861" s="82" t="s">
        <v>3415</v>
      </c>
      <c r="C2861" s="165">
        <f>YEAR(TRM_día[[#This Row],[Fecha]])</f>
        <v>2021</v>
      </c>
      <c r="D2861" s="82">
        <f>DATE(YEAR(TRM_día[[#This Row],[Fecha]]),MONTH(TRM_día[[#This Row],[Fecha]]),1)</f>
        <v>44470</v>
      </c>
      <c r="E2861">
        <v>3766.1</v>
      </c>
    </row>
    <row r="2862" spans="2:5">
      <c r="B2862" s="82" t="s">
        <v>3416</v>
      </c>
      <c r="C2862" s="165">
        <f>YEAR(TRM_día[[#This Row],[Fecha]])</f>
        <v>2021</v>
      </c>
      <c r="D2862" s="82">
        <f>DATE(YEAR(TRM_día[[#This Row],[Fecha]]),MONTH(TRM_día[[#This Row],[Fecha]]),1)</f>
        <v>44470</v>
      </c>
      <c r="E2862">
        <v>3784.44</v>
      </c>
    </row>
    <row r="2863" spans="2:5">
      <c r="B2863" s="82" t="s">
        <v>3417</v>
      </c>
      <c r="C2863" s="165">
        <f>YEAR(TRM_día[[#This Row],[Fecha]])</f>
        <v>2021</v>
      </c>
      <c r="D2863" s="82">
        <f>DATE(YEAR(TRM_día[[#This Row],[Fecha]]),MONTH(TRM_día[[#This Row],[Fecha]]),1)</f>
        <v>44470</v>
      </c>
      <c r="E2863">
        <v>3784.44</v>
      </c>
    </row>
    <row r="2864" spans="2:5">
      <c r="B2864" s="82" t="s">
        <v>3418</v>
      </c>
      <c r="C2864" s="165">
        <f>YEAR(TRM_día[[#This Row],[Fecha]])</f>
        <v>2021</v>
      </c>
      <c r="D2864" s="82">
        <f>DATE(YEAR(TRM_día[[#This Row],[Fecha]]),MONTH(TRM_día[[#This Row],[Fecha]]),1)</f>
        <v>44501</v>
      </c>
      <c r="E2864">
        <v>3784.44</v>
      </c>
    </row>
    <row r="2865" spans="2:5">
      <c r="B2865" s="82" t="s">
        <v>3419</v>
      </c>
      <c r="C2865" s="165">
        <f>YEAR(TRM_día[[#This Row],[Fecha]])</f>
        <v>2021</v>
      </c>
      <c r="D2865" s="82">
        <f>DATE(YEAR(TRM_día[[#This Row],[Fecha]]),MONTH(TRM_día[[#This Row],[Fecha]]),1)</f>
        <v>44501</v>
      </c>
      <c r="E2865">
        <v>3784.44</v>
      </c>
    </row>
    <row r="2866" spans="2:5">
      <c r="B2866" s="82" t="s">
        <v>3420</v>
      </c>
      <c r="C2866" s="165">
        <f>YEAR(TRM_día[[#This Row],[Fecha]])</f>
        <v>2021</v>
      </c>
      <c r="D2866" s="82">
        <f>DATE(YEAR(TRM_día[[#This Row],[Fecha]]),MONTH(TRM_día[[#This Row],[Fecha]]),1)</f>
        <v>44501</v>
      </c>
      <c r="E2866">
        <v>3778.69</v>
      </c>
    </row>
    <row r="2867" spans="2:5">
      <c r="B2867" s="82" t="s">
        <v>3421</v>
      </c>
      <c r="C2867" s="165">
        <f>YEAR(TRM_día[[#This Row],[Fecha]])</f>
        <v>2021</v>
      </c>
      <c r="D2867" s="82">
        <f>DATE(YEAR(TRM_día[[#This Row],[Fecha]]),MONTH(TRM_día[[#This Row],[Fecha]]),1)</f>
        <v>44501</v>
      </c>
      <c r="E2867">
        <v>3837.84</v>
      </c>
    </row>
    <row r="2868" spans="2:5">
      <c r="B2868" s="82" t="s">
        <v>3422</v>
      </c>
      <c r="C2868" s="165">
        <f>YEAR(TRM_día[[#This Row],[Fecha]])</f>
        <v>2021</v>
      </c>
      <c r="D2868" s="82">
        <f>DATE(YEAR(TRM_día[[#This Row],[Fecha]]),MONTH(TRM_día[[#This Row],[Fecha]]),1)</f>
        <v>44501</v>
      </c>
      <c r="E2868">
        <v>3847.4</v>
      </c>
    </row>
    <row r="2869" spans="2:5">
      <c r="B2869" s="82" t="s">
        <v>3423</v>
      </c>
      <c r="C2869" s="165">
        <f>YEAR(TRM_día[[#This Row],[Fecha]])</f>
        <v>2021</v>
      </c>
      <c r="D2869" s="82">
        <f>DATE(YEAR(TRM_día[[#This Row],[Fecha]]),MONTH(TRM_día[[#This Row],[Fecha]]),1)</f>
        <v>44501</v>
      </c>
      <c r="E2869">
        <v>3881.76</v>
      </c>
    </row>
    <row r="2870" spans="2:5">
      <c r="B2870" s="82" t="s">
        <v>3424</v>
      </c>
      <c r="C2870" s="165">
        <f>YEAR(TRM_día[[#This Row],[Fecha]])</f>
        <v>2021</v>
      </c>
      <c r="D2870" s="82">
        <f>DATE(YEAR(TRM_día[[#This Row],[Fecha]]),MONTH(TRM_día[[#This Row],[Fecha]]),1)</f>
        <v>44501</v>
      </c>
      <c r="E2870">
        <v>3881.76</v>
      </c>
    </row>
    <row r="2871" spans="2:5">
      <c r="B2871" s="82" t="s">
        <v>3425</v>
      </c>
      <c r="C2871" s="165">
        <f>YEAR(TRM_día[[#This Row],[Fecha]])</f>
        <v>2021</v>
      </c>
      <c r="D2871" s="82">
        <f>DATE(YEAR(TRM_día[[#This Row],[Fecha]]),MONTH(TRM_día[[#This Row],[Fecha]]),1)</f>
        <v>44501</v>
      </c>
      <c r="E2871">
        <v>3881.76</v>
      </c>
    </row>
    <row r="2872" spans="2:5">
      <c r="B2872" s="82" t="s">
        <v>3426</v>
      </c>
      <c r="C2872" s="165">
        <f>YEAR(TRM_día[[#This Row],[Fecha]])</f>
        <v>2021</v>
      </c>
      <c r="D2872" s="82">
        <f>DATE(YEAR(TRM_día[[#This Row],[Fecha]]),MONTH(TRM_día[[#This Row],[Fecha]]),1)</f>
        <v>44501</v>
      </c>
      <c r="E2872">
        <v>3874.41</v>
      </c>
    </row>
    <row r="2873" spans="2:5">
      <c r="B2873" s="82" t="s">
        <v>3427</v>
      </c>
      <c r="C2873" s="165">
        <f>YEAR(TRM_día[[#This Row],[Fecha]])</f>
        <v>2021</v>
      </c>
      <c r="D2873" s="82">
        <f>DATE(YEAR(TRM_día[[#This Row],[Fecha]]),MONTH(TRM_día[[#This Row],[Fecha]]),1)</f>
        <v>44501</v>
      </c>
      <c r="E2873">
        <v>3876.86</v>
      </c>
    </row>
    <row r="2874" spans="2:5">
      <c r="B2874" s="82" t="s">
        <v>3428</v>
      </c>
      <c r="C2874" s="165">
        <f>YEAR(TRM_día[[#This Row],[Fecha]])</f>
        <v>2021</v>
      </c>
      <c r="D2874" s="82">
        <f>DATE(YEAR(TRM_día[[#This Row],[Fecha]]),MONTH(TRM_día[[#This Row],[Fecha]]),1)</f>
        <v>44501</v>
      </c>
      <c r="E2874">
        <v>3875.38</v>
      </c>
    </row>
    <row r="2875" spans="2:5">
      <c r="B2875" s="82" t="s">
        <v>3429</v>
      </c>
      <c r="C2875" s="165">
        <f>YEAR(TRM_día[[#This Row],[Fecha]])</f>
        <v>2021</v>
      </c>
      <c r="D2875" s="82">
        <f>DATE(YEAR(TRM_día[[#This Row],[Fecha]]),MONTH(TRM_día[[#This Row],[Fecha]]),1)</f>
        <v>44501</v>
      </c>
      <c r="E2875">
        <v>3875.38</v>
      </c>
    </row>
    <row r="2876" spans="2:5">
      <c r="B2876" s="82" t="s">
        <v>3430</v>
      </c>
      <c r="C2876" s="165">
        <f>YEAR(TRM_día[[#This Row],[Fecha]])</f>
        <v>2021</v>
      </c>
      <c r="D2876" s="82">
        <f>DATE(YEAR(TRM_día[[#This Row],[Fecha]]),MONTH(TRM_día[[#This Row],[Fecha]]),1)</f>
        <v>44501</v>
      </c>
      <c r="E2876">
        <v>3888.53</v>
      </c>
    </row>
    <row r="2877" spans="2:5">
      <c r="B2877" s="82" t="s">
        <v>3431</v>
      </c>
      <c r="C2877" s="165">
        <f>YEAR(TRM_día[[#This Row],[Fecha]])</f>
        <v>2021</v>
      </c>
      <c r="D2877" s="82">
        <f>DATE(YEAR(TRM_día[[#This Row],[Fecha]]),MONTH(TRM_día[[#This Row],[Fecha]]),1)</f>
        <v>44501</v>
      </c>
      <c r="E2877">
        <v>3888.53</v>
      </c>
    </row>
    <row r="2878" spans="2:5">
      <c r="B2878" s="82" t="s">
        <v>3432</v>
      </c>
      <c r="C2878" s="165">
        <f>YEAR(TRM_día[[#This Row],[Fecha]])</f>
        <v>2021</v>
      </c>
      <c r="D2878" s="82">
        <f>DATE(YEAR(TRM_día[[#This Row],[Fecha]]),MONTH(TRM_día[[#This Row],[Fecha]]),1)</f>
        <v>44501</v>
      </c>
      <c r="E2878">
        <v>3888.53</v>
      </c>
    </row>
    <row r="2879" spans="2:5">
      <c r="B2879" s="82" t="s">
        <v>3433</v>
      </c>
      <c r="C2879" s="165">
        <f>YEAR(TRM_día[[#This Row],[Fecha]])</f>
        <v>2021</v>
      </c>
      <c r="D2879" s="82">
        <f>DATE(YEAR(TRM_día[[#This Row],[Fecha]]),MONTH(TRM_día[[#This Row],[Fecha]]),1)</f>
        <v>44501</v>
      </c>
      <c r="E2879">
        <v>3888.53</v>
      </c>
    </row>
    <row r="2880" spans="2:5">
      <c r="B2880" s="82" t="s">
        <v>3434</v>
      </c>
      <c r="C2880" s="165">
        <f>YEAR(TRM_día[[#This Row],[Fecha]])</f>
        <v>2021</v>
      </c>
      <c r="D2880" s="82">
        <f>DATE(YEAR(TRM_día[[#This Row],[Fecha]]),MONTH(TRM_día[[#This Row],[Fecha]]),1)</f>
        <v>44501</v>
      </c>
      <c r="E2880">
        <v>3898.84</v>
      </c>
    </row>
    <row r="2881" spans="2:5">
      <c r="B2881" s="82" t="s">
        <v>3435</v>
      </c>
      <c r="C2881" s="165">
        <f>YEAR(TRM_día[[#This Row],[Fecha]])</f>
        <v>2021</v>
      </c>
      <c r="D2881" s="82">
        <f>DATE(YEAR(TRM_día[[#This Row],[Fecha]]),MONTH(TRM_día[[#This Row],[Fecha]]),1)</f>
        <v>44501</v>
      </c>
      <c r="E2881">
        <v>3907.95</v>
      </c>
    </row>
    <row r="2882" spans="2:5">
      <c r="B2882" s="82" t="s">
        <v>3436</v>
      </c>
      <c r="C2882" s="165">
        <f>YEAR(TRM_día[[#This Row],[Fecha]])</f>
        <v>2021</v>
      </c>
      <c r="D2882" s="82">
        <f>DATE(YEAR(TRM_día[[#This Row],[Fecha]]),MONTH(TRM_día[[#This Row],[Fecha]]),1)</f>
        <v>44501</v>
      </c>
      <c r="E2882">
        <v>3943.43</v>
      </c>
    </row>
    <row r="2883" spans="2:5">
      <c r="B2883" s="82" t="s">
        <v>3437</v>
      </c>
      <c r="C2883" s="165">
        <f>YEAR(TRM_día[[#This Row],[Fecha]])</f>
        <v>2021</v>
      </c>
      <c r="D2883" s="82">
        <f>DATE(YEAR(TRM_día[[#This Row],[Fecha]]),MONTH(TRM_día[[#This Row],[Fecha]]),1)</f>
        <v>44501</v>
      </c>
      <c r="E2883">
        <v>3923.53</v>
      </c>
    </row>
    <row r="2884" spans="2:5">
      <c r="B2884" s="82" t="s">
        <v>3438</v>
      </c>
      <c r="C2884" s="165">
        <f>YEAR(TRM_día[[#This Row],[Fecha]])</f>
        <v>2021</v>
      </c>
      <c r="D2884" s="82">
        <f>DATE(YEAR(TRM_día[[#This Row],[Fecha]]),MONTH(TRM_día[[#This Row],[Fecha]]),1)</f>
        <v>44501</v>
      </c>
      <c r="E2884">
        <v>3923.53</v>
      </c>
    </row>
    <row r="2885" spans="2:5">
      <c r="B2885" s="82" t="s">
        <v>3439</v>
      </c>
      <c r="C2885" s="165">
        <f>YEAR(TRM_día[[#This Row],[Fecha]])</f>
        <v>2021</v>
      </c>
      <c r="D2885" s="82">
        <f>DATE(YEAR(TRM_día[[#This Row],[Fecha]]),MONTH(TRM_día[[#This Row],[Fecha]]),1)</f>
        <v>44501</v>
      </c>
      <c r="E2885">
        <v>3923.53</v>
      </c>
    </row>
    <row r="2886" spans="2:5">
      <c r="B2886" s="82" t="s">
        <v>3440</v>
      </c>
      <c r="C2886" s="165">
        <f>YEAR(TRM_día[[#This Row],[Fecha]])</f>
        <v>2021</v>
      </c>
      <c r="D2886" s="82">
        <f>DATE(YEAR(TRM_día[[#This Row],[Fecha]]),MONTH(TRM_día[[#This Row],[Fecha]]),1)</f>
        <v>44501</v>
      </c>
      <c r="E2886">
        <v>3913.26</v>
      </c>
    </row>
    <row r="2887" spans="2:5">
      <c r="B2887" s="82" t="s">
        <v>3441</v>
      </c>
      <c r="C2887" s="165">
        <f>YEAR(TRM_día[[#This Row],[Fecha]])</f>
        <v>2021</v>
      </c>
      <c r="D2887" s="82">
        <f>DATE(YEAR(TRM_día[[#This Row],[Fecha]]),MONTH(TRM_día[[#This Row],[Fecha]]),1)</f>
        <v>44501</v>
      </c>
      <c r="E2887">
        <v>3944.37</v>
      </c>
    </row>
    <row r="2888" spans="2:5">
      <c r="B2888" s="82" t="s">
        <v>3442</v>
      </c>
      <c r="C2888" s="165">
        <f>YEAR(TRM_día[[#This Row],[Fecha]])</f>
        <v>2021</v>
      </c>
      <c r="D2888" s="82">
        <f>DATE(YEAR(TRM_día[[#This Row],[Fecha]]),MONTH(TRM_día[[#This Row],[Fecha]]),1)</f>
        <v>44501</v>
      </c>
      <c r="E2888">
        <v>3969.49</v>
      </c>
    </row>
    <row r="2889" spans="2:5">
      <c r="B2889" s="82" t="s">
        <v>3443</v>
      </c>
      <c r="C2889" s="165">
        <f>YEAR(TRM_día[[#This Row],[Fecha]])</f>
        <v>2021</v>
      </c>
      <c r="D2889" s="82">
        <f>DATE(YEAR(TRM_día[[#This Row],[Fecha]]),MONTH(TRM_día[[#This Row],[Fecha]]),1)</f>
        <v>44501</v>
      </c>
      <c r="E2889">
        <v>3969.49</v>
      </c>
    </row>
    <row r="2890" spans="2:5">
      <c r="B2890" s="82" t="s">
        <v>3444</v>
      </c>
      <c r="C2890" s="165">
        <f>YEAR(TRM_día[[#This Row],[Fecha]])</f>
        <v>2021</v>
      </c>
      <c r="D2890" s="82">
        <f>DATE(YEAR(TRM_día[[#This Row],[Fecha]]),MONTH(TRM_día[[#This Row],[Fecha]]),1)</f>
        <v>44501</v>
      </c>
      <c r="E2890">
        <v>4008.13</v>
      </c>
    </row>
    <row r="2891" spans="2:5">
      <c r="B2891" s="82" t="s">
        <v>3445</v>
      </c>
      <c r="C2891" s="165">
        <f>YEAR(TRM_día[[#This Row],[Fecha]])</f>
        <v>2021</v>
      </c>
      <c r="D2891" s="82">
        <f>DATE(YEAR(TRM_día[[#This Row],[Fecha]]),MONTH(TRM_día[[#This Row],[Fecha]]),1)</f>
        <v>44501</v>
      </c>
      <c r="E2891">
        <v>4008.13</v>
      </c>
    </row>
    <row r="2892" spans="2:5">
      <c r="B2892" s="82" t="s">
        <v>3446</v>
      </c>
      <c r="C2892" s="165">
        <f>YEAR(TRM_día[[#This Row],[Fecha]])</f>
        <v>2021</v>
      </c>
      <c r="D2892" s="82">
        <f>DATE(YEAR(TRM_día[[#This Row],[Fecha]]),MONTH(TRM_día[[#This Row],[Fecha]]),1)</f>
        <v>44501</v>
      </c>
      <c r="E2892">
        <v>4008.13</v>
      </c>
    </row>
    <row r="2893" spans="2:5">
      <c r="B2893" s="82" t="s">
        <v>3447</v>
      </c>
      <c r="C2893" s="165">
        <f>YEAR(TRM_día[[#This Row],[Fecha]])</f>
        <v>2021</v>
      </c>
      <c r="D2893" s="82">
        <f>DATE(YEAR(TRM_día[[#This Row],[Fecha]]),MONTH(TRM_día[[#This Row],[Fecha]]),1)</f>
        <v>44501</v>
      </c>
      <c r="E2893">
        <v>4010.98</v>
      </c>
    </row>
    <row r="2894" spans="2:5">
      <c r="B2894" s="82" t="s">
        <v>3448</v>
      </c>
      <c r="C2894" s="165">
        <f>YEAR(TRM_día[[#This Row],[Fecha]])</f>
        <v>2021</v>
      </c>
      <c r="D2894" s="82">
        <f>DATE(YEAR(TRM_día[[#This Row],[Fecha]]),MONTH(TRM_día[[#This Row],[Fecha]]),1)</f>
        <v>44531</v>
      </c>
      <c r="E2894">
        <v>4004.54</v>
      </c>
    </row>
    <row r="2895" spans="2:5">
      <c r="B2895" s="82" t="s">
        <v>3449</v>
      </c>
      <c r="C2895" s="165">
        <f>YEAR(TRM_día[[#This Row],[Fecha]])</f>
        <v>2021</v>
      </c>
      <c r="D2895" s="82">
        <f>DATE(YEAR(TRM_día[[#This Row],[Fecha]]),MONTH(TRM_día[[#This Row],[Fecha]]),1)</f>
        <v>44531</v>
      </c>
      <c r="E2895">
        <v>3953.26</v>
      </c>
    </row>
    <row r="2896" spans="2:5">
      <c r="B2896" s="82" t="s">
        <v>3450</v>
      </c>
      <c r="C2896" s="165">
        <f>YEAR(TRM_día[[#This Row],[Fecha]])</f>
        <v>2021</v>
      </c>
      <c r="D2896" s="82">
        <f>DATE(YEAR(TRM_día[[#This Row],[Fecha]]),MONTH(TRM_día[[#This Row],[Fecha]]),1)</f>
        <v>44531</v>
      </c>
      <c r="E2896">
        <v>3945.18</v>
      </c>
    </row>
    <row r="2897" spans="2:5">
      <c r="B2897" s="82" t="s">
        <v>3451</v>
      </c>
      <c r="C2897" s="165">
        <f>YEAR(TRM_día[[#This Row],[Fecha]])</f>
        <v>2021</v>
      </c>
      <c r="D2897" s="82">
        <f>DATE(YEAR(TRM_día[[#This Row],[Fecha]]),MONTH(TRM_día[[#This Row],[Fecha]]),1)</f>
        <v>44531</v>
      </c>
      <c r="E2897">
        <v>3948.33</v>
      </c>
    </row>
    <row r="2898" spans="2:5">
      <c r="B2898" s="82" t="s">
        <v>3452</v>
      </c>
      <c r="C2898" s="165">
        <f>YEAR(TRM_día[[#This Row],[Fecha]])</f>
        <v>2021</v>
      </c>
      <c r="D2898" s="82">
        <f>DATE(YEAR(TRM_día[[#This Row],[Fecha]]),MONTH(TRM_día[[#This Row],[Fecha]]),1)</f>
        <v>44531</v>
      </c>
      <c r="E2898">
        <v>3948.33</v>
      </c>
    </row>
    <row r="2899" spans="2:5">
      <c r="B2899" s="82" t="s">
        <v>3453</v>
      </c>
      <c r="C2899" s="165">
        <f>YEAR(TRM_día[[#This Row],[Fecha]])</f>
        <v>2021</v>
      </c>
      <c r="D2899" s="82">
        <f>DATE(YEAR(TRM_día[[#This Row],[Fecha]]),MONTH(TRM_día[[#This Row],[Fecha]]),1)</f>
        <v>44531</v>
      </c>
      <c r="E2899">
        <v>3948.33</v>
      </c>
    </row>
    <row r="2900" spans="2:5">
      <c r="B2900" s="82" t="s">
        <v>3454</v>
      </c>
      <c r="C2900" s="165">
        <f>YEAR(TRM_día[[#This Row],[Fecha]])</f>
        <v>2021</v>
      </c>
      <c r="D2900" s="82">
        <f>DATE(YEAR(TRM_día[[#This Row],[Fecha]]),MONTH(TRM_día[[#This Row],[Fecha]]),1)</f>
        <v>44531</v>
      </c>
      <c r="E2900">
        <v>3944</v>
      </c>
    </row>
    <row r="2901" spans="2:5">
      <c r="B2901" s="82" t="s">
        <v>3455</v>
      </c>
      <c r="C2901" s="165">
        <f>YEAR(TRM_día[[#This Row],[Fecha]])</f>
        <v>2021</v>
      </c>
      <c r="D2901" s="82">
        <f>DATE(YEAR(TRM_día[[#This Row],[Fecha]]),MONTH(TRM_día[[#This Row],[Fecha]]),1)</f>
        <v>44531</v>
      </c>
      <c r="E2901">
        <v>3906.1</v>
      </c>
    </row>
    <row r="2902" spans="2:5">
      <c r="B2902" s="82" t="s">
        <v>3456</v>
      </c>
      <c r="C2902" s="165">
        <f>YEAR(TRM_día[[#This Row],[Fecha]])</f>
        <v>2021</v>
      </c>
      <c r="D2902" s="82">
        <f>DATE(YEAR(TRM_día[[#This Row],[Fecha]]),MONTH(TRM_día[[#This Row],[Fecha]]),1)</f>
        <v>44531</v>
      </c>
      <c r="E2902">
        <v>3906.1</v>
      </c>
    </row>
    <row r="2903" spans="2:5">
      <c r="B2903" s="82" t="s">
        <v>3457</v>
      </c>
      <c r="C2903" s="165">
        <f>YEAR(TRM_día[[#This Row],[Fecha]])</f>
        <v>2021</v>
      </c>
      <c r="D2903" s="82">
        <f>DATE(YEAR(TRM_día[[#This Row],[Fecha]]),MONTH(TRM_día[[#This Row],[Fecha]]),1)</f>
        <v>44531</v>
      </c>
      <c r="E2903">
        <v>3899.87</v>
      </c>
    </row>
    <row r="2904" spans="2:5">
      <c r="B2904" s="82" t="s">
        <v>3458</v>
      </c>
      <c r="C2904" s="165">
        <f>YEAR(TRM_día[[#This Row],[Fecha]])</f>
        <v>2021</v>
      </c>
      <c r="D2904" s="82">
        <f>DATE(YEAR(TRM_día[[#This Row],[Fecha]]),MONTH(TRM_día[[#This Row],[Fecha]]),1)</f>
        <v>44531</v>
      </c>
      <c r="E2904">
        <v>3887.71</v>
      </c>
    </row>
    <row r="2905" spans="2:5">
      <c r="B2905" s="82" t="s">
        <v>3459</v>
      </c>
      <c r="C2905" s="165">
        <f>YEAR(TRM_día[[#This Row],[Fecha]])</f>
        <v>2021</v>
      </c>
      <c r="D2905" s="82">
        <f>DATE(YEAR(TRM_día[[#This Row],[Fecha]]),MONTH(TRM_día[[#This Row],[Fecha]]),1)</f>
        <v>44531</v>
      </c>
      <c r="E2905">
        <v>3887.71</v>
      </c>
    </row>
    <row r="2906" spans="2:5">
      <c r="B2906" s="82" t="s">
        <v>3460</v>
      </c>
      <c r="C2906" s="165">
        <f>YEAR(TRM_día[[#This Row],[Fecha]])</f>
        <v>2021</v>
      </c>
      <c r="D2906" s="82">
        <f>DATE(YEAR(TRM_día[[#This Row],[Fecha]]),MONTH(TRM_día[[#This Row],[Fecha]]),1)</f>
        <v>44531</v>
      </c>
      <c r="E2906">
        <v>3887.71</v>
      </c>
    </row>
    <row r="2907" spans="2:5">
      <c r="B2907" s="82" t="s">
        <v>3461</v>
      </c>
      <c r="C2907" s="165">
        <f>YEAR(TRM_día[[#This Row],[Fecha]])</f>
        <v>2021</v>
      </c>
      <c r="D2907" s="82">
        <f>DATE(YEAR(TRM_día[[#This Row],[Fecha]]),MONTH(TRM_día[[#This Row],[Fecha]]),1)</f>
        <v>44531</v>
      </c>
      <c r="E2907">
        <v>3886.87</v>
      </c>
    </row>
    <row r="2908" spans="2:5">
      <c r="B2908" s="82" t="s">
        <v>3462</v>
      </c>
      <c r="C2908" s="165">
        <f>YEAR(TRM_día[[#This Row],[Fecha]])</f>
        <v>2021</v>
      </c>
      <c r="D2908" s="82">
        <f>DATE(YEAR(TRM_día[[#This Row],[Fecha]]),MONTH(TRM_día[[#This Row],[Fecha]]),1)</f>
        <v>44531</v>
      </c>
      <c r="E2908">
        <v>3936.41</v>
      </c>
    </row>
    <row r="2909" spans="2:5">
      <c r="B2909" s="82" t="s">
        <v>3463</v>
      </c>
      <c r="C2909" s="165">
        <f>YEAR(TRM_día[[#This Row],[Fecha]])</f>
        <v>2021</v>
      </c>
      <c r="D2909" s="82">
        <f>DATE(YEAR(TRM_día[[#This Row],[Fecha]]),MONTH(TRM_día[[#This Row],[Fecha]]),1)</f>
        <v>44531</v>
      </c>
      <c r="E2909">
        <v>3990.27</v>
      </c>
    </row>
    <row r="2910" spans="2:5">
      <c r="B2910" s="82" t="s">
        <v>3464</v>
      </c>
      <c r="C2910" s="165">
        <f>YEAR(TRM_día[[#This Row],[Fecha]])</f>
        <v>2021</v>
      </c>
      <c r="D2910" s="82">
        <f>DATE(YEAR(TRM_día[[#This Row],[Fecha]]),MONTH(TRM_día[[#This Row],[Fecha]]),1)</f>
        <v>44531</v>
      </c>
      <c r="E2910">
        <v>4002.97</v>
      </c>
    </row>
    <row r="2911" spans="2:5">
      <c r="B2911" s="82" t="s">
        <v>3465</v>
      </c>
      <c r="C2911" s="165">
        <f>YEAR(TRM_día[[#This Row],[Fecha]])</f>
        <v>2021</v>
      </c>
      <c r="D2911" s="82">
        <f>DATE(YEAR(TRM_día[[#This Row],[Fecha]]),MONTH(TRM_día[[#This Row],[Fecha]]),1)</f>
        <v>44531</v>
      </c>
      <c r="E2911">
        <v>3999.85</v>
      </c>
    </row>
    <row r="2912" spans="2:5">
      <c r="B2912" s="82" t="s">
        <v>3466</v>
      </c>
      <c r="C2912" s="165">
        <f>YEAR(TRM_día[[#This Row],[Fecha]])</f>
        <v>2021</v>
      </c>
      <c r="D2912" s="82">
        <f>DATE(YEAR(TRM_día[[#This Row],[Fecha]]),MONTH(TRM_día[[#This Row],[Fecha]]),1)</f>
        <v>44531</v>
      </c>
      <c r="E2912">
        <v>3999.85</v>
      </c>
    </row>
    <row r="2913" spans="2:5">
      <c r="B2913" s="82" t="s">
        <v>3467</v>
      </c>
      <c r="C2913" s="165">
        <f>YEAR(TRM_día[[#This Row],[Fecha]])</f>
        <v>2021</v>
      </c>
      <c r="D2913" s="82">
        <f>DATE(YEAR(TRM_día[[#This Row],[Fecha]]),MONTH(TRM_día[[#This Row],[Fecha]]),1)</f>
        <v>44531</v>
      </c>
      <c r="E2913">
        <v>3999.85</v>
      </c>
    </row>
    <row r="2914" spans="2:5">
      <c r="B2914" s="82" t="s">
        <v>3468</v>
      </c>
      <c r="C2914" s="165">
        <f>YEAR(TRM_día[[#This Row],[Fecha]])</f>
        <v>2021</v>
      </c>
      <c r="D2914" s="82">
        <f>DATE(YEAR(TRM_día[[#This Row],[Fecha]]),MONTH(TRM_día[[#This Row],[Fecha]]),1)</f>
        <v>44531</v>
      </c>
      <c r="E2914">
        <v>4002.12</v>
      </c>
    </row>
    <row r="2915" spans="2:5">
      <c r="B2915" s="82" t="s">
        <v>3469</v>
      </c>
      <c r="C2915" s="165">
        <f>YEAR(TRM_día[[#This Row],[Fecha]])</f>
        <v>2021</v>
      </c>
      <c r="D2915" s="82">
        <f>DATE(YEAR(TRM_día[[#This Row],[Fecha]]),MONTH(TRM_día[[#This Row],[Fecha]]),1)</f>
        <v>44531</v>
      </c>
      <c r="E2915">
        <v>3996.28</v>
      </c>
    </row>
    <row r="2916" spans="2:5">
      <c r="B2916" s="82" t="s">
        <v>3470</v>
      </c>
      <c r="C2916" s="165">
        <f>YEAR(TRM_día[[#This Row],[Fecha]])</f>
        <v>2021</v>
      </c>
      <c r="D2916" s="82">
        <f>DATE(YEAR(TRM_día[[#This Row],[Fecha]]),MONTH(TRM_día[[#This Row],[Fecha]]),1)</f>
        <v>44531</v>
      </c>
      <c r="E2916">
        <v>3997.71</v>
      </c>
    </row>
    <row r="2917" spans="2:5">
      <c r="B2917" s="82" t="s">
        <v>3471</v>
      </c>
      <c r="C2917" s="165">
        <f>YEAR(TRM_día[[#This Row],[Fecha]])</f>
        <v>2021</v>
      </c>
      <c r="D2917" s="82">
        <f>DATE(YEAR(TRM_día[[#This Row],[Fecha]]),MONTH(TRM_día[[#This Row],[Fecha]]),1)</f>
        <v>44531</v>
      </c>
      <c r="E2917">
        <v>3997.09</v>
      </c>
    </row>
    <row r="2918" spans="2:5">
      <c r="B2918" s="82" t="s">
        <v>3472</v>
      </c>
      <c r="C2918" s="165">
        <f>YEAR(TRM_día[[#This Row],[Fecha]])</f>
        <v>2021</v>
      </c>
      <c r="D2918" s="82">
        <f>DATE(YEAR(TRM_día[[#This Row],[Fecha]]),MONTH(TRM_día[[#This Row],[Fecha]]),1)</f>
        <v>44531</v>
      </c>
      <c r="E2918">
        <v>3994.15</v>
      </c>
    </row>
    <row r="2919" spans="2:5">
      <c r="B2919" s="82" t="s">
        <v>3473</v>
      </c>
      <c r="C2919" s="165">
        <f>YEAR(TRM_día[[#This Row],[Fecha]])</f>
        <v>2021</v>
      </c>
      <c r="D2919" s="82">
        <f>DATE(YEAR(TRM_día[[#This Row],[Fecha]]),MONTH(TRM_día[[#This Row],[Fecha]]),1)</f>
        <v>44531</v>
      </c>
      <c r="E2919">
        <v>3994.15</v>
      </c>
    </row>
    <row r="2920" spans="2:5">
      <c r="B2920" s="82" t="s">
        <v>3474</v>
      </c>
      <c r="C2920" s="165">
        <f>YEAR(TRM_día[[#This Row],[Fecha]])</f>
        <v>2021</v>
      </c>
      <c r="D2920" s="82">
        <f>DATE(YEAR(TRM_día[[#This Row],[Fecha]]),MONTH(TRM_día[[#This Row],[Fecha]]),1)</f>
        <v>44531</v>
      </c>
      <c r="E2920">
        <v>3994.15</v>
      </c>
    </row>
    <row r="2921" spans="2:5">
      <c r="B2921" s="82" t="s">
        <v>3475</v>
      </c>
      <c r="C2921" s="165">
        <f>YEAR(TRM_día[[#This Row],[Fecha]])</f>
        <v>2021</v>
      </c>
      <c r="D2921" s="82">
        <f>DATE(YEAR(TRM_día[[#This Row],[Fecha]]),MONTH(TRM_día[[#This Row],[Fecha]]),1)</f>
        <v>44531</v>
      </c>
      <c r="E2921">
        <v>3989.41</v>
      </c>
    </row>
    <row r="2922" spans="2:5">
      <c r="B2922" s="82" t="s">
        <v>3476</v>
      </c>
      <c r="C2922" s="165">
        <f>YEAR(TRM_día[[#This Row],[Fecha]])</f>
        <v>2021</v>
      </c>
      <c r="D2922" s="82">
        <f>DATE(YEAR(TRM_día[[#This Row],[Fecha]]),MONTH(TRM_día[[#This Row],[Fecha]]),1)</f>
        <v>44531</v>
      </c>
      <c r="E2922">
        <v>4004</v>
      </c>
    </row>
    <row r="2923" spans="2:5">
      <c r="B2923" s="82" t="s">
        <v>3477</v>
      </c>
      <c r="C2923" s="165">
        <f>YEAR(TRM_día[[#This Row],[Fecha]])</f>
        <v>2021</v>
      </c>
      <c r="D2923" s="82">
        <f>DATE(YEAR(TRM_día[[#This Row],[Fecha]]),MONTH(TRM_día[[#This Row],[Fecha]]),1)</f>
        <v>44531</v>
      </c>
      <c r="E2923">
        <v>4023.68</v>
      </c>
    </row>
    <row r="2924" spans="2:5">
      <c r="B2924" s="82" t="s">
        <v>3478</v>
      </c>
      <c r="C2924" s="165">
        <f>YEAR(TRM_día[[#This Row],[Fecha]])</f>
        <v>2021</v>
      </c>
      <c r="D2924" s="82">
        <f>DATE(YEAR(TRM_día[[#This Row],[Fecha]]),MONTH(TRM_día[[#This Row],[Fecha]]),1)</f>
        <v>44531</v>
      </c>
      <c r="E2924">
        <v>3981.16</v>
      </c>
    </row>
    <row r="2925" spans="2:5">
      <c r="B2925" s="82" t="s">
        <v>3479</v>
      </c>
      <c r="C2925" s="165">
        <f>YEAR(TRM_día[[#This Row],[Fecha]])</f>
        <v>2022</v>
      </c>
      <c r="D2925" s="82">
        <f>DATE(YEAR(TRM_día[[#This Row],[Fecha]]),MONTH(TRM_día[[#This Row],[Fecha]]),1)</f>
        <v>44562</v>
      </c>
      <c r="E2925">
        <v>3981.16</v>
      </c>
    </row>
    <row r="2926" spans="2:5">
      <c r="B2926" s="82" t="s">
        <v>3480</v>
      </c>
      <c r="C2926" s="165">
        <f>YEAR(TRM_día[[#This Row],[Fecha]])</f>
        <v>2022</v>
      </c>
      <c r="D2926" s="82">
        <f>DATE(YEAR(TRM_día[[#This Row],[Fecha]]),MONTH(TRM_día[[#This Row],[Fecha]]),1)</f>
        <v>44562</v>
      </c>
      <c r="E2926">
        <v>3981.16</v>
      </c>
    </row>
    <row r="2927" spans="2:5">
      <c r="B2927" s="82" t="s">
        <v>3481</v>
      </c>
      <c r="C2927" s="165">
        <f>YEAR(TRM_día[[#This Row],[Fecha]])</f>
        <v>2022</v>
      </c>
      <c r="D2927" s="82">
        <f>DATE(YEAR(TRM_día[[#This Row],[Fecha]]),MONTH(TRM_día[[#This Row],[Fecha]]),1)</f>
        <v>44562</v>
      </c>
      <c r="E2927">
        <v>3981.16</v>
      </c>
    </row>
    <row r="2928" spans="2:5">
      <c r="B2928" s="82" t="s">
        <v>3482</v>
      </c>
      <c r="C2928" s="165">
        <f>YEAR(TRM_día[[#This Row],[Fecha]])</f>
        <v>2022</v>
      </c>
      <c r="D2928" s="82">
        <f>DATE(YEAR(TRM_día[[#This Row],[Fecha]]),MONTH(TRM_día[[#This Row],[Fecha]]),1)</f>
        <v>44562</v>
      </c>
      <c r="E2928">
        <v>4082.75</v>
      </c>
    </row>
    <row r="2929" spans="2:5">
      <c r="B2929" s="82" t="s">
        <v>3483</v>
      </c>
      <c r="C2929" s="165">
        <f>YEAR(TRM_día[[#This Row],[Fecha]])</f>
        <v>2022</v>
      </c>
      <c r="D2929" s="82">
        <f>DATE(YEAR(TRM_día[[#This Row],[Fecha]]),MONTH(TRM_día[[#This Row],[Fecha]]),1)</f>
        <v>44562</v>
      </c>
      <c r="E2929">
        <v>4084.11</v>
      </c>
    </row>
    <row r="2930" spans="2:5">
      <c r="B2930" s="82" t="s">
        <v>3484</v>
      </c>
      <c r="C2930" s="165">
        <f>YEAR(TRM_día[[#This Row],[Fecha]])</f>
        <v>2022</v>
      </c>
      <c r="D2930" s="82">
        <f>DATE(YEAR(TRM_día[[#This Row],[Fecha]]),MONTH(TRM_día[[#This Row],[Fecha]]),1)</f>
        <v>44562</v>
      </c>
      <c r="E2930">
        <v>4042.36</v>
      </c>
    </row>
    <row r="2931" spans="2:5">
      <c r="B2931" s="82" t="s">
        <v>3485</v>
      </c>
      <c r="C2931" s="165">
        <f>YEAR(TRM_día[[#This Row],[Fecha]])</f>
        <v>2022</v>
      </c>
      <c r="D2931" s="82">
        <f>DATE(YEAR(TRM_día[[#This Row],[Fecha]]),MONTH(TRM_día[[#This Row],[Fecha]]),1)</f>
        <v>44562</v>
      </c>
      <c r="E2931">
        <v>4039.31</v>
      </c>
    </row>
    <row r="2932" spans="2:5">
      <c r="B2932" s="82" t="s">
        <v>3486</v>
      </c>
      <c r="C2932" s="165">
        <f>YEAR(TRM_día[[#This Row],[Fecha]])</f>
        <v>2022</v>
      </c>
      <c r="D2932" s="82">
        <f>DATE(YEAR(TRM_día[[#This Row],[Fecha]]),MONTH(TRM_día[[#This Row],[Fecha]]),1)</f>
        <v>44562</v>
      </c>
      <c r="E2932">
        <v>4043.46</v>
      </c>
    </row>
    <row r="2933" spans="2:5">
      <c r="B2933" s="82" t="s">
        <v>3487</v>
      </c>
      <c r="C2933" s="165">
        <f>YEAR(TRM_día[[#This Row],[Fecha]])</f>
        <v>2022</v>
      </c>
      <c r="D2933" s="82">
        <f>DATE(YEAR(TRM_día[[#This Row],[Fecha]]),MONTH(TRM_día[[#This Row],[Fecha]]),1)</f>
        <v>44562</v>
      </c>
      <c r="E2933">
        <v>4043.46</v>
      </c>
    </row>
    <row r="2934" spans="2:5">
      <c r="B2934" s="82" t="s">
        <v>3488</v>
      </c>
      <c r="C2934" s="165">
        <f>YEAR(TRM_día[[#This Row],[Fecha]])</f>
        <v>2022</v>
      </c>
      <c r="D2934" s="82">
        <f>DATE(YEAR(TRM_día[[#This Row],[Fecha]]),MONTH(TRM_día[[#This Row],[Fecha]]),1)</f>
        <v>44562</v>
      </c>
      <c r="E2934">
        <v>4043.46</v>
      </c>
    </row>
    <row r="2935" spans="2:5">
      <c r="B2935" s="82" t="s">
        <v>3489</v>
      </c>
      <c r="C2935" s="165">
        <f>YEAR(TRM_día[[#This Row],[Fecha]])</f>
        <v>2022</v>
      </c>
      <c r="D2935" s="82">
        <f>DATE(YEAR(TRM_día[[#This Row],[Fecha]]),MONTH(TRM_día[[#This Row],[Fecha]]),1)</f>
        <v>44562</v>
      </c>
      <c r="E2935">
        <v>4043.46</v>
      </c>
    </row>
    <row r="2936" spans="2:5">
      <c r="B2936" s="82" t="s">
        <v>3490</v>
      </c>
      <c r="C2936" s="165">
        <f>YEAR(TRM_día[[#This Row],[Fecha]])</f>
        <v>2022</v>
      </c>
      <c r="D2936" s="82">
        <f>DATE(YEAR(TRM_día[[#This Row],[Fecha]]),MONTH(TRM_día[[#This Row],[Fecha]]),1)</f>
        <v>44562</v>
      </c>
      <c r="E2936">
        <v>4011.65</v>
      </c>
    </row>
    <row r="2937" spans="2:5">
      <c r="B2937" s="82" t="s">
        <v>3491</v>
      </c>
      <c r="C2937" s="165">
        <f>YEAR(TRM_día[[#This Row],[Fecha]])</f>
        <v>2022</v>
      </c>
      <c r="D2937" s="82">
        <f>DATE(YEAR(TRM_día[[#This Row],[Fecha]]),MONTH(TRM_día[[#This Row],[Fecha]]),1)</f>
        <v>44562</v>
      </c>
      <c r="E2937">
        <v>3970.08</v>
      </c>
    </row>
    <row r="2938" spans="2:5">
      <c r="B2938" s="82" t="s">
        <v>3492</v>
      </c>
      <c r="C2938" s="165">
        <f>YEAR(TRM_día[[#This Row],[Fecha]])</f>
        <v>2022</v>
      </c>
      <c r="D2938" s="82">
        <f>DATE(YEAR(TRM_día[[#This Row],[Fecha]]),MONTH(TRM_día[[#This Row],[Fecha]]),1)</f>
        <v>44562</v>
      </c>
      <c r="E2938">
        <v>3950.4</v>
      </c>
    </row>
    <row r="2939" spans="2:5">
      <c r="B2939" s="82" t="s">
        <v>3493</v>
      </c>
      <c r="C2939" s="165">
        <f>YEAR(TRM_día[[#This Row],[Fecha]])</f>
        <v>2022</v>
      </c>
      <c r="D2939" s="82">
        <f>DATE(YEAR(TRM_día[[#This Row],[Fecha]]),MONTH(TRM_día[[#This Row],[Fecha]]),1)</f>
        <v>44562</v>
      </c>
      <c r="E2939">
        <v>3993.65</v>
      </c>
    </row>
    <row r="2940" spans="2:5">
      <c r="B2940" s="82" t="s">
        <v>3494</v>
      </c>
      <c r="C2940" s="165">
        <f>YEAR(TRM_día[[#This Row],[Fecha]])</f>
        <v>2022</v>
      </c>
      <c r="D2940" s="82">
        <f>DATE(YEAR(TRM_día[[#This Row],[Fecha]]),MONTH(TRM_día[[#This Row],[Fecha]]),1)</f>
        <v>44562</v>
      </c>
      <c r="E2940">
        <v>3993.65</v>
      </c>
    </row>
    <row r="2941" spans="2:5">
      <c r="B2941" s="82" t="s">
        <v>3495</v>
      </c>
      <c r="C2941" s="165">
        <f>YEAR(TRM_día[[#This Row],[Fecha]])</f>
        <v>2022</v>
      </c>
      <c r="D2941" s="82">
        <f>DATE(YEAR(TRM_día[[#This Row],[Fecha]]),MONTH(TRM_día[[#This Row],[Fecha]]),1)</f>
        <v>44562</v>
      </c>
      <c r="E2941">
        <v>3993.65</v>
      </c>
    </row>
    <row r="2942" spans="2:5">
      <c r="B2942" s="82" t="s">
        <v>3496</v>
      </c>
      <c r="C2942" s="165">
        <f>YEAR(TRM_día[[#This Row],[Fecha]])</f>
        <v>2022</v>
      </c>
      <c r="D2942" s="82">
        <f>DATE(YEAR(TRM_día[[#This Row],[Fecha]]),MONTH(TRM_día[[#This Row],[Fecha]]),1)</f>
        <v>44562</v>
      </c>
      <c r="E2942">
        <v>3993.65</v>
      </c>
    </row>
    <row r="2943" spans="2:5">
      <c r="B2943" s="82" t="s">
        <v>3497</v>
      </c>
      <c r="C2943" s="165">
        <f>YEAR(TRM_día[[#This Row],[Fecha]])</f>
        <v>2022</v>
      </c>
      <c r="D2943" s="82">
        <f>DATE(YEAR(TRM_día[[#This Row],[Fecha]]),MONTH(TRM_día[[#This Row],[Fecha]]),1)</f>
        <v>44562</v>
      </c>
      <c r="E2943">
        <v>4033.37</v>
      </c>
    </row>
    <row r="2944" spans="2:5">
      <c r="B2944" s="82" t="s">
        <v>3498</v>
      </c>
      <c r="C2944" s="165">
        <f>YEAR(TRM_día[[#This Row],[Fecha]])</f>
        <v>2022</v>
      </c>
      <c r="D2944" s="82">
        <f>DATE(YEAR(TRM_día[[#This Row],[Fecha]]),MONTH(TRM_día[[#This Row],[Fecha]]),1)</f>
        <v>44562</v>
      </c>
      <c r="E2944">
        <v>4003.95</v>
      </c>
    </row>
    <row r="2945" spans="2:5">
      <c r="B2945" s="82" t="s">
        <v>3499</v>
      </c>
      <c r="C2945" s="165">
        <f>YEAR(TRM_día[[#This Row],[Fecha]])</f>
        <v>2022</v>
      </c>
      <c r="D2945" s="82">
        <f>DATE(YEAR(TRM_día[[#This Row],[Fecha]]),MONTH(TRM_día[[#This Row],[Fecha]]),1)</f>
        <v>44562</v>
      </c>
      <c r="E2945">
        <v>3980.8</v>
      </c>
    </row>
    <row r="2946" spans="2:5">
      <c r="B2946" s="82" t="s">
        <v>3500</v>
      </c>
      <c r="C2946" s="165">
        <f>YEAR(TRM_día[[#This Row],[Fecha]])</f>
        <v>2022</v>
      </c>
      <c r="D2946" s="82">
        <f>DATE(YEAR(TRM_día[[#This Row],[Fecha]]),MONTH(TRM_día[[#This Row],[Fecha]]),1)</f>
        <v>44562</v>
      </c>
      <c r="E2946">
        <v>3964.3</v>
      </c>
    </row>
    <row r="2947" spans="2:5">
      <c r="B2947" s="82" t="s">
        <v>3501</v>
      </c>
      <c r="C2947" s="165">
        <f>YEAR(TRM_día[[#This Row],[Fecha]])</f>
        <v>2022</v>
      </c>
      <c r="D2947" s="82">
        <f>DATE(YEAR(TRM_día[[#This Row],[Fecha]]),MONTH(TRM_día[[#This Row],[Fecha]]),1)</f>
        <v>44562</v>
      </c>
      <c r="E2947">
        <v>3964.3</v>
      </c>
    </row>
    <row r="2948" spans="2:5">
      <c r="B2948" s="82" t="s">
        <v>3502</v>
      </c>
      <c r="C2948" s="165">
        <f>YEAR(TRM_día[[#This Row],[Fecha]])</f>
        <v>2022</v>
      </c>
      <c r="D2948" s="82">
        <f>DATE(YEAR(TRM_día[[#This Row],[Fecha]]),MONTH(TRM_día[[#This Row],[Fecha]]),1)</f>
        <v>44562</v>
      </c>
      <c r="E2948">
        <v>3964.3</v>
      </c>
    </row>
    <row r="2949" spans="2:5">
      <c r="B2949" s="82" t="s">
        <v>3503</v>
      </c>
      <c r="C2949" s="165">
        <f>YEAR(TRM_día[[#This Row],[Fecha]])</f>
        <v>2022</v>
      </c>
      <c r="D2949" s="82">
        <f>DATE(YEAR(TRM_día[[#This Row],[Fecha]]),MONTH(TRM_día[[#This Row],[Fecha]]),1)</f>
        <v>44562</v>
      </c>
      <c r="E2949">
        <v>3977.51</v>
      </c>
    </row>
    <row r="2950" spans="2:5">
      <c r="B2950" s="82" t="s">
        <v>3504</v>
      </c>
      <c r="C2950" s="165">
        <f>YEAR(TRM_día[[#This Row],[Fecha]])</f>
        <v>2022</v>
      </c>
      <c r="D2950" s="82">
        <f>DATE(YEAR(TRM_día[[#This Row],[Fecha]]),MONTH(TRM_día[[#This Row],[Fecha]]),1)</f>
        <v>44562</v>
      </c>
      <c r="E2950">
        <v>3987.32</v>
      </c>
    </row>
    <row r="2951" spans="2:5">
      <c r="B2951" s="82" t="s">
        <v>3505</v>
      </c>
      <c r="C2951" s="165">
        <f>YEAR(TRM_día[[#This Row],[Fecha]])</f>
        <v>2022</v>
      </c>
      <c r="D2951" s="82">
        <f>DATE(YEAR(TRM_día[[#This Row],[Fecha]]),MONTH(TRM_día[[#This Row],[Fecha]]),1)</f>
        <v>44562</v>
      </c>
      <c r="E2951">
        <v>3947.83</v>
      </c>
    </row>
    <row r="2952" spans="2:5">
      <c r="B2952" s="82" t="s">
        <v>3506</v>
      </c>
      <c r="C2952" s="165">
        <f>YEAR(TRM_día[[#This Row],[Fecha]])</f>
        <v>2022</v>
      </c>
      <c r="D2952" s="82">
        <f>DATE(YEAR(TRM_día[[#This Row],[Fecha]]),MONTH(TRM_día[[#This Row],[Fecha]]),1)</f>
        <v>44562</v>
      </c>
      <c r="E2952">
        <v>3944.04</v>
      </c>
    </row>
    <row r="2953" spans="2:5">
      <c r="B2953" s="82" t="s">
        <v>3507</v>
      </c>
      <c r="C2953" s="165">
        <f>YEAR(TRM_día[[#This Row],[Fecha]])</f>
        <v>2022</v>
      </c>
      <c r="D2953" s="82">
        <f>DATE(YEAR(TRM_día[[#This Row],[Fecha]]),MONTH(TRM_día[[#This Row],[Fecha]]),1)</f>
        <v>44562</v>
      </c>
      <c r="E2953">
        <v>3982.6</v>
      </c>
    </row>
    <row r="2954" spans="2:5">
      <c r="B2954" s="82" t="s">
        <v>3508</v>
      </c>
      <c r="C2954" s="165">
        <f>YEAR(TRM_día[[#This Row],[Fecha]])</f>
        <v>2022</v>
      </c>
      <c r="D2954" s="82">
        <f>DATE(YEAR(TRM_día[[#This Row],[Fecha]]),MONTH(TRM_día[[#This Row],[Fecha]]),1)</f>
        <v>44562</v>
      </c>
      <c r="E2954">
        <v>3982.6</v>
      </c>
    </row>
    <row r="2955" spans="2:5">
      <c r="B2955" s="82" t="s">
        <v>3509</v>
      </c>
      <c r="C2955" s="165">
        <f>YEAR(TRM_día[[#This Row],[Fecha]])</f>
        <v>2022</v>
      </c>
      <c r="D2955" s="82">
        <f>DATE(YEAR(TRM_día[[#This Row],[Fecha]]),MONTH(TRM_día[[#This Row],[Fecha]]),1)</f>
        <v>44562</v>
      </c>
      <c r="E2955">
        <v>3982.6</v>
      </c>
    </row>
    <row r="2956" spans="2:5">
      <c r="B2956" s="82" t="s">
        <v>3510</v>
      </c>
      <c r="C2956" s="165">
        <f>YEAR(TRM_día[[#This Row],[Fecha]])</f>
        <v>2022</v>
      </c>
      <c r="D2956" s="82">
        <f>DATE(YEAR(TRM_día[[#This Row],[Fecha]]),MONTH(TRM_día[[#This Row],[Fecha]]),1)</f>
        <v>44593</v>
      </c>
      <c r="E2956">
        <v>3942.73</v>
      </c>
    </row>
    <row r="2957" spans="2:5">
      <c r="B2957" s="82" t="s">
        <v>3511</v>
      </c>
      <c r="C2957" s="165">
        <f>YEAR(TRM_día[[#This Row],[Fecha]])</f>
        <v>2022</v>
      </c>
      <c r="D2957" s="82">
        <f>DATE(YEAR(TRM_día[[#This Row],[Fecha]]),MONTH(TRM_día[[#This Row],[Fecha]]),1)</f>
        <v>44593</v>
      </c>
      <c r="E2957">
        <v>3923.61</v>
      </c>
    </row>
    <row r="2958" spans="2:5">
      <c r="B2958" s="82" t="s">
        <v>3512</v>
      </c>
      <c r="C2958" s="165">
        <f>YEAR(TRM_día[[#This Row],[Fecha]])</f>
        <v>2022</v>
      </c>
      <c r="D2958" s="82">
        <f>DATE(YEAR(TRM_día[[#This Row],[Fecha]]),MONTH(TRM_día[[#This Row],[Fecha]]),1)</f>
        <v>44593</v>
      </c>
      <c r="E2958">
        <v>3928.05</v>
      </c>
    </row>
    <row r="2959" spans="2:5">
      <c r="B2959" s="82" t="s">
        <v>3513</v>
      </c>
      <c r="C2959" s="165">
        <f>YEAR(TRM_día[[#This Row],[Fecha]])</f>
        <v>2022</v>
      </c>
      <c r="D2959" s="82">
        <f>DATE(YEAR(TRM_día[[#This Row],[Fecha]]),MONTH(TRM_día[[#This Row],[Fecha]]),1)</f>
        <v>44593</v>
      </c>
      <c r="E2959">
        <v>3951.96</v>
      </c>
    </row>
    <row r="2960" spans="2:5">
      <c r="B2960" s="82" t="s">
        <v>3514</v>
      </c>
      <c r="C2960" s="165">
        <f>YEAR(TRM_día[[#This Row],[Fecha]])</f>
        <v>2022</v>
      </c>
      <c r="D2960" s="82">
        <f>DATE(YEAR(TRM_día[[#This Row],[Fecha]]),MONTH(TRM_día[[#This Row],[Fecha]]),1)</f>
        <v>44593</v>
      </c>
      <c r="E2960">
        <v>3962.68</v>
      </c>
    </row>
    <row r="2961" spans="2:5">
      <c r="B2961" s="82" t="s">
        <v>3515</v>
      </c>
      <c r="C2961" s="165">
        <f>YEAR(TRM_día[[#This Row],[Fecha]])</f>
        <v>2022</v>
      </c>
      <c r="D2961" s="82">
        <f>DATE(YEAR(TRM_día[[#This Row],[Fecha]]),MONTH(TRM_día[[#This Row],[Fecha]]),1)</f>
        <v>44593</v>
      </c>
      <c r="E2961">
        <v>3962.68</v>
      </c>
    </row>
    <row r="2962" spans="2:5">
      <c r="B2962" s="82" t="s">
        <v>3516</v>
      </c>
      <c r="C2962" s="165">
        <f>YEAR(TRM_día[[#This Row],[Fecha]])</f>
        <v>2022</v>
      </c>
      <c r="D2962" s="82">
        <f>DATE(YEAR(TRM_día[[#This Row],[Fecha]]),MONTH(TRM_día[[#This Row],[Fecha]]),1)</f>
        <v>44593</v>
      </c>
      <c r="E2962">
        <v>3962.68</v>
      </c>
    </row>
    <row r="2963" spans="2:5">
      <c r="B2963" s="82" t="s">
        <v>3517</v>
      </c>
      <c r="C2963" s="165">
        <f>YEAR(TRM_día[[#This Row],[Fecha]])</f>
        <v>2022</v>
      </c>
      <c r="D2963" s="82">
        <f>DATE(YEAR(TRM_día[[#This Row],[Fecha]]),MONTH(TRM_día[[#This Row],[Fecha]]),1)</f>
        <v>44593</v>
      </c>
      <c r="E2963">
        <v>3963.84</v>
      </c>
    </row>
    <row r="2964" spans="2:5">
      <c r="B2964" s="82" t="s">
        <v>3518</v>
      </c>
      <c r="C2964" s="165">
        <f>YEAR(TRM_día[[#This Row],[Fecha]])</f>
        <v>2022</v>
      </c>
      <c r="D2964" s="82">
        <f>DATE(YEAR(TRM_día[[#This Row],[Fecha]]),MONTH(TRM_día[[#This Row],[Fecha]]),1)</f>
        <v>44593</v>
      </c>
      <c r="E2964">
        <v>3965.41</v>
      </c>
    </row>
    <row r="2965" spans="2:5">
      <c r="B2965" s="82" t="s">
        <v>3519</v>
      </c>
      <c r="C2965" s="165">
        <f>YEAR(TRM_día[[#This Row],[Fecha]])</f>
        <v>2022</v>
      </c>
      <c r="D2965" s="82">
        <f>DATE(YEAR(TRM_día[[#This Row],[Fecha]]),MONTH(TRM_día[[#This Row],[Fecha]]),1)</f>
        <v>44593</v>
      </c>
      <c r="E2965">
        <v>3939.31</v>
      </c>
    </row>
    <row r="2966" spans="2:5">
      <c r="B2966" s="82" t="s">
        <v>3520</v>
      </c>
      <c r="C2966" s="165">
        <f>YEAR(TRM_día[[#This Row],[Fecha]])</f>
        <v>2022</v>
      </c>
      <c r="D2966" s="82">
        <f>DATE(YEAR(TRM_día[[#This Row],[Fecha]]),MONTH(TRM_día[[#This Row],[Fecha]]),1)</f>
        <v>44593</v>
      </c>
      <c r="E2966">
        <v>3917.75</v>
      </c>
    </row>
    <row r="2967" spans="2:5">
      <c r="B2967" s="82" t="s">
        <v>3521</v>
      </c>
      <c r="C2967" s="165">
        <f>YEAR(TRM_día[[#This Row],[Fecha]])</f>
        <v>2022</v>
      </c>
      <c r="D2967" s="82">
        <f>DATE(YEAR(TRM_día[[#This Row],[Fecha]]),MONTH(TRM_día[[#This Row],[Fecha]]),1)</f>
        <v>44593</v>
      </c>
      <c r="E2967">
        <v>3917.52</v>
      </c>
    </row>
    <row r="2968" spans="2:5">
      <c r="B2968" s="82" t="s">
        <v>3522</v>
      </c>
      <c r="C2968" s="165">
        <f>YEAR(TRM_día[[#This Row],[Fecha]])</f>
        <v>2022</v>
      </c>
      <c r="D2968" s="82">
        <f>DATE(YEAR(TRM_día[[#This Row],[Fecha]]),MONTH(TRM_día[[#This Row],[Fecha]]),1)</f>
        <v>44593</v>
      </c>
      <c r="E2968">
        <v>3917.52</v>
      </c>
    </row>
    <row r="2969" spans="2:5">
      <c r="B2969" s="82" t="s">
        <v>3523</v>
      </c>
      <c r="C2969" s="165">
        <f>YEAR(TRM_día[[#This Row],[Fecha]])</f>
        <v>2022</v>
      </c>
      <c r="D2969" s="82">
        <f>DATE(YEAR(TRM_día[[#This Row],[Fecha]]),MONTH(TRM_día[[#This Row],[Fecha]]),1)</f>
        <v>44593</v>
      </c>
      <c r="E2969">
        <v>3917.52</v>
      </c>
    </row>
    <row r="2970" spans="2:5">
      <c r="B2970" s="82" t="s">
        <v>3524</v>
      </c>
      <c r="C2970" s="165">
        <f>YEAR(TRM_día[[#This Row],[Fecha]])</f>
        <v>2022</v>
      </c>
      <c r="D2970" s="82">
        <f>DATE(YEAR(TRM_día[[#This Row],[Fecha]]),MONTH(TRM_día[[#This Row],[Fecha]]),1)</f>
        <v>44593</v>
      </c>
      <c r="E2970">
        <v>3938.97</v>
      </c>
    </row>
    <row r="2971" spans="2:5">
      <c r="B2971" s="82" t="s">
        <v>3525</v>
      </c>
      <c r="C2971" s="165">
        <f>YEAR(TRM_día[[#This Row],[Fecha]])</f>
        <v>2022</v>
      </c>
      <c r="D2971" s="82">
        <f>DATE(YEAR(TRM_día[[#This Row],[Fecha]]),MONTH(TRM_día[[#This Row],[Fecha]]),1)</f>
        <v>44593</v>
      </c>
      <c r="E2971">
        <v>3946.88</v>
      </c>
    </row>
    <row r="2972" spans="2:5">
      <c r="B2972" s="82" t="s">
        <v>3526</v>
      </c>
      <c r="C2972" s="165">
        <f>YEAR(TRM_día[[#This Row],[Fecha]])</f>
        <v>2022</v>
      </c>
      <c r="D2972" s="82">
        <f>DATE(YEAR(TRM_día[[#This Row],[Fecha]]),MONTH(TRM_día[[#This Row],[Fecha]]),1)</f>
        <v>44593</v>
      </c>
      <c r="E2972">
        <v>3963.72</v>
      </c>
    </row>
    <row r="2973" spans="2:5">
      <c r="B2973" s="82" t="s">
        <v>3527</v>
      </c>
      <c r="C2973" s="165">
        <f>YEAR(TRM_día[[#This Row],[Fecha]])</f>
        <v>2022</v>
      </c>
      <c r="D2973" s="82">
        <f>DATE(YEAR(TRM_día[[#This Row],[Fecha]]),MONTH(TRM_día[[#This Row],[Fecha]]),1)</f>
        <v>44593</v>
      </c>
      <c r="E2973">
        <v>3953.26</v>
      </c>
    </row>
    <row r="2974" spans="2:5">
      <c r="B2974" s="82" t="s">
        <v>3528</v>
      </c>
      <c r="C2974" s="165">
        <f>YEAR(TRM_día[[#This Row],[Fecha]])</f>
        <v>2022</v>
      </c>
      <c r="D2974" s="82">
        <f>DATE(YEAR(TRM_día[[#This Row],[Fecha]]),MONTH(TRM_día[[#This Row],[Fecha]]),1)</f>
        <v>44593</v>
      </c>
      <c r="E2974">
        <v>3927.25</v>
      </c>
    </row>
    <row r="2975" spans="2:5">
      <c r="B2975" s="82" t="s">
        <v>3529</v>
      </c>
      <c r="C2975" s="165">
        <f>YEAR(TRM_día[[#This Row],[Fecha]])</f>
        <v>2022</v>
      </c>
      <c r="D2975" s="82">
        <f>DATE(YEAR(TRM_día[[#This Row],[Fecha]]),MONTH(TRM_día[[#This Row],[Fecha]]),1)</f>
        <v>44593</v>
      </c>
      <c r="E2975">
        <v>3927.25</v>
      </c>
    </row>
    <row r="2976" spans="2:5">
      <c r="B2976" s="82" t="s">
        <v>3530</v>
      </c>
      <c r="C2976" s="165">
        <f>YEAR(TRM_día[[#This Row],[Fecha]])</f>
        <v>2022</v>
      </c>
      <c r="D2976" s="82">
        <f>DATE(YEAR(TRM_día[[#This Row],[Fecha]]),MONTH(TRM_día[[#This Row],[Fecha]]),1)</f>
        <v>44593</v>
      </c>
      <c r="E2976">
        <v>3927.25</v>
      </c>
    </row>
    <row r="2977" spans="2:5">
      <c r="B2977" s="82" t="s">
        <v>3531</v>
      </c>
      <c r="C2977" s="165">
        <f>YEAR(TRM_día[[#This Row],[Fecha]])</f>
        <v>2022</v>
      </c>
      <c r="D2977" s="82">
        <f>DATE(YEAR(TRM_día[[#This Row],[Fecha]]),MONTH(TRM_día[[#This Row],[Fecha]]),1)</f>
        <v>44593</v>
      </c>
      <c r="E2977">
        <v>3927.25</v>
      </c>
    </row>
    <row r="2978" spans="2:5">
      <c r="B2978" s="82" t="s">
        <v>3532</v>
      </c>
      <c r="C2978" s="165">
        <f>YEAR(TRM_día[[#This Row],[Fecha]])</f>
        <v>2022</v>
      </c>
      <c r="D2978" s="82">
        <f>DATE(YEAR(TRM_día[[#This Row],[Fecha]]),MONTH(TRM_día[[#This Row],[Fecha]]),1)</f>
        <v>44593</v>
      </c>
      <c r="E2978">
        <v>3932.4</v>
      </c>
    </row>
    <row r="2979" spans="2:5">
      <c r="B2979" s="82" t="s">
        <v>3533</v>
      </c>
      <c r="C2979" s="165">
        <f>YEAR(TRM_día[[#This Row],[Fecha]])</f>
        <v>2022</v>
      </c>
      <c r="D2979" s="82">
        <f>DATE(YEAR(TRM_día[[#This Row],[Fecha]]),MONTH(TRM_día[[#This Row],[Fecha]]),1)</f>
        <v>44593</v>
      </c>
      <c r="E2979">
        <v>3913.79</v>
      </c>
    </row>
    <row r="2980" spans="2:5">
      <c r="B2980" s="82" t="s">
        <v>3534</v>
      </c>
      <c r="C2980" s="165">
        <f>YEAR(TRM_día[[#This Row],[Fecha]])</f>
        <v>2022</v>
      </c>
      <c r="D2980" s="82">
        <f>DATE(YEAR(TRM_día[[#This Row],[Fecha]]),MONTH(TRM_día[[#This Row],[Fecha]]),1)</f>
        <v>44593</v>
      </c>
      <c r="E2980">
        <v>3940.2</v>
      </c>
    </row>
    <row r="2981" spans="2:5">
      <c r="B2981" s="82" t="s">
        <v>3535</v>
      </c>
      <c r="C2981" s="165">
        <f>YEAR(TRM_día[[#This Row],[Fecha]])</f>
        <v>2022</v>
      </c>
      <c r="D2981" s="82">
        <f>DATE(YEAR(TRM_día[[#This Row],[Fecha]]),MONTH(TRM_día[[#This Row],[Fecha]]),1)</f>
        <v>44593</v>
      </c>
      <c r="E2981">
        <v>3910.64</v>
      </c>
    </row>
    <row r="2982" spans="2:5">
      <c r="B2982" s="82" t="s">
        <v>3536</v>
      </c>
      <c r="C2982" s="165">
        <f>YEAR(TRM_día[[#This Row],[Fecha]])</f>
        <v>2022</v>
      </c>
      <c r="D2982" s="82">
        <f>DATE(YEAR(TRM_día[[#This Row],[Fecha]]),MONTH(TRM_día[[#This Row],[Fecha]]),1)</f>
        <v>44593</v>
      </c>
      <c r="E2982">
        <v>3910.64</v>
      </c>
    </row>
    <row r="2983" spans="2:5">
      <c r="B2983" s="82" t="s">
        <v>3537</v>
      </c>
      <c r="C2983" s="165">
        <f>YEAR(TRM_día[[#This Row],[Fecha]])</f>
        <v>2022</v>
      </c>
      <c r="D2983" s="82">
        <f>DATE(YEAR(TRM_día[[#This Row],[Fecha]]),MONTH(TRM_día[[#This Row],[Fecha]]),1)</f>
        <v>44593</v>
      </c>
      <c r="E2983">
        <v>3910.64</v>
      </c>
    </row>
    <row r="2984" spans="2:5">
      <c r="B2984" s="82" t="s">
        <v>3538</v>
      </c>
      <c r="C2984" s="165">
        <f>YEAR(TRM_día[[#This Row],[Fecha]])</f>
        <v>2022</v>
      </c>
      <c r="D2984" s="82">
        <f>DATE(YEAR(TRM_día[[#This Row],[Fecha]]),MONTH(TRM_día[[#This Row],[Fecha]]),1)</f>
        <v>44621</v>
      </c>
      <c r="E2984">
        <v>3910.28</v>
      </c>
    </row>
    <row r="2985" spans="2:5">
      <c r="B2985" s="82" t="s">
        <v>3539</v>
      </c>
      <c r="C2985" s="165">
        <f>YEAR(TRM_día[[#This Row],[Fecha]])</f>
        <v>2022</v>
      </c>
      <c r="D2985" s="82">
        <f>DATE(YEAR(TRM_día[[#This Row],[Fecha]]),MONTH(TRM_día[[#This Row],[Fecha]]),1)</f>
        <v>44621</v>
      </c>
      <c r="E2985">
        <v>3901.62</v>
      </c>
    </row>
    <row r="2986" spans="2:5">
      <c r="B2986" s="82" t="s">
        <v>3540</v>
      </c>
      <c r="C2986" s="165">
        <f>YEAR(TRM_día[[#This Row],[Fecha]])</f>
        <v>2022</v>
      </c>
      <c r="D2986" s="82">
        <f>DATE(YEAR(TRM_día[[#This Row],[Fecha]]),MONTH(TRM_día[[#This Row],[Fecha]]),1)</f>
        <v>44621</v>
      </c>
      <c r="E2986">
        <v>3862.95</v>
      </c>
    </row>
    <row r="2987" spans="2:5">
      <c r="B2987" s="82" t="s">
        <v>3541</v>
      </c>
      <c r="C2987" s="165">
        <f>YEAR(TRM_día[[#This Row],[Fecha]])</f>
        <v>2022</v>
      </c>
      <c r="D2987" s="82">
        <f>DATE(YEAR(TRM_día[[#This Row],[Fecha]]),MONTH(TRM_día[[#This Row],[Fecha]]),1)</f>
        <v>44621</v>
      </c>
      <c r="E2987">
        <v>3771.77</v>
      </c>
    </row>
    <row r="2988" spans="2:5">
      <c r="B2988" s="82" t="s">
        <v>3542</v>
      </c>
      <c r="C2988" s="165">
        <f>YEAR(TRM_día[[#This Row],[Fecha]])</f>
        <v>2022</v>
      </c>
      <c r="D2988" s="82">
        <f>DATE(YEAR(TRM_día[[#This Row],[Fecha]]),MONTH(TRM_día[[#This Row],[Fecha]]),1)</f>
        <v>44621</v>
      </c>
      <c r="E2988">
        <v>3806.11</v>
      </c>
    </row>
    <row r="2989" spans="2:5">
      <c r="B2989" s="82" t="s">
        <v>3543</v>
      </c>
      <c r="C2989" s="165">
        <f>YEAR(TRM_día[[#This Row],[Fecha]])</f>
        <v>2022</v>
      </c>
      <c r="D2989" s="82">
        <f>DATE(YEAR(TRM_día[[#This Row],[Fecha]]),MONTH(TRM_día[[#This Row],[Fecha]]),1)</f>
        <v>44621</v>
      </c>
      <c r="E2989">
        <v>3806.11</v>
      </c>
    </row>
    <row r="2990" spans="2:5">
      <c r="B2990" s="82" t="s">
        <v>3544</v>
      </c>
      <c r="C2990" s="165">
        <f>YEAR(TRM_día[[#This Row],[Fecha]])</f>
        <v>2022</v>
      </c>
      <c r="D2990" s="82">
        <f>DATE(YEAR(TRM_día[[#This Row],[Fecha]]),MONTH(TRM_día[[#This Row],[Fecha]]),1)</f>
        <v>44621</v>
      </c>
      <c r="E2990">
        <v>3806.11</v>
      </c>
    </row>
    <row r="2991" spans="2:5">
      <c r="B2991" s="82" t="s">
        <v>3545</v>
      </c>
      <c r="C2991" s="165">
        <f>YEAR(TRM_día[[#This Row],[Fecha]])</f>
        <v>2022</v>
      </c>
      <c r="D2991" s="82">
        <f>DATE(YEAR(TRM_día[[#This Row],[Fecha]]),MONTH(TRM_día[[#This Row],[Fecha]]),1)</f>
        <v>44621</v>
      </c>
      <c r="E2991">
        <v>3813.41</v>
      </c>
    </row>
    <row r="2992" spans="2:5">
      <c r="B2992" s="82" t="s">
        <v>3546</v>
      </c>
      <c r="C2992" s="165">
        <f>YEAR(TRM_día[[#This Row],[Fecha]])</f>
        <v>2022</v>
      </c>
      <c r="D2992" s="82">
        <f>DATE(YEAR(TRM_día[[#This Row],[Fecha]]),MONTH(TRM_día[[#This Row],[Fecha]]),1)</f>
        <v>44621</v>
      </c>
      <c r="E2992">
        <v>3787.18</v>
      </c>
    </row>
    <row r="2993" spans="2:5">
      <c r="B2993" s="82" t="s">
        <v>3547</v>
      </c>
      <c r="C2993" s="165">
        <f>YEAR(TRM_día[[#This Row],[Fecha]])</f>
        <v>2022</v>
      </c>
      <c r="D2993" s="82">
        <f>DATE(YEAR(TRM_día[[#This Row],[Fecha]]),MONTH(TRM_día[[#This Row],[Fecha]]),1)</f>
        <v>44621</v>
      </c>
      <c r="E2993">
        <v>3746.43</v>
      </c>
    </row>
    <row r="2994" spans="2:5">
      <c r="B2994" s="82" t="s">
        <v>3548</v>
      </c>
      <c r="C2994" s="165">
        <f>YEAR(TRM_día[[#This Row],[Fecha]])</f>
        <v>2022</v>
      </c>
      <c r="D2994" s="82">
        <f>DATE(YEAR(TRM_día[[#This Row],[Fecha]]),MONTH(TRM_día[[#This Row],[Fecha]]),1)</f>
        <v>44621</v>
      </c>
      <c r="E2994">
        <v>3786</v>
      </c>
    </row>
    <row r="2995" spans="2:5">
      <c r="B2995" s="82" t="s">
        <v>3549</v>
      </c>
      <c r="C2995" s="165">
        <f>YEAR(TRM_día[[#This Row],[Fecha]])</f>
        <v>2022</v>
      </c>
      <c r="D2995" s="82">
        <f>DATE(YEAR(TRM_día[[#This Row],[Fecha]]),MONTH(TRM_día[[#This Row],[Fecha]]),1)</f>
        <v>44621</v>
      </c>
      <c r="E2995">
        <v>3827.64</v>
      </c>
    </row>
    <row r="2996" spans="2:5">
      <c r="B2996" s="82" t="s">
        <v>3550</v>
      </c>
      <c r="C2996" s="165">
        <f>YEAR(TRM_día[[#This Row],[Fecha]])</f>
        <v>2022</v>
      </c>
      <c r="D2996" s="82">
        <f>DATE(YEAR(TRM_día[[#This Row],[Fecha]]),MONTH(TRM_día[[#This Row],[Fecha]]),1)</f>
        <v>44621</v>
      </c>
      <c r="E2996">
        <v>3827.64</v>
      </c>
    </row>
    <row r="2997" spans="2:5">
      <c r="B2997" s="82" t="s">
        <v>3551</v>
      </c>
      <c r="C2997" s="165">
        <f>YEAR(TRM_día[[#This Row],[Fecha]])</f>
        <v>2022</v>
      </c>
      <c r="D2997" s="82">
        <f>DATE(YEAR(TRM_día[[#This Row],[Fecha]]),MONTH(TRM_día[[#This Row],[Fecha]]),1)</f>
        <v>44621</v>
      </c>
      <c r="E2997">
        <v>3827.64</v>
      </c>
    </row>
    <row r="2998" spans="2:5">
      <c r="B2998" s="82" t="s">
        <v>3552</v>
      </c>
      <c r="C2998" s="165">
        <f>YEAR(TRM_día[[#This Row],[Fecha]])</f>
        <v>2022</v>
      </c>
      <c r="D2998" s="82">
        <f>DATE(YEAR(TRM_día[[#This Row],[Fecha]]),MONTH(TRM_día[[#This Row],[Fecha]]),1)</f>
        <v>44621</v>
      </c>
      <c r="E2998">
        <v>3800.85</v>
      </c>
    </row>
    <row r="2999" spans="2:5">
      <c r="B2999" s="82" t="s">
        <v>3553</v>
      </c>
      <c r="C2999" s="165">
        <f>YEAR(TRM_día[[#This Row],[Fecha]])</f>
        <v>2022</v>
      </c>
      <c r="D2999" s="82">
        <f>DATE(YEAR(TRM_día[[#This Row],[Fecha]]),MONTH(TRM_día[[#This Row],[Fecha]]),1)</f>
        <v>44621</v>
      </c>
      <c r="E2999">
        <v>3836.56</v>
      </c>
    </row>
    <row r="3000" spans="2:5">
      <c r="B3000" s="82" t="s">
        <v>3554</v>
      </c>
      <c r="C3000" s="165">
        <f>YEAR(TRM_día[[#This Row],[Fecha]])</f>
        <v>2022</v>
      </c>
      <c r="D3000" s="82">
        <f>DATE(YEAR(TRM_día[[#This Row],[Fecha]]),MONTH(TRM_día[[#This Row],[Fecha]]),1)</f>
        <v>44621</v>
      </c>
      <c r="E3000">
        <v>3826.89</v>
      </c>
    </row>
    <row r="3001" spans="2:5">
      <c r="B3001" s="82" t="s">
        <v>3555</v>
      </c>
      <c r="C3001" s="165">
        <f>YEAR(TRM_día[[#This Row],[Fecha]])</f>
        <v>2022</v>
      </c>
      <c r="D3001" s="82">
        <f>DATE(YEAR(TRM_día[[#This Row],[Fecha]]),MONTH(TRM_día[[#This Row],[Fecha]]),1)</f>
        <v>44621</v>
      </c>
      <c r="E3001">
        <v>3816.43</v>
      </c>
    </row>
    <row r="3002" spans="2:5">
      <c r="B3002" s="82" t="s">
        <v>3556</v>
      </c>
      <c r="C3002" s="165">
        <f>YEAR(TRM_día[[#This Row],[Fecha]])</f>
        <v>2022</v>
      </c>
      <c r="D3002" s="82">
        <f>DATE(YEAR(TRM_día[[#This Row],[Fecha]]),MONTH(TRM_día[[#This Row],[Fecha]]),1)</f>
        <v>44621</v>
      </c>
      <c r="E3002">
        <v>3820.67</v>
      </c>
    </row>
    <row r="3003" spans="2:5">
      <c r="B3003" s="82" t="s">
        <v>3557</v>
      </c>
      <c r="C3003" s="165">
        <f>YEAR(TRM_día[[#This Row],[Fecha]])</f>
        <v>2022</v>
      </c>
      <c r="D3003" s="82">
        <f>DATE(YEAR(TRM_día[[#This Row],[Fecha]]),MONTH(TRM_día[[#This Row],[Fecha]]),1)</f>
        <v>44621</v>
      </c>
      <c r="E3003">
        <v>3820.67</v>
      </c>
    </row>
    <row r="3004" spans="2:5">
      <c r="B3004" s="82" t="s">
        <v>3558</v>
      </c>
      <c r="C3004" s="165">
        <f>YEAR(TRM_día[[#This Row],[Fecha]])</f>
        <v>2022</v>
      </c>
      <c r="D3004" s="82">
        <f>DATE(YEAR(TRM_día[[#This Row],[Fecha]]),MONTH(TRM_día[[#This Row],[Fecha]]),1)</f>
        <v>44621</v>
      </c>
      <c r="E3004">
        <v>3820.67</v>
      </c>
    </row>
    <row r="3005" spans="2:5">
      <c r="B3005" s="82" t="s">
        <v>3559</v>
      </c>
      <c r="C3005" s="165">
        <f>YEAR(TRM_día[[#This Row],[Fecha]])</f>
        <v>2022</v>
      </c>
      <c r="D3005" s="82">
        <f>DATE(YEAR(TRM_día[[#This Row],[Fecha]]),MONTH(TRM_día[[#This Row],[Fecha]]),1)</f>
        <v>44621</v>
      </c>
      <c r="E3005">
        <v>3820.67</v>
      </c>
    </row>
    <row r="3006" spans="2:5">
      <c r="B3006" s="82" t="s">
        <v>3560</v>
      </c>
      <c r="C3006" s="165">
        <f>YEAR(TRM_día[[#This Row],[Fecha]])</f>
        <v>2022</v>
      </c>
      <c r="D3006" s="82">
        <f>DATE(YEAR(TRM_día[[#This Row],[Fecha]]),MONTH(TRM_día[[#This Row],[Fecha]]),1)</f>
        <v>44621</v>
      </c>
      <c r="E3006">
        <v>3765.67</v>
      </c>
    </row>
    <row r="3007" spans="2:5">
      <c r="B3007" s="82" t="s">
        <v>3561</v>
      </c>
      <c r="C3007" s="165">
        <f>YEAR(TRM_día[[#This Row],[Fecha]])</f>
        <v>2022</v>
      </c>
      <c r="D3007" s="82">
        <f>DATE(YEAR(TRM_día[[#This Row],[Fecha]]),MONTH(TRM_día[[#This Row],[Fecha]]),1)</f>
        <v>44621</v>
      </c>
      <c r="E3007">
        <v>3756.64</v>
      </c>
    </row>
    <row r="3008" spans="2:5">
      <c r="B3008" s="82" t="s">
        <v>3562</v>
      </c>
      <c r="C3008" s="165">
        <f>YEAR(TRM_día[[#This Row],[Fecha]])</f>
        <v>2022</v>
      </c>
      <c r="D3008" s="82">
        <f>DATE(YEAR(TRM_día[[#This Row],[Fecha]]),MONTH(TRM_día[[#This Row],[Fecha]]),1)</f>
        <v>44621</v>
      </c>
      <c r="E3008">
        <v>3798.9</v>
      </c>
    </row>
    <row r="3009" spans="2:5">
      <c r="B3009" s="82" t="s">
        <v>3563</v>
      </c>
      <c r="C3009" s="165">
        <f>YEAR(TRM_día[[#This Row],[Fecha]])</f>
        <v>2022</v>
      </c>
      <c r="D3009" s="82">
        <f>DATE(YEAR(TRM_día[[#This Row],[Fecha]]),MONTH(TRM_día[[#This Row],[Fecha]]),1)</f>
        <v>44621</v>
      </c>
      <c r="E3009">
        <v>3785.66</v>
      </c>
    </row>
    <row r="3010" spans="2:5">
      <c r="B3010" s="82" t="s">
        <v>3564</v>
      </c>
      <c r="C3010" s="165">
        <f>YEAR(TRM_día[[#This Row],[Fecha]])</f>
        <v>2022</v>
      </c>
      <c r="D3010" s="82">
        <f>DATE(YEAR(TRM_día[[#This Row],[Fecha]]),MONTH(TRM_día[[#This Row],[Fecha]]),1)</f>
        <v>44621</v>
      </c>
      <c r="E3010">
        <v>3785.66</v>
      </c>
    </row>
    <row r="3011" spans="2:5">
      <c r="B3011" s="82" t="s">
        <v>3565</v>
      </c>
      <c r="C3011" s="165">
        <f>YEAR(TRM_día[[#This Row],[Fecha]])</f>
        <v>2022</v>
      </c>
      <c r="D3011" s="82">
        <f>DATE(YEAR(TRM_día[[#This Row],[Fecha]]),MONTH(TRM_día[[#This Row],[Fecha]]),1)</f>
        <v>44621</v>
      </c>
      <c r="E3011">
        <v>3785.66</v>
      </c>
    </row>
    <row r="3012" spans="2:5">
      <c r="B3012" s="82" t="s">
        <v>3566</v>
      </c>
      <c r="C3012" s="165">
        <f>YEAR(TRM_día[[#This Row],[Fecha]])</f>
        <v>2022</v>
      </c>
      <c r="D3012" s="82">
        <f>DATE(YEAR(TRM_día[[#This Row],[Fecha]]),MONTH(TRM_día[[#This Row],[Fecha]]),1)</f>
        <v>44621</v>
      </c>
      <c r="E3012">
        <v>3785.7</v>
      </c>
    </row>
    <row r="3013" spans="2:5">
      <c r="B3013" s="82" t="s">
        <v>3567</v>
      </c>
      <c r="C3013" s="165">
        <f>YEAR(TRM_día[[#This Row],[Fecha]])</f>
        <v>2022</v>
      </c>
      <c r="D3013" s="82">
        <f>DATE(YEAR(TRM_día[[#This Row],[Fecha]]),MONTH(TRM_día[[#This Row],[Fecha]]),1)</f>
        <v>44621</v>
      </c>
      <c r="E3013">
        <v>3765.96</v>
      </c>
    </row>
    <row r="3014" spans="2:5">
      <c r="B3014" s="82" t="s">
        <v>3568</v>
      </c>
      <c r="C3014" s="165">
        <f>YEAR(TRM_día[[#This Row],[Fecha]])</f>
        <v>2022</v>
      </c>
      <c r="D3014" s="82">
        <f>DATE(YEAR(TRM_día[[#This Row],[Fecha]]),MONTH(TRM_día[[#This Row],[Fecha]]),1)</f>
        <v>44621</v>
      </c>
      <c r="E3014">
        <v>3748.15</v>
      </c>
    </row>
    <row r="3015" spans="2:5">
      <c r="B3015" s="82" t="s">
        <v>3569</v>
      </c>
      <c r="C3015" s="165">
        <f>YEAR(TRM_día[[#This Row],[Fecha]])</f>
        <v>2022</v>
      </c>
      <c r="D3015" s="82">
        <f>DATE(YEAR(TRM_día[[#This Row],[Fecha]]),MONTH(TRM_día[[#This Row],[Fecha]]),1)</f>
        <v>44652</v>
      </c>
      <c r="E3015">
        <v>3756.03</v>
      </c>
    </row>
    <row r="3016" spans="2:5">
      <c r="B3016" s="82" t="s">
        <v>3570</v>
      </c>
      <c r="C3016" s="165">
        <f>YEAR(TRM_día[[#This Row],[Fecha]])</f>
        <v>2022</v>
      </c>
      <c r="D3016" s="82">
        <f>DATE(YEAR(TRM_día[[#This Row],[Fecha]]),MONTH(TRM_día[[#This Row],[Fecha]]),1)</f>
        <v>44652</v>
      </c>
      <c r="E3016">
        <v>3774.79</v>
      </c>
    </row>
    <row r="3017" spans="2:5">
      <c r="B3017" s="82" t="s">
        <v>3571</v>
      </c>
      <c r="C3017" s="165">
        <f>YEAR(TRM_día[[#This Row],[Fecha]])</f>
        <v>2022</v>
      </c>
      <c r="D3017" s="82">
        <f>DATE(YEAR(TRM_día[[#This Row],[Fecha]]),MONTH(TRM_día[[#This Row],[Fecha]]),1)</f>
        <v>44652</v>
      </c>
      <c r="E3017">
        <v>3774.79</v>
      </c>
    </row>
    <row r="3018" spans="2:5">
      <c r="B3018" s="82" t="s">
        <v>3572</v>
      </c>
      <c r="C3018" s="165">
        <f>YEAR(TRM_día[[#This Row],[Fecha]])</f>
        <v>2022</v>
      </c>
      <c r="D3018" s="82">
        <f>DATE(YEAR(TRM_día[[#This Row],[Fecha]]),MONTH(TRM_día[[#This Row],[Fecha]]),1)</f>
        <v>44652</v>
      </c>
      <c r="E3018">
        <v>3774.79</v>
      </c>
    </row>
    <row r="3019" spans="2:5">
      <c r="B3019" s="82" t="s">
        <v>3573</v>
      </c>
      <c r="C3019" s="165">
        <f>YEAR(TRM_día[[#This Row],[Fecha]])</f>
        <v>2022</v>
      </c>
      <c r="D3019" s="82">
        <f>DATE(YEAR(TRM_día[[#This Row],[Fecha]]),MONTH(TRM_día[[#This Row],[Fecha]]),1)</f>
        <v>44652</v>
      </c>
      <c r="E3019">
        <v>3706.95</v>
      </c>
    </row>
    <row r="3020" spans="2:5">
      <c r="B3020" s="82" t="s">
        <v>3574</v>
      </c>
      <c r="C3020" s="165">
        <f>YEAR(TRM_día[[#This Row],[Fecha]])</f>
        <v>2022</v>
      </c>
      <c r="D3020" s="82">
        <f>DATE(YEAR(TRM_día[[#This Row],[Fecha]]),MONTH(TRM_día[[#This Row],[Fecha]]),1)</f>
        <v>44652</v>
      </c>
      <c r="E3020">
        <v>3723.79</v>
      </c>
    </row>
    <row r="3021" spans="2:5">
      <c r="B3021" s="82" t="s">
        <v>3575</v>
      </c>
      <c r="C3021" s="165">
        <f>YEAR(TRM_día[[#This Row],[Fecha]])</f>
        <v>2022</v>
      </c>
      <c r="D3021" s="82">
        <f>DATE(YEAR(TRM_día[[#This Row],[Fecha]]),MONTH(TRM_día[[#This Row],[Fecha]]),1)</f>
        <v>44652</v>
      </c>
      <c r="E3021">
        <v>3746.51</v>
      </c>
    </row>
    <row r="3022" spans="2:5">
      <c r="B3022" s="82" t="s">
        <v>3576</v>
      </c>
      <c r="C3022" s="165">
        <f>YEAR(TRM_día[[#This Row],[Fecha]])</f>
        <v>2022</v>
      </c>
      <c r="D3022" s="82">
        <f>DATE(YEAR(TRM_día[[#This Row],[Fecha]]),MONTH(TRM_día[[#This Row],[Fecha]]),1)</f>
        <v>44652</v>
      </c>
      <c r="E3022">
        <v>3771.83</v>
      </c>
    </row>
    <row r="3023" spans="2:5">
      <c r="B3023" s="82" t="s">
        <v>3577</v>
      </c>
      <c r="C3023" s="165">
        <f>YEAR(TRM_día[[#This Row],[Fecha]])</f>
        <v>2022</v>
      </c>
      <c r="D3023" s="82">
        <f>DATE(YEAR(TRM_día[[#This Row],[Fecha]]),MONTH(TRM_día[[#This Row],[Fecha]]),1)</f>
        <v>44652</v>
      </c>
      <c r="E3023">
        <v>3777.41</v>
      </c>
    </row>
    <row r="3024" spans="2:5">
      <c r="B3024" s="82" t="s">
        <v>3578</v>
      </c>
      <c r="C3024" s="165">
        <f>YEAR(TRM_día[[#This Row],[Fecha]])</f>
        <v>2022</v>
      </c>
      <c r="D3024" s="82">
        <f>DATE(YEAR(TRM_día[[#This Row],[Fecha]]),MONTH(TRM_día[[#This Row],[Fecha]]),1)</f>
        <v>44652</v>
      </c>
      <c r="E3024">
        <v>3777.41</v>
      </c>
    </row>
    <row r="3025" spans="2:5">
      <c r="B3025" s="82" t="s">
        <v>3579</v>
      </c>
      <c r="C3025" s="165">
        <f>YEAR(TRM_día[[#This Row],[Fecha]])</f>
        <v>2022</v>
      </c>
      <c r="D3025" s="82">
        <f>DATE(YEAR(TRM_día[[#This Row],[Fecha]]),MONTH(TRM_día[[#This Row],[Fecha]]),1)</f>
        <v>44652</v>
      </c>
      <c r="E3025">
        <v>3777.41</v>
      </c>
    </row>
    <row r="3026" spans="2:5">
      <c r="B3026" s="82" t="s">
        <v>3580</v>
      </c>
      <c r="C3026" s="165">
        <f>YEAR(TRM_día[[#This Row],[Fecha]])</f>
        <v>2022</v>
      </c>
      <c r="D3026" s="82">
        <f>DATE(YEAR(TRM_día[[#This Row],[Fecha]]),MONTH(TRM_día[[#This Row],[Fecha]]),1)</f>
        <v>44652</v>
      </c>
      <c r="E3026">
        <v>3744.16</v>
      </c>
    </row>
    <row r="3027" spans="2:5">
      <c r="B3027" s="82" t="s">
        <v>3581</v>
      </c>
      <c r="C3027" s="165">
        <f>YEAR(TRM_día[[#This Row],[Fecha]])</f>
        <v>2022</v>
      </c>
      <c r="D3027" s="82">
        <f>DATE(YEAR(TRM_día[[#This Row],[Fecha]]),MONTH(TRM_día[[#This Row],[Fecha]]),1)</f>
        <v>44652</v>
      </c>
      <c r="E3027">
        <v>3736.7</v>
      </c>
    </row>
    <row r="3028" spans="2:5">
      <c r="B3028" s="82" t="s">
        <v>3582</v>
      </c>
      <c r="C3028" s="165">
        <f>YEAR(TRM_día[[#This Row],[Fecha]])</f>
        <v>2022</v>
      </c>
      <c r="D3028" s="82">
        <f>DATE(YEAR(TRM_día[[#This Row],[Fecha]]),MONTH(TRM_día[[#This Row],[Fecha]]),1)</f>
        <v>44652</v>
      </c>
      <c r="E3028">
        <v>3737.32</v>
      </c>
    </row>
    <row r="3029" spans="2:5">
      <c r="B3029" s="82" t="s">
        <v>3583</v>
      </c>
      <c r="C3029" s="165">
        <f>YEAR(TRM_día[[#This Row],[Fecha]])</f>
        <v>2022</v>
      </c>
      <c r="D3029" s="82">
        <f>DATE(YEAR(TRM_día[[#This Row],[Fecha]]),MONTH(TRM_día[[#This Row],[Fecha]]),1)</f>
        <v>44652</v>
      </c>
      <c r="E3029">
        <v>3737.32</v>
      </c>
    </row>
    <row r="3030" spans="2:5">
      <c r="B3030" s="82" t="s">
        <v>3584</v>
      </c>
      <c r="C3030" s="165">
        <f>YEAR(TRM_día[[#This Row],[Fecha]])</f>
        <v>2022</v>
      </c>
      <c r="D3030" s="82">
        <f>DATE(YEAR(TRM_día[[#This Row],[Fecha]]),MONTH(TRM_día[[#This Row],[Fecha]]),1)</f>
        <v>44652</v>
      </c>
      <c r="E3030">
        <v>3737.32</v>
      </c>
    </row>
    <row r="3031" spans="2:5">
      <c r="B3031" s="82" t="s">
        <v>3585</v>
      </c>
      <c r="C3031" s="165">
        <f>YEAR(TRM_día[[#This Row],[Fecha]])</f>
        <v>2022</v>
      </c>
      <c r="D3031" s="82">
        <f>DATE(YEAR(TRM_día[[#This Row],[Fecha]]),MONTH(TRM_día[[#This Row],[Fecha]]),1)</f>
        <v>44652</v>
      </c>
      <c r="E3031">
        <v>3737.32</v>
      </c>
    </row>
    <row r="3032" spans="2:5">
      <c r="B3032" s="82" t="s">
        <v>3586</v>
      </c>
      <c r="C3032" s="165">
        <f>YEAR(TRM_día[[#This Row],[Fecha]])</f>
        <v>2022</v>
      </c>
      <c r="D3032" s="82">
        <f>DATE(YEAR(TRM_día[[#This Row],[Fecha]]),MONTH(TRM_día[[#This Row],[Fecha]]),1)</f>
        <v>44652</v>
      </c>
      <c r="E3032">
        <v>3737.32</v>
      </c>
    </row>
    <row r="3033" spans="2:5">
      <c r="B3033" s="82" t="s">
        <v>3587</v>
      </c>
      <c r="C3033" s="165">
        <f>YEAR(TRM_día[[#This Row],[Fecha]])</f>
        <v>2022</v>
      </c>
      <c r="D3033" s="82">
        <f>DATE(YEAR(TRM_día[[#This Row],[Fecha]]),MONTH(TRM_día[[#This Row],[Fecha]]),1)</f>
        <v>44652</v>
      </c>
      <c r="E3033">
        <v>3731.31</v>
      </c>
    </row>
    <row r="3034" spans="2:5">
      <c r="B3034" s="82" t="s">
        <v>3588</v>
      </c>
      <c r="C3034" s="165">
        <f>YEAR(TRM_día[[#This Row],[Fecha]])</f>
        <v>2022</v>
      </c>
      <c r="D3034" s="82">
        <f>DATE(YEAR(TRM_día[[#This Row],[Fecha]]),MONTH(TRM_día[[#This Row],[Fecha]]),1)</f>
        <v>44652</v>
      </c>
      <c r="E3034">
        <v>3755.85</v>
      </c>
    </row>
    <row r="3035" spans="2:5">
      <c r="B3035" s="82" t="s">
        <v>3589</v>
      </c>
      <c r="C3035" s="165">
        <f>YEAR(TRM_día[[#This Row],[Fecha]])</f>
        <v>2022</v>
      </c>
      <c r="D3035" s="82">
        <f>DATE(YEAR(TRM_día[[#This Row],[Fecha]]),MONTH(TRM_día[[#This Row],[Fecha]]),1)</f>
        <v>44652</v>
      </c>
      <c r="E3035">
        <v>3758.65</v>
      </c>
    </row>
    <row r="3036" spans="2:5">
      <c r="B3036" s="82" t="s">
        <v>3590</v>
      </c>
      <c r="C3036" s="165">
        <f>YEAR(TRM_día[[#This Row],[Fecha]])</f>
        <v>2022</v>
      </c>
      <c r="D3036" s="82">
        <f>DATE(YEAR(TRM_día[[#This Row],[Fecha]]),MONTH(TRM_día[[#This Row],[Fecha]]),1)</f>
        <v>44652</v>
      </c>
      <c r="E3036">
        <v>3759.54</v>
      </c>
    </row>
    <row r="3037" spans="2:5">
      <c r="B3037" s="82" t="s">
        <v>3591</v>
      </c>
      <c r="C3037" s="165">
        <f>YEAR(TRM_día[[#This Row],[Fecha]])</f>
        <v>2022</v>
      </c>
      <c r="D3037" s="82">
        <f>DATE(YEAR(TRM_día[[#This Row],[Fecha]]),MONTH(TRM_día[[#This Row],[Fecha]]),1)</f>
        <v>44652</v>
      </c>
      <c r="E3037">
        <v>3819.07</v>
      </c>
    </row>
    <row r="3038" spans="2:5">
      <c r="B3038" s="82" t="s">
        <v>3592</v>
      </c>
      <c r="C3038" s="165">
        <f>YEAR(TRM_día[[#This Row],[Fecha]])</f>
        <v>2022</v>
      </c>
      <c r="D3038" s="82">
        <f>DATE(YEAR(TRM_día[[#This Row],[Fecha]]),MONTH(TRM_día[[#This Row],[Fecha]]),1)</f>
        <v>44652</v>
      </c>
      <c r="E3038">
        <v>3819.07</v>
      </c>
    </row>
    <row r="3039" spans="2:5">
      <c r="B3039" s="82" t="s">
        <v>3593</v>
      </c>
      <c r="C3039" s="165">
        <f>YEAR(TRM_día[[#This Row],[Fecha]])</f>
        <v>2022</v>
      </c>
      <c r="D3039" s="82">
        <f>DATE(YEAR(TRM_día[[#This Row],[Fecha]]),MONTH(TRM_día[[#This Row],[Fecha]]),1)</f>
        <v>44652</v>
      </c>
      <c r="E3039">
        <v>3819.07</v>
      </c>
    </row>
    <row r="3040" spans="2:5">
      <c r="B3040" s="82" t="s">
        <v>3594</v>
      </c>
      <c r="C3040" s="165">
        <f>YEAR(TRM_día[[#This Row],[Fecha]])</f>
        <v>2022</v>
      </c>
      <c r="D3040" s="82">
        <f>DATE(YEAR(TRM_día[[#This Row],[Fecha]]),MONTH(TRM_día[[#This Row],[Fecha]]),1)</f>
        <v>44652</v>
      </c>
      <c r="E3040">
        <v>3931.74</v>
      </c>
    </row>
    <row r="3041" spans="2:5">
      <c r="B3041" s="82" t="s">
        <v>3595</v>
      </c>
      <c r="C3041" s="165">
        <f>YEAR(TRM_día[[#This Row],[Fecha]])</f>
        <v>2022</v>
      </c>
      <c r="D3041" s="82">
        <f>DATE(YEAR(TRM_día[[#This Row],[Fecha]]),MONTH(TRM_día[[#This Row],[Fecha]]),1)</f>
        <v>44652</v>
      </c>
      <c r="E3041">
        <v>3947.63</v>
      </c>
    </row>
    <row r="3042" spans="2:5">
      <c r="B3042" s="82" t="s">
        <v>3596</v>
      </c>
      <c r="C3042" s="165">
        <f>YEAR(TRM_día[[#This Row],[Fecha]])</f>
        <v>2022</v>
      </c>
      <c r="D3042" s="82">
        <f>DATE(YEAR(TRM_día[[#This Row],[Fecha]]),MONTH(TRM_día[[#This Row],[Fecha]]),1)</f>
        <v>44652</v>
      </c>
      <c r="E3042">
        <v>3967.32</v>
      </c>
    </row>
    <row r="3043" spans="2:5">
      <c r="B3043" s="82" t="s">
        <v>3597</v>
      </c>
      <c r="C3043" s="165">
        <f>YEAR(TRM_día[[#This Row],[Fecha]])</f>
        <v>2022</v>
      </c>
      <c r="D3043" s="82">
        <f>DATE(YEAR(TRM_día[[#This Row],[Fecha]]),MONTH(TRM_día[[#This Row],[Fecha]]),1)</f>
        <v>44652</v>
      </c>
      <c r="E3043">
        <v>3984.77</v>
      </c>
    </row>
    <row r="3044" spans="2:5">
      <c r="B3044" s="82" t="s">
        <v>3598</v>
      </c>
      <c r="C3044" s="165">
        <f>YEAR(TRM_día[[#This Row],[Fecha]])</f>
        <v>2022</v>
      </c>
      <c r="D3044" s="82">
        <f>DATE(YEAR(TRM_día[[#This Row],[Fecha]]),MONTH(TRM_día[[#This Row],[Fecha]]),1)</f>
        <v>44652</v>
      </c>
      <c r="E3044">
        <v>3966.27</v>
      </c>
    </row>
    <row r="3045" spans="2:5">
      <c r="B3045" s="82" t="s">
        <v>3599</v>
      </c>
      <c r="C3045" s="165">
        <f>YEAR(TRM_día[[#This Row],[Fecha]])</f>
        <v>2022</v>
      </c>
      <c r="D3045" s="82">
        <f>DATE(YEAR(TRM_día[[#This Row],[Fecha]]),MONTH(TRM_día[[#This Row],[Fecha]]),1)</f>
        <v>44682</v>
      </c>
      <c r="E3045">
        <v>3966.27</v>
      </c>
    </row>
    <row r="3046" spans="2:5">
      <c r="B3046" s="82" t="s">
        <v>3600</v>
      </c>
      <c r="C3046" s="165">
        <f>YEAR(TRM_día[[#This Row],[Fecha]])</f>
        <v>2022</v>
      </c>
      <c r="D3046" s="82">
        <f>DATE(YEAR(TRM_día[[#This Row],[Fecha]]),MONTH(TRM_día[[#This Row],[Fecha]]),1)</f>
        <v>44682</v>
      </c>
      <c r="E3046">
        <v>3966.27</v>
      </c>
    </row>
    <row r="3047" spans="2:5">
      <c r="B3047" s="82" t="s">
        <v>3601</v>
      </c>
      <c r="C3047" s="165">
        <f>YEAR(TRM_día[[#This Row],[Fecha]])</f>
        <v>2022</v>
      </c>
      <c r="D3047" s="82">
        <f>DATE(YEAR(TRM_día[[#This Row],[Fecha]]),MONTH(TRM_día[[#This Row],[Fecha]]),1)</f>
        <v>44682</v>
      </c>
      <c r="E3047">
        <v>4004.07</v>
      </c>
    </row>
    <row r="3048" spans="2:5">
      <c r="B3048" s="82" t="s">
        <v>3602</v>
      </c>
      <c r="C3048" s="165">
        <f>YEAR(TRM_día[[#This Row],[Fecha]])</f>
        <v>2022</v>
      </c>
      <c r="D3048" s="82">
        <f>DATE(YEAR(TRM_día[[#This Row],[Fecha]]),MONTH(TRM_día[[#This Row],[Fecha]]),1)</f>
        <v>44682</v>
      </c>
      <c r="E3048">
        <v>4016.34</v>
      </c>
    </row>
    <row r="3049" spans="2:5">
      <c r="B3049" s="82" t="s">
        <v>3603</v>
      </c>
      <c r="C3049" s="165">
        <f>YEAR(TRM_día[[#This Row],[Fecha]])</f>
        <v>2022</v>
      </c>
      <c r="D3049" s="82">
        <f>DATE(YEAR(TRM_día[[#This Row],[Fecha]]),MONTH(TRM_día[[#This Row],[Fecha]]),1)</f>
        <v>44682</v>
      </c>
      <c r="E3049">
        <v>4056.41</v>
      </c>
    </row>
    <row r="3050" spans="2:5">
      <c r="B3050" s="82" t="s">
        <v>3604</v>
      </c>
      <c r="C3050" s="165">
        <f>YEAR(TRM_día[[#This Row],[Fecha]])</f>
        <v>2022</v>
      </c>
      <c r="D3050" s="82">
        <f>DATE(YEAR(TRM_día[[#This Row],[Fecha]]),MONTH(TRM_día[[#This Row],[Fecha]]),1)</f>
        <v>44682</v>
      </c>
      <c r="E3050">
        <v>4086.08</v>
      </c>
    </row>
    <row r="3051" spans="2:5">
      <c r="B3051" s="82" t="s">
        <v>3605</v>
      </c>
      <c r="C3051" s="165">
        <f>YEAR(TRM_día[[#This Row],[Fecha]])</f>
        <v>2022</v>
      </c>
      <c r="D3051" s="82">
        <f>DATE(YEAR(TRM_día[[#This Row],[Fecha]]),MONTH(TRM_día[[#This Row],[Fecha]]),1)</f>
        <v>44682</v>
      </c>
      <c r="E3051">
        <v>4053.93</v>
      </c>
    </row>
    <row r="3052" spans="2:5">
      <c r="B3052" s="82" t="s">
        <v>3606</v>
      </c>
      <c r="C3052" s="165">
        <f>YEAR(TRM_día[[#This Row],[Fecha]])</f>
        <v>2022</v>
      </c>
      <c r="D3052" s="82">
        <f>DATE(YEAR(TRM_día[[#This Row],[Fecha]]),MONTH(TRM_día[[#This Row],[Fecha]]),1)</f>
        <v>44682</v>
      </c>
      <c r="E3052">
        <v>4053.93</v>
      </c>
    </row>
    <row r="3053" spans="2:5">
      <c r="B3053" s="82" t="s">
        <v>3607</v>
      </c>
      <c r="C3053" s="165">
        <f>YEAR(TRM_día[[#This Row],[Fecha]])</f>
        <v>2022</v>
      </c>
      <c r="D3053" s="82">
        <f>DATE(YEAR(TRM_día[[#This Row],[Fecha]]),MONTH(TRM_día[[#This Row],[Fecha]]),1)</f>
        <v>44682</v>
      </c>
      <c r="E3053">
        <v>4053.93</v>
      </c>
    </row>
    <row r="3054" spans="2:5">
      <c r="B3054" s="82" t="s">
        <v>3608</v>
      </c>
      <c r="C3054" s="165">
        <f>YEAR(TRM_día[[#This Row],[Fecha]])</f>
        <v>2022</v>
      </c>
      <c r="D3054" s="82">
        <f>DATE(YEAR(TRM_día[[#This Row],[Fecha]]),MONTH(TRM_día[[#This Row],[Fecha]]),1)</f>
        <v>44682</v>
      </c>
      <c r="E3054">
        <v>4085.76</v>
      </c>
    </row>
    <row r="3055" spans="2:5">
      <c r="B3055" s="82" t="s">
        <v>3609</v>
      </c>
      <c r="C3055" s="165">
        <f>YEAR(TRM_día[[#This Row],[Fecha]])</f>
        <v>2022</v>
      </c>
      <c r="D3055" s="82">
        <f>DATE(YEAR(TRM_día[[#This Row],[Fecha]]),MONTH(TRM_día[[#This Row],[Fecha]]),1)</f>
        <v>44682</v>
      </c>
      <c r="E3055">
        <v>4086.71</v>
      </c>
    </row>
    <row r="3056" spans="2:5">
      <c r="B3056" s="82" t="s">
        <v>3610</v>
      </c>
      <c r="C3056" s="165">
        <f>YEAR(TRM_día[[#This Row],[Fecha]])</f>
        <v>2022</v>
      </c>
      <c r="D3056" s="82">
        <f>DATE(YEAR(TRM_día[[#This Row],[Fecha]]),MONTH(TRM_día[[#This Row],[Fecha]]),1)</f>
        <v>44682</v>
      </c>
      <c r="E3056">
        <v>4080.32</v>
      </c>
    </row>
    <row r="3057" spans="2:5">
      <c r="B3057" s="82" t="s">
        <v>3611</v>
      </c>
      <c r="C3057" s="165">
        <f>YEAR(TRM_día[[#This Row],[Fecha]])</f>
        <v>2022</v>
      </c>
      <c r="D3057" s="82">
        <f>DATE(YEAR(TRM_día[[#This Row],[Fecha]]),MONTH(TRM_día[[#This Row],[Fecha]]),1)</f>
        <v>44682</v>
      </c>
      <c r="E3057">
        <v>4109.71</v>
      </c>
    </row>
    <row r="3058" spans="2:5">
      <c r="B3058" s="82" t="s">
        <v>3612</v>
      </c>
      <c r="C3058" s="165">
        <f>YEAR(TRM_día[[#This Row],[Fecha]])</f>
        <v>2022</v>
      </c>
      <c r="D3058" s="82">
        <f>DATE(YEAR(TRM_día[[#This Row],[Fecha]]),MONTH(TRM_día[[#This Row],[Fecha]]),1)</f>
        <v>44682</v>
      </c>
      <c r="E3058">
        <v>4110.53</v>
      </c>
    </row>
    <row r="3059" spans="2:5">
      <c r="B3059" s="82" t="s">
        <v>3613</v>
      </c>
      <c r="C3059" s="165">
        <f>YEAR(TRM_día[[#This Row],[Fecha]])</f>
        <v>2022</v>
      </c>
      <c r="D3059" s="82">
        <f>DATE(YEAR(TRM_día[[#This Row],[Fecha]]),MONTH(TRM_día[[#This Row],[Fecha]]),1)</f>
        <v>44682</v>
      </c>
      <c r="E3059">
        <v>4110.53</v>
      </c>
    </row>
    <row r="3060" spans="2:5">
      <c r="B3060" s="82" t="s">
        <v>3614</v>
      </c>
      <c r="C3060" s="165">
        <f>YEAR(TRM_día[[#This Row],[Fecha]])</f>
        <v>2022</v>
      </c>
      <c r="D3060" s="82">
        <f>DATE(YEAR(TRM_día[[#This Row],[Fecha]]),MONTH(TRM_día[[#This Row],[Fecha]]),1)</f>
        <v>44682</v>
      </c>
      <c r="E3060">
        <v>4110.53</v>
      </c>
    </row>
    <row r="3061" spans="2:5">
      <c r="B3061" s="82" t="s">
        <v>3615</v>
      </c>
      <c r="C3061" s="165">
        <f>YEAR(TRM_día[[#This Row],[Fecha]])</f>
        <v>2022</v>
      </c>
      <c r="D3061" s="82">
        <f>DATE(YEAR(TRM_día[[#This Row],[Fecha]]),MONTH(TRM_día[[#This Row],[Fecha]]),1)</f>
        <v>44682</v>
      </c>
      <c r="E3061">
        <v>4070.25</v>
      </c>
    </row>
    <row r="3062" spans="2:5">
      <c r="B3062" s="82" t="s">
        <v>3616</v>
      </c>
      <c r="C3062" s="165">
        <f>YEAR(TRM_día[[#This Row],[Fecha]])</f>
        <v>2022</v>
      </c>
      <c r="D3062" s="82">
        <f>DATE(YEAR(TRM_día[[#This Row],[Fecha]]),MONTH(TRM_día[[#This Row],[Fecha]]),1)</f>
        <v>44682</v>
      </c>
      <c r="E3062">
        <v>4033.85</v>
      </c>
    </row>
    <row r="3063" spans="2:5">
      <c r="B3063" s="82" t="s">
        <v>3617</v>
      </c>
      <c r="C3063" s="165">
        <f>YEAR(TRM_día[[#This Row],[Fecha]])</f>
        <v>2022</v>
      </c>
      <c r="D3063" s="82">
        <f>DATE(YEAR(TRM_día[[#This Row],[Fecha]]),MONTH(TRM_día[[#This Row],[Fecha]]),1)</f>
        <v>44682</v>
      </c>
      <c r="E3063">
        <v>4054.71</v>
      </c>
    </row>
    <row r="3064" spans="2:5">
      <c r="B3064" s="82" t="s">
        <v>3618</v>
      </c>
      <c r="C3064" s="165">
        <f>YEAR(TRM_día[[#This Row],[Fecha]])</f>
        <v>2022</v>
      </c>
      <c r="D3064" s="82">
        <f>DATE(YEAR(TRM_día[[#This Row],[Fecha]]),MONTH(TRM_día[[#This Row],[Fecha]]),1)</f>
        <v>44682</v>
      </c>
      <c r="E3064">
        <v>4050.88</v>
      </c>
    </row>
    <row r="3065" spans="2:5">
      <c r="B3065" s="82" t="s">
        <v>3619</v>
      </c>
      <c r="C3065" s="165">
        <f>YEAR(TRM_día[[#This Row],[Fecha]])</f>
        <v>2022</v>
      </c>
      <c r="D3065" s="82">
        <f>DATE(YEAR(TRM_día[[#This Row],[Fecha]]),MONTH(TRM_día[[#This Row],[Fecha]]),1)</f>
        <v>44682</v>
      </c>
      <c r="E3065">
        <v>3989.84</v>
      </c>
    </row>
    <row r="3066" spans="2:5">
      <c r="B3066" s="82" t="s">
        <v>3620</v>
      </c>
      <c r="C3066" s="165">
        <f>YEAR(TRM_día[[#This Row],[Fecha]])</f>
        <v>2022</v>
      </c>
      <c r="D3066" s="82">
        <f>DATE(YEAR(TRM_día[[#This Row],[Fecha]]),MONTH(TRM_día[[#This Row],[Fecha]]),1)</f>
        <v>44682</v>
      </c>
      <c r="E3066">
        <v>3989.84</v>
      </c>
    </row>
    <row r="3067" spans="2:5">
      <c r="B3067" s="82" t="s">
        <v>3621</v>
      </c>
      <c r="C3067" s="165">
        <f>YEAR(TRM_día[[#This Row],[Fecha]])</f>
        <v>2022</v>
      </c>
      <c r="D3067" s="82">
        <f>DATE(YEAR(TRM_día[[#This Row],[Fecha]]),MONTH(TRM_día[[#This Row],[Fecha]]),1)</f>
        <v>44682</v>
      </c>
      <c r="E3067">
        <v>3989.84</v>
      </c>
    </row>
    <row r="3068" spans="2:5">
      <c r="B3068" s="82" t="s">
        <v>3622</v>
      </c>
      <c r="C3068" s="165">
        <f>YEAR(TRM_día[[#This Row],[Fecha]])</f>
        <v>2022</v>
      </c>
      <c r="D3068" s="82">
        <f>DATE(YEAR(TRM_día[[#This Row],[Fecha]]),MONTH(TRM_día[[#This Row],[Fecha]]),1)</f>
        <v>44682</v>
      </c>
      <c r="E3068">
        <v>3950.35</v>
      </c>
    </row>
    <row r="3069" spans="2:5">
      <c r="B3069" s="82" t="s">
        <v>3623</v>
      </c>
      <c r="C3069" s="165">
        <f>YEAR(TRM_día[[#This Row],[Fecha]])</f>
        <v>2022</v>
      </c>
      <c r="D3069" s="82">
        <f>DATE(YEAR(TRM_día[[#This Row],[Fecha]]),MONTH(TRM_día[[#This Row],[Fecha]]),1)</f>
        <v>44682</v>
      </c>
      <c r="E3069">
        <v>3971.28</v>
      </c>
    </row>
    <row r="3070" spans="2:5">
      <c r="B3070" s="82" t="s">
        <v>3624</v>
      </c>
      <c r="C3070" s="165">
        <f>YEAR(TRM_día[[#This Row],[Fecha]])</f>
        <v>2022</v>
      </c>
      <c r="D3070" s="82">
        <f>DATE(YEAR(TRM_día[[#This Row],[Fecha]]),MONTH(TRM_día[[#This Row],[Fecha]]),1)</f>
        <v>44682</v>
      </c>
      <c r="E3070">
        <v>3959.05</v>
      </c>
    </row>
    <row r="3071" spans="2:5">
      <c r="B3071" s="82" t="s">
        <v>3625</v>
      </c>
      <c r="C3071" s="165">
        <f>YEAR(TRM_día[[#This Row],[Fecha]])</f>
        <v>2022</v>
      </c>
      <c r="D3071" s="82">
        <f>DATE(YEAR(TRM_día[[#This Row],[Fecha]]),MONTH(TRM_día[[#This Row],[Fecha]]),1)</f>
        <v>44682</v>
      </c>
      <c r="E3071">
        <v>3930.89</v>
      </c>
    </row>
    <row r="3072" spans="2:5">
      <c r="B3072" s="82" t="s">
        <v>3626</v>
      </c>
      <c r="C3072" s="165">
        <f>YEAR(TRM_día[[#This Row],[Fecha]])</f>
        <v>2022</v>
      </c>
      <c r="D3072" s="82">
        <f>DATE(YEAR(TRM_día[[#This Row],[Fecha]]),MONTH(TRM_día[[#This Row],[Fecha]]),1)</f>
        <v>44682</v>
      </c>
      <c r="E3072">
        <v>3912.34</v>
      </c>
    </row>
    <row r="3073" spans="2:5">
      <c r="B3073" s="82" t="s">
        <v>3627</v>
      </c>
      <c r="C3073" s="165">
        <f>YEAR(TRM_día[[#This Row],[Fecha]])</f>
        <v>2022</v>
      </c>
      <c r="D3073" s="82">
        <f>DATE(YEAR(TRM_día[[#This Row],[Fecha]]),MONTH(TRM_día[[#This Row],[Fecha]]),1)</f>
        <v>44682</v>
      </c>
      <c r="E3073">
        <v>3912.34</v>
      </c>
    </row>
    <row r="3074" spans="2:5">
      <c r="B3074" s="82" t="s">
        <v>3628</v>
      </c>
      <c r="C3074" s="165">
        <f>YEAR(TRM_día[[#This Row],[Fecha]])</f>
        <v>2022</v>
      </c>
      <c r="D3074" s="82">
        <f>DATE(YEAR(TRM_día[[#This Row],[Fecha]]),MONTH(TRM_día[[#This Row],[Fecha]]),1)</f>
        <v>44682</v>
      </c>
      <c r="E3074">
        <v>3912.34</v>
      </c>
    </row>
    <row r="3075" spans="2:5">
      <c r="B3075" s="82" t="s">
        <v>3629</v>
      </c>
      <c r="C3075" s="165">
        <f>YEAR(TRM_día[[#This Row],[Fecha]])</f>
        <v>2022</v>
      </c>
      <c r="D3075" s="82">
        <f>DATE(YEAR(TRM_día[[#This Row],[Fecha]]),MONTH(TRM_día[[#This Row],[Fecha]]),1)</f>
        <v>44682</v>
      </c>
      <c r="E3075">
        <v>3912.34</v>
      </c>
    </row>
    <row r="3076" spans="2:5">
      <c r="B3076" s="82" t="s">
        <v>3630</v>
      </c>
      <c r="C3076" s="165">
        <f>YEAR(TRM_día[[#This Row],[Fecha]])</f>
        <v>2022</v>
      </c>
      <c r="D3076" s="82">
        <f>DATE(YEAR(TRM_día[[#This Row],[Fecha]]),MONTH(TRM_día[[#This Row],[Fecha]]),1)</f>
        <v>44713</v>
      </c>
      <c r="E3076">
        <v>3776.52</v>
      </c>
    </row>
    <row r="3077" spans="2:5">
      <c r="B3077" s="82" t="s">
        <v>3631</v>
      </c>
      <c r="C3077" s="165">
        <f>YEAR(TRM_día[[#This Row],[Fecha]])</f>
        <v>2022</v>
      </c>
      <c r="D3077" s="82">
        <f>DATE(YEAR(TRM_día[[#This Row],[Fecha]]),MONTH(TRM_día[[#This Row],[Fecha]]),1)</f>
        <v>44713</v>
      </c>
      <c r="E3077">
        <v>3791.74</v>
      </c>
    </row>
    <row r="3078" spans="2:5">
      <c r="B3078" s="82" t="s">
        <v>3632</v>
      </c>
      <c r="C3078" s="165">
        <f>YEAR(TRM_día[[#This Row],[Fecha]])</f>
        <v>2022</v>
      </c>
      <c r="D3078" s="82">
        <f>DATE(YEAR(TRM_día[[#This Row],[Fecha]]),MONTH(TRM_día[[#This Row],[Fecha]]),1)</f>
        <v>44713</v>
      </c>
      <c r="E3078">
        <v>3784.98</v>
      </c>
    </row>
    <row r="3079" spans="2:5">
      <c r="B3079" s="82" t="s">
        <v>3633</v>
      </c>
      <c r="C3079" s="165">
        <f>YEAR(TRM_día[[#This Row],[Fecha]])</f>
        <v>2022</v>
      </c>
      <c r="D3079" s="82">
        <f>DATE(YEAR(TRM_día[[#This Row],[Fecha]]),MONTH(TRM_día[[#This Row],[Fecha]]),1)</f>
        <v>44713</v>
      </c>
      <c r="E3079">
        <v>3771.63</v>
      </c>
    </row>
    <row r="3080" spans="2:5">
      <c r="B3080" s="82" t="s">
        <v>3634</v>
      </c>
      <c r="C3080" s="165">
        <f>YEAR(TRM_día[[#This Row],[Fecha]])</f>
        <v>2022</v>
      </c>
      <c r="D3080" s="82">
        <f>DATE(YEAR(TRM_día[[#This Row],[Fecha]]),MONTH(TRM_día[[#This Row],[Fecha]]),1)</f>
        <v>44713</v>
      </c>
      <c r="E3080">
        <v>3771.63</v>
      </c>
    </row>
    <row r="3081" spans="2:5">
      <c r="B3081" s="82" t="s">
        <v>3635</v>
      </c>
      <c r="C3081" s="165">
        <f>YEAR(TRM_día[[#This Row],[Fecha]])</f>
        <v>2022</v>
      </c>
      <c r="D3081" s="82">
        <f>DATE(YEAR(TRM_día[[#This Row],[Fecha]]),MONTH(TRM_día[[#This Row],[Fecha]]),1)</f>
        <v>44713</v>
      </c>
      <c r="E3081">
        <v>3771.63</v>
      </c>
    </row>
    <row r="3082" spans="2:5">
      <c r="B3082" s="82" t="s">
        <v>3636</v>
      </c>
      <c r="C3082" s="165">
        <f>YEAR(TRM_día[[#This Row],[Fecha]])</f>
        <v>2022</v>
      </c>
      <c r="D3082" s="82">
        <f>DATE(YEAR(TRM_día[[#This Row],[Fecha]]),MONTH(TRM_día[[#This Row],[Fecha]]),1)</f>
        <v>44713</v>
      </c>
      <c r="E3082">
        <v>3799.5</v>
      </c>
    </row>
    <row r="3083" spans="2:5">
      <c r="B3083" s="82" t="s">
        <v>3637</v>
      </c>
      <c r="C3083" s="165">
        <f>YEAR(TRM_día[[#This Row],[Fecha]])</f>
        <v>2022</v>
      </c>
      <c r="D3083" s="82">
        <f>DATE(YEAR(TRM_día[[#This Row],[Fecha]]),MONTH(TRM_día[[#This Row],[Fecha]]),1)</f>
        <v>44713</v>
      </c>
      <c r="E3083">
        <v>3790.88</v>
      </c>
    </row>
    <row r="3084" spans="2:5">
      <c r="B3084" s="82" t="s">
        <v>3638</v>
      </c>
      <c r="C3084" s="165">
        <f>YEAR(TRM_día[[#This Row],[Fecha]])</f>
        <v>2022</v>
      </c>
      <c r="D3084" s="82">
        <f>DATE(YEAR(TRM_día[[#This Row],[Fecha]]),MONTH(TRM_día[[#This Row],[Fecha]]),1)</f>
        <v>44713</v>
      </c>
      <c r="E3084">
        <v>3782.65</v>
      </c>
    </row>
    <row r="3085" spans="2:5">
      <c r="B3085" s="82" t="s">
        <v>3639</v>
      </c>
      <c r="C3085" s="165">
        <f>YEAR(TRM_día[[#This Row],[Fecha]])</f>
        <v>2022</v>
      </c>
      <c r="D3085" s="82">
        <f>DATE(YEAR(TRM_día[[#This Row],[Fecha]]),MONTH(TRM_día[[#This Row],[Fecha]]),1)</f>
        <v>44713</v>
      </c>
      <c r="E3085">
        <v>3833.34</v>
      </c>
    </row>
    <row r="3086" spans="2:5">
      <c r="B3086" s="82" t="s">
        <v>3640</v>
      </c>
      <c r="C3086" s="165">
        <f>YEAR(TRM_día[[#This Row],[Fecha]])</f>
        <v>2022</v>
      </c>
      <c r="D3086" s="82">
        <f>DATE(YEAR(TRM_día[[#This Row],[Fecha]]),MONTH(TRM_día[[#This Row],[Fecha]]),1)</f>
        <v>44713</v>
      </c>
      <c r="E3086">
        <v>3912.51</v>
      </c>
    </row>
    <row r="3087" spans="2:5">
      <c r="B3087" s="82" t="s">
        <v>3641</v>
      </c>
      <c r="C3087" s="165">
        <f>YEAR(TRM_día[[#This Row],[Fecha]])</f>
        <v>2022</v>
      </c>
      <c r="D3087" s="82">
        <f>DATE(YEAR(TRM_día[[#This Row],[Fecha]]),MONTH(TRM_día[[#This Row],[Fecha]]),1)</f>
        <v>44713</v>
      </c>
      <c r="E3087">
        <v>3912.51</v>
      </c>
    </row>
    <row r="3088" spans="2:5">
      <c r="B3088" s="82" t="s">
        <v>3642</v>
      </c>
      <c r="C3088" s="165">
        <f>YEAR(TRM_día[[#This Row],[Fecha]])</f>
        <v>2022</v>
      </c>
      <c r="D3088" s="82">
        <f>DATE(YEAR(TRM_día[[#This Row],[Fecha]]),MONTH(TRM_día[[#This Row],[Fecha]]),1)</f>
        <v>44713</v>
      </c>
      <c r="E3088">
        <v>3912.51</v>
      </c>
    </row>
    <row r="3089" spans="2:5">
      <c r="B3089" s="82" t="s">
        <v>3643</v>
      </c>
      <c r="C3089" s="165">
        <f>YEAR(TRM_día[[#This Row],[Fecha]])</f>
        <v>2022</v>
      </c>
      <c r="D3089" s="82">
        <f>DATE(YEAR(TRM_día[[#This Row],[Fecha]]),MONTH(TRM_día[[#This Row],[Fecha]]),1)</f>
        <v>44713</v>
      </c>
      <c r="E3089">
        <v>4016.5</v>
      </c>
    </row>
    <row r="3090" spans="2:5">
      <c r="B3090" s="82" t="s">
        <v>3644</v>
      </c>
      <c r="C3090" s="165">
        <f>YEAR(TRM_día[[#This Row],[Fecha]])</f>
        <v>2022</v>
      </c>
      <c r="D3090" s="82">
        <f>DATE(YEAR(TRM_día[[#This Row],[Fecha]]),MONTH(TRM_día[[#This Row],[Fecha]]),1)</f>
        <v>44713</v>
      </c>
      <c r="E3090">
        <v>3979.3</v>
      </c>
    </row>
    <row r="3091" spans="2:5">
      <c r="B3091" s="82" t="s">
        <v>3645</v>
      </c>
      <c r="C3091" s="165">
        <f>YEAR(TRM_día[[#This Row],[Fecha]])</f>
        <v>2022</v>
      </c>
      <c r="D3091" s="82">
        <f>DATE(YEAR(TRM_día[[#This Row],[Fecha]]),MONTH(TRM_día[[#This Row],[Fecha]]),1)</f>
        <v>44713</v>
      </c>
      <c r="E3091">
        <v>3923.96</v>
      </c>
    </row>
    <row r="3092" spans="2:5">
      <c r="B3092" s="82" t="s">
        <v>3646</v>
      </c>
      <c r="C3092" s="165">
        <f>YEAR(TRM_día[[#This Row],[Fecha]])</f>
        <v>2022</v>
      </c>
      <c r="D3092" s="82">
        <f>DATE(YEAR(TRM_día[[#This Row],[Fecha]]),MONTH(TRM_día[[#This Row],[Fecha]]),1)</f>
        <v>44713</v>
      </c>
      <c r="E3092">
        <v>3912.15</v>
      </c>
    </row>
    <row r="3093" spans="2:5">
      <c r="B3093" s="82" t="s">
        <v>3647</v>
      </c>
      <c r="C3093" s="165">
        <f>YEAR(TRM_día[[#This Row],[Fecha]])</f>
        <v>2022</v>
      </c>
      <c r="D3093" s="82">
        <f>DATE(YEAR(TRM_día[[#This Row],[Fecha]]),MONTH(TRM_día[[#This Row],[Fecha]]),1)</f>
        <v>44713</v>
      </c>
      <c r="E3093">
        <v>3905.05</v>
      </c>
    </row>
    <row r="3094" spans="2:5">
      <c r="B3094" s="82" t="s">
        <v>3648</v>
      </c>
      <c r="C3094" s="165">
        <f>YEAR(TRM_día[[#This Row],[Fecha]])</f>
        <v>2022</v>
      </c>
      <c r="D3094" s="82">
        <f>DATE(YEAR(TRM_día[[#This Row],[Fecha]]),MONTH(TRM_día[[#This Row],[Fecha]]),1)</f>
        <v>44713</v>
      </c>
      <c r="E3094">
        <v>3905.05</v>
      </c>
    </row>
    <row r="3095" spans="2:5">
      <c r="B3095" s="82" t="s">
        <v>3649</v>
      </c>
      <c r="C3095" s="165">
        <f>YEAR(TRM_día[[#This Row],[Fecha]])</f>
        <v>2022</v>
      </c>
      <c r="D3095" s="82">
        <f>DATE(YEAR(TRM_día[[#This Row],[Fecha]]),MONTH(TRM_día[[#This Row],[Fecha]]),1)</f>
        <v>44713</v>
      </c>
      <c r="E3095">
        <v>3905.05</v>
      </c>
    </row>
    <row r="3096" spans="2:5">
      <c r="B3096" s="82" t="s">
        <v>3650</v>
      </c>
      <c r="C3096" s="165">
        <f>YEAR(TRM_día[[#This Row],[Fecha]])</f>
        <v>2022</v>
      </c>
      <c r="D3096" s="82">
        <f>DATE(YEAR(TRM_día[[#This Row],[Fecha]]),MONTH(TRM_día[[#This Row],[Fecha]]),1)</f>
        <v>44713</v>
      </c>
      <c r="E3096">
        <v>3905.05</v>
      </c>
    </row>
    <row r="3097" spans="2:5">
      <c r="B3097" s="82" t="s">
        <v>3651</v>
      </c>
      <c r="C3097" s="165">
        <f>YEAR(TRM_día[[#This Row],[Fecha]])</f>
        <v>2022</v>
      </c>
      <c r="D3097" s="82">
        <f>DATE(YEAR(TRM_día[[#This Row],[Fecha]]),MONTH(TRM_día[[#This Row],[Fecha]]),1)</f>
        <v>44713</v>
      </c>
      <c r="E3097">
        <v>4026.92</v>
      </c>
    </row>
    <row r="3098" spans="2:5">
      <c r="B3098" s="82" t="s">
        <v>3652</v>
      </c>
      <c r="C3098" s="165">
        <f>YEAR(TRM_día[[#This Row],[Fecha]])</f>
        <v>2022</v>
      </c>
      <c r="D3098" s="82">
        <f>DATE(YEAR(TRM_día[[#This Row],[Fecha]]),MONTH(TRM_día[[#This Row],[Fecha]]),1)</f>
        <v>44713</v>
      </c>
      <c r="E3098">
        <v>4026.52</v>
      </c>
    </row>
    <row r="3099" spans="2:5">
      <c r="B3099" s="82" t="s">
        <v>3653</v>
      </c>
      <c r="C3099" s="165">
        <f>YEAR(TRM_día[[#This Row],[Fecha]])</f>
        <v>2022</v>
      </c>
      <c r="D3099" s="82">
        <f>DATE(YEAR(TRM_día[[#This Row],[Fecha]]),MONTH(TRM_día[[#This Row],[Fecha]]),1)</f>
        <v>44713</v>
      </c>
      <c r="E3099">
        <v>4068.75</v>
      </c>
    </row>
    <row r="3100" spans="2:5">
      <c r="B3100" s="82" t="s">
        <v>3654</v>
      </c>
      <c r="C3100" s="165">
        <f>YEAR(TRM_día[[#This Row],[Fecha]])</f>
        <v>2022</v>
      </c>
      <c r="D3100" s="82">
        <f>DATE(YEAR(TRM_día[[#This Row],[Fecha]]),MONTH(TRM_día[[#This Row],[Fecha]]),1)</f>
        <v>44713</v>
      </c>
      <c r="E3100">
        <v>4129.87</v>
      </c>
    </row>
    <row r="3101" spans="2:5">
      <c r="B3101" s="82" t="s">
        <v>3655</v>
      </c>
      <c r="C3101" s="165">
        <f>YEAR(TRM_día[[#This Row],[Fecha]])</f>
        <v>2022</v>
      </c>
      <c r="D3101" s="82">
        <f>DATE(YEAR(TRM_día[[#This Row],[Fecha]]),MONTH(TRM_día[[#This Row],[Fecha]]),1)</f>
        <v>44713</v>
      </c>
      <c r="E3101">
        <v>4129.87</v>
      </c>
    </row>
    <row r="3102" spans="2:5">
      <c r="B3102" s="82" t="s">
        <v>3656</v>
      </c>
      <c r="C3102" s="165">
        <f>YEAR(TRM_día[[#This Row],[Fecha]])</f>
        <v>2022</v>
      </c>
      <c r="D3102" s="82">
        <f>DATE(YEAR(TRM_día[[#This Row],[Fecha]]),MONTH(TRM_día[[#This Row],[Fecha]]),1)</f>
        <v>44713</v>
      </c>
      <c r="E3102">
        <v>4129.87</v>
      </c>
    </row>
    <row r="3103" spans="2:5">
      <c r="B3103" s="82" t="s">
        <v>3657</v>
      </c>
      <c r="C3103" s="165">
        <f>YEAR(TRM_día[[#This Row],[Fecha]])</f>
        <v>2022</v>
      </c>
      <c r="D3103" s="82">
        <f>DATE(YEAR(TRM_día[[#This Row],[Fecha]]),MONTH(TRM_día[[#This Row],[Fecha]]),1)</f>
        <v>44713</v>
      </c>
      <c r="E3103">
        <v>4129.87</v>
      </c>
    </row>
    <row r="3104" spans="2:5">
      <c r="B3104" s="82" t="s">
        <v>3658</v>
      </c>
      <c r="C3104" s="165">
        <f>YEAR(TRM_día[[#This Row],[Fecha]])</f>
        <v>2022</v>
      </c>
      <c r="D3104" s="82">
        <f>DATE(YEAR(TRM_día[[#This Row],[Fecha]]),MONTH(TRM_día[[#This Row],[Fecha]]),1)</f>
        <v>44713</v>
      </c>
      <c r="E3104">
        <v>4089.72</v>
      </c>
    </row>
    <row r="3105" spans="2:5">
      <c r="B3105" s="82" t="s">
        <v>3659</v>
      </c>
      <c r="C3105" s="165">
        <f>YEAR(TRM_día[[#This Row],[Fecha]])</f>
        <v>2022</v>
      </c>
      <c r="D3105" s="82">
        <f>DATE(YEAR(TRM_día[[#This Row],[Fecha]]),MONTH(TRM_día[[#This Row],[Fecha]]),1)</f>
        <v>44713</v>
      </c>
      <c r="E3105">
        <v>4127.47</v>
      </c>
    </row>
    <row r="3106" spans="2:5">
      <c r="B3106" s="82" t="s">
        <v>3660</v>
      </c>
      <c r="C3106" s="165">
        <f>YEAR(TRM_día[[#This Row],[Fecha]])</f>
        <v>2022</v>
      </c>
      <c r="D3106" s="82">
        <f>DATE(YEAR(TRM_día[[#This Row],[Fecha]]),MONTH(TRM_día[[#This Row],[Fecha]]),1)</f>
        <v>44743</v>
      </c>
      <c r="E3106">
        <v>4151.21</v>
      </c>
    </row>
    <row r="3107" spans="2:5">
      <c r="B3107" s="82" t="s">
        <v>3661</v>
      </c>
      <c r="C3107" s="165">
        <f>YEAR(TRM_día[[#This Row],[Fecha]])</f>
        <v>2022</v>
      </c>
      <c r="D3107" s="82">
        <f>DATE(YEAR(TRM_día[[#This Row],[Fecha]]),MONTH(TRM_día[[#This Row],[Fecha]]),1)</f>
        <v>44743</v>
      </c>
      <c r="E3107">
        <v>4198.7700000000004</v>
      </c>
    </row>
    <row r="3108" spans="2:5">
      <c r="B3108" s="82" t="s">
        <v>3662</v>
      </c>
      <c r="C3108" s="165">
        <f>YEAR(TRM_día[[#This Row],[Fecha]])</f>
        <v>2022</v>
      </c>
      <c r="D3108" s="82">
        <f>DATE(YEAR(TRM_día[[#This Row],[Fecha]]),MONTH(TRM_día[[#This Row],[Fecha]]),1)</f>
        <v>44743</v>
      </c>
      <c r="E3108">
        <v>4198.7700000000004</v>
      </c>
    </row>
    <row r="3109" spans="2:5">
      <c r="B3109" s="82" t="s">
        <v>3663</v>
      </c>
      <c r="C3109" s="165">
        <f>YEAR(TRM_día[[#This Row],[Fecha]])</f>
        <v>2022</v>
      </c>
      <c r="D3109" s="82">
        <f>DATE(YEAR(TRM_día[[#This Row],[Fecha]]),MONTH(TRM_día[[#This Row],[Fecha]]),1)</f>
        <v>44743</v>
      </c>
      <c r="E3109">
        <v>4198.7700000000004</v>
      </c>
    </row>
    <row r="3110" spans="2:5">
      <c r="B3110" s="82" t="s">
        <v>3664</v>
      </c>
      <c r="C3110" s="165">
        <f>YEAR(TRM_día[[#This Row],[Fecha]])</f>
        <v>2022</v>
      </c>
      <c r="D3110" s="82">
        <f>DATE(YEAR(TRM_día[[#This Row],[Fecha]]),MONTH(TRM_día[[#This Row],[Fecha]]),1)</f>
        <v>44743</v>
      </c>
      <c r="E3110">
        <v>4198.7700000000004</v>
      </c>
    </row>
    <row r="3111" spans="2:5">
      <c r="B3111" s="82" t="s">
        <v>3665</v>
      </c>
      <c r="C3111" s="165">
        <f>YEAR(TRM_día[[#This Row],[Fecha]])</f>
        <v>2022</v>
      </c>
      <c r="D3111" s="82">
        <f>DATE(YEAR(TRM_día[[#This Row],[Fecha]]),MONTH(TRM_día[[#This Row],[Fecha]]),1)</f>
        <v>44743</v>
      </c>
      <c r="E3111">
        <v>4259.8599999999997</v>
      </c>
    </row>
    <row r="3112" spans="2:5">
      <c r="B3112" s="82" t="s">
        <v>3666</v>
      </c>
      <c r="C3112" s="165">
        <f>YEAR(TRM_día[[#This Row],[Fecha]])</f>
        <v>2022</v>
      </c>
      <c r="D3112" s="82">
        <f>DATE(YEAR(TRM_día[[#This Row],[Fecha]]),MONTH(TRM_día[[#This Row],[Fecha]]),1)</f>
        <v>44743</v>
      </c>
      <c r="E3112">
        <v>4348.68</v>
      </c>
    </row>
    <row r="3113" spans="2:5">
      <c r="B3113" s="82" t="s">
        <v>3667</v>
      </c>
      <c r="C3113" s="165">
        <f>YEAR(TRM_día[[#This Row],[Fecha]])</f>
        <v>2022</v>
      </c>
      <c r="D3113" s="82">
        <f>DATE(YEAR(TRM_día[[#This Row],[Fecha]]),MONTH(TRM_día[[#This Row],[Fecha]]),1)</f>
        <v>44743</v>
      </c>
      <c r="E3113">
        <v>4369.7</v>
      </c>
    </row>
    <row r="3114" spans="2:5">
      <c r="B3114" s="82" t="s">
        <v>3668</v>
      </c>
      <c r="C3114" s="165">
        <f>YEAR(TRM_día[[#This Row],[Fecha]])</f>
        <v>2022</v>
      </c>
      <c r="D3114" s="82">
        <f>DATE(YEAR(TRM_día[[#This Row],[Fecha]]),MONTH(TRM_día[[#This Row],[Fecha]]),1)</f>
        <v>44743</v>
      </c>
      <c r="E3114">
        <v>4388.2700000000004</v>
      </c>
    </row>
    <row r="3115" spans="2:5">
      <c r="B3115" s="82" t="s">
        <v>3669</v>
      </c>
      <c r="C3115" s="165">
        <f>YEAR(TRM_día[[#This Row],[Fecha]])</f>
        <v>2022</v>
      </c>
      <c r="D3115" s="82">
        <f>DATE(YEAR(TRM_día[[#This Row],[Fecha]]),MONTH(TRM_día[[#This Row],[Fecha]]),1)</f>
        <v>44743</v>
      </c>
      <c r="E3115">
        <v>4388.2700000000004</v>
      </c>
    </row>
    <row r="3116" spans="2:5">
      <c r="B3116" s="82" t="s">
        <v>3670</v>
      </c>
      <c r="C3116" s="165">
        <f>YEAR(TRM_día[[#This Row],[Fecha]])</f>
        <v>2022</v>
      </c>
      <c r="D3116" s="82">
        <f>DATE(YEAR(TRM_día[[#This Row],[Fecha]]),MONTH(TRM_día[[#This Row],[Fecha]]),1)</f>
        <v>44743</v>
      </c>
      <c r="E3116">
        <v>4388.2700000000004</v>
      </c>
    </row>
    <row r="3117" spans="2:5">
      <c r="B3117" s="82" t="s">
        <v>3671</v>
      </c>
      <c r="C3117" s="165">
        <f>YEAR(TRM_día[[#This Row],[Fecha]])</f>
        <v>2022</v>
      </c>
      <c r="D3117" s="82">
        <f>DATE(YEAR(TRM_día[[#This Row],[Fecha]]),MONTH(TRM_día[[#This Row],[Fecha]]),1)</f>
        <v>44743</v>
      </c>
      <c r="E3117">
        <v>4513.28</v>
      </c>
    </row>
    <row r="3118" spans="2:5">
      <c r="B3118" s="82" t="s">
        <v>3672</v>
      </c>
      <c r="C3118" s="165">
        <f>YEAR(TRM_día[[#This Row],[Fecha]])</f>
        <v>2022</v>
      </c>
      <c r="D3118" s="82">
        <f>DATE(YEAR(TRM_día[[#This Row],[Fecha]]),MONTH(TRM_día[[#This Row],[Fecha]]),1)</f>
        <v>44743</v>
      </c>
      <c r="E3118">
        <v>4627.46</v>
      </c>
    </row>
    <row r="3119" spans="2:5">
      <c r="B3119" s="82" t="s">
        <v>3673</v>
      </c>
      <c r="C3119" s="165">
        <f>YEAR(TRM_día[[#This Row],[Fecha]])</f>
        <v>2022</v>
      </c>
      <c r="D3119" s="82">
        <f>DATE(YEAR(TRM_día[[#This Row],[Fecha]]),MONTH(TRM_día[[#This Row],[Fecha]]),1)</f>
        <v>44743</v>
      </c>
      <c r="E3119">
        <v>4558.05</v>
      </c>
    </row>
    <row r="3120" spans="2:5">
      <c r="B3120" s="82" t="s">
        <v>3674</v>
      </c>
      <c r="C3120" s="165">
        <f>YEAR(TRM_día[[#This Row],[Fecha]])</f>
        <v>2022</v>
      </c>
      <c r="D3120" s="82">
        <f>DATE(YEAR(TRM_día[[#This Row],[Fecha]]),MONTH(TRM_día[[#This Row],[Fecha]]),1)</f>
        <v>44743</v>
      </c>
      <c r="E3120">
        <v>4519.6499999999996</v>
      </c>
    </row>
    <row r="3121" spans="2:5">
      <c r="B3121" s="82" t="s">
        <v>3675</v>
      </c>
      <c r="C3121" s="165">
        <f>YEAR(TRM_día[[#This Row],[Fecha]])</f>
        <v>2022</v>
      </c>
      <c r="D3121" s="82">
        <f>DATE(YEAR(TRM_día[[#This Row],[Fecha]]),MONTH(TRM_día[[#This Row],[Fecha]]),1)</f>
        <v>44743</v>
      </c>
      <c r="E3121">
        <v>4395.63</v>
      </c>
    </row>
    <row r="3122" spans="2:5">
      <c r="B3122" s="82" t="s">
        <v>3676</v>
      </c>
      <c r="C3122" s="165">
        <f>YEAR(TRM_día[[#This Row],[Fecha]])</f>
        <v>2022</v>
      </c>
      <c r="D3122" s="82">
        <f>DATE(YEAR(TRM_día[[#This Row],[Fecha]]),MONTH(TRM_día[[#This Row],[Fecha]]),1)</f>
        <v>44743</v>
      </c>
      <c r="E3122">
        <v>4395.63</v>
      </c>
    </row>
    <row r="3123" spans="2:5">
      <c r="B3123" s="82" t="s">
        <v>3677</v>
      </c>
      <c r="C3123" s="165">
        <f>YEAR(TRM_día[[#This Row],[Fecha]])</f>
        <v>2022</v>
      </c>
      <c r="D3123" s="82">
        <f>DATE(YEAR(TRM_día[[#This Row],[Fecha]]),MONTH(TRM_día[[#This Row],[Fecha]]),1)</f>
        <v>44743</v>
      </c>
      <c r="E3123">
        <v>4395.63</v>
      </c>
    </row>
    <row r="3124" spans="2:5">
      <c r="B3124" s="82" t="s">
        <v>3678</v>
      </c>
      <c r="C3124" s="165">
        <f>YEAR(TRM_día[[#This Row],[Fecha]])</f>
        <v>2022</v>
      </c>
      <c r="D3124" s="82">
        <f>DATE(YEAR(TRM_día[[#This Row],[Fecha]]),MONTH(TRM_día[[#This Row],[Fecha]]),1)</f>
        <v>44743</v>
      </c>
      <c r="E3124">
        <v>4315.41</v>
      </c>
    </row>
    <row r="3125" spans="2:5">
      <c r="B3125" s="82" t="s">
        <v>3679</v>
      </c>
      <c r="C3125" s="165">
        <f>YEAR(TRM_día[[#This Row],[Fecha]])</f>
        <v>2022</v>
      </c>
      <c r="D3125" s="82">
        <f>DATE(YEAR(TRM_día[[#This Row],[Fecha]]),MONTH(TRM_día[[#This Row],[Fecha]]),1)</f>
        <v>44743</v>
      </c>
      <c r="E3125">
        <v>4303.34</v>
      </c>
    </row>
    <row r="3126" spans="2:5">
      <c r="B3126" s="82" t="s">
        <v>3680</v>
      </c>
      <c r="C3126" s="165">
        <f>YEAR(TRM_día[[#This Row],[Fecha]])</f>
        <v>2022</v>
      </c>
      <c r="D3126" s="82">
        <f>DATE(YEAR(TRM_día[[#This Row],[Fecha]]),MONTH(TRM_día[[#This Row],[Fecha]]),1)</f>
        <v>44743</v>
      </c>
      <c r="E3126">
        <v>4303.34</v>
      </c>
    </row>
    <row r="3127" spans="2:5">
      <c r="B3127" s="82" t="s">
        <v>3681</v>
      </c>
      <c r="C3127" s="165">
        <f>YEAR(TRM_día[[#This Row],[Fecha]])</f>
        <v>2022</v>
      </c>
      <c r="D3127" s="82">
        <f>DATE(YEAR(TRM_día[[#This Row],[Fecha]]),MONTH(TRM_día[[#This Row],[Fecha]]),1)</f>
        <v>44743</v>
      </c>
      <c r="E3127">
        <v>4410.1400000000003</v>
      </c>
    </row>
    <row r="3128" spans="2:5">
      <c r="B3128" s="82" t="s">
        <v>3682</v>
      </c>
      <c r="C3128" s="165">
        <f>YEAR(TRM_día[[#This Row],[Fecha]])</f>
        <v>2022</v>
      </c>
      <c r="D3128" s="82">
        <f>DATE(YEAR(TRM_día[[#This Row],[Fecha]]),MONTH(TRM_día[[#This Row],[Fecha]]),1)</f>
        <v>44743</v>
      </c>
      <c r="E3128">
        <v>4423.8599999999997</v>
      </c>
    </row>
    <row r="3129" spans="2:5">
      <c r="B3129" s="82" t="s">
        <v>3683</v>
      </c>
      <c r="C3129" s="165">
        <f>YEAR(TRM_día[[#This Row],[Fecha]])</f>
        <v>2022</v>
      </c>
      <c r="D3129" s="82">
        <f>DATE(YEAR(TRM_día[[#This Row],[Fecha]]),MONTH(TRM_día[[#This Row],[Fecha]]),1)</f>
        <v>44743</v>
      </c>
      <c r="E3129">
        <v>4423.8599999999997</v>
      </c>
    </row>
    <row r="3130" spans="2:5">
      <c r="B3130" s="82" t="s">
        <v>3684</v>
      </c>
      <c r="C3130" s="165">
        <f>YEAR(TRM_día[[#This Row],[Fecha]])</f>
        <v>2022</v>
      </c>
      <c r="D3130" s="82">
        <f>DATE(YEAR(TRM_día[[#This Row],[Fecha]]),MONTH(TRM_día[[#This Row],[Fecha]]),1)</f>
        <v>44743</v>
      </c>
      <c r="E3130">
        <v>4423.8599999999997</v>
      </c>
    </row>
    <row r="3131" spans="2:5">
      <c r="B3131" s="82" t="s">
        <v>3685</v>
      </c>
      <c r="C3131" s="165">
        <f>YEAR(TRM_día[[#This Row],[Fecha]])</f>
        <v>2022</v>
      </c>
      <c r="D3131" s="82">
        <f>DATE(YEAR(TRM_día[[#This Row],[Fecha]]),MONTH(TRM_día[[#This Row],[Fecha]]),1)</f>
        <v>44743</v>
      </c>
      <c r="E3131">
        <v>4461.63</v>
      </c>
    </row>
    <row r="3132" spans="2:5">
      <c r="B3132" s="82" t="s">
        <v>3686</v>
      </c>
      <c r="C3132" s="165">
        <f>YEAR(TRM_día[[#This Row],[Fecha]])</f>
        <v>2022</v>
      </c>
      <c r="D3132" s="82">
        <f>DATE(YEAR(TRM_día[[#This Row],[Fecha]]),MONTH(TRM_día[[#This Row],[Fecha]]),1)</f>
        <v>44743</v>
      </c>
      <c r="E3132">
        <v>4445.01</v>
      </c>
    </row>
    <row r="3133" spans="2:5">
      <c r="B3133" s="82" t="s">
        <v>3687</v>
      </c>
      <c r="C3133" s="165">
        <f>YEAR(TRM_día[[#This Row],[Fecha]])</f>
        <v>2022</v>
      </c>
      <c r="D3133" s="82">
        <f>DATE(YEAR(TRM_día[[#This Row],[Fecha]]),MONTH(TRM_día[[#This Row],[Fecha]]),1)</f>
        <v>44743</v>
      </c>
      <c r="E3133">
        <v>4420.75</v>
      </c>
    </row>
    <row r="3134" spans="2:5">
      <c r="B3134" s="82" t="s">
        <v>3688</v>
      </c>
      <c r="C3134" s="165">
        <f>YEAR(TRM_día[[#This Row],[Fecha]])</f>
        <v>2022</v>
      </c>
      <c r="D3134" s="82">
        <f>DATE(YEAR(TRM_día[[#This Row],[Fecha]]),MONTH(TRM_día[[#This Row],[Fecha]]),1)</f>
        <v>44743</v>
      </c>
      <c r="E3134">
        <v>4375.51</v>
      </c>
    </row>
    <row r="3135" spans="2:5">
      <c r="B3135" s="82" t="s">
        <v>3689</v>
      </c>
      <c r="C3135" s="165">
        <f>YEAR(TRM_día[[#This Row],[Fecha]])</f>
        <v>2022</v>
      </c>
      <c r="D3135" s="82">
        <f>DATE(YEAR(TRM_día[[#This Row],[Fecha]]),MONTH(TRM_día[[#This Row],[Fecha]]),1)</f>
        <v>44743</v>
      </c>
      <c r="E3135">
        <v>4300.3</v>
      </c>
    </row>
    <row r="3136" spans="2:5">
      <c r="B3136" s="82" t="s">
        <v>3690</v>
      </c>
      <c r="C3136" s="165">
        <f>YEAR(TRM_día[[#This Row],[Fecha]])</f>
        <v>2022</v>
      </c>
      <c r="D3136" s="82">
        <f>DATE(YEAR(TRM_día[[#This Row],[Fecha]]),MONTH(TRM_día[[#This Row],[Fecha]]),1)</f>
        <v>44743</v>
      </c>
      <c r="E3136">
        <v>4300.3</v>
      </c>
    </row>
    <row r="3137" spans="2:5">
      <c r="B3137" s="82" t="s">
        <v>3691</v>
      </c>
      <c r="C3137" s="165">
        <f>YEAR(TRM_día[[#This Row],[Fecha]])</f>
        <v>2022</v>
      </c>
      <c r="D3137" s="82">
        <f>DATE(YEAR(TRM_día[[#This Row],[Fecha]]),MONTH(TRM_día[[#This Row],[Fecha]]),1)</f>
        <v>44774</v>
      </c>
      <c r="E3137">
        <v>4300.3</v>
      </c>
    </row>
    <row r="3138" spans="2:5">
      <c r="B3138" s="82" t="s">
        <v>3692</v>
      </c>
      <c r="C3138" s="165">
        <f>YEAR(TRM_día[[#This Row],[Fecha]])</f>
        <v>2022</v>
      </c>
      <c r="D3138" s="82">
        <f>DATE(YEAR(TRM_día[[#This Row],[Fecha]]),MONTH(TRM_día[[#This Row],[Fecha]]),1)</f>
        <v>44774</v>
      </c>
      <c r="E3138">
        <v>4245.99</v>
      </c>
    </row>
    <row r="3139" spans="2:5">
      <c r="B3139" s="82" t="s">
        <v>3693</v>
      </c>
      <c r="C3139" s="165">
        <f>YEAR(TRM_día[[#This Row],[Fecha]])</f>
        <v>2022</v>
      </c>
      <c r="D3139" s="82">
        <f>DATE(YEAR(TRM_día[[#This Row],[Fecha]]),MONTH(TRM_día[[#This Row],[Fecha]]),1)</f>
        <v>44774</v>
      </c>
      <c r="E3139">
        <v>4313.3</v>
      </c>
    </row>
    <row r="3140" spans="2:5">
      <c r="B3140" s="82" t="s">
        <v>3694</v>
      </c>
      <c r="C3140" s="165">
        <f>YEAR(TRM_día[[#This Row],[Fecha]])</f>
        <v>2022</v>
      </c>
      <c r="D3140" s="82">
        <f>DATE(YEAR(TRM_día[[#This Row],[Fecha]]),MONTH(TRM_día[[#This Row],[Fecha]]),1)</f>
        <v>44774</v>
      </c>
      <c r="E3140">
        <v>4331.1499999999996</v>
      </c>
    </row>
    <row r="3141" spans="2:5">
      <c r="B3141" s="82" t="s">
        <v>3695</v>
      </c>
      <c r="C3141" s="165">
        <f>YEAR(TRM_día[[#This Row],[Fecha]])</f>
        <v>2022</v>
      </c>
      <c r="D3141" s="82">
        <f>DATE(YEAR(TRM_día[[#This Row],[Fecha]]),MONTH(TRM_día[[#This Row],[Fecha]]),1)</f>
        <v>44774</v>
      </c>
      <c r="E3141">
        <v>4268.3</v>
      </c>
    </row>
    <row r="3142" spans="2:5">
      <c r="B3142" s="82" t="s">
        <v>3696</v>
      </c>
      <c r="C3142" s="165">
        <f>YEAR(TRM_día[[#This Row],[Fecha]])</f>
        <v>2022</v>
      </c>
      <c r="D3142" s="82">
        <f>DATE(YEAR(TRM_día[[#This Row],[Fecha]]),MONTH(TRM_día[[#This Row],[Fecha]]),1)</f>
        <v>44774</v>
      </c>
      <c r="E3142">
        <v>4337.28</v>
      </c>
    </row>
    <row r="3143" spans="2:5">
      <c r="B3143" s="82" t="s">
        <v>3697</v>
      </c>
      <c r="C3143" s="165">
        <f>YEAR(TRM_día[[#This Row],[Fecha]])</f>
        <v>2022</v>
      </c>
      <c r="D3143" s="82">
        <f>DATE(YEAR(TRM_día[[#This Row],[Fecha]]),MONTH(TRM_día[[#This Row],[Fecha]]),1)</f>
        <v>44774</v>
      </c>
      <c r="E3143">
        <v>4337.28</v>
      </c>
    </row>
    <row r="3144" spans="2:5">
      <c r="B3144" s="82" t="s">
        <v>3698</v>
      </c>
      <c r="C3144" s="165">
        <f>YEAR(TRM_día[[#This Row],[Fecha]])</f>
        <v>2022</v>
      </c>
      <c r="D3144" s="82">
        <f>DATE(YEAR(TRM_día[[#This Row],[Fecha]]),MONTH(TRM_día[[#This Row],[Fecha]]),1)</f>
        <v>44774</v>
      </c>
      <c r="E3144">
        <v>4337.28</v>
      </c>
    </row>
    <row r="3145" spans="2:5">
      <c r="B3145" s="82" t="s">
        <v>3699</v>
      </c>
      <c r="C3145" s="165">
        <f>YEAR(TRM_día[[#This Row],[Fecha]])</f>
        <v>2022</v>
      </c>
      <c r="D3145" s="82">
        <f>DATE(YEAR(TRM_día[[#This Row],[Fecha]]),MONTH(TRM_día[[#This Row],[Fecha]]),1)</f>
        <v>44774</v>
      </c>
      <c r="E3145">
        <v>4307.09</v>
      </c>
    </row>
    <row r="3146" spans="2:5">
      <c r="B3146" s="82" t="s">
        <v>3700</v>
      </c>
      <c r="C3146" s="165">
        <f>YEAR(TRM_día[[#This Row],[Fecha]])</f>
        <v>2022</v>
      </c>
      <c r="D3146" s="82">
        <f>DATE(YEAR(TRM_día[[#This Row],[Fecha]]),MONTH(TRM_día[[#This Row],[Fecha]]),1)</f>
        <v>44774</v>
      </c>
      <c r="E3146">
        <v>4309.6899999999996</v>
      </c>
    </row>
    <row r="3147" spans="2:5">
      <c r="B3147" s="82" t="s">
        <v>3701</v>
      </c>
      <c r="C3147" s="165">
        <f>YEAR(TRM_día[[#This Row],[Fecha]])</f>
        <v>2022</v>
      </c>
      <c r="D3147" s="82">
        <f>DATE(YEAR(TRM_día[[#This Row],[Fecha]]),MONTH(TRM_día[[#This Row],[Fecha]]),1)</f>
        <v>44774</v>
      </c>
      <c r="E3147">
        <v>4273.82</v>
      </c>
    </row>
    <row r="3148" spans="2:5">
      <c r="B3148" s="82" t="s">
        <v>3702</v>
      </c>
      <c r="C3148" s="165">
        <f>YEAR(TRM_día[[#This Row],[Fecha]])</f>
        <v>2022</v>
      </c>
      <c r="D3148" s="82">
        <f>DATE(YEAR(TRM_día[[#This Row],[Fecha]]),MONTH(TRM_día[[#This Row],[Fecha]]),1)</f>
        <v>44774</v>
      </c>
      <c r="E3148">
        <v>4231.45</v>
      </c>
    </row>
    <row r="3149" spans="2:5">
      <c r="B3149" s="82" t="s">
        <v>3703</v>
      </c>
      <c r="C3149" s="165">
        <f>YEAR(TRM_día[[#This Row],[Fecha]])</f>
        <v>2022</v>
      </c>
      <c r="D3149" s="82">
        <f>DATE(YEAR(TRM_día[[#This Row],[Fecha]]),MONTH(TRM_día[[#This Row],[Fecha]]),1)</f>
        <v>44774</v>
      </c>
      <c r="E3149">
        <v>4185.49</v>
      </c>
    </row>
    <row r="3150" spans="2:5">
      <c r="B3150" s="82" t="s">
        <v>3704</v>
      </c>
      <c r="C3150" s="165">
        <f>YEAR(TRM_día[[#This Row],[Fecha]])</f>
        <v>2022</v>
      </c>
      <c r="D3150" s="82">
        <f>DATE(YEAR(TRM_día[[#This Row],[Fecha]]),MONTH(TRM_día[[#This Row],[Fecha]]),1)</f>
        <v>44774</v>
      </c>
      <c r="E3150">
        <v>4185.49</v>
      </c>
    </row>
    <row r="3151" spans="2:5">
      <c r="B3151" s="82" t="s">
        <v>3705</v>
      </c>
      <c r="C3151" s="165">
        <f>YEAR(TRM_día[[#This Row],[Fecha]])</f>
        <v>2022</v>
      </c>
      <c r="D3151" s="82">
        <f>DATE(YEAR(TRM_día[[#This Row],[Fecha]]),MONTH(TRM_día[[#This Row],[Fecha]]),1)</f>
        <v>44774</v>
      </c>
      <c r="E3151">
        <v>4185.49</v>
      </c>
    </row>
    <row r="3152" spans="2:5">
      <c r="B3152" s="82" t="s">
        <v>3706</v>
      </c>
      <c r="C3152" s="165">
        <f>YEAR(TRM_día[[#This Row],[Fecha]])</f>
        <v>2022</v>
      </c>
      <c r="D3152" s="82">
        <f>DATE(YEAR(TRM_día[[#This Row],[Fecha]]),MONTH(TRM_día[[#This Row],[Fecha]]),1)</f>
        <v>44774</v>
      </c>
      <c r="E3152">
        <v>4185.49</v>
      </c>
    </row>
    <row r="3153" spans="2:5">
      <c r="B3153" s="82" t="s">
        <v>3707</v>
      </c>
      <c r="C3153" s="165">
        <f>YEAR(TRM_día[[#This Row],[Fecha]])</f>
        <v>2022</v>
      </c>
      <c r="D3153" s="82">
        <f>DATE(YEAR(TRM_día[[#This Row],[Fecha]]),MONTH(TRM_día[[#This Row],[Fecha]]),1)</f>
        <v>44774</v>
      </c>
      <c r="E3153">
        <v>4218.4799999999996</v>
      </c>
    </row>
    <row r="3154" spans="2:5">
      <c r="B3154" s="82" t="s">
        <v>3708</v>
      </c>
      <c r="C3154" s="165">
        <f>YEAR(TRM_día[[#This Row],[Fecha]])</f>
        <v>2022</v>
      </c>
      <c r="D3154" s="82">
        <f>DATE(YEAR(TRM_día[[#This Row],[Fecha]]),MONTH(TRM_día[[#This Row],[Fecha]]),1)</f>
        <v>44774</v>
      </c>
      <c r="E3154">
        <v>4316.47</v>
      </c>
    </row>
    <row r="3155" spans="2:5">
      <c r="B3155" s="82" t="s">
        <v>3709</v>
      </c>
      <c r="C3155" s="165">
        <f>YEAR(TRM_día[[#This Row],[Fecha]])</f>
        <v>2022</v>
      </c>
      <c r="D3155" s="82">
        <f>DATE(YEAR(TRM_día[[#This Row],[Fecha]]),MONTH(TRM_día[[#This Row],[Fecha]]),1)</f>
        <v>44774</v>
      </c>
      <c r="E3155">
        <v>4413.8599999999997</v>
      </c>
    </row>
    <row r="3156" spans="2:5">
      <c r="B3156" s="82" t="s">
        <v>3710</v>
      </c>
      <c r="C3156" s="165">
        <f>YEAR(TRM_día[[#This Row],[Fecha]])</f>
        <v>2022</v>
      </c>
      <c r="D3156" s="82">
        <f>DATE(YEAR(TRM_día[[#This Row],[Fecha]]),MONTH(TRM_día[[#This Row],[Fecha]]),1)</f>
        <v>44774</v>
      </c>
      <c r="E3156">
        <v>4400.25</v>
      </c>
    </row>
    <row r="3157" spans="2:5">
      <c r="B3157" s="82" t="s">
        <v>3711</v>
      </c>
      <c r="C3157" s="165">
        <f>YEAR(TRM_día[[#This Row],[Fecha]])</f>
        <v>2022</v>
      </c>
      <c r="D3157" s="82">
        <f>DATE(YEAR(TRM_día[[#This Row],[Fecha]]),MONTH(TRM_día[[#This Row],[Fecha]]),1)</f>
        <v>44774</v>
      </c>
      <c r="E3157">
        <v>4400.25</v>
      </c>
    </row>
    <row r="3158" spans="2:5">
      <c r="B3158" s="82" t="s">
        <v>3712</v>
      </c>
      <c r="C3158" s="165">
        <f>YEAR(TRM_día[[#This Row],[Fecha]])</f>
        <v>2022</v>
      </c>
      <c r="D3158" s="82">
        <f>DATE(YEAR(TRM_día[[#This Row],[Fecha]]),MONTH(TRM_día[[#This Row],[Fecha]]),1)</f>
        <v>44774</v>
      </c>
      <c r="E3158">
        <v>4400.25</v>
      </c>
    </row>
    <row r="3159" spans="2:5">
      <c r="B3159" s="82" t="s">
        <v>3713</v>
      </c>
      <c r="C3159" s="165">
        <f>YEAR(TRM_día[[#This Row],[Fecha]])</f>
        <v>2022</v>
      </c>
      <c r="D3159" s="82">
        <f>DATE(YEAR(TRM_día[[#This Row],[Fecha]]),MONTH(TRM_día[[#This Row],[Fecha]]),1)</f>
        <v>44774</v>
      </c>
      <c r="E3159">
        <v>4399.16</v>
      </c>
    </row>
    <row r="3160" spans="2:5">
      <c r="B3160" s="82" t="s">
        <v>3714</v>
      </c>
      <c r="C3160" s="165">
        <f>YEAR(TRM_día[[#This Row],[Fecha]])</f>
        <v>2022</v>
      </c>
      <c r="D3160" s="82">
        <f>DATE(YEAR(TRM_día[[#This Row],[Fecha]]),MONTH(TRM_día[[#This Row],[Fecha]]),1)</f>
        <v>44774</v>
      </c>
      <c r="E3160">
        <v>4374.45</v>
      </c>
    </row>
    <row r="3161" spans="2:5">
      <c r="B3161" s="82" t="s">
        <v>3715</v>
      </c>
      <c r="C3161" s="165">
        <f>YEAR(TRM_día[[#This Row],[Fecha]])</f>
        <v>2022</v>
      </c>
      <c r="D3161" s="82">
        <f>DATE(YEAR(TRM_día[[#This Row],[Fecha]]),MONTH(TRM_día[[#This Row],[Fecha]]),1)</f>
        <v>44774</v>
      </c>
      <c r="E3161">
        <v>4380.1899999999996</v>
      </c>
    </row>
    <row r="3162" spans="2:5">
      <c r="B3162" s="82" t="s">
        <v>3716</v>
      </c>
      <c r="C3162" s="165">
        <f>YEAR(TRM_día[[#This Row],[Fecha]])</f>
        <v>2022</v>
      </c>
      <c r="D3162" s="82">
        <f>DATE(YEAR(TRM_día[[#This Row],[Fecha]]),MONTH(TRM_día[[#This Row],[Fecha]]),1)</f>
        <v>44774</v>
      </c>
      <c r="E3162">
        <v>4407.95</v>
      </c>
    </row>
    <row r="3163" spans="2:5">
      <c r="B3163" s="82" t="s">
        <v>3717</v>
      </c>
      <c r="C3163" s="165">
        <f>YEAR(TRM_día[[#This Row],[Fecha]])</f>
        <v>2022</v>
      </c>
      <c r="D3163" s="82">
        <f>DATE(YEAR(TRM_día[[#This Row],[Fecha]]),MONTH(TRM_día[[#This Row],[Fecha]]),1)</f>
        <v>44774</v>
      </c>
      <c r="E3163">
        <v>4388.0200000000004</v>
      </c>
    </row>
    <row r="3164" spans="2:5">
      <c r="B3164" s="82" t="s">
        <v>3718</v>
      </c>
      <c r="C3164" s="165">
        <f>YEAR(TRM_día[[#This Row],[Fecha]])</f>
        <v>2022</v>
      </c>
      <c r="D3164" s="82">
        <f>DATE(YEAR(TRM_día[[#This Row],[Fecha]]),MONTH(TRM_día[[#This Row],[Fecha]]),1)</f>
        <v>44774</v>
      </c>
      <c r="E3164">
        <v>4388.0200000000004</v>
      </c>
    </row>
    <row r="3165" spans="2:5">
      <c r="B3165" s="82" t="s">
        <v>3719</v>
      </c>
      <c r="C3165" s="165">
        <f>YEAR(TRM_día[[#This Row],[Fecha]])</f>
        <v>2022</v>
      </c>
      <c r="D3165" s="82">
        <f>DATE(YEAR(TRM_día[[#This Row],[Fecha]]),MONTH(TRM_día[[#This Row],[Fecha]]),1)</f>
        <v>44774</v>
      </c>
      <c r="E3165">
        <v>4388.0200000000004</v>
      </c>
    </row>
    <row r="3166" spans="2:5">
      <c r="B3166" s="82" t="s">
        <v>3720</v>
      </c>
      <c r="C3166" s="165">
        <f>YEAR(TRM_día[[#This Row],[Fecha]])</f>
        <v>2022</v>
      </c>
      <c r="D3166" s="82">
        <f>DATE(YEAR(TRM_día[[#This Row],[Fecha]]),MONTH(TRM_día[[#This Row],[Fecha]]),1)</f>
        <v>44774</v>
      </c>
      <c r="E3166">
        <v>4386.13</v>
      </c>
    </row>
    <row r="3167" spans="2:5">
      <c r="B3167" s="82" t="s">
        <v>3721</v>
      </c>
      <c r="C3167" s="165">
        <f>YEAR(TRM_día[[#This Row],[Fecha]])</f>
        <v>2022</v>
      </c>
      <c r="D3167" s="82">
        <f>DATE(YEAR(TRM_día[[#This Row],[Fecha]]),MONTH(TRM_día[[#This Row],[Fecha]]),1)</f>
        <v>44774</v>
      </c>
      <c r="E3167">
        <v>4400.16</v>
      </c>
    </row>
    <row r="3168" spans="2:5">
      <c r="B3168" s="82" t="s">
        <v>3722</v>
      </c>
      <c r="C3168" s="165">
        <f>YEAR(TRM_día[[#This Row],[Fecha]])</f>
        <v>2022</v>
      </c>
      <c r="D3168" s="82">
        <f>DATE(YEAR(TRM_día[[#This Row],[Fecha]]),MONTH(TRM_día[[#This Row],[Fecha]]),1)</f>
        <v>44805</v>
      </c>
      <c r="E3168">
        <v>4422.7700000000004</v>
      </c>
    </row>
    <row r="3169" spans="2:5">
      <c r="B3169" s="82" t="s">
        <v>3723</v>
      </c>
      <c r="C3169" s="165">
        <f>YEAR(TRM_día[[#This Row],[Fecha]])</f>
        <v>2022</v>
      </c>
      <c r="D3169" s="82">
        <f>DATE(YEAR(TRM_día[[#This Row],[Fecha]]),MONTH(TRM_día[[#This Row],[Fecha]]),1)</f>
        <v>44805</v>
      </c>
      <c r="E3169">
        <v>4467.03</v>
      </c>
    </row>
    <row r="3170" spans="2:5">
      <c r="B3170" s="82" t="s">
        <v>3724</v>
      </c>
      <c r="C3170" s="165">
        <f>YEAR(TRM_día[[#This Row],[Fecha]])</f>
        <v>2022</v>
      </c>
      <c r="D3170" s="82">
        <f>DATE(YEAR(TRM_día[[#This Row],[Fecha]]),MONTH(TRM_día[[#This Row],[Fecha]]),1)</f>
        <v>44805</v>
      </c>
      <c r="E3170">
        <v>4466.7299999999996</v>
      </c>
    </row>
    <row r="3171" spans="2:5">
      <c r="B3171" s="82" t="s">
        <v>3725</v>
      </c>
      <c r="C3171" s="165">
        <f>YEAR(TRM_día[[#This Row],[Fecha]])</f>
        <v>2022</v>
      </c>
      <c r="D3171" s="82">
        <f>DATE(YEAR(TRM_día[[#This Row],[Fecha]]),MONTH(TRM_día[[#This Row],[Fecha]]),1)</f>
        <v>44805</v>
      </c>
      <c r="E3171">
        <v>4466.7299999999996</v>
      </c>
    </row>
    <row r="3172" spans="2:5">
      <c r="B3172" s="82" t="s">
        <v>3726</v>
      </c>
      <c r="C3172" s="165">
        <f>YEAR(TRM_día[[#This Row],[Fecha]])</f>
        <v>2022</v>
      </c>
      <c r="D3172" s="82">
        <f>DATE(YEAR(TRM_día[[#This Row],[Fecha]]),MONTH(TRM_día[[#This Row],[Fecha]]),1)</f>
        <v>44805</v>
      </c>
      <c r="E3172">
        <v>4466.7299999999996</v>
      </c>
    </row>
    <row r="3173" spans="2:5">
      <c r="B3173" s="82" t="s">
        <v>3727</v>
      </c>
      <c r="C3173" s="165">
        <f>YEAR(TRM_día[[#This Row],[Fecha]])</f>
        <v>2022</v>
      </c>
      <c r="D3173" s="82">
        <f>DATE(YEAR(TRM_día[[#This Row],[Fecha]]),MONTH(TRM_día[[#This Row],[Fecha]]),1)</f>
        <v>44805</v>
      </c>
      <c r="E3173">
        <v>4466.7299999999996</v>
      </c>
    </row>
    <row r="3174" spans="2:5">
      <c r="B3174" s="82" t="s">
        <v>3728</v>
      </c>
      <c r="C3174" s="165">
        <f>YEAR(TRM_día[[#This Row],[Fecha]])</f>
        <v>2022</v>
      </c>
      <c r="D3174" s="82">
        <f>DATE(YEAR(TRM_día[[#This Row],[Fecha]]),MONTH(TRM_día[[#This Row],[Fecha]]),1)</f>
        <v>44805</v>
      </c>
      <c r="E3174">
        <v>4480.1000000000004</v>
      </c>
    </row>
    <row r="3175" spans="2:5">
      <c r="B3175" s="82" t="s">
        <v>3729</v>
      </c>
      <c r="C3175" s="165">
        <f>YEAR(TRM_día[[#This Row],[Fecha]])</f>
        <v>2022</v>
      </c>
      <c r="D3175" s="82">
        <f>DATE(YEAR(TRM_día[[#This Row],[Fecha]]),MONTH(TRM_día[[#This Row],[Fecha]]),1)</f>
        <v>44805</v>
      </c>
      <c r="E3175">
        <v>4446.3599999999997</v>
      </c>
    </row>
    <row r="3176" spans="2:5">
      <c r="B3176" s="82" t="s">
        <v>3730</v>
      </c>
      <c r="C3176" s="165">
        <f>YEAR(TRM_día[[#This Row],[Fecha]])</f>
        <v>2022</v>
      </c>
      <c r="D3176" s="82">
        <f>DATE(YEAR(TRM_día[[#This Row],[Fecha]]),MONTH(TRM_día[[#This Row],[Fecha]]),1)</f>
        <v>44805</v>
      </c>
      <c r="E3176">
        <v>4396.6899999999996</v>
      </c>
    </row>
    <row r="3177" spans="2:5">
      <c r="B3177" s="82" t="s">
        <v>3731</v>
      </c>
      <c r="C3177" s="165">
        <f>YEAR(TRM_día[[#This Row],[Fecha]])</f>
        <v>2022</v>
      </c>
      <c r="D3177" s="82">
        <f>DATE(YEAR(TRM_día[[#This Row],[Fecha]]),MONTH(TRM_día[[#This Row],[Fecha]]),1)</f>
        <v>44805</v>
      </c>
      <c r="E3177">
        <v>4365.32</v>
      </c>
    </row>
    <row r="3178" spans="2:5">
      <c r="B3178" s="82" t="s">
        <v>3732</v>
      </c>
      <c r="C3178" s="165">
        <f>YEAR(TRM_día[[#This Row],[Fecha]])</f>
        <v>2022</v>
      </c>
      <c r="D3178" s="82">
        <f>DATE(YEAR(TRM_día[[#This Row],[Fecha]]),MONTH(TRM_día[[#This Row],[Fecha]]),1)</f>
        <v>44805</v>
      </c>
      <c r="E3178">
        <v>4365.32</v>
      </c>
    </row>
    <row r="3179" spans="2:5">
      <c r="B3179" s="82" t="s">
        <v>3733</v>
      </c>
      <c r="C3179" s="165">
        <f>YEAR(TRM_día[[#This Row],[Fecha]])</f>
        <v>2022</v>
      </c>
      <c r="D3179" s="82">
        <f>DATE(YEAR(TRM_día[[#This Row],[Fecha]]),MONTH(TRM_día[[#This Row],[Fecha]]),1)</f>
        <v>44805</v>
      </c>
      <c r="E3179">
        <v>4365.32</v>
      </c>
    </row>
    <row r="3180" spans="2:5">
      <c r="B3180" s="82" t="s">
        <v>3734</v>
      </c>
      <c r="C3180" s="165">
        <f>YEAR(TRM_día[[#This Row],[Fecha]])</f>
        <v>2022</v>
      </c>
      <c r="D3180" s="82">
        <f>DATE(YEAR(TRM_día[[#This Row],[Fecha]]),MONTH(TRM_día[[#This Row],[Fecha]]),1)</f>
        <v>44805</v>
      </c>
      <c r="E3180">
        <v>4346.91</v>
      </c>
    </row>
    <row r="3181" spans="2:5">
      <c r="B3181" s="82" t="s">
        <v>3735</v>
      </c>
      <c r="C3181" s="165">
        <f>YEAR(TRM_día[[#This Row],[Fecha]])</f>
        <v>2022</v>
      </c>
      <c r="D3181" s="82">
        <f>DATE(YEAR(TRM_día[[#This Row],[Fecha]]),MONTH(TRM_día[[#This Row],[Fecha]]),1)</f>
        <v>44805</v>
      </c>
      <c r="E3181">
        <v>4413.8900000000003</v>
      </c>
    </row>
    <row r="3182" spans="2:5">
      <c r="B3182" s="82" t="s">
        <v>3736</v>
      </c>
      <c r="C3182" s="165">
        <f>YEAR(TRM_día[[#This Row],[Fecha]])</f>
        <v>2022</v>
      </c>
      <c r="D3182" s="82">
        <f>DATE(YEAR(TRM_día[[#This Row],[Fecha]]),MONTH(TRM_día[[#This Row],[Fecha]]),1)</f>
        <v>44805</v>
      </c>
      <c r="E3182">
        <v>4389.8</v>
      </c>
    </row>
    <row r="3183" spans="2:5">
      <c r="B3183" s="82" t="s">
        <v>3737</v>
      </c>
      <c r="C3183" s="165">
        <f>YEAR(TRM_día[[#This Row],[Fecha]])</f>
        <v>2022</v>
      </c>
      <c r="D3183" s="82">
        <f>DATE(YEAR(TRM_día[[#This Row],[Fecha]]),MONTH(TRM_día[[#This Row],[Fecha]]),1)</f>
        <v>44805</v>
      </c>
      <c r="E3183">
        <v>4404.6400000000003</v>
      </c>
    </row>
    <row r="3184" spans="2:5">
      <c r="B3184" s="82" t="s">
        <v>3738</v>
      </c>
      <c r="C3184" s="165">
        <f>YEAR(TRM_día[[#This Row],[Fecha]])</f>
        <v>2022</v>
      </c>
      <c r="D3184" s="82">
        <f>DATE(YEAR(TRM_día[[#This Row],[Fecha]]),MONTH(TRM_día[[#This Row],[Fecha]]),1)</f>
        <v>44805</v>
      </c>
      <c r="E3184">
        <v>4435.84</v>
      </c>
    </row>
    <row r="3185" spans="2:5">
      <c r="B3185" s="82" t="s">
        <v>3739</v>
      </c>
      <c r="C3185" s="165">
        <f>YEAR(TRM_día[[#This Row],[Fecha]])</f>
        <v>2022</v>
      </c>
      <c r="D3185" s="82">
        <f>DATE(YEAR(TRM_día[[#This Row],[Fecha]]),MONTH(TRM_día[[#This Row],[Fecha]]),1)</f>
        <v>44805</v>
      </c>
      <c r="E3185">
        <v>4435.84</v>
      </c>
    </row>
    <row r="3186" spans="2:5">
      <c r="B3186" s="82" t="s">
        <v>3740</v>
      </c>
      <c r="C3186" s="165">
        <f>YEAR(TRM_día[[#This Row],[Fecha]])</f>
        <v>2022</v>
      </c>
      <c r="D3186" s="82">
        <f>DATE(YEAR(TRM_día[[#This Row],[Fecha]]),MONTH(TRM_día[[#This Row],[Fecha]]),1)</f>
        <v>44805</v>
      </c>
      <c r="E3186">
        <v>4435.84</v>
      </c>
    </row>
    <row r="3187" spans="2:5">
      <c r="B3187" s="82" t="s">
        <v>3741</v>
      </c>
      <c r="C3187" s="165">
        <f>YEAR(TRM_día[[#This Row],[Fecha]])</f>
        <v>2022</v>
      </c>
      <c r="D3187" s="82">
        <f>DATE(YEAR(TRM_día[[#This Row],[Fecha]]),MONTH(TRM_día[[#This Row],[Fecha]]),1)</f>
        <v>44805</v>
      </c>
      <c r="E3187">
        <v>4415.1099999999997</v>
      </c>
    </row>
    <row r="3188" spans="2:5">
      <c r="B3188" s="82" t="s">
        <v>3742</v>
      </c>
      <c r="C3188" s="165">
        <f>YEAR(TRM_día[[#This Row],[Fecha]])</f>
        <v>2022</v>
      </c>
      <c r="D3188" s="82">
        <f>DATE(YEAR(TRM_día[[#This Row],[Fecha]]),MONTH(TRM_día[[#This Row],[Fecha]]),1)</f>
        <v>44805</v>
      </c>
      <c r="E3188">
        <v>4420.38</v>
      </c>
    </row>
    <row r="3189" spans="2:5">
      <c r="B3189" s="82" t="s">
        <v>3743</v>
      </c>
      <c r="C3189" s="165">
        <f>YEAR(TRM_día[[#This Row],[Fecha]])</f>
        <v>2022</v>
      </c>
      <c r="D3189" s="82">
        <f>DATE(YEAR(TRM_día[[#This Row],[Fecha]]),MONTH(TRM_día[[#This Row],[Fecha]]),1)</f>
        <v>44805</v>
      </c>
      <c r="E3189">
        <v>4403.82</v>
      </c>
    </row>
    <row r="3190" spans="2:5">
      <c r="B3190" s="82" t="s">
        <v>3744</v>
      </c>
      <c r="C3190" s="165">
        <f>YEAR(TRM_día[[#This Row],[Fecha]])</f>
        <v>2022</v>
      </c>
      <c r="D3190" s="82">
        <f>DATE(YEAR(TRM_día[[#This Row],[Fecha]]),MONTH(TRM_día[[#This Row],[Fecha]]),1)</f>
        <v>44805</v>
      </c>
      <c r="E3190">
        <v>4379.8</v>
      </c>
    </row>
    <row r="3191" spans="2:5">
      <c r="B3191" s="82" t="s">
        <v>3745</v>
      </c>
      <c r="C3191" s="165">
        <f>YEAR(TRM_día[[#This Row],[Fecha]])</f>
        <v>2022</v>
      </c>
      <c r="D3191" s="82">
        <f>DATE(YEAR(TRM_día[[#This Row],[Fecha]]),MONTH(TRM_día[[#This Row],[Fecha]]),1)</f>
        <v>44805</v>
      </c>
      <c r="E3191">
        <v>4426.47</v>
      </c>
    </row>
    <row r="3192" spans="2:5">
      <c r="B3192" s="82" t="s">
        <v>3746</v>
      </c>
      <c r="C3192" s="165">
        <f>YEAR(TRM_día[[#This Row],[Fecha]])</f>
        <v>2022</v>
      </c>
      <c r="D3192" s="82">
        <f>DATE(YEAR(TRM_día[[#This Row],[Fecha]]),MONTH(TRM_día[[#This Row],[Fecha]]),1)</f>
        <v>44805</v>
      </c>
      <c r="E3192">
        <v>4426.47</v>
      </c>
    </row>
    <row r="3193" spans="2:5">
      <c r="B3193" s="82" t="s">
        <v>3747</v>
      </c>
      <c r="C3193" s="165">
        <f>YEAR(TRM_día[[#This Row],[Fecha]])</f>
        <v>2022</v>
      </c>
      <c r="D3193" s="82">
        <f>DATE(YEAR(TRM_día[[#This Row],[Fecha]]),MONTH(TRM_día[[#This Row],[Fecha]]),1)</f>
        <v>44805</v>
      </c>
      <c r="E3193">
        <v>4426.47</v>
      </c>
    </row>
    <row r="3194" spans="2:5">
      <c r="B3194" s="82" t="s">
        <v>3748</v>
      </c>
      <c r="C3194" s="165">
        <f>YEAR(TRM_día[[#This Row],[Fecha]])</f>
        <v>2022</v>
      </c>
      <c r="D3194" s="82">
        <f>DATE(YEAR(TRM_día[[#This Row],[Fecha]]),MONTH(TRM_día[[#This Row],[Fecha]]),1)</f>
        <v>44805</v>
      </c>
      <c r="E3194">
        <v>4496.99</v>
      </c>
    </row>
    <row r="3195" spans="2:5">
      <c r="B3195" s="82" t="s">
        <v>3749</v>
      </c>
      <c r="C3195" s="165">
        <f>YEAR(TRM_día[[#This Row],[Fecha]])</f>
        <v>2022</v>
      </c>
      <c r="D3195" s="82">
        <f>DATE(YEAR(TRM_día[[#This Row],[Fecha]]),MONTH(TRM_día[[#This Row],[Fecha]]),1)</f>
        <v>44805</v>
      </c>
      <c r="E3195">
        <v>4556.42</v>
      </c>
    </row>
    <row r="3196" spans="2:5">
      <c r="B3196" s="82" t="s">
        <v>3750</v>
      </c>
      <c r="C3196" s="165">
        <f>YEAR(TRM_día[[#This Row],[Fecha]])</f>
        <v>2022</v>
      </c>
      <c r="D3196" s="82">
        <f>DATE(YEAR(TRM_día[[#This Row],[Fecha]]),MONTH(TRM_día[[#This Row],[Fecha]]),1)</f>
        <v>44805</v>
      </c>
      <c r="E3196">
        <v>4486.9399999999996</v>
      </c>
    </row>
    <row r="3197" spans="2:5">
      <c r="B3197" s="82" t="s">
        <v>3751</v>
      </c>
      <c r="C3197" s="165">
        <f>YEAR(TRM_día[[#This Row],[Fecha]])</f>
        <v>2022</v>
      </c>
      <c r="D3197" s="82">
        <f>DATE(YEAR(TRM_día[[#This Row],[Fecha]]),MONTH(TRM_día[[#This Row],[Fecha]]),1)</f>
        <v>44805</v>
      </c>
      <c r="E3197">
        <v>4532.07</v>
      </c>
    </row>
    <row r="3198" spans="2:5">
      <c r="B3198" s="82" t="s">
        <v>3752</v>
      </c>
      <c r="C3198" s="165">
        <f>YEAR(TRM_día[[#This Row],[Fecha]])</f>
        <v>2022</v>
      </c>
      <c r="D3198" s="82">
        <f>DATE(YEAR(TRM_día[[#This Row],[Fecha]]),MONTH(TRM_día[[#This Row],[Fecha]]),1)</f>
        <v>44835</v>
      </c>
      <c r="E3198">
        <v>4590.54</v>
      </c>
    </row>
    <row r="3199" spans="2:5">
      <c r="B3199" s="82" t="s">
        <v>3753</v>
      </c>
      <c r="C3199" s="165">
        <f>YEAR(TRM_día[[#This Row],[Fecha]])</f>
        <v>2022</v>
      </c>
      <c r="D3199" s="82">
        <f>DATE(YEAR(TRM_día[[#This Row],[Fecha]]),MONTH(TRM_día[[#This Row],[Fecha]]),1)</f>
        <v>44835</v>
      </c>
      <c r="E3199">
        <v>4590.54</v>
      </c>
    </row>
    <row r="3200" spans="2:5">
      <c r="B3200" s="82" t="s">
        <v>3754</v>
      </c>
      <c r="C3200" s="165">
        <f>YEAR(TRM_día[[#This Row],[Fecha]])</f>
        <v>2022</v>
      </c>
      <c r="D3200" s="82">
        <f>DATE(YEAR(TRM_día[[#This Row],[Fecha]]),MONTH(TRM_día[[#This Row],[Fecha]]),1)</f>
        <v>44835</v>
      </c>
      <c r="E3200">
        <v>4590.54</v>
      </c>
    </row>
    <row r="3201" spans="2:5">
      <c r="B3201" s="82" t="s">
        <v>3755</v>
      </c>
      <c r="C3201" s="165">
        <f>YEAR(TRM_día[[#This Row],[Fecha]])</f>
        <v>2022</v>
      </c>
      <c r="D3201" s="82">
        <f>DATE(YEAR(TRM_día[[#This Row],[Fecha]]),MONTH(TRM_día[[#This Row],[Fecha]]),1)</f>
        <v>44835</v>
      </c>
      <c r="E3201">
        <v>4545.66</v>
      </c>
    </row>
    <row r="3202" spans="2:5">
      <c r="B3202" s="82" t="s">
        <v>3756</v>
      </c>
      <c r="C3202" s="165">
        <f>YEAR(TRM_día[[#This Row],[Fecha]])</f>
        <v>2022</v>
      </c>
      <c r="D3202" s="82">
        <f>DATE(YEAR(TRM_día[[#This Row],[Fecha]]),MONTH(TRM_día[[#This Row],[Fecha]]),1)</f>
        <v>44835</v>
      </c>
      <c r="E3202">
        <v>4484.74</v>
      </c>
    </row>
    <row r="3203" spans="2:5">
      <c r="B3203" s="82" t="s">
        <v>3757</v>
      </c>
      <c r="C3203" s="165">
        <f>YEAR(TRM_día[[#This Row],[Fecha]])</f>
        <v>2022</v>
      </c>
      <c r="D3203" s="82">
        <f>DATE(YEAR(TRM_día[[#This Row],[Fecha]]),MONTH(TRM_día[[#This Row],[Fecha]]),1)</f>
        <v>44835</v>
      </c>
      <c r="E3203">
        <v>4548.8900000000003</v>
      </c>
    </row>
    <row r="3204" spans="2:5">
      <c r="B3204" s="82" t="s">
        <v>3758</v>
      </c>
      <c r="C3204" s="165">
        <f>YEAR(TRM_día[[#This Row],[Fecha]])</f>
        <v>2022</v>
      </c>
      <c r="D3204" s="82">
        <f>DATE(YEAR(TRM_día[[#This Row],[Fecha]]),MONTH(TRM_día[[#This Row],[Fecha]]),1)</f>
        <v>44835</v>
      </c>
      <c r="E3204">
        <v>4627.6099999999997</v>
      </c>
    </row>
    <row r="3205" spans="2:5">
      <c r="B3205" s="82" t="s">
        <v>3759</v>
      </c>
      <c r="C3205" s="165">
        <f>YEAR(TRM_día[[#This Row],[Fecha]])</f>
        <v>2022</v>
      </c>
      <c r="D3205" s="82">
        <f>DATE(YEAR(TRM_día[[#This Row],[Fecha]]),MONTH(TRM_día[[#This Row],[Fecha]]),1)</f>
        <v>44835</v>
      </c>
      <c r="E3205">
        <v>4605.29</v>
      </c>
    </row>
    <row r="3206" spans="2:5">
      <c r="B3206" s="82" t="s">
        <v>3760</v>
      </c>
      <c r="C3206" s="165">
        <f>YEAR(TRM_día[[#This Row],[Fecha]])</f>
        <v>2022</v>
      </c>
      <c r="D3206" s="82">
        <f>DATE(YEAR(TRM_día[[#This Row],[Fecha]]),MONTH(TRM_día[[#This Row],[Fecha]]),1)</f>
        <v>44835</v>
      </c>
      <c r="E3206">
        <v>4605.29</v>
      </c>
    </row>
    <row r="3207" spans="2:5">
      <c r="B3207" s="82" t="s">
        <v>3761</v>
      </c>
      <c r="C3207" s="165">
        <f>YEAR(TRM_día[[#This Row],[Fecha]])</f>
        <v>2022</v>
      </c>
      <c r="D3207" s="82">
        <f>DATE(YEAR(TRM_día[[#This Row],[Fecha]]),MONTH(TRM_día[[#This Row],[Fecha]]),1)</f>
        <v>44835</v>
      </c>
      <c r="E3207">
        <v>4605.29</v>
      </c>
    </row>
    <row r="3208" spans="2:5">
      <c r="B3208" s="82" t="s">
        <v>3762</v>
      </c>
      <c r="C3208" s="165">
        <f>YEAR(TRM_día[[#This Row],[Fecha]])</f>
        <v>2022</v>
      </c>
      <c r="D3208" s="82">
        <f>DATE(YEAR(TRM_día[[#This Row],[Fecha]]),MONTH(TRM_día[[#This Row],[Fecha]]),1)</f>
        <v>44835</v>
      </c>
      <c r="E3208">
        <v>4605.29</v>
      </c>
    </row>
    <row r="3209" spans="2:5">
      <c r="B3209" s="82" t="s">
        <v>3763</v>
      </c>
      <c r="C3209" s="165">
        <f>YEAR(TRM_día[[#This Row],[Fecha]])</f>
        <v>2022</v>
      </c>
      <c r="D3209" s="82">
        <f>DATE(YEAR(TRM_día[[#This Row],[Fecha]]),MONTH(TRM_día[[#This Row],[Fecha]]),1)</f>
        <v>44835</v>
      </c>
      <c r="E3209">
        <v>4611.88</v>
      </c>
    </row>
    <row r="3210" spans="2:5">
      <c r="B3210" s="82" t="s">
        <v>3764</v>
      </c>
      <c r="C3210" s="165">
        <f>YEAR(TRM_día[[#This Row],[Fecha]])</f>
        <v>2022</v>
      </c>
      <c r="D3210" s="82">
        <f>DATE(YEAR(TRM_día[[#This Row],[Fecha]]),MONTH(TRM_día[[#This Row],[Fecha]]),1)</f>
        <v>44835</v>
      </c>
      <c r="E3210">
        <v>4611.18</v>
      </c>
    </row>
    <row r="3211" spans="2:5">
      <c r="B3211" s="82" t="s">
        <v>3765</v>
      </c>
      <c r="C3211" s="165">
        <f>YEAR(TRM_día[[#This Row],[Fecha]])</f>
        <v>2022</v>
      </c>
      <c r="D3211" s="82">
        <f>DATE(YEAR(TRM_día[[#This Row],[Fecha]]),MONTH(TRM_día[[#This Row],[Fecha]]),1)</f>
        <v>44835</v>
      </c>
      <c r="E3211">
        <v>4619.78</v>
      </c>
    </row>
    <row r="3212" spans="2:5">
      <c r="B3212" s="82" t="s">
        <v>3766</v>
      </c>
      <c r="C3212" s="165">
        <f>YEAR(TRM_día[[#This Row],[Fecha]])</f>
        <v>2022</v>
      </c>
      <c r="D3212" s="82">
        <f>DATE(YEAR(TRM_día[[#This Row],[Fecha]]),MONTH(TRM_día[[#This Row],[Fecha]]),1)</f>
        <v>44835</v>
      </c>
      <c r="E3212">
        <v>4636.83</v>
      </c>
    </row>
    <row r="3213" spans="2:5">
      <c r="B3213" s="82" t="s">
        <v>3767</v>
      </c>
      <c r="C3213" s="165">
        <f>YEAR(TRM_día[[#This Row],[Fecha]])</f>
        <v>2022</v>
      </c>
      <c r="D3213" s="82">
        <f>DATE(YEAR(TRM_día[[#This Row],[Fecha]]),MONTH(TRM_día[[#This Row],[Fecha]]),1)</f>
        <v>44835</v>
      </c>
      <c r="E3213">
        <v>4636.83</v>
      </c>
    </row>
    <row r="3214" spans="2:5">
      <c r="B3214" s="82" t="s">
        <v>3768</v>
      </c>
      <c r="C3214" s="165">
        <f>YEAR(TRM_día[[#This Row],[Fecha]])</f>
        <v>2022</v>
      </c>
      <c r="D3214" s="82">
        <f>DATE(YEAR(TRM_día[[#This Row],[Fecha]]),MONTH(TRM_día[[#This Row],[Fecha]]),1)</f>
        <v>44835</v>
      </c>
      <c r="E3214">
        <v>4636.83</v>
      </c>
    </row>
    <row r="3215" spans="2:5">
      <c r="B3215" s="82" t="s">
        <v>3769</v>
      </c>
      <c r="C3215" s="165">
        <f>YEAR(TRM_día[[#This Row],[Fecha]])</f>
        <v>2022</v>
      </c>
      <c r="D3215" s="82">
        <f>DATE(YEAR(TRM_día[[#This Row],[Fecha]]),MONTH(TRM_día[[#This Row],[Fecha]]),1)</f>
        <v>44835</v>
      </c>
      <c r="E3215">
        <v>4636.83</v>
      </c>
    </row>
    <row r="3216" spans="2:5">
      <c r="B3216" s="82" t="s">
        <v>3770</v>
      </c>
      <c r="C3216" s="165">
        <f>YEAR(TRM_día[[#This Row],[Fecha]])</f>
        <v>2022</v>
      </c>
      <c r="D3216" s="82">
        <f>DATE(YEAR(TRM_día[[#This Row],[Fecha]]),MONTH(TRM_día[[#This Row],[Fecha]]),1)</f>
        <v>44835</v>
      </c>
      <c r="E3216">
        <v>4744.04</v>
      </c>
    </row>
    <row r="3217" spans="2:5">
      <c r="B3217" s="82" t="s">
        <v>3771</v>
      </c>
      <c r="C3217" s="165">
        <f>YEAR(TRM_día[[#This Row],[Fecha]])</f>
        <v>2022</v>
      </c>
      <c r="D3217" s="82">
        <f>DATE(YEAR(TRM_día[[#This Row],[Fecha]]),MONTH(TRM_día[[#This Row],[Fecha]]),1)</f>
        <v>44835</v>
      </c>
      <c r="E3217">
        <v>4815.09</v>
      </c>
    </row>
    <row r="3218" spans="2:5">
      <c r="B3218" s="82" t="s">
        <v>3772</v>
      </c>
      <c r="C3218" s="165">
        <f>YEAR(TRM_día[[#This Row],[Fecha]])</f>
        <v>2022</v>
      </c>
      <c r="D3218" s="82">
        <f>DATE(YEAR(TRM_día[[#This Row],[Fecha]]),MONTH(TRM_día[[#This Row],[Fecha]]),1)</f>
        <v>44835</v>
      </c>
      <c r="E3218">
        <v>4885.5</v>
      </c>
    </row>
    <row r="3219" spans="2:5">
      <c r="B3219" s="82" t="s">
        <v>3773</v>
      </c>
      <c r="C3219" s="165">
        <f>YEAR(TRM_día[[#This Row],[Fecha]])</f>
        <v>2022</v>
      </c>
      <c r="D3219" s="82">
        <f>DATE(YEAR(TRM_día[[#This Row],[Fecha]]),MONTH(TRM_día[[#This Row],[Fecha]]),1)</f>
        <v>44835</v>
      </c>
      <c r="E3219">
        <v>4913.24</v>
      </c>
    </row>
    <row r="3220" spans="2:5">
      <c r="B3220" s="82" t="s">
        <v>3774</v>
      </c>
      <c r="C3220" s="165">
        <f>YEAR(TRM_día[[#This Row],[Fecha]])</f>
        <v>2022</v>
      </c>
      <c r="D3220" s="82">
        <f>DATE(YEAR(TRM_día[[#This Row],[Fecha]]),MONTH(TRM_día[[#This Row],[Fecha]]),1)</f>
        <v>44835</v>
      </c>
      <c r="E3220">
        <v>4913.24</v>
      </c>
    </row>
    <row r="3221" spans="2:5">
      <c r="B3221" s="82" t="s">
        <v>3775</v>
      </c>
      <c r="C3221" s="165">
        <f>YEAR(TRM_día[[#This Row],[Fecha]])</f>
        <v>2022</v>
      </c>
      <c r="D3221" s="82">
        <f>DATE(YEAR(TRM_día[[#This Row],[Fecha]]),MONTH(TRM_día[[#This Row],[Fecha]]),1)</f>
        <v>44835</v>
      </c>
      <c r="E3221">
        <v>4913.24</v>
      </c>
    </row>
    <row r="3222" spans="2:5">
      <c r="B3222" s="82" t="s">
        <v>3776</v>
      </c>
      <c r="C3222" s="165">
        <f>YEAR(TRM_día[[#This Row],[Fecha]])</f>
        <v>2022</v>
      </c>
      <c r="D3222" s="82">
        <f>DATE(YEAR(TRM_día[[#This Row],[Fecha]]),MONTH(TRM_día[[#This Row],[Fecha]]),1)</f>
        <v>44835</v>
      </c>
      <c r="E3222">
        <v>4968.9399999999996</v>
      </c>
    </row>
    <row r="3223" spans="2:5">
      <c r="B3223" s="82" t="s">
        <v>3777</v>
      </c>
      <c r="C3223" s="165">
        <f>YEAR(TRM_día[[#This Row],[Fecha]])</f>
        <v>2022</v>
      </c>
      <c r="D3223" s="82">
        <f>DATE(YEAR(TRM_día[[#This Row],[Fecha]]),MONTH(TRM_día[[#This Row],[Fecha]]),1)</f>
        <v>44835</v>
      </c>
      <c r="E3223">
        <v>4948.1400000000003</v>
      </c>
    </row>
    <row r="3224" spans="2:5">
      <c r="B3224" s="82" t="s">
        <v>3778</v>
      </c>
      <c r="C3224" s="165">
        <f>YEAR(TRM_día[[#This Row],[Fecha]])</f>
        <v>2022</v>
      </c>
      <c r="D3224" s="82">
        <f>DATE(YEAR(TRM_día[[#This Row],[Fecha]]),MONTH(TRM_día[[#This Row],[Fecha]]),1)</f>
        <v>44835</v>
      </c>
      <c r="E3224">
        <v>4895.29</v>
      </c>
    </row>
    <row r="3225" spans="2:5">
      <c r="B3225" s="82" t="s">
        <v>3779</v>
      </c>
      <c r="C3225" s="165">
        <f>YEAR(TRM_día[[#This Row],[Fecha]])</f>
        <v>2022</v>
      </c>
      <c r="D3225" s="82">
        <f>DATE(YEAR(TRM_día[[#This Row],[Fecha]]),MONTH(TRM_día[[#This Row],[Fecha]]),1)</f>
        <v>44835</v>
      </c>
      <c r="E3225">
        <v>4821.92</v>
      </c>
    </row>
    <row r="3226" spans="2:5">
      <c r="B3226" s="82" t="s">
        <v>3780</v>
      </c>
      <c r="C3226" s="165">
        <f>YEAR(TRM_día[[#This Row],[Fecha]])</f>
        <v>2022</v>
      </c>
      <c r="D3226" s="82">
        <f>DATE(YEAR(TRM_día[[#This Row],[Fecha]]),MONTH(TRM_día[[#This Row],[Fecha]]),1)</f>
        <v>44835</v>
      </c>
      <c r="E3226">
        <v>4819.42</v>
      </c>
    </row>
    <row r="3227" spans="2:5">
      <c r="B3227" s="82" t="s">
        <v>3781</v>
      </c>
      <c r="C3227" s="165">
        <f>YEAR(TRM_día[[#This Row],[Fecha]])</f>
        <v>2022</v>
      </c>
      <c r="D3227" s="82">
        <f>DATE(YEAR(TRM_día[[#This Row],[Fecha]]),MONTH(TRM_día[[#This Row],[Fecha]]),1)</f>
        <v>44835</v>
      </c>
      <c r="E3227">
        <v>4819.42</v>
      </c>
    </row>
    <row r="3228" spans="2:5">
      <c r="B3228" s="82" t="s">
        <v>3782</v>
      </c>
      <c r="C3228" s="165">
        <f>YEAR(TRM_día[[#This Row],[Fecha]])</f>
        <v>2022</v>
      </c>
      <c r="D3228" s="82">
        <f>DATE(YEAR(TRM_día[[#This Row],[Fecha]]),MONTH(TRM_día[[#This Row],[Fecha]]),1)</f>
        <v>44835</v>
      </c>
      <c r="E3228">
        <v>4819.42</v>
      </c>
    </row>
    <row r="3229" spans="2:5">
      <c r="B3229" s="82" t="s">
        <v>3783</v>
      </c>
      <c r="C3229" s="165">
        <f>YEAR(TRM_día[[#This Row],[Fecha]])</f>
        <v>2022</v>
      </c>
      <c r="D3229" s="82">
        <f>DATE(YEAR(TRM_día[[#This Row],[Fecha]]),MONTH(TRM_día[[#This Row],[Fecha]]),1)</f>
        <v>44866</v>
      </c>
      <c r="E3229">
        <v>4898.74</v>
      </c>
    </row>
    <row r="3230" spans="2:5">
      <c r="B3230" s="82" t="s">
        <v>3784</v>
      </c>
      <c r="C3230" s="165">
        <f>YEAR(TRM_día[[#This Row],[Fecha]])</f>
        <v>2022</v>
      </c>
      <c r="D3230" s="82">
        <f>DATE(YEAR(TRM_día[[#This Row],[Fecha]]),MONTH(TRM_día[[#This Row],[Fecha]]),1)</f>
        <v>44866</v>
      </c>
      <c r="E3230">
        <v>4975.58</v>
      </c>
    </row>
    <row r="3231" spans="2:5">
      <c r="B3231" s="82" t="s">
        <v>3785</v>
      </c>
      <c r="C3231" s="165">
        <f>YEAR(TRM_día[[#This Row],[Fecha]])</f>
        <v>2022</v>
      </c>
      <c r="D3231" s="82">
        <f>DATE(YEAR(TRM_día[[#This Row],[Fecha]]),MONTH(TRM_día[[#This Row],[Fecha]]),1)</f>
        <v>44866</v>
      </c>
      <c r="E3231">
        <v>5015.84</v>
      </c>
    </row>
    <row r="3232" spans="2:5">
      <c r="B3232" s="82" t="s">
        <v>3786</v>
      </c>
      <c r="C3232" s="165">
        <f>YEAR(TRM_día[[#This Row],[Fecha]])</f>
        <v>2022</v>
      </c>
      <c r="D3232" s="82">
        <f>DATE(YEAR(TRM_día[[#This Row],[Fecha]]),MONTH(TRM_día[[#This Row],[Fecha]]),1)</f>
        <v>44866</v>
      </c>
      <c r="E3232">
        <v>5058.0200000000004</v>
      </c>
    </row>
    <row r="3233" spans="2:5">
      <c r="B3233" s="82" t="s">
        <v>3787</v>
      </c>
      <c r="C3233" s="165">
        <f>YEAR(TRM_día[[#This Row],[Fecha]])</f>
        <v>2022</v>
      </c>
      <c r="D3233" s="82">
        <f>DATE(YEAR(TRM_día[[#This Row],[Fecha]]),MONTH(TRM_día[[#This Row],[Fecha]]),1)</f>
        <v>44866</v>
      </c>
      <c r="E3233">
        <v>5061.21</v>
      </c>
    </row>
    <row r="3234" spans="2:5">
      <c r="B3234" s="82" t="s">
        <v>3788</v>
      </c>
      <c r="C3234" s="165">
        <f>YEAR(TRM_día[[#This Row],[Fecha]])</f>
        <v>2022</v>
      </c>
      <c r="D3234" s="82">
        <f>DATE(YEAR(TRM_día[[#This Row],[Fecha]]),MONTH(TRM_día[[#This Row],[Fecha]]),1)</f>
        <v>44866</v>
      </c>
      <c r="E3234">
        <v>5061.21</v>
      </c>
    </row>
    <row r="3235" spans="2:5">
      <c r="B3235" s="82" t="s">
        <v>3789</v>
      </c>
      <c r="C3235" s="165">
        <f>YEAR(TRM_día[[#This Row],[Fecha]])</f>
        <v>2022</v>
      </c>
      <c r="D3235" s="82">
        <f>DATE(YEAR(TRM_día[[#This Row],[Fecha]]),MONTH(TRM_día[[#This Row],[Fecha]]),1)</f>
        <v>44866</v>
      </c>
      <c r="E3235">
        <v>5061.21</v>
      </c>
    </row>
    <row r="3236" spans="2:5">
      <c r="B3236" s="82" t="s">
        <v>3790</v>
      </c>
      <c r="C3236" s="165">
        <f>YEAR(TRM_día[[#This Row],[Fecha]])</f>
        <v>2022</v>
      </c>
      <c r="D3236" s="82">
        <f>DATE(YEAR(TRM_día[[#This Row],[Fecha]]),MONTH(TRM_día[[#This Row],[Fecha]]),1)</f>
        <v>44866</v>
      </c>
      <c r="E3236">
        <v>5061.21</v>
      </c>
    </row>
    <row r="3237" spans="2:5">
      <c r="B3237" s="82" t="s">
        <v>3791</v>
      </c>
      <c r="C3237" s="165">
        <f>YEAR(TRM_día[[#This Row],[Fecha]])</f>
        <v>2022</v>
      </c>
      <c r="D3237" s="82">
        <f>DATE(YEAR(TRM_día[[#This Row],[Fecha]]),MONTH(TRM_día[[#This Row],[Fecha]]),1)</f>
        <v>44866</v>
      </c>
      <c r="E3237">
        <v>5013.2</v>
      </c>
    </row>
    <row r="3238" spans="2:5">
      <c r="B3238" s="82" t="s">
        <v>3792</v>
      </c>
      <c r="C3238" s="165">
        <f>YEAR(TRM_día[[#This Row],[Fecha]])</f>
        <v>2022</v>
      </c>
      <c r="D3238" s="82">
        <f>DATE(YEAR(TRM_día[[#This Row],[Fecha]]),MONTH(TRM_día[[#This Row],[Fecha]]),1)</f>
        <v>44866</v>
      </c>
      <c r="E3238">
        <v>4914.71</v>
      </c>
    </row>
    <row r="3239" spans="2:5">
      <c r="B3239" s="82" t="s">
        <v>3793</v>
      </c>
      <c r="C3239" s="165">
        <f>YEAR(TRM_día[[#This Row],[Fecha]])</f>
        <v>2022</v>
      </c>
      <c r="D3239" s="82">
        <f>DATE(YEAR(TRM_día[[#This Row],[Fecha]]),MONTH(TRM_día[[#This Row],[Fecha]]),1)</f>
        <v>44866</v>
      </c>
      <c r="E3239">
        <v>4806.07</v>
      </c>
    </row>
    <row r="3240" spans="2:5">
      <c r="B3240" s="82" t="s">
        <v>3794</v>
      </c>
      <c r="C3240" s="165">
        <f>YEAR(TRM_día[[#This Row],[Fecha]])</f>
        <v>2022</v>
      </c>
      <c r="D3240" s="82">
        <f>DATE(YEAR(TRM_día[[#This Row],[Fecha]]),MONTH(TRM_día[[#This Row],[Fecha]]),1)</f>
        <v>44866</v>
      </c>
      <c r="E3240">
        <v>4806.07</v>
      </c>
    </row>
    <row r="3241" spans="2:5">
      <c r="B3241" s="82" t="s">
        <v>3795</v>
      </c>
      <c r="C3241" s="165">
        <f>YEAR(TRM_día[[#This Row],[Fecha]])</f>
        <v>2022</v>
      </c>
      <c r="D3241" s="82">
        <f>DATE(YEAR(TRM_día[[#This Row],[Fecha]]),MONTH(TRM_día[[#This Row],[Fecha]]),1)</f>
        <v>44866</v>
      </c>
      <c r="E3241">
        <v>4806.07</v>
      </c>
    </row>
    <row r="3242" spans="2:5">
      <c r="B3242" s="82" t="s">
        <v>3796</v>
      </c>
      <c r="C3242" s="165">
        <f>YEAR(TRM_día[[#This Row],[Fecha]])</f>
        <v>2022</v>
      </c>
      <c r="D3242" s="82">
        <f>DATE(YEAR(TRM_día[[#This Row],[Fecha]]),MONTH(TRM_día[[#This Row],[Fecha]]),1)</f>
        <v>44866</v>
      </c>
      <c r="E3242">
        <v>4806.07</v>
      </c>
    </row>
    <row r="3243" spans="2:5">
      <c r="B3243" s="82" t="s">
        <v>3797</v>
      </c>
      <c r="C3243" s="165">
        <f>YEAR(TRM_día[[#This Row],[Fecha]])</f>
        <v>2022</v>
      </c>
      <c r="D3243" s="82">
        <f>DATE(YEAR(TRM_día[[#This Row],[Fecha]]),MONTH(TRM_día[[#This Row],[Fecha]]),1)</f>
        <v>44866</v>
      </c>
      <c r="E3243">
        <v>4806.07</v>
      </c>
    </row>
    <row r="3244" spans="2:5">
      <c r="B3244" s="82" t="s">
        <v>3798</v>
      </c>
      <c r="C3244" s="165">
        <f>YEAR(TRM_día[[#This Row],[Fecha]])</f>
        <v>2022</v>
      </c>
      <c r="D3244" s="82">
        <f>DATE(YEAR(TRM_día[[#This Row],[Fecha]]),MONTH(TRM_día[[#This Row],[Fecha]]),1)</f>
        <v>44866</v>
      </c>
      <c r="E3244">
        <v>4801.0600000000004</v>
      </c>
    </row>
    <row r="3245" spans="2:5">
      <c r="B3245" s="82" t="s">
        <v>3799</v>
      </c>
      <c r="C3245" s="165">
        <f>YEAR(TRM_día[[#This Row],[Fecha]])</f>
        <v>2022</v>
      </c>
      <c r="D3245" s="82">
        <f>DATE(YEAR(TRM_día[[#This Row],[Fecha]]),MONTH(TRM_día[[#This Row],[Fecha]]),1)</f>
        <v>44866</v>
      </c>
      <c r="E3245">
        <v>4922.7</v>
      </c>
    </row>
    <row r="3246" spans="2:5">
      <c r="B3246" s="82" t="s">
        <v>3800</v>
      </c>
      <c r="C3246" s="165">
        <f>YEAR(TRM_día[[#This Row],[Fecha]])</f>
        <v>2022</v>
      </c>
      <c r="D3246" s="82">
        <f>DATE(YEAR(TRM_día[[#This Row],[Fecha]]),MONTH(TRM_día[[#This Row],[Fecha]]),1)</f>
        <v>44866</v>
      </c>
      <c r="E3246">
        <v>5022.03</v>
      </c>
    </row>
    <row r="3247" spans="2:5">
      <c r="B3247" s="82" t="s">
        <v>3801</v>
      </c>
      <c r="C3247" s="165">
        <f>YEAR(TRM_día[[#This Row],[Fecha]])</f>
        <v>2022</v>
      </c>
      <c r="D3247" s="82">
        <f>DATE(YEAR(TRM_día[[#This Row],[Fecha]]),MONTH(TRM_día[[#This Row],[Fecha]]),1)</f>
        <v>44866</v>
      </c>
      <c r="E3247">
        <v>4994.6099999999997</v>
      </c>
    </row>
    <row r="3248" spans="2:5">
      <c r="B3248" s="82" t="s">
        <v>3802</v>
      </c>
      <c r="C3248" s="165">
        <f>YEAR(TRM_día[[#This Row],[Fecha]])</f>
        <v>2022</v>
      </c>
      <c r="D3248" s="82">
        <f>DATE(YEAR(TRM_día[[#This Row],[Fecha]]),MONTH(TRM_día[[#This Row],[Fecha]]),1)</f>
        <v>44866</v>
      </c>
      <c r="E3248">
        <v>4994.6099999999997</v>
      </c>
    </row>
    <row r="3249" spans="2:5">
      <c r="B3249" s="82" t="s">
        <v>3803</v>
      </c>
      <c r="C3249" s="165">
        <f>YEAR(TRM_día[[#This Row],[Fecha]])</f>
        <v>2022</v>
      </c>
      <c r="D3249" s="82">
        <f>DATE(YEAR(TRM_día[[#This Row],[Fecha]]),MONTH(TRM_día[[#This Row],[Fecha]]),1)</f>
        <v>44866</v>
      </c>
      <c r="E3249">
        <v>4994.6099999999997</v>
      </c>
    </row>
    <row r="3250" spans="2:5">
      <c r="B3250" s="82" t="s">
        <v>3804</v>
      </c>
      <c r="C3250" s="165">
        <f>YEAR(TRM_día[[#This Row],[Fecha]])</f>
        <v>2022</v>
      </c>
      <c r="D3250" s="82">
        <f>DATE(YEAR(TRM_día[[#This Row],[Fecha]]),MONTH(TRM_día[[#This Row],[Fecha]]),1)</f>
        <v>44866</v>
      </c>
      <c r="E3250">
        <v>4958.42</v>
      </c>
    </row>
    <row r="3251" spans="2:5">
      <c r="B3251" s="82" t="s">
        <v>3805</v>
      </c>
      <c r="C3251" s="165">
        <f>YEAR(TRM_día[[#This Row],[Fecha]])</f>
        <v>2022</v>
      </c>
      <c r="D3251" s="82">
        <f>DATE(YEAR(TRM_día[[#This Row],[Fecha]]),MONTH(TRM_día[[#This Row],[Fecha]]),1)</f>
        <v>44866</v>
      </c>
      <c r="E3251">
        <v>4914.34</v>
      </c>
    </row>
    <row r="3252" spans="2:5">
      <c r="B3252" s="82" t="s">
        <v>3806</v>
      </c>
      <c r="C3252" s="165">
        <f>YEAR(TRM_día[[#This Row],[Fecha]])</f>
        <v>2022</v>
      </c>
      <c r="D3252" s="82">
        <f>DATE(YEAR(TRM_día[[#This Row],[Fecha]]),MONTH(TRM_día[[#This Row],[Fecha]]),1)</f>
        <v>44866</v>
      </c>
      <c r="E3252">
        <v>4875.91</v>
      </c>
    </row>
    <row r="3253" spans="2:5">
      <c r="B3253" s="82" t="s">
        <v>3807</v>
      </c>
      <c r="C3253" s="165">
        <f>YEAR(TRM_día[[#This Row],[Fecha]])</f>
        <v>2022</v>
      </c>
      <c r="D3253" s="82">
        <f>DATE(YEAR(TRM_día[[#This Row],[Fecha]]),MONTH(TRM_día[[#This Row],[Fecha]]),1)</f>
        <v>44866</v>
      </c>
      <c r="E3253">
        <v>4875.91</v>
      </c>
    </row>
    <row r="3254" spans="2:5">
      <c r="B3254" s="82" t="s">
        <v>3808</v>
      </c>
      <c r="C3254" s="165">
        <f>YEAR(TRM_día[[#This Row],[Fecha]])</f>
        <v>2022</v>
      </c>
      <c r="D3254" s="82">
        <f>DATE(YEAR(TRM_día[[#This Row],[Fecha]]),MONTH(TRM_día[[#This Row],[Fecha]]),1)</f>
        <v>44866</v>
      </c>
      <c r="E3254">
        <v>4881.41</v>
      </c>
    </row>
    <row r="3255" spans="2:5">
      <c r="B3255" s="82" t="s">
        <v>3809</v>
      </c>
      <c r="C3255" s="165">
        <f>YEAR(TRM_día[[#This Row],[Fecha]])</f>
        <v>2022</v>
      </c>
      <c r="D3255" s="82">
        <f>DATE(YEAR(TRM_día[[#This Row],[Fecha]]),MONTH(TRM_día[[#This Row],[Fecha]]),1)</f>
        <v>44866</v>
      </c>
      <c r="E3255">
        <v>4881.41</v>
      </c>
    </row>
    <row r="3256" spans="2:5">
      <c r="B3256" s="82" t="s">
        <v>3810</v>
      </c>
      <c r="C3256" s="165">
        <f>YEAR(TRM_día[[#This Row],[Fecha]])</f>
        <v>2022</v>
      </c>
      <c r="D3256" s="82">
        <f>DATE(YEAR(TRM_día[[#This Row],[Fecha]]),MONTH(TRM_día[[#This Row],[Fecha]]),1)</f>
        <v>44866</v>
      </c>
      <c r="E3256">
        <v>4881.41</v>
      </c>
    </row>
    <row r="3257" spans="2:5">
      <c r="B3257" s="82" t="s">
        <v>3811</v>
      </c>
      <c r="C3257" s="165">
        <f>YEAR(TRM_día[[#This Row],[Fecha]])</f>
        <v>2022</v>
      </c>
      <c r="D3257" s="82">
        <f>DATE(YEAR(TRM_día[[#This Row],[Fecha]]),MONTH(TRM_día[[#This Row],[Fecha]]),1)</f>
        <v>44866</v>
      </c>
      <c r="E3257">
        <v>4840.6000000000004</v>
      </c>
    </row>
    <row r="3258" spans="2:5">
      <c r="B3258" s="82" t="s">
        <v>3812</v>
      </c>
      <c r="C3258" s="165">
        <f>YEAR(TRM_día[[#This Row],[Fecha]])</f>
        <v>2022</v>
      </c>
      <c r="D3258" s="82">
        <f>DATE(YEAR(TRM_día[[#This Row],[Fecha]]),MONTH(TRM_día[[#This Row],[Fecha]]),1)</f>
        <v>44866</v>
      </c>
      <c r="E3258">
        <v>4809.51</v>
      </c>
    </row>
    <row r="3259" spans="2:5">
      <c r="B3259" s="82" t="s">
        <v>3813</v>
      </c>
      <c r="C3259" s="165">
        <f>YEAR(TRM_día[[#This Row],[Fecha]])</f>
        <v>2022</v>
      </c>
      <c r="D3259" s="82">
        <f>DATE(YEAR(TRM_día[[#This Row],[Fecha]]),MONTH(TRM_día[[#This Row],[Fecha]]),1)</f>
        <v>44896</v>
      </c>
      <c r="E3259">
        <v>4815.59</v>
      </c>
    </row>
    <row r="3260" spans="2:5">
      <c r="B3260" s="82" t="s">
        <v>3814</v>
      </c>
      <c r="C3260" s="165">
        <f>YEAR(TRM_día[[#This Row],[Fecha]])</f>
        <v>2022</v>
      </c>
      <c r="D3260" s="82">
        <f>DATE(YEAR(TRM_día[[#This Row],[Fecha]]),MONTH(TRM_día[[#This Row],[Fecha]]),1)</f>
        <v>44896</v>
      </c>
      <c r="E3260">
        <v>4779.0600000000004</v>
      </c>
    </row>
    <row r="3261" spans="2:5">
      <c r="B3261" s="82" t="s">
        <v>3815</v>
      </c>
      <c r="C3261" s="165">
        <f>YEAR(TRM_día[[#This Row],[Fecha]])</f>
        <v>2022</v>
      </c>
      <c r="D3261" s="82">
        <f>DATE(YEAR(TRM_día[[#This Row],[Fecha]]),MONTH(TRM_día[[#This Row],[Fecha]]),1)</f>
        <v>44896</v>
      </c>
      <c r="E3261">
        <v>4767.1899999999996</v>
      </c>
    </row>
    <row r="3262" spans="2:5">
      <c r="B3262" s="82" t="s">
        <v>3816</v>
      </c>
      <c r="C3262" s="165">
        <f>YEAR(TRM_día[[#This Row],[Fecha]])</f>
        <v>2022</v>
      </c>
      <c r="D3262" s="82">
        <f>DATE(YEAR(TRM_día[[#This Row],[Fecha]]),MONTH(TRM_día[[#This Row],[Fecha]]),1)</f>
        <v>44896</v>
      </c>
      <c r="E3262">
        <v>4767.1899999999996</v>
      </c>
    </row>
    <row r="3263" spans="2:5">
      <c r="B3263" s="82" t="s">
        <v>3817</v>
      </c>
      <c r="C3263" s="165">
        <f>YEAR(TRM_día[[#This Row],[Fecha]])</f>
        <v>2022</v>
      </c>
      <c r="D3263" s="82">
        <f>DATE(YEAR(TRM_día[[#This Row],[Fecha]]),MONTH(TRM_día[[#This Row],[Fecha]]),1)</f>
        <v>44896</v>
      </c>
      <c r="E3263">
        <v>4767.1899999999996</v>
      </c>
    </row>
    <row r="3264" spans="2:5">
      <c r="B3264" s="82" t="s">
        <v>3818</v>
      </c>
      <c r="C3264" s="165">
        <f>YEAR(TRM_día[[#This Row],[Fecha]])</f>
        <v>2022</v>
      </c>
      <c r="D3264" s="82">
        <f>DATE(YEAR(TRM_día[[#This Row],[Fecha]]),MONTH(TRM_día[[#This Row],[Fecha]]),1)</f>
        <v>44896</v>
      </c>
      <c r="E3264">
        <v>4812.37</v>
      </c>
    </row>
    <row r="3265" spans="2:5">
      <c r="B3265" s="82" t="s">
        <v>3819</v>
      </c>
      <c r="C3265" s="165">
        <f>YEAR(TRM_día[[#This Row],[Fecha]])</f>
        <v>2022</v>
      </c>
      <c r="D3265" s="82">
        <f>DATE(YEAR(TRM_día[[#This Row],[Fecha]]),MONTH(TRM_día[[#This Row],[Fecha]]),1)</f>
        <v>44896</v>
      </c>
      <c r="E3265">
        <v>4818.32</v>
      </c>
    </row>
    <row r="3266" spans="2:5">
      <c r="B3266" s="82" t="s">
        <v>3820</v>
      </c>
      <c r="C3266" s="165">
        <f>YEAR(TRM_día[[#This Row],[Fecha]])</f>
        <v>2022</v>
      </c>
      <c r="D3266" s="82">
        <f>DATE(YEAR(TRM_día[[#This Row],[Fecha]]),MONTH(TRM_día[[#This Row],[Fecha]]),1)</f>
        <v>44896</v>
      </c>
      <c r="E3266">
        <v>4825.83</v>
      </c>
    </row>
    <row r="3267" spans="2:5">
      <c r="B3267" s="82" t="s">
        <v>3821</v>
      </c>
      <c r="C3267" s="165">
        <f>YEAR(TRM_día[[#This Row],[Fecha]])</f>
        <v>2022</v>
      </c>
      <c r="D3267" s="82">
        <f>DATE(YEAR(TRM_día[[#This Row],[Fecha]]),MONTH(TRM_día[[#This Row],[Fecha]]),1)</f>
        <v>44896</v>
      </c>
      <c r="E3267">
        <v>4825.83</v>
      </c>
    </row>
    <row r="3268" spans="2:5">
      <c r="B3268" s="82" t="s">
        <v>3822</v>
      </c>
      <c r="C3268" s="165">
        <f>YEAR(TRM_día[[#This Row],[Fecha]])</f>
        <v>2022</v>
      </c>
      <c r="D3268" s="82">
        <f>DATE(YEAR(TRM_día[[#This Row],[Fecha]]),MONTH(TRM_día[[#This Row],[Fecha]]),1)</f>
        <v>44896</v>
      </c>
      <c r="E3268">
        <v>4815.99</v>
      </c>
    </row>
    <row r="3269" spans="2:5">
      <c r="B3269" s="82" t="s">
        <v>3823</v>
      </c>
      <c r="C3269" s="165">
        <f>YEAR(TRM_día[[#This Row],[Fecha]])</f>
        <v>2022</v>
      </c>
      <c r="D3269" s="82">
        <f>DATE(YEAR(TRM_día[[#This Row],[Fecha]]),MONTH(TRM_día[[#This Row],[Fecha]]),1)</f>
        <v>44896</v>
      </c>
      <c r="E3269">
        <v>4815.99</v>
      </c>
    </row>
    <row r="3270" spans="2:5">
      <c r="B3270" s="82" t="s">
        <v>3824</v>
      </c>
      <c r="C3270" s="165">
        <f>YEAR(TRM_día[[#This Row],[Fecha]])</f>
        <v>2022</v>
      </c>
      <c r="D3270" s="82">
        <f>DATE(YEAR(TRM_día[[#This Row],[Fecha]]),MONTH(TRM_día[[#This Row],[Fecha]]),1)</f>
        <v>44896</v>
      </c>
      <c r="E3270">
        <v>4815.99</v>
      </c>
    </row>
    <row r="3271" spans="2:5">
      <c r="B3271" s="82" t="s">
        <v>3825</v>
      </c>
      <c r="C3271" s="165">
        <f>YEAR(TRM_día[[#This Row],[Fecha]])</f>
        <v>2022</v>
      </c>
      <c r="D3271" s="82">
        <f>DATE(YEAR(TRM_día[[#This Row],[Fecha]]),MONTH(TRM_día[[#This Row],[Fecha]]),1)</f>
        <v>44896</v>
      </c>
      <c r="E3271">
        <v>4836.24</v>
      </c>
    </row>
    <row r="3272" spans="2:5">
      <c r="B3272" s="82" t="s">
        <v>3826</v>
      </c>
      <c r="C3272" s="165">
        <f>YEAR(TRM_día[[#This Row],[Fecha]])</f>
        <v>2022</v>
      </c>
      <c r="D3272" s="82">
        <f>DATE(YEAR(TRM_día[[#This Row],[Fecha]]),MONTH(TRM_día[[#This Row],[Fecha]]),1)</f>
        <v>44896</v>
      </c>
      <c r="E3272">
        <v>4791.57</v>
      </c>
    </row>
    <row r="3273" spans="2:5">
      <c r="B3273" s="82" t="s">
        <v>3827</v>
      </c>
      <c r="C3273" s="165">
        <f>YEAR(TRM_día[[#This Row],[Fecha]])</f>
        <v>2022</v>
      </c>
      <c r="D3273" s="82">
        <f>DATE(YEAR(TRM_día[[#This Row],[Fecha]]),MONTH(TRM_día[[#This Row],[Fecha]]),1)</f>
        <v>44896</v>
      </c>
      <c r="E3273">
        <v>4778.28</v>
      </c>
    </row>
    <row r="3274" spans="2:5">
      <c r="B3274" s="82" t="s">
        <v>3828</v>
      </c>
      <c r="C3274" s="165">
        <f>YEAR(TRM_día[[#This Row],[Fecha]])</f>
        <v>2022</v>
      </c>
      <c r="D3274" s="82">
        <f>DATE(YEAR(TRM_día[[#This Row],[Fecha]]),MONTH(TRM_día[[#This Row],[Fecha]]),1)</f>
        <v>44896</v>
      </c>
      <c r="E3274">
        <v>4797.0200000000004</v>
      </c>
    </row>
    <row r="3275" spans="2:5">
      <c r="B3275" s="82" t="s">
        <v>3829</v>
      </c>
      <c r="C3275" s="165">
        <f>YEAR(TRM_día[[#This Row],[Fecha]])</f>
        <v>2022</v>
      </c>
      <c r="D3275" s="82">
        <f>DATE(YEAR(TRM_día[[#This Row],[Fecha]]),MONTH(TRM_día[[#This Row],[Fecha]]),1)</f>
        <v>44896</v>
      </c>
      <c r="E3275">
        <v>4802.4799999999996</v>
      </c>
    </row>
    <row r="3276" spans="2:5">
      <c r="B3276" s="82" t="s">
        <v>3830</v>
      </c>
      <c r="C3276" s="165">
        <f>YEAR(TRM_día[[#This Row],[Fecha]])</f>
        <v>2022</v>
      </c>
      <c r="D3276" s="82">
        <f>DATE(YEAR(TRM_día[[#This Row],[Fecha]]),MONTH(TRM_día[[#This Row],[Fecha]]),1)</f>
        <v>44896</v>
      </c>
      <c r="E3276">
        <v>4802.4799999999996</v>
      </c>
    </row>
    <row r="3277" spans="2:5">
      <c r="B3277" s="82" t="s">
        <v>3831</v>
      </c>
      <c r="C3277" s="165">
        <f>YEAR(TRM_día[[#This Row],[Fecha]])</f>
        <v>2022</v>
      </c>
      <c r="D3277" s="82">
        <f>DATE(YEAR(TRM_día[[#This Row],[Fecha]]),MONTH(TRM_día[[#This Row],[Fecha]]),1)</f>
        <v>44896</v>
      </c>
      <c r="E3277">
        <v>4802.4799999999996</v>
      </c>
    </row>
    <row r="3278" spans="2:5">
      <c r="B3278" s="82" t="s">
        <v>3832</v>
      </c>
      <c r="C3278" s="165">
        <f>YEAR(TRM_día[[#This Row],[Fecha]])</f>
        <v>2022</v>
      </c>
      <c r="D3278" s="82">
        <f>DATE(YEAR(TRM_día[[#This Row],[Fecha]]),MONTH(TRM_día[[#This Row],[Fecha]]),1)</f>
        <v>44896</v>
      </c>
      <c r="E3278">
        <v>4781.28</v>
      </c>
    </row>
    <row r="3279" spans="2:5">
      <c r="B3279" s="82" t="s">
        <v>3833</v>
      </c>
      <c r="C3279" s="165">
        <f>YEAR(TRM_día[[#This Row],[Fecha]])</f>
        <v>2022</v>
      </c>
      <c r="D3279" s="82">
        <f>DATE(YEAR(TRM_día[[#This Row],[Fecha]]),MONTH(TRM_día[[#This Row],[Fecha]]),1)</f>
        <v>44896</v>
      </c>
      <c r="E3279">
        <v>4769.29</v>
      </c>
    </row>
    <row r="3280" spans="2:5">
      <c r="B3280" s="82" t="s">
        <v>3834</v>
      </c>
      <c r="C3280" s="165">
        <f>YEAR(TRM_día[[#This Row],[Fecha]])</f>
        <v>2022</v>
      </c>
      <c r="D3280" s="82">
        <f>DATE(YEAR(TRM_día[[#This Row],[Fecha]]),MONTH(TRM_día[[#This Row],[Fecha]]),1)</f>
        <v>44896</v>
      </c>
      <c r="E3280">
        <v>4761.6400000000003</v>
      </c>
    </row>
    <row r="3281" spans="2:5">
      <c r="B3281" s="82" t="s">
        <v>3835</v>
      </c>
      <c r="C3281" s="165">
        <f>YEAR(TRM_día[[#This Row],[Fecha]])</f>
        <v>2022</v>
      </c>
      <c r="D3281" s="82">
        <f>DATE(YEAR(TRM_día[[#This Row],[Fecha]]),MONTH(TRM_día[[#This Row],[Fecha]]),1)</f>
        <v>44896</v>
      </c>
      <c r="E3281">
        <v>4760.6099999999997</v>
      </c>
    </row>
    <row r="3282" spans="2:5">
      <c r="B3282" s="82" t="s">
        <v>3836</v>
      </c>
      <c r="C3282" s="165">
        <f>YEAR(TRM_día[[#This Row],[Fecha]])</f>
        <v>2022</v>
      </c>
      <c r="D3282" s="82">
        <f>DATE(YEAR(TRM_día[[#This Row],[Fecha]]),MONTH(TRM_día[[#This Row],[Fecha]]),1)</f>
        <v>44896</v>
      </c>
      <c r="E3282">
        <v>4745.04</v>
      </c>
    </row>
    <row r="3283" spans="2:5">
      <c r="B3283" s="82" t="s">
        <v>3837</v>
      </c>
      <c r="C3283" s="165">
        <f>YEAR(TRM_día[[#This Row],[Fecha]])</f>
        <v>2022</v>
      </c>
      <c r="D3283" s="82">
        <f>DATE(YEAR(TRM_día[[#This Row],[Fecha]]),MONTH(TRM_día[[#This Row],[Fecha]]),1)</f>
        <v>44896</v>
      </c>
      <c r="E3283">
        <v>4745.04</v>
      </c>
    </row>
    <row r="3284" spans="2:5">
      <c r="B3284" s="82" t="s">
        <v>3838</v>
      </c>
      <c r="C3284" s="165">
        <f>YEAR(TRM_día[[#This Row],[Fecha]])</f>
        <v>2022</v>
      </c>
      <c r="D3284" s="82">
        <f>DATE(YEAR(TRM_día[[#This Row],[Fecha]]),MONTH(TRM_día[[#This Row],[Fecha]]),1)</f>
        <v>44896</v>
      </c>
      <c r="E3284">
        <v>4745.04</v>
      </c>
    </row>
    <row r="3285" spans="2:5">
      <c r="B3285" s="82" t="s">
        <v>3839</v>
      </c>
      <c r="C3285" s="165">
        <f>YEAR(TRM_día[[#This Row],[Fecha]])</f>
        <v>2022</v>
      </c>
      <c r="D3285" s="82">
        <f>DATE(YEAR(TRM_día[[#This Row],[Fecha]]),MONTH(TRM_día[[#This Row],[Fecha]]),1)</f>
        <v>44896</v>
      </c>
      <c r="E3285">
        <v>4745.04</v>
      </c>
    </row>
    <row r="3286" spans="2:5">
      <c r="B3286" s="82" t="s">
        <v>3840</v>
      </c>
      <c r="C3286" s="165">
        <f>YEAR(TRM_día[[#This Row],[Fecha]])</f>
        <v>2022</v>
      </c>
      <c r="D3286" s="82">
        <f>DATE(YEAR(TRM_día[[#This Row],[Fecha]]),MONTH(TRM_día[[#This Row],[Fecha]]),1)</f>
        <v>44896</v>
      </c>
      <c r="E3286">
        <v>4766.82</v>
      </c>
    </row>
    <row r="3287" spans="2:5">
      <c r="B3287" s="82" t="s">
        <v>3841</v>
      </c>
      <c r="C3287" s="165">
        <f>YEAR(TRM_día[[#This Row],[Fecha]])</f>
        <v>2022</v>
      </c>
      <c r="D3287" s="82">
        <f>DATE(YEAR(TRM_día[[#This Row],[Fecha]]),MONTH(TRM_día[[#This Row],[Fecha]]),1)</f>
        <v>44896</v>
      </c>
      <c r="E3287">
        <v>4765.92</v>
      </c>
    </row>
    <row r="3288" spans="2:5">
      <c r="B3288" s="82" t="s">
        <v>3842</v>
      </c>
      <c r="C3288" s="165">
        <f>YEAR(TRM_día[[#This Row],[Fecha]])</f>
        <v>2022</v>
      </c>
      <c r="D3288" s="82">
        <f>DATE(YEAR(TRM_día[[#This Row],[Fecha]]),MONTH(TRM_día[[#This Row],[Fecha]]),1)</f>
        <v>44896</v>
      </c>
      <c r="E3288">
        <v>4810.2</v>
      </c>
    </row>
    <row r="3289" spans="2:5">
      <c r="B3289" s="82" t="s">
        <v>3843</v>
      </c>
      <c r="C3289" s="165">
        <f>YEAR(TRM_día[[#This Row],[Fecha]])</f>
        <v>2022</v>
      </c>
      <c r="D3289" s="82">
        <f>DATE(YEAR(TRM_día[[#This Row],[Fecha]]),MONTH(TRM_día[[#This Row],[Fecha]]),1)</f>
        <v>44896</v>
      </c>
      <c r="E3289">
        <v>4810.2</v>
      </c>
    </row>
    <row r="3290" spans="2:5">
      <c r="B3290" s="82" t="s">
        <v>3844</v>
      </c>
      <c r="C3290" s="165">
        <f>YEAR(TRM_día[[#This Row],[Fecha]])</f>
        <v>2023</v>
      </c>
      <c r="D3290" s="82">
        <f>DATE(YEAR(TRM_día[[#This Row],[Fecha]]),MONTH(TRM_día[[#This Row],[Fecha]]),1)</f>
        <v>44927</v>
      </c>
      <c r="E3290">
        <v>4810.2</v>
      </c>
    </row>
    <row r="3291" spans="2:5">
      <c r="B3291" s="82" t="s">
        <v>3845</v>
      </c>
      <c r="C3291" s="165">
        <f>YEAR(TRM_día[[#This Row],[Fecha]])</f>
        <v>2023</v>
      </c>
      <c r="D3291" s="82">
        <f>DATE(YEAR(TRM_día[[#This Row],[Fecha]]),MONTH(TRM_día[[#This Row],[Fecha]]),1)</f>
        <v>44927</v>
      </c>
      <c r="E3291">
        <v>4810.2</v>
      </c>
    </row>
    <row r="3292" spans="2:5">
      <c r="B3292" s="82" t="s">
        <v>3846</v>
      </c>
      <c r="C3292" s="165">
        <f>YEAR(TRM_día[[#This Row],[Fecha]])</f>
        <v>2023</v>
      </c>
      <c r="D3292" s="82">
        <f>DATE(YEAR(TRM_día[[#This Row],[Fecha]]),MONTH(TRM_día[[#This Row],[Fecha]]),1)</f>
        <v>44927</v>
      </c>
      <c r="E3292">
        <v>4810.2</v>
      </c>
    </row>
    <row r="3293" spans="2:5">
      <c r="B3293" s="82" t="s">
        <v>3847</v>
      </c>
      <c r="C3293" s="165">
        <f>YEAR(TRM_día[[#This Row],[Fecha]])</f>
        <v>2023</v>
      </c>
      <c r="D3293" s="82">
        <f>DATE(YEAR(TRM_día[[#This Row],[Fecha]]),MONTH(TRM_día[[#This Row],[Fecha]]),1)</f>
        <v>44927</v>
      </c>
      <c r="E3293">
        <v>4842.26</v>
      </c>
    </row>
    <row r="3294" spans="2:5">
      <c r="B3294" s="82" t="s">
        <v>3848</v>
      </c>
      <c r="C3294" s="165">
        <f>YEAR(TRM_día[[#This Row],[Fecha]])</f>
        <v>2023</v>
      </c>
      <c r="D3294" s="82">
        <f>DATE(YEAR(TRM_día[[#This Row],[Fecha]]),MONTH(TRM_día[[#This Row],[Fecha]]),1)</f>
        <v>44927</v>
      </c>
      <c r="E3294">
        <v>4924</v>
      </c>
    </row>
    <row r="3295" spans="2:5">
      <c r="B3295" s="82" t="s">
        <v>3849</v>
      </c>
      <c r="C3295" s="165">
        <f>YEAR(TRM_día[[#This Row],[Fecha]])</f>
        <v>2023</v>
      </c>
      <c r="D3295" s="82">
        <f>DATE(YEAR(TRM_día[[#This Row],[Fecha]]),MONTH(TRM_día[[#This Row],[Fecha]]),1)</f>
        <v>44927</v>
      </c>
      <c r="E3295">
        <v>4989.58</v>
      </c>
    </row>
    <row r="3296" spans="2:5">
      <c r="B3296" s="82" t="s">
        <v>3850</v>
      </c>
      <c r="C3296" s="165">
        <f>YEAR(TRM_día[[#This Row],[Fecha]])</f>
        <v>2023</v>
      </c>
      <c r="D3296" s="82">
        <f>DATE(YEAR(TRM_día[[#This Row],[Fecha]]),MONTH(TRM_día[[#This Row],[Fecha]]),1)</f>
        <v>44927</v>
      </c>
      <c r="E3296">
        <v>4885.66</v>
      </c>
    </row>
    <row r="3297" spans="2:5">
      <c r="B3297" s="82" t="s">
        <v>3851</v>
      </c>
      <c r="C3297" s="165">
        <f>YEAR(TRM_día[[#This Row],[Fecha]])</f>
        <v>2023</v>
      </c>
      <c r="D3297" s="82">
        <f>DATE(YEAR(TRM_día[[#This Row],[Fecha]]),MONTH(TRM_día[[#This Row],[Fecha]]),1)</f>
        <v>44927</v>
      </c>
      <c r="E3297">
        <v>4885.66</v>
      </c>
    </row>
    <row r="3298" spans="2:5">
      <c r="B3298" s="82" t="s">
        <v>3852</v>
      </c>
      <c r="C3298" s="165">
        <f>YEAR(TRM_día[[#This Row],[Fecha]])</f>
        <v>2023</v>
      </c>
      <c r="D3298" s="82">
        <f>DATE(YEAR(TRM_día[[#This Row],[Fecha]]),MONTH(TRM_día[[#This Row],[Fecha]]),1)</f>
        <v>44927</v>
      </c>
      <c r="E3298">
        <v>4885.66</v>
      </c>
    </row>
    <row r="3299" spans="2:5">
      <c r="B3299" s="82" t="s">
        <v>3853</v>
      </c>
      <c r="C3299" s="165">
        <f>YEAR(TRM_día[[#This Row],[Fecha]])</f>
        <v>2023</v>
      </c>
      <c r="D3299" s="82">
        <f>DATE(YEAR(TRM_día[[#This Row],[Fecha]]),MONTH(TRM_día[[#This Row],[Fecha]]),1)</f>
        <v>44927</v>
      </c>
      <c r="E3299">
        <v>4885.66</v>
      </c>
    </row>
    <row r="3300" spans="2:5">
      <c r="B3300" s="82" t="s">
        <v>3854</v>
      </c>
      <c r="C3300" s="165">
        <f>YEAR(TRM_día[[#This Row],[Fecha]])</f>
        <v>2023</v>
      </c>
      <c r="D3300" s="82">
        <f>DATE(YEAR(TRM_día[[#This Row],[Fecha]]),MONTH(TRM_día[[#This Row],[Fecha]]),1)</f>
        <v>44927</v>
      </c>
      <c r="E3300">
        <v>4807.8500000000004</v>
      </c>
    </row>
    <row r="3301" spans="2:5">
      <c r="B3301" s="82" t="s">
        <v>3855</v>
      </c>
      <c r="C3301" s="165">
        <f>YEAR(TRM_día[[#This Row],[Fecha]])</f>
        <v>2023</v>
      </c>
      <c r="D3301" s="82">
        <f>DATE(YEAR(TRM_día[[#This Row],[Fecha]]),MONTH(TRM_día[[#This Row],[Fecha]]),1)</f>
        <v>44927</v>
      </c>
      <c r="E3301">
        <v>4748.54</v>
      </c>
    </row>
    <row r="3302" spans="2:5">
      <c r="B3302" s="82" t="s">
        <v>3856</v>
      </c>
      <c r="C3302" s="165">
        <f>YEAR(TRM_día[[#This Row],[Fecha]])</f>
        <v>2023</v>
      </c>
      <c r="D3302" s="82">
        <f>DATE(YEAR(TRM_día[[#This Row],[Fecha]]),MONTH(TRM_día[[#This Row],[Fecha]]),1)</f>
        <v>44927</v>
      </c>
      <c r="E3302">
        <v>4692.04</v>
      </c>
    </row>
    <row r="3303" spans="2:5">
      <c r="B3303" s="82" t="s">
        <v>3857</v>
      </c>
      <c r="C3303" s="165">
        <f>YEAR(TRM_día[[#This Row],[Fecha]])</f>
        <v>2023</v>
      </c>
      <c r="D3303" s="82">
        <f>DATE(YEAR(TRM_día[[#This Row],[Fecha]]),MONTH(TRM_día[[#This Row],[Fecha]]),1)</f>
        <v>44927</v>
      </c>
      <c r="E3303">
        <v>4693.99</v>
      </c>
    </row>
    <row r="3304" spans="2:5">
      <c r="B3304" s="82" t="s">
        <v>3858</v>
      </c>
      <c r="C3304" s="165">
        <f>YEAR(TRM_día[[#This Row],[Fecha]])</f>
        <v>2023</v>
      </c>
      <c r="D3304" s="82">
        <f>DATE(YEAR(TRM_día[[#This Row],[Fecha]]),MONTH(TRM_día[[#This Row],[Fecha]]),1)</f>
        <v>44927</v>
      </c>
      <c r="E3304">
        <v>4693.99</v>
      </c>
    </row>
    <row r="3305" spans="2:5">
      <c r="B3305" s="82" t="s">
        <v>3859</v>
      </c>
      <c r="C3305" s="165">
        <f>YEAR(TRM_día[[#This Row],[Fecha]])</f>
        <v>2023</v>
      </c>
      <c r="D3305" s="82">
        <f>DATE(YEAR(TRM_día[[#This Row],[Fecha]]),MONTH(TRM_día[[#This Row],[Fecha]]),1)</f>
        <v>44927</v>
      </c>
      <c r="E3305">
        <v>4693.99</v>
      </c>
    </row>
    <row r="3306" spans="2:5">
      <c r="B3306" s="82" t="s">
        <v>3860</v>
      </c>
      <c r="C3306" s="165">
        <f>YEAR(TRM_día[[#This Row],[Fecha]])</f>
        <v>2023</v>
      </c>
      <c r="D3306" s="82">
        <f>DATE(YEAR(TRM_día[[#This Row],[Fecha]]),MONTH(TRM_día[[#This Row],[Fecha]]),1)</f>
        <v>44927</v>
      </c>
      <c r="E3306">
        <v>4693.99</v>
      </c>
    </row>
    <row r="3307" spans="2:5">
      <c r="B3307" s="82" t="s">
        <v>3861</v>
      </c>
      <c r="C3307" s="165">
        <f>YEAR(TRM_día[[#This Row],[Fecha]])</f>
        <v>2023</v>
      </c>
      <c r="D3307" s="82">
        <f>DATE(YEAR(TRM_día[[#This Row],[Fecha]]),MONTH(TRM_día[[#This Row],[Fecha]]),1)</f>
        <v>44927</v>
      </c>
      <c r="E3307">
        <v>4691.09</v>
      </c>
    </row>
    <row r="3308" spans="2:5">
      <c r="B3308" s="82" t="s">
        <v>3862</v>
      </c>
      <c r="C3308" s="165">
        <f>YEAR(TRM_día[[#This Row],[Fecha]])</f>
        <v>2023</v>
      </c>
      <c r="D3308" s="82">
        <f>DATE(YEAR(TRM_día[[#This Row],[Fecha]]),MONTH(TRM_día[[#This Row],[Fecha]]),1)</f>
        <v>44927</v>
      </c>
      <c r="E3308">
        <v>4702.67</v>
      </c>
    </row>
    <row r="3309" spans="2:5">
      <c r="B3309" s="82" t="s">
        <v>3863</v>
      </c>
      <c r="C3309" s="165">
        <f>YEAR(TRM_día[[#This Row],[Fecha]])</f>
        <v>2023</v>
      </c>
      <c r="D3309" s="82">
        <f>DATE(YEAR(TRM_día[[#This Row],[Fecha]]),MONTH(TRM_día[[#This Row],[Fecha]]),1)</f>
        <v>44927</v>
      </c>
      <c r="E3309">
        <v>4683.8500000000004</v>
      </c>
    </row>
    <row r="3310" spans="2:5">
      <c r="B3310" s="82" t="s">
        <v>3864</v>
      </c>
      <c r="C3310" s="165">
        <f>YEAR(TRM_día[[#This Row],[Fecha]])</f>
        <v>2023</v>
      </c>
      <c r="D3310" s="82">
        <f>DATE(YEAR(TRM_día[[#This Row],[Fecha]]),MONTH(TRM_día[[#This Row],[Fecha]]),1)</f>
        <v>44927</v>
      </c>
      <c r="E3310">
        <v>4631.6400000000003</v>
      </c>
    </row>
    <row r="3311" spans="2:5">
      <c r="B3311" s="82" t="s">
        <v>3865</v>
      </c>
      <c r="C3311" s="165">
        <f>YEAR(TRM_día[[#This Row],[Fecha]])</f>
        <v>2023</v>
      </c>
      <c r="D3311" s="82">
        <f>DATE(YEAR(TRM_día[[#This Row],[Fecha]]),MONTH(TRM_día[[#This Row],[Fecha]]),1)</f>
        <v>44927</v>
      </c>
      <c r="E3311">
        <v>4631.6400000000003</v>
      </c>
    </row>
    <row r="3312" spans="2:5">
      <c r="B3312" s="82" t="s">
        <v>3866</v>
      </c>
      <c r="C3312" s="165">
        <f>YEAR(TRM_día[[#This Row],[Fecha]])</f>
        <v>2023</v>
      </c>
      <c r="D3312" s="82">
        <f>DATE(YEAR(TRM_día[[#This Row],[Fecha]]),MONTH(TRM_día[[#This Row],[Fecha]]),1)</f>
        <v>44927</v>
      </c>
      <c r="E3312">
        <v>4631.6400000000003</v>
      </c>
    </row>
    <row r="3313" spans="2:5">
      <c r="B3313" s="82" t="s">
        <v>3867</v>
      </c>
      <c r="C3313" s="165">
        <f>YEAR(TRM_día[[#This Row],[Fecha]])</f>
        <v>2023</v>
      </c>
      <c r="D3313" s="82">
        <f>DATE(YEAR(TRM_día[[#This Row],[Fecha]]),MONTH(TRM_día[[#This Row],[Fecha]]),1)</f>
        <v>44927</v>
      </c>
      <c r="E3313">
        <v>4551.0200000000004</v>
      </c>
    </row>
    <row r="3314" spans="2:5">
      <c r="B3314" s="82" t="s">
        <v>3868</v>
      </c>
      <c r="C3314" s="165">
        <f>YEAR(TRM_día[[#This Row],[Fecha]])</f>
        <v>2023</v>
      </c>
      <c r="D3314" s="82">
        <f>DATE(YEAR(TRM_día[[#This Row],[Fecha]]),MONTH(TRM_día[[#This Row],[Fecha]]),1)</f>
        <v>44927</v>
      </c>
      <c r="E3314">
        <v>4545.9399999999996</v>
      </c>
    </row>
    <row r="3315" spans="2:5">
      <c r="B3315" s="82" t="s">
        <v>3869</v>
      </c>
      <c r="C3315" s="165">
        <f>YEAR(TRM_día[[#This Row],[Fecha]])</f>
        <v>2023</v>
      </c>
      <c r="D3315" s="82">
        <f>DATE(YEAR(TRM_día[[#This Row],[Fecha]]),MONTH(TRM_día[[#This Row],[Fecha]]),1)</f>
        <v>44927</v>
      </c>
      <c r="E3315">
        <v>4538.91</v>
      </c>
    </row>
    <row r="3316" spans="2:5">
      <c r="B3316" s="82" t="s">
        <v>3870</v>
      </c>
      <c r="C3316" s="165">
        <f>YEAR(TRM_día[[#This Row],[Fecha]])</f>
        <v>2023</v>
      </c>
      <c r="D3316" s="82">
        <f>DATE(YEAR(TRM_día[[#This Row],[Fecha]]),MONTH(TRM_día[[#This Row],[Fecha]]),1)</f>
        <v>44927</v>
      </c>
      <c r="E3316">
        <v>4531.75</v>
      </c>
    </row>
    <row r="3317" spans="2:5">
      <c r="B3317" s="82" t="s">
        <v>3871</v>
      </c>
      <c r="C3317" s="165">
        <f>YEAR(TRM_día[[#This Row],[Fecha]])</f>
        <v>2023</v>
      </c>
      <c r="D3317" s="82">
        <f>DATE(YEAR(TRM_día[[#This Row],[Fecha]]),MONTH(TRM_día[[#This Row],[Fecha]]),1)</f>
        <v>44927</v>
      </c>
      <c r="E3317">
        <v>4548.5</v>
      </c>
    </row>
    <row r="3318" spans="2:5">
      <c r="B3318" s="82" t="s">
        <v>3872</v>
      </c>
      <c r="C3318" s="165">
        <f>YEAR(TRM_día[[#This Row],[Fecha]])</f>
        <v>2023</v>
      </c>
      <c r="D3318" s="82">
        <f>DATE(YEAR(TRM_día[[#This Row],[Fecha]]),MONTH(TRM_día[[#This Row],[Fecha]]),1)</f>
        <v>44927</v>
      </c>
      <c r="E3318">
        <v>4548.5</v>
      </c>
    </row>
    <row r="3319" spans="2:5">
      <c r="B3319" s="82" t="s">
        <v>3873</v>
      </c>
      <c r="C3319" s="165">
        <f>YEAR(TRM_día[[#This Row],[Fecha]])</f>
        <v>2023</v>
      </c>
      <c r="D3319" s="82">
        <f>DATE(YEAR(TRM_día[[#This Row],[Fecha]]),MONTH(TRM_día[[#This Row],[Fecha]]),1)</f>
        <v>44927</v>
      </c>
      <c r="E3319">
        <v>4548.5</v>
      </c>
    </row>
    <row r="3320" spans="2:5">
      <c r="B3320" s="82" t="s">
        <v>3874</v>
      </c>
      <c r="C3320" s="165">
        <f>YEAR(TRM_día[[#This Row],[Fecha]])</f>
        <v>2023</v>
      </c>
      <c r="D3320" s="82">
        <f>DATE(YEAR(TRM_día[[#This Row],[Fecha]]),MONTH(TRM_día[[#This Row],[Fecha]]),1)</f>
        <v>44927</v>
      </c>
      <c r="E3320">
        <v>4632.2</v>
      </c>
    </row>
    <row r="3321" spans="2:5">
      <c r="B3321" s="82" t="s">
        <v>3875</v>
      </c>
      <c r="C3321" s="165">
        <f>YEAR(TRM_día[[#This Row],[Fecha]])</f>
        <v>2023</v>
      </c>
      <c r="D3321" s="82">
        <f>DATE(YEAR(TRM_día[[#This Row],[Fecha]]),MONTH(TRM_día[[#This Row],[Fecha]]),1)</f>
        <v>44958</v>
      </c>
      <c r="E3321">
        <v>4648.7</v>
      </c>
    </row>
    <row r="3322" spans="2:5">
      <c r="B3322" s="82" t="s">
        <v>3876</v>
      </c>
      <c r="C3322" s="165">
        <f>YEAR(TRM_día[[#This Row],[Fecha]])</f>
        <v>2023</v>
      </c>
      <c r="D3322" s="82">
        <f>DATE(YEAR(TRM_día[[#This Row],[Fecha]]),MONTH(TRM_día[[#This Row],[Fecha]]),1)</f>
        <v>44958</v>
      </c>
      <c r="E3322">
        <v>4639.04</v>
      </c>
    </row>
    <row r="3323" spans="2:5">
      <c r="B3323" s="82" t="s">
        <v>3877</v>
      </c>
      <c r="C3323" s="165">
        <f>YEAR(TRM_día[[#This Row],[Fecha]])</f>
        <v>2023</v>
      </c>
      <c r="D3323" s="82">
        <f>DATE(YEAR(TRM_día[[#This Row],[Fecha]]),MONTH(TRM_día[[#This Row],[Fecha]]),1)</f>
        <v>44958</v>
      </c>
      <c r="E3323">
        <v>4584.4399999999996</v>
      </c>
    </row>
    <row r="3324" spans="2:5">
      <c r="B3324" s="82" t="s">
        <v>3878</v>
      </c>
      <c r="C3324" s="165">
        <f>YEAR(TRM_día[[#This Row],[Fecha]])</f>
        <v>2023</v>
      </c>
      <c r="D3324" s="82">
        <f>DATE(YEAR(TRM_día[[#This Row],[Fecha]]),MONTH(TRM_día[[#This Row],[Fecha]]),1)</f>
        <v>44958</v>
      </c>
      <c r="E3324">
        <v>4669.74</v>
      </c>
    </row>
    <row r="3325" spans="2:5">
      <c r="B3325" s="82" t="s">
        <v>3879</v>
      </c>
      <c r="C3325" s="165">
        <f>YEAR(TRM_día[[#This Row],[Fecha]])</f>
        <v>2023</v>
      </c>
      <c r="D3325" s="82">
        <f>DATE(YEAR(TRM_día[[#This Row],[Fecha]]),MONTH(TRM_día[[#This Row],[Fecha]]),1)</f>
        <v>44958</v>
      </c>
      <c r="E3325">
        <v>4669.74</v>
      </c>
    </row>
    <row r="3326" spans="2:5">
      <c r="B3326" s="82" t="s">
        <v>3880</v>
      </c>
      <c r="C3326" s="165">
        <f>YEAR(TRM_día[[#This Row],[Fecha]])</f>
        <v>2023</v>
      </c>
      <c r="D3326" s="82">
        <f>DATE(YEAR(TRM_día[[#This Row],[Fecha]]),MONTH(TRM_día[[#This Row],[Fecha]]),1)</f>
        <v>44958</v>
      </c>
      <c r="E3326">
        <v>4669.74</v>
      </c>
    </row>
    <row r="3327" spans="2:5">
      <c r="B3327" s="82" t="s">
        <v>3881</v>
      </c>
      <c r="C3327" s="165">
        <f>YEAR(TRM_día[[#This Row],[Fecha]])</f>
        <v>2023</v>
      </c>
      <c r="D3327" s="82">
        <f>DATE(YEAR(TRM_día[[#This Row],[Fecha]]),MONTH(TRM_día[[#This Row],[Fecha]]),1)</f>
        <v>44958</v>
      </c>
      <c r="E3327">
        <v>4776.25</v>
      </c>
    </row>
    <row r="3328" spans="2:5">
      <c r="B3328" s="82" t="s">
        <v>3882</v>
      </c>
      <c r="C3328" s="165">
        <f>YEAR(TRM_día[[#This Row],[Fecha]])</f>
        <v>2023</v>
      </c>
      <c r="D3328" s="82">
        <f>DATE(YEAR(TRM_día[[#This Row],[Fecha]]),MONTH(TRM_día[[#This Row],[Fecha]]),1)</f>
        <v>44958</v>
      </c>
      <c r="E3328">
        <v>4775.99</v>
      </c>
    </row>
    <row r="3329" spans="2:5">
      <c r="B3329" s="82" t="s">
        <v>3883</v>
      </c>
      <c r="C3329" s="165">
        <f>YEAR(TRM_día[[#This Row],[Fecha]])</f>
        <v>2023</v>
      </c>
      <c r="D3329" s="82">
        <f>DATE(YEAR(TRM_día[[#This Row],[Fecha]]),MONTH(TRM_día[[#This Row],[Fecha]]),1)</f>
        <v>44958</v>
      </c>
      <c r="E3329">
        <v>4769.8500000000004</v>
      </c>
    </row>
    <row r="3330" spans="2:5">
      <c r="B3330" s="82" t="s">
        <v>3884</v>
      </c>
      <c r="C3330" s="165">
        <f>YEAR(TRM_día[[#This Row],[Fecha]])</f>
        <v>2023</v>
      </c>
      <c r="D3330" s="82">
        <f>DATE(YEAR(TRM_día[[#This Row],[Fecha]]),MONTH(TRM_día[[#This Row],[Fecha]]),1)</f>
        <v>44958</v>
      </c>
      <c r="E3330">
        <v>4742.05</v>
      </c>
    </row>
    <row r="3331" spans="2:5">
      <c r="B3331" s="82" t="s">
        <v>3885</v>
      </c>
      <c r="C3331" s="165">
        <f>YEAR(TRM_día[[#This Row],[Fecha]])</f>
        <v>2023</v>
      </c>
      <c r="D3331" s="82">
        <f>DATE(YEAR(TRM_día[[#This Row],[Fecha]]),MONTH(TRM_día[[#This Row],[Fecha]]),1)</f>
        <v>44958</v>
      </c>
      <c r="E3331">
        <v>4777.7299999999996</v>
      </c>
    </row>
    <row r="3332" spans="2:5">
      <c r="B3332" s="82" t="s">
        <v>3886</v>
      </c>
      <c r="C3332" s="165">
        <f>YEAR(TRM_día[[#This Row],[Fecha]])</f>
        <v>2023</v>
      </c>
      <c r="D3332" s="82">
        <f>DATE(YEAR(TRM_día[[#This Row],[Fecha]]),MONTH(TRM_día[[#This Row],[Fecha]]),1)</f>
        <v>44958</v>
      </c>
      <c r="E3332">
        <v>4777.7299999999996</v>
      </c>
    </row>
    <row r="3333" spans="2:5">
      <c r="B3333" s="82" t="s">
        <v>3887</v>
      </c>
      <c r="C3333" s="165">
        <f>YEAR(TRM_día[[#This Row],[Fecha]])</f>
        <v>2023</v>
      </c>
      <c r="D3333" s="82">
        <f>DATE(YEAR(TRM_día[[#This Row],[Fecha]]),MONTH(TRM_día[[#This Row],[Fecha]]),1)</f>
        <v>44958</v>
      </c>
      <c r="E3333">
        <v>4777.7299999999996</v>
      </c>
    </row>
    <row r="3334" spans="2:5">
      <c r="B3334" s="82" t="s">
        <v>3888</v>
      </c>
      <c r="C3334" s="165">
        <f>YEAR(TRM_día[[#This Row],[Fecha]])</f>
        <v>2023</v>
      </c>
      <c r="D3334" s="82">
        <f>DATE(YEAR(TRM_día[[#This Row],[Fecha]]),MONTH(TRM_día[[#This Row],[Fecha]]),1)</f>
        <v>44958</v>
      </c>
      <c r="E3334">
        <v>4818.62</v>
      </c>
    </row>
    <row r="3335" spans="2:5">
      <c r="B3335" s="82" t="s">
        <v>3889</v>
      </c>
      <c r="C3335" s="165">
        <f>YEAR(TRM_día[[#This Row],[Fecha]])</f>
        <v>2023</v>
      </c>
      <c r="D3335" s="82">
        <f>DATE(YEAR(TRM_día[[#This Row],[Fecha]]),MONTH(TRM_día[[#This Row],[Fecha]]),1)</f>
        <v>44958</v>
      </c>
      <c r="E3335">
        <v>4783.24</v>
      </c>
    </row>
    <row r="3336" spans="2:5">
      <c r="B3336" s="82" t="s">
        <v>3890</v>
      </c>
      <c r="C3336" s="165">
        <f>YEAR(TRM_día[[#This Row],[Fecha]])</f>
        <v>2023</v>
      </c>
      <c r="D3336" s="82">
        <f>DATE(YEAR(TRM_día[[#This Row],[Fecha]]),MONTH(TRM_día[[#This Row],[Fecha]]),1)</f>
        <v>44958</v>
      </c>
      <c r="E3336">
        <v>4878.24</v>
      </c>
    </row>
    <row r="3337" spans="2:5">
      <c r="B3337" s="82" t="s">
        <v>3891</v>
      </c>
      <c r="C3337" s="165">
        <f>YEAR(TRM_día[[#This Row],[Fecha]])</f>
        <v>2023</v>
      </c>
      <c r="D3337" s="82">
        <f>DATE(YEAR(TRM_día[[#This Row],[Fecha]]),MONTH(TRM_día[[#This Row],[Fecha]]),1)</f>
        <v>44958</v>
      </c>
      <c r="E3337">
        <v>4966.33</v>
      </c>
    </row>
    <row r="3338" spans="2:5">
      <c r="B3338" s="82" t="s">
        <v>3892</v>
      </c>
      <c r="C3338" s="165">
        <f>YEAR(TRM_día[[#This Row],[Fecha]])</f>
        <v>2023</v>
      </c>
      <c r="D3338" s="82">
        <f>DATE(YEAR(TRM_día[[#This Row],[Fecha]]),MONTH(TRM_día[[#This Row],[Fecha]]),1)</f>
        <v>44958</v>
      </c>
      <c r="E3338">
        <v>4918.9399999999996</v>
      </c>
    </row>
    <row r="3339" spans="2:5">
      <c r="B3339" s="82" t="s">
        <v>3893</v>
      </c>
      <c r="C3339" s="165">
        <f>YEAR(TRM_día[[#This Row],[Fecha]])</f>
        <v>2023</v>
      </c>
      <c r="D3339" s="82">
        <f>DATE(YEAR(TRM_día[[#This Row],[Fecha]]),MONTH(TRM_día[[#This Row],[Fecha]]),1)</f>
        <v>44958</v>
      </c>
      <c r="E3339">
        <v>4918.9399999999996</v>
      </c>
    </row>
    <row r="3340" spans="2:5">
      <c r="B3340" s="82" t="s">
        <v>3894</v>
      </c>
      <c r="C3340" s="165">
        <f>YEAR(TRM_día[[#This Row],[Fecha]])</f>
        <v>2023</v>
      </c>
      <c r="D3340" s="82">
        <f>DATE(YEAR(TRM_día[[#This Row],[Fecha]]),MONTH(TRM_día[[#This Row],[Fecha]]),1)</f>
        <v>44958</v>
      </c>
      <c r="E3340">
        <v>4918.9399999999996</v>
      </c>
    </row>
    <row r="3341" spans="2:5">
      <c r="B3341" s="82" t="s">
        <v>3895</v>
      </c>
      <c r="C3341" s="165">
        <f>YEAR(TRM_día[[#This Row],[Fecha]])</f>
        <v>2023</v>
      </c>
      <c r="D3341" s="82">
        <f>DATE(YEAR(TRM_día[[#This Row],[Fecha]]),MONTH(TRM_día[[#This Row],[Fecha]]),1)</f>
        <v>44958</v>
      </c>
      <c r="E3341">
        <v>4918.9399999999996</v>
      </c>
    </row>
    <row r="3342" spans="2:5">
      <c r="B3342" s="82" t="s">
        <v>3896</v>
      </c>
      <c r="C3342" s="165">
        <f>YEAR(TRM_día[[#This Row],[Fecha]])</f>
        <v>2023</v>
      </c>
      <c r="D3342" s="82">
        <f>DATE(YEAR(TRM_día[[#This Row],[Fecha]]),MONTH(TRM_día[[#This Row],[Fecha]]),1)</f>
        <v>44958</v>
      </c>
      <c r="E3342">
        <v>4950.33</v>
      </c>
    </row>
    <row r="3343" spans="2:5">
      <c r="B3343" s="82" t="s">
        <v>3897</v>
      </c>
      <c r="C3343" s="165">
        <f>YEAR(TRM_día[[#This Row],[Fecha]])</f>
        <v>2023</v>
      </c>
      <c r="D3343" s="82">
        <f>DATE(YEAR(TRM_día[[#This Row],[Fecha]]),MONTH(TRM_día[[#This Row],[Fecha]]),1)</f>
        <v>44958</v>
      </c>
      <c r="E3343">
        <v>4924.91</v>
      </c>
    </row>
    <row r="3344" spans="2:5">
      <c r="B3344" s="82" t="s">
        <v>3898</v>
      </c>
      <c r="C3344" s="165">
        <f>YEAR(TRM_día[[#This Row],[Fecha]])</f>
        <v>2023</v>
      </c>
      <c r="D3344" s="82">
        <f>DATE(YEAR(TRM_día[[#This Row],[Fecha]]),MONTH(TRM_día[[#This Row],[Fecha]]),1)</f>
        <v>44958</v>
      </c>
      <c r="E3344">
        <v>4853.8999999999996</v>
      </c>
    </row>
    <row r="3345" spans="2:5">
      <c r="B3345" s="82" t="s">
        <v>3899</v>
      </c>
      <c r="C3345" s="165">
        <f>YEAR(TRM_día[[#This Row],[Fecha]])</f>
        <v>2023</v>
      </c>
      <c r="D3345" s="82">
        <f>DATE(YEAR(TRM_día[[#This Row],[Fecha]]),MONTH(TRM_día[[#This Row],[Fecha]]),1)</f>
        <v>44958</v>
      </c>
      <c r="E3345">
        <v>4849.6499999999996</v>
      </c>
    </row>
    <row r="3346" spans="2:5">
      <c r="B3346" s="82" t="s">
        <v>3900</v>
      </c>
      <c r="C3346" s="165">
        <f>YEAR(TRM_día[[#This Row],[Fecha]])</f>
        <v>2023</v>
      </c>
      <c r="D3346" s="82">
        <f>DATE(YEAR(TRM_día[[#This Row],[Fecha]]),MONTH(TRM_día[[#This Row],[Fecha]]),1)</f>
        <v>44958</v>
      </c>
      <c r="E3346">
        <v>4849.6499999999996</v>
      </c>
    </row>
    <row r="3347" spans="2:5">
      <c r="B3347" s="82" t="s">
        <v>3901</v>
      </c>
      <c r="C3347" s="165">
        <f>YEAR(TRM_día[[#This Row],[Fecha]])</f>
        <v>2023</v>
      </c>
      <c r="D3347" s="82">
        <f>DATE(YEAR(TRM_día[[#This Row],[Fecha]]),MONTH(TRM_día[[#This Row],[Fecha]]),1)</f>
        <v>44958</v>
      </c>
      <c r="E3347">
        <v>4849.6499999999996</v>
      </c>
    </row>
    <row r="3348" spans="2:5">
      <c r="B3348" s="82" t="s">
        <v>3902</v>
      </c>
      <c r="C3348" s="165">
        <f>YEAR(TRM_día[[#This Row],[Fecha]])</f>
        <v>2023</v>
      </c>
      <c r="D3348" s="82">
        <f>DATE(YEAR(TRM_día[[#This Row],[Fecha]]),MONTH(TRM_día[[#This Row],[Fecha]]),1)</f>
        <v>44958</v>
      </c>
      <c r="E3348">
        <v>4808.1400000000003</v>
      </c>
    </row>
    <row r="3349" spans="2:5">
      <c r="B3349" s="82" t="s">
        <v>3903</v>
      </c>
      <c r="C3349" s="165">
        <f>YEAR(TRM_día[[#This Row],[Fecha]])</f>
        <v>2023</v>
      </c>
      <c r="D3349" s="82">
        <f>DATE(YEAR(TRM_día[[#This Row],[Fecha]]),MONTH(TRM_día[[#This Row],[Fecha]]),1)</f>
        <v>44986</v>
      </c>
      <c r="E3349">
        <v>4814.1099999999997</v>
      </c>
    </row>
    <row r="3350" spans="2:5">
      <c r="B3350" s="82" t="s">
        <v>3904</v>
      </c>
      <c r="C3350" s="165">
        <f>YEAR(TRM_día[[#This Row],[Fecha]])</f>
        <v>2023</v>
      </c>
      <c r="D3350" s="82">
        <f>DATE(YEAR(TRM_día[[#This Row],[Fecha]]),MONTH(TRM_día[[#This Row],[Fecha]]),1)</f>
        <v>44986</v>
      </c>
      <c r="E3350">
        <v>4848.78</v>
      </c>
    </row>
    <row r="3351" spans="2:5">
      <c r="B3351" s="82" t="s">
        <v>3905</v>
      </c>
      <c r="C3351" s="165">
        <f>YEAR(TRM_día[[#This Row],[Fecha]])</f>
        <v>2023</v>
      </c>
      <c r="D3351" s="82">
        <f>DATE(YEAR(TRM_día[[#This Row],[Fecha]]),MONTH(TRM_día[[#This Row],[Fecha]]),1)</f>
        <v>44986</v>
      </c>
      <c r="E3351">
        <v>4855.83</v>
      </c>
    </row>
    <row r="3352" spans="2:5">
      <c r="B3352" s="82" t="s">
        <v>3906</v>
      </c>
      <c r="C3352" s="165">
        <f>YEAR(TRM_día[[#This Row],[Fecha]])</f>
        <v>2023</v>
      </c>
      <c r="D3352" s="82">
        <f>DATE(YEAR(TRM_día[[#This Row],[Fecha]]),MONTH(TRM_día[[#This Row],[Fecha]]),1)</f>
        <v>44986</v>
      </c>
      <c r="E3352">
        <v>4780.8900000000003</v>
      </c>
    </row>
    <row r="3353" spans="2:5">
      <c r="B3353" s="82" t="s">
        <v>3907</v>
      </c>
      <c r="C3353" s="165">
        <f>YEAR(TRM_día[[#This Row],[Fecha]])</f>
        <v>2023</v>
      </c>
      <c r="D3353" s="82">
        <f>DATE(YEAR(TRM_día[[#This Row],[Fecha]]),MONTH(TRM_día[[#This Row],[Fecha]]),1)</f>
        <v>44986</v>
      </c>
      <c r="E3353">
        <v>4780.8900000000003</v>
      </c>
    </row>
    <row r="3354" spans="2:5">
      <c r="B3354" s="82" t="s">
        <v>3908</v>
      </c>
      <c r="C3354" s="165">
        <f>YEAR(TRM_día[[#This Row],[Fecha]])</f>
        <v>2023</v>
      </c>
      <c r="D3354" s="82">
        <f>DATE(YEAR(TRM_día[[#This Row],[Fecha]]),MONTH(TRM_día[[#This Row],[Fecha]]),1)</f>
        <v>44986</v>
      </c>
      <c r="E3354">
        <v>4780.8900000000003</v>
      </c>
    </row>
    <row r="3355" spans="2:5">
      <c r="B3355" s="82" t="s">
        <v>3909</v>
      </c>
      <c r="C3355" s="165">
        <f>YEAR(TRM_día[[#This Row],[Fecha]])</f>
        <v>2023</v>
      </c>
      <c r="D3355" s="82">
        <f>DATE(YEAR(TRM_día[[#This Row],[Fecha]]),MONTH(TRM_día[[#This Row],[Fecha]]),1)</f>
        <v>44986</v>
      </c>
      <c r="E3355">
        <v>4734.42</v>
      </c>
    </row>
    <row r="3356" spans="2:5">
      <c r="B3356" s="82" t="s">
        <v>3910</v>
      </c>
      <c r="C3356" s="165">
        <f>YEAR(TRM_día[[#This Row],[Fecha]])</f>
        <v>2023</v>
      </c>
      <c r="D3356" s="82">
        <f>DATE(YEAR(TRM_día[[#This Row],[Fecha]]),MONTH(TRM_día[[#This Row],[Fecha]]),1)</f>
        <v>44986</v>
      </c>
      <c r="E3356">
        <v>4744.95</v>
      </c>
    </row>
    <row r="3357" spans="2:5">
      <c r="B3357" s="82" t="s">
        <v>3911</v>
      </c>
      <c r="C3357" s="165">
        <f>YEAR(TRM_día[[#This Row],[Fecha]])</f>
        <v>2023</v>
      </c>
      <c r="D3357" s="82">
        <f>DATE(YEAR(TRM_día[[#This Row],[Fecha]]),MONTH(TRM_día[[#This Row],[Fecha]]),1)</f>
        <v>44986</v>
      </c>
      <c r="E3357">
        <v>4755.59</v>
      </c>
    </row>
    <row r="3358" spans="2:5">
      <c r="B3358" s="82" t="s">
        <v>3912</v>
      </c>
      <c r="C3358" s="165">
        <f>YEAR(TRM_día[[#This Row],[Fecha]])</f>
        <v>2023</v>
      </c>
      <c r="D3358" s="82">
        <f>DATE(YEAR(TRM_día[[#This Row],[Fecha]]),MONTH(TRM_día[[#This Row],[Fecha]]),1)</f>
        <v>44986</v>
      </c>
      <c r="E3358">
        <v>4748.6099999999997</v>
      </c>
    </row>
    <row r="3359" spans="2:5">
      <c r="B3359" s="82" t="s">
        <v>3913</v>
      </c>
      <c r="C3359" s="165">
        <f>YEAR(TRM_día[[#This Row],[Fecha]])</f>
        <v>2023</v>
      </c>
      <c r="D3359" s="82">
        <f>DATE(YEAR(TRM_día[[#This Row],[Fecha]]),MONTH(TRM_día[[#This Row],[Fecha]]),1)</f>
        <v>44986</v>
      </c>
      <c r="E3359">
        <v>4748.1400000000003</v>
      </c>
    </row>
    <row r="3360" spans="2:5">
      <c r="B3360" s="82" t="s">
        <v>3914</v>
      </c>
      <c r="C3360" s="165">
        <f>YEAR(TRM_día[[#This Row],[Fecha]])</f>
        <v>2023</v>
      </c>
      <c r="D3360" s="82">
        <f>DATE(YEAR(TRM_día[[#This Row],[Fecha]]),MONTH(TRM_día[[#This Row],[Fecha]]),1)</f>
        <v>44986</v>
      </c>
      <c r="E3360">
        <v>4748.1400000000003</v>
      </c>
    </row>
    <row r="3361" spans="2:5">
      <c r="B3361" s="82" t="s">
        <v>3915</v>
      </c>
      <c r="C3361" s="165">
        <f>YEAR(TRM_día[[#This Row],[Fecha]])</f>
        <v>2023</v>
      </c>
      <c r="D3361" s="82">
        <f>DATE(YEAR(TRM_día[[#This Row],[Fecha]]),MONTH(TRM_día[[#This Row],[Fecha]]),1)</f>
        <v>44986</v>
      </c>
      <c r="E3361">
        <v>4748.1400000000003</v>
      </c>
    </row>
    <row r="3362" spans="2:5">
      <c r="B3362" s="82" t="s">
        <v>3916</v>
      </c>
      <c r="C3362" s="165">
        <f>YEAR(TRM_día[[#This Row],[Fecha]])</f>
        <v>2023</v>
      </c>
      <c r="D3362" s="82">
        <f>DATE(YEAR(TRM_día[[#This Row],[Fecha]]),MONTH(TRM_día[[#This Row],[Fecha]]),1)</f>
        <v>44986</v>
      </c>
      <c r="E3362">
        <v>4769.76</v>
      </c>
    </row>
    <row r="3363" spans="2:5">
      <c r="B3363" s="82" t="s">
        <v>3917</v>
      </c>
      <c r="C3363" s="165">
        <f>YEAR(TRM_día[[#This Row],[Fecha]])</f>
        <v>2023</v>
      </c>
      <c r="D3363" s="82">
        <f>DATE(YEAR(TRM_día[[#This Row],[Fecha]]),MONTH(TRM_día[[#This Row],[Fecha]]),1)</f>
        <v>44986</v>
      </c>
      <c r="E3363">
        <v>4736.03</v>
      </c>
    </row>
    <row r="3364" spans="2:5">
      <c r="B3364" s="82" t="s">
        <v>3918</v>
      </c>
      <c r="C3364" s="165">
        <f>YEAR(TRM_día[[#This Row],[Fecha]])</f>
        <v>2023</v>
      </c>
      <c r="D3364" s="82">
        <f>DATE(YEAR(TRM_día[[#This Row],[Fecha]]),MONTH(TRM_día[[#This Row],[Fecha]]),1)</f>
        <v>44986</v>
      </c>
      <c r="E3364">
        <v>4835.51</v>
      </c>
    </row>
    <row r="3365" spans="2:5">
      <c r="B3365" s="82" t="s">
        <v>3919</v>
      </c>
      <c r="C3365" s="165">
        <f>YEAR(TRM_día[[#This Row],[Fecha]])</f>
        <v>2023</v>
      </c>
      <c r="D3365" s="82">
        <f>DATE(YEAR(TRM_día[[#This Row],[Fecha]]),MONTH(TRM_día[[#This Row],[Fecha]]),1)</f>
        <v>44986</v>
      </c>
      <c r="E3365">
        <v>4866.5</v>
      </c>
    </row>
    <row r="3366" spans="2:5">
      <c r="B3366" s="82" t="s">
        <v>3920</v>
      </c>
      <c r="C3366" s="165">
        <f>YEAR(TRM_día[[#This Row],[Fecha]])</f>
        <v>2023</v>
      </c>
      <c r="D3366" s="82">
        <f>DATE(YEAR(TRM_día[[#This Row],[Fecha]]),MONTH(TRM_día[[#This Row],[Fecha]]),1)</f>
        <v>44986</v>
      </c>
      <c r="E3366">
        <v>4824.25</v>
      </c>
    </row>
    <row r="3367" spans="2:5">
      <c r="B3367" s="82" t="s">
        <v>3921</v>
      </c>
      <c r="C3367" s="165">
        <f>YEAR(TRM_día[[#This Row],[Fecha]])</f>
        <v>2023</v>
      </c>
      <c r="D3367" s="82">
        <f>DATE(YEAR(TRM_día[[#This Row],[Fecha]]),MONTH(TRM_día[[#This Row],[Fecha]]),1)</f>
        <v>44986</v>
      </c>
      <c r="E3367">
        <v>4824.25</v>
      </c>
    </row>
    <row r="3368" spans="2:5">
      <c r="B3368" s="82" t="s">
        <v>3922</v>
      </c>
      <c r="C3368" s="165">
        <f>YEAR(TRM_día[[#This Row],[Fecha]])</f>
        <v>2023</v>
      </c>
      <c r="D3368" s="82">
        <f>DATE(YEAR(TRM_día[[#This Row],[Fecha]]),MONTH(TRM_día[[#This Row],[Fecha]]),1)</f>
        <v>44986</v>
      </c>
      <c r="E3368">
        <v>4824.25</v>
      </c>
    </row>
    <row r="3369" spans="2:5">
      <c r="B3369" s="82" t="s">
        <v>3923</v>
      </c>
      <c r="C3369" s="165">
        <f>YEAR(TRM_día[[#This Row],[Fecha]])</f>
        <v>2023</v>
      </c>
      <c r="D3369" s="82">
        <f>DATE(YEAR(TRM_día[[#This Row],[Fecha]]),MONTH(TRM_día[[#This Row],[Fecha]]),1)</f>
        <v>44986</v>
      </c>
      <c r="E3369">
        <v>4824.25</v>
      </c>
    </row>
    <row r="3370" spans="2:5">
      <c r="B3370" s="82" t="s">
        <v>3924</v>
      </c>
      <c r="C3370" s="165">
        <f>YEAR(TRM_día[[#This Row],[Fecha]])</f>
        <v>2023</v>
      </c>
      <c r="D3370" s="82">
        <f>DATE(YEAR(TRM_día[[#This Row],[Fecha]]),MONTH(TRM_día[[#This Row],[Fecha]]),1)</f>
        <v>44986</v>
      </c>
      <c r="E3370">
        <v>4804.29</v>
      </c>
    </row>
    <row r="3371" spans="2:5">
      <c r="B3371" s="82" t="s">
        <v>3925</v>
      </c>
      <c r="C3371" s="165">
        <f>YEAR(TRM_día[[#This Row],[Fecha]])</f>
        <v>2023</v>
      </c>
      <c r="D3371" s="82">
        <f>DATE(YEAR(TRM_día[[#This Row],[Fecha]]),MONTH(TRM_día[[#This Row],[Fecha]]),1)</f>
        <v>44986</v>
      </c>
      <c r="E3371">
        <v>4776.09</v>
      </c>
    </row>
    <row r="3372" spans="2:5">
      <c r="B3372" s="82" t="s">
        <v>3926</v>
      </c>
      <c r="C3372" s="165">
        <f>YEAR(TRM_día[[#This Row],[Fecha]])</f>
        <v>2023</v>
      </c>
      <c r="D3372" s="82">
        <f>DATE(YEAR(TRM_día[[#This Row],[Fecha]]),MONTH(TRM_día[[#This Row],[Fecha]]),1)</f>
        <v>44986</v>
      </c>
      <c r="E3372">
        <v>4755.12</v>
      </c>
    </row>
    <row r="3373" spans="2:5">
      <c r="B3373" s="82" t="s">
        <v>3927</v>
      </c>
      <c r="C3373" s="165">
        <f>YEAR(TRM_día[[#This Row],[Fecha]])</f>
        <v>2023</v>
      </c>
      <c r="D3373" s="82">
        <f>DATE(YEAR(TRM_día[[#This Row],[Fecha]]),MONTH(TRM_día[[#This Row],[Fecha]]),1)</f>
        <v>44986</v>
      </c>
      <c r="E3373">
        <v>4741.76</v>
      </c>
    </row>
    <row r="3374" spans="2:5">
      <c r="B3374" s="82" t="s">
        <v>3928</v>
      </c>
      <c r="C3374" s="165">
        <f>YEAR(TRM_día[[#This Row],[Fecha]])</f>
        <v>2023</v>
      </c>
      <c r="D3374" s="82">
        <f>DATE(YEAR(TRM_día[[#This Row],[Fecha]]),MONTH(TRM_día[[#This Row],[Fecha]]),1)</f>
        <v>44986</v>
      </c>
      <c r="E3374">
        <v>4741.76</v>
      </c>
    </row>
    <row r="3375" spans="2:5">
      <c r="B3375" s="82" t="s">
        <v>3929</v>
      </c>
      <c r="C3375" s="165">
        <f>YEAR(TRM_día[[#This Row],[Fecha]])</f>
        <v>2023</v>
      </c>
      <c r="D3375" s="82">
        <f>DATE(YEAR(TRM_día[[#This Row],[Fecha]]),MONTH(TRM_día[[#This Row],[Fecha]]),1)</f>
        <v>44986</v>
      </c>
      <c r="E3375">
        <v>4741.76</v>
      </c>
    </row>
    <row r="3376" spans="2:5">
      <c r="B3376" s="82" t="s">
        <v>3930</v>
      </c>
      <c r="C3376" s="165">
        <f>YEAR(TRM_día[[#This Row],[Fecha]])</f>
        <v>2023</v>
      </c>
      <c r="D3376" s="82">
        <f>DATE(YEAR(TRM_día[[#This Row],[Fecha]]),MONTH(TRM_día[[#This Row],[Fecha]]),1)</f>
        <v>44986</v>
      </c>
      <c r="E3376">
        <v>4686.83</v>
      </c>
    </row>
    <row r="3377" spans="2:5">
      <c r="B3377" s="82" t="s">
        <v>3931</v>
      </c>
      <c r="C3377" s="165">
        <f>YEAR(TRM_día[[#This Row],[Fecha]])</f>
        <v>2023</v>
      </c>
      <c r="D3377" s="82">
        <f>DATE(YEAR(TRM_día[[#This Row],[Fecha]]),MONTH(TRM_día[[#This Row],[Fecha]]),1)</f>
        <v>44986</v>
      </c>
      <c r="E3377">
        <v>4658.79</v>
      </c>
    </row>
    <row r="3378" spans="2:5">
      <c r="B3378" s="82" t="s">
        <v>3932</v>
      </c>
      <c r="C3378" s="165">
        <f>YEAR(TRM_día[[#This Row],[Fecha]])</f>
        <v>2023</v>
      </c>
      <c r="D3378" s="82">
        <f>DATE(YEAR(TRM_día[[#This Row],[Fecha]]),MONTH(TRM_día[[#This Row],[Fecha]]),1)</f>
        <v>44986</v>
      </c>
      <c r="E3378">
        <v>4627.63</v>
      </c>
    </row>
    <row r="3379" spans="2:5">
      <c r="B3379" s="82" t="s">
        <v>3933</v>
      </c>
      <c r="C3379" s="165">
        <f>YEAR(TRM_día[[#This Row],[Fecha]])</f>
        <v>2023</v>
      </c>
      <c r="D3379" s="82">
        <f>DATE(YEAR(TRM_día[[#This Row],[Fecha]]),MONTH(TRM_día[[#This Row],[Fecha]]),1)</f>
        <v>44986</v>
      </c>
      <c r="E3379">
        <v>4627.2700000000004</v>
      </c>
    </row>
    <row r="3380" spans="2:5">
      <c r="B3380" s="82" t="s">
        <v>3934</v>
      </c>
      <c r="C3380" s="165">
        <f>YEAR(TRM_día[[#This Row],[Fecha]])</f>
        <v>2023</v>
      </c>
      <c r="D3380" s="82">
        <f>DATE(YEAR(TRM_día[[#This Row],[Fecha]]),MONTH(TRM_día[[#This Row],[Fecha]]),1)</f>
        <v>45017</v>
      </c>
      <c r="E3380">
        <v>4646.08</v>
      </c>
    </row>
    <row r="3381" spans="2:5">
      <c r="B3381" s="82" t="s">
        <v>3935</v>
      </c>
      <c r="C3381" s="165">
        <f>YEAR(TRM_día[[#This Row],[Fecha]])</f>
        <v>2023</v>
      </c>
      <c r="D3381" s="82">
        <f>DATE(YEAR(TRM_día[[#This Row],[Fecha]]),MONTH(TRM_día[[#This Row],[Fecha]]),1)</f>
        <v>45017</v>
      </c>
      <c r="E3381">
        <v>4646.08</v>
      </c>
    </row>
    <row r="3382" spans="2:5">
      <c r="B3382" s="82" t="s">
        <v>3936</v>
      </c>
      <c r="C3382" s="165">
        <f>YEAR(TRM_día[[#This Row],[Fecha]])</f>
        <v>2023</v>
      </c>
      <c r="D3382" s="82">
        <f>DATE(YEAR(TRM_día[[#This Row],[Fecha]]),MONTH(TRM_día[[#This Row],[Fecha]]),1)</f>
        <v>45017</v>
      </c>
      <c r="E3382">
        <v>4646.08</v>
      </c>
    </row>
    <row r="3383" spans="2:5">
      <c r="B3383" s="82" t="s">
        <v>3937</v>
      </c>
      <c r="C3383" s="165">
        <f>YEAR(TRM_día[[#This Row],[Fecha]])</f>
        <v>2023</v>
      </c>
      <c r="D3383" s="82">
        <f>DATE(YEAR(TRM_día[[#This Row],[Fecha]]),MONTH(TRM_día[[#This Row],[Fecha]]),1)</f>
        <v>45017</v>
      </c>
      <c r="E3383">
        <v>4603</v>
      </c>
    </row>
    <row r="3384" spans="2:5">
      <c r="B3384" s="82" t="s">
        <v>3938</v>
      </c>
      <c r="C3384" s="165">
        <f>YEAR(TRM_día[[#This Row],[Fecha]])</f>
        <v>2023</v>
      </c>
      <c r="D3384" s="82">
        <f>DATE(YEAR(TRM_día[[#This Row],[Fecha]]),MONTH(TRM_día[[#This Row],[Fecha]]),1)</f>
        <v>45017</v>
      </c>
      <c r="E3384">
        <v>4587.3100000000004</v>
      </c>
    </row>
    <row r="3385" spans="2:5">
      <c r="B3385" s="82" t="s">
        <v>3939</v>
      </c>
      <c r="C3385" s="165">
        <f>YEAR(TRM_día[[#This Row],[Fecha]])</f>
        <v>2023</v>
      </c>
      <c r="D3385" s="82">
        <f>DATE(YEAR(TRM_día[[#This Row],[Fecha]]),MONTH(TRM_día[[#This Row],[Fecha]]),1)</f>
        <v>45017</v>
      </c>
      <c r="E3385">
        <v>4570.91</v>
      </c>
    </row>
    <row r="3386" spans="2:5">
      <c r="B3386" s="82" t="s">
        <v>3940</v>
      </c>
      <c r="C3386" s="165">
        <f>YEAR(TRM_día[[#This Row],[Fecha]])</f>
        <v>2023</v>
      </c>
      <c r="D3386" s="82">
        <f>DATE(YEAR(TRM_día[[#This Row],[Fecha]]),MONTH(TRM_día[[#This Row],[Fecha]]),1)</f>
        <v>45017</v>
      </c>
      <c r="E3386">
        <v>4570.91</v>
      </c>
    </row>
    <row r="3387" spans="2:5">
      <c r="B3387" s="82" t="s">
        <v>3941</v>
      </c>
      <c r="C3387" s="165">
        <f>YEAR(TRM_día[[#This Row],[Fecha]])</f>
        <v>2023</v>
      </c>
      <c r="D3387" s="82">
        <f>DATE(YEAR(TRM_día[[#This Row],[Fecha]]),MONTH(TRM_día[[#This Row],[Fecha]]),1)</f>
        <v>45017</v>
      </c>
      <c r="E3387">
        <v>4570.91</v>
      </c>
    </row>
    <row r="3388" spans="2:5">
      <c r="B3388" s="82" t="s">
        <v>3942</v>
      </c>
      <c r="C3388" s="165">
        <f>YEAR(TRM_día[[#This Row],[Fecha]])</f>
        <v>2023</v>
      </c>
      <c r="D3388" s="82">
        <f>DATE(YEAR(TRM_día[[#This Row],[Fecha]]),MONTH(TRM_día[[#This Row],[Fecha]]),1)</f>
        <v>45017</v>
      </c>
      <c r="E3388">
        <v>4570.91</v>
      </c>
    </row>
    <row r="3389" spans="2:5">
      <c r="B3389" s="82" t="s">
        <v>3943</v>
      </c>
      <c r="C3389" s="165">
        <f>YEAR(TRM_día[[#This Row],[Fecha]])</f>
        <v>2023</v>
      </c>
      <c r="D3389" s="82">
        <f>DATE(YEAR(TRM_día[[#This Row],[Fecha]]),MONTH(TRM_día[[#This Row],[Fecha]]),1)</f>
        <v>45017</v>
      </c>
      <c r="E3389">
        <v>4570.91</v>
      </c>
    </row>
    <row r="3390" spans="2:5">
      <c r="B3390" s="82" t="s">
        <v>3944</v>
      </c>
      <c r="C3390" s="165">
        <f>YEAR(TRM_día[[#This Row],[Fecha]])</f>
        <v>2023</v>
      </c>
      <c r="D3390" s="82">
        <f>DATE(YEAR(TRM_día[[#This Row],[Fecha]]),MONTH(TRM_día[[#This Row],[Fecha]]),1)</f>
        <v>45017</v>
      </c>
      <c r="E3390">
        <v>4564.24</v>
      </c>
    </row>
    <row r="3391" spans="2:5">
      <c r="B3391" s="82" t="s">
        <v>3945</v>
      </c>
      <c r="C3391" s="165">
        <f>YEAR(TRM_día[[#This Row],[Fecha]])</f>
        <v>2023</v>
      </c>
      <c r="D3391" s="82">
        <f>DATE(YEAR(TRM_día[[#This Row],[Fecha]]),MONTH(TRM_día[[#This Row],[Fecha]]),1)</f>
        <v>45017</v>
      </c>
      <c r="E3391">
        <v>4516.76</v>
      </c>
    </row>
    <row r="3392" spans="2:5">
      <c r="B3392" s="82" t="s">
        <v>3946</v>
      </c>
      <c r="C3392" s="165">
        <f>YEAR(TRM_día[[#This Row],[Fecha]])</f>
        <v>2023</v>
      </c>
      <c r="D3392" s="82">
        <f>DATE(YEAR(TRM_día[[#This Row],[Fecha]]),MONTH(TRM_día[[#This Row],[Fecha]]),1)</f>
        <v>45017</v>
      </c>
      <c r="E3392">
        <v>4458.87</v>
      </c>
    </row>
    <row r="3393" spans="2:5">
      <c r="B3393" s="82" t="s">
        <v>3947</v>
      </c>
      <c r="C3393" s="165">
        <f>YEAR(TRM_día[[#This Row],[Fecha]])</f>
        <v>2023</v>
      </c>
      <c r="D3393" s="82">
        <f>DATE(YEAR(TRM_día[[#This Row],[Fecha]]),MONTH(TRM_día[[#This Row],[Fecha]]),1)</f>
        <v>45017</v>
      </c>
      <c r="E3393">
        <v>4424.0200000000004</v>
      </c>
    </row>
    <row r="3394" spans="2:5">
      <c r="B3394" s="82" t="s">
        <v>3948</v>
      </c>
      <c r="C3394" s="165">
        <f>YEAR(TRM_día[[#This Row],[Fecha]])</f>
        <v>2023</v>
      </c>
      <c r="D3394" s="82">
        <f>DATE(YEAR(TRM_día[[#This Row],[Fecha]]),MONTH(TRM_día[[#This Row],[Fecha]]),1)</f>
        <v>45017</v>
      </c>
      <c r="E3394">
        <v>4425.2700000000004</v>
      </c>
    </row>
    <row r="3395" spans="2:5">
      <c r="B3395" s="82" t="s">
        <v>3949</v>
      </c>
      <c r="C3395" s="165">
        <f>YEAR(TRM_día[[#This Row],[Fecha]])</f>
        <v>2023</v>
      </c>
      <c r="D3395" s="82">
        <f>DATE(YEAR(TRM_día[[#This Row],[Fecha]]),MONTH(TRM_día[[#This Row],[Fecha]]),1)</f>
        <v>45017</v>
      </c>
      <c r="E3395">
        <v>4425.2700000000004</v>
      </c>
    </row>
    <row r="3396" spans="2:5">
      <c r="B3396" s="82" t="s">
        <v>3950</v>
      </c>
      <c r="C3396" s="165">
        <f>YEAR(TRM_día[[#This Row],[Fecha]])</f>
        <v>2023</v>
      </c>
      <c r="D3396" s="82">
        <f>DATE(YEAR(TRM_día[[#This Row],[Fecha]]),MONTH(TRM_día[[#This Row],[Fecha]]),1)</f>
        <v>45017</v>
      </c>
      <c r="E3396">
        <v>4425.2700000000004</v>
      </c>
    </row>
    <row r="3397" spans="2:5">
      <c r="B3397" s="82" t="s">
        <v>3951</v>
      </c>
      <c r="C3397" s="165">
        <f>YEAR(TRM_día[[#This Row],[Fecha]])</f>
        <v>2023</v>
      </c>
      <c r="D3397" s="82">
        <f>DATE(YEAR(TRM_día[[#This Row],[Fecha]]),MONTH(TRM_día[[#This Row],[Fecha]]),1)</f>
        <v>45017</v>
      </c>
      <c r="E3397">
        <v>4431.45</v>
      </c>
    </row>
    <row r="3398" spans="2:5">
      <c r="B3398" s="82" t="s">
        <v>3952</v>
      </c>
      <c r="C3398" s="165">
        <f>YEAR(TRM_día[[#This Row],[Fecha]])</f>
        <v>2023</v>
      </c>
      <c r="D3398" s="82">
        <f>DATE(YEAR(TRM_día[[#This Row],[Fecha]]),MONTH(TRM_día[[#This Row],[Fecha]]),1)</f>
        <v>45017</v>
      </c>
      <c r="E3398">
        <v>4473.07</v>
      </c>
    </row>
    <row r="3399" spans="2:5">
      <c r="B3399" s="82" t="s">
        <v>3953</v>
      </c>
      <c r="C3399" s="165">
        <f>YEAR(TRM_día[[#This Row],[Fecha]])</f>
        <v>2023</v>
      </c>
      <c r="D3399" s="82">
        <f>DATE(YEAR(TRM_día[[#This Row],[Fecha]]),MONTH(TRM_día[[#This Row],[Fecha]]),1)</f>
        <v>45017</v>
      </c>
      <c r="E3399">
        <v>4532.43</v>
      </c>
    </row>
    <row r="3400" spans="2:5">
      <c r="B3400" s="82" t="s">
        <v>3954</v>
      </c>
      <c r="C3400" s="165">
        <f>YEAR(TRM_día[[#This Row],[Fecha]])</f>
        <v>2023</v>
      </c>
      <c r="D3400" s="82">
        <f>DATE(YEAR(TRM_día[[#This Row],[Fecha]]),MONTH(TRM_día[[#This Row],[Fecha]]),1)</f>
        <v>45017</v>
      </c>
      <c r="E3400">
        <v>4535.78</v>
      </c>
    </row>
    <row r="3401" spans="2:5">
      <c r="B3401" s="82" t="s">
        <v>3955</v>
      </c>
      <c r="C3401" s="165">
        <f>YEAR(TRM_día[[#This Row],[Fecha]])</f>
        <v>2023</v>
      </c>
      <c r="D3401" s="82">
        <f>DATE(YEAR(TRM_día[[#This Row],[Fecha]]),MONTH(TRM_día[[#This Row],[Fecha]]),1)</f>
        <v>45017</v>
      </c>
      <c r="E3401">
        <v>4523.6400000000003</v>
      </c>
    </row>
    <row r="3402" spans="2:5">
      <c r="B3402" s="82" t="s">
        <v>3956</v>
      </c>
      <c r="C3402" s="165">
        <f>YEAR(TRM_día[[#This Row],[Fecha]])</f>
        <v>2023</v>
      </c>
      <c r="D3402" s="82">
        <f>DATE(YEAR(TRM_día[[#This Row],[Fecha]]),MONTH(TRM_día[[#This Row],[Fecha]]),1)</f>
        <v>45017</v>
      </c>
      <c r="E3402">
        <v>4523.6400000000003</v>
      </c>
    </row>
    <row r="3403" spans="2:5">
      <c r="B3403" s="82" t="s">
        <v>3957</v>
      </c>
      <c r="C3403" s="165">
        <f>YEAR(TRM_día[[#This Row],[Fecha]])</f>
        <v>2023</v>
      </c>
      <c r="D3403" s="82">
        <f>DATE(YEAR(TRM_día[[#This Row],[Fecha]]),MONTH(TRM_día[[#This Row],[Fecha]]),1)</f>
        <v>45017</v>
      </c>
      <c r="E3403">
        <v>4523.6400000000003</v>
      </c>
    </row>
    <row r="3404" spans="2:5">
      <c r="B3404" s="82" t="s">
        <v>3958</v>
      </c>
      <c r="C3404" s="165">
        <f>YEAR(TRM_día[[#This Row],[Fecha]])</f>
        <v>2023</v>
      </c>
      <c r="D3404" s="82">
        <f>DATE(YEAR(TRM_día[[#This Row],[Fecha]]),MONTH(TRM_día[[#This Row],[Fecha]]),1)</f>
        <v>45017</v>
      </c>
      <c r="E3404">
        <v>4482.45</v>
      </c>
    </row>
    <row r="3405" spans="2:5">
      <c r="B3405" s="82" t="s">
        <v>3959</v>
      </c>
      <c r="C3405" s="165">
        <f>YEAR(TRM_día[[#This Row],[Fecha]])</f>
        <v>2023</v>
      </c>
      <c r="D3405" s="82">
        <f>DATE(YEAR(TRM_día[[#This Row],[Fecha]]),MONTH(TRM_día[[#This Row],[Fecha]]),1)</f>
        <v>45017</v>
      </c>
      <c r="E3405">
        <v>4486.6000000000004</v>
      </c>
    </row>
    <row r="3406" spans="2:5">
      <c r="B3406" s="82" t="s">
        <v>3960</v>
      </c>
      <c r="C3406" s="165">
        <f>YEAR(TRM_día[[#This Row],[Fecha]])</f>
        <v>2023</v>
      </c>
      <c r="D3406" s="82">
        <f>DATE(YEAR(TRM_día[[#This Row],[Fecha]]),MONTH(TRM_día[[#This Row],[Fecha]]),1)</f>
        <v>45017</v>
      </c>
      <c r="E3406">
        <v>4552.59</v>
      </c>
    </row>
    <row r="3407" spans="2:5">
      <c r="B3407" s="82" t="s">
        <v>3961</v>
      </c>
      <c r="C3407" s="165">
        <f>YEAR(TRM_día[[#This Row],[Fecha]])</f>
        <v>2023</v>
      </c>
      <c r="D3407" s="82">
        <f>DATE(YEAR(TRM_día[[#This Row],[Fecha]]),MONTH(TRM_día[[#This Row],[Fecha]]),1)</f>
        <v>45017</v>
      </c>
      <c r="E3407">
        <v>4654.1400000000003</v>
      </c>
    </row>
    <row r="3408" spans="2:5">
      <c r="B3408" s="82" t="s">
        <v>3962</v>
      </c>
      <c r="C3408" s="165">
        <f>YEAR(TRM_día[[#This Row],[Fecha]])</f>
        <v>2023</v>
      </c>
      <c r="D3408" s="82">
        <f>DATE(YEAR(TRM_día[[#This Row],[Fecha]]),MONTH(TRM_día[[#This Row],[Fecha]]),1)</f>
        <v>45017</v>
      </c>
      <c r="E3408">
        <v>4669</v>
      </c>
    </row>
    <row r="3409" spans="2:5">
      <c r="B3409" s="82" t="s">
        <v>3963</v>
      </c>
      <c r="C3409" s="165">
        <f>YEAR(TRM_día[[#This Row],[Fecha]])</f>
        <v>2023</v>
      </c>
      <c r="D3409" s="82">
        <f>DATE(YEAR(TRM_día[[#This Row],[Fecha]]),MONTH(TRM_día[[#This Row],[Fecha]]),1)</f>
        <v>45017</v>
      </c>
      <c r="E3409">
        <v>4669</v>
      </c>
    </row>
    <row r="3410" spans="2:5">
      <c r="B3410" s="82" t="s">
        <v>3964</v>
      </c>
      <c r="C3410" s="165">
        <f>YEAR(TRM_día[[#This Row],[Fecha]])</f>
        <v>2023</v>
      </c>
      <c r="D3410" s="82">
        <f>DATE(YEAR(TRM_día[[#This Row],[Fecha]]),MONTH(TRM_día[[#This Row],[Fecha]]),1)</f>
        <v>45047</v>
      </c>
      <c r="E3410">
        <v>4669</v>
      </c>
    </row>
    <row r="3411" spans="2:5">
      <c r="B3411" s="82" t="s">
        <v>3965</v>
      </c>
      <c r="C3411" s="165">
        <f>YEAR(TRM_día[[#This Row],[Fecha]])</f>
        <v>2023</v>
      </c>
      <c r="D3411" s="82">
        <f>DATE(YEAR(TRM_día[[#This Row],[Fecha]]),MONTH(TRM_día[[#This Row],[Fecha]]),1)</f>
        <v>45047</v>
      </c>
      <c r="E3411">
        <v>4669</v>
      </c>
    </row>
    <row r="3412" spans="2:5">
      <c r="B3412" s="82" t="s">
        <v>3966</v>
      </c>
      <c r="C3412" s="165">
        <f>YEAR(TRM_día[[#This Row],[Fecha]])</f>
        <v>2023</v>
      </c>
      <c r="D3412" s="82">
        <f>DATE(YEAR(TRM_día[[#This Row],[Fecha]]),MONTH(TRM_día[[#This Row],[Fecha]]),1)</f>
        <v>45047</v>
      </c>
      <c r="E3412">
        <v>4713.08</v>
      </c>
    </row>
    <row r="3413" spans="2:5">
      <c r="B3413" s="82" t="s">
        <v>3967</v>
      </c>
      <c r="C3413" s="165">
        <f>YEAR(TRM_día[[#This Row],[Fecha]])</f>
        <v>2023</v>
      </c>
      <c r="D3413" s="82">
        <f>DATE(YEAR(TRM_día[[#This Row],[Fecha]]),MONTH(TRM_día[[#This Row],[Fecha]]),1)</f>
        <v>45047</v>
      </c>
      <c r="E3413">
        <v>4667.09</v>
      </c>
    </row>
    <row r="3414" spans="2:5">
      <c r="B3414" s="82" t="s">
        <v>3968</v>
      </c>
      <c r="C3414" s="165">
        <f>YEAR(TRM_día[[#This Row],[Fecha]])</f>
        <v>2023</v>
      </c>
      <c r="D3414" s="82">
        <f>DATE(YEAR(TRM_día[[#This Row],[Fecha]]),MONTH(TRM_día[[#This Row],[Fecha]]),1)</f>
        <v>45047</v>
      </c>
      <c r="E3414">
        <v>4616.58</v>
      </c>
    </row>
    <row r="3415" spans="2:5">
      <c r="B3415" s="82" t="s">
        <v>3969</v>
      </c>
      <c r="C3415" s="165">
        <f>YEAR(TRM_día[[#This Row],[Fecha]])</f>
        <v>2023</v>
      </c>
      <c r="D3415" s="82">
        <f>DATE(YEAR(TRM_día[[#This Row],[Fecha]]),MONTH(TRM_día[[#This Row],[Fecha]]),1)</f>
        <v>45047</v>
      </c>
      <c r="E3415">
        <v>4552.5600000000004</v>
      </c>
    </row>
    <row r="3416" spans="2:5">
      <c r="B3416" s="82" t="s">
        <v>3970</v>
      </c>
      <c r="C3416" s="165">
        <f>YEAR(TRM_día[[#This Row],[Fecha]])</f>
        <v>2023</v>
      </c>
      <c r="D3416" s="82">
        <f>DATE(YEAR(TRM_día[[#This Row],[Fecha]]),MONTH(TRM_día[[#This Row],[Fecha]]),1)</f>
        <v>45047</v>
      </c>
      <c r="E3416">
        <v>4552.5600000000004</v>
      </c>
    </row>
    <row r="3417" spans="2:5">
      <c r="B3417" s="82" t="s">
        <v>3971</v>
      </c>
      <c r="C3417" s="165">
        <f>YEAR(TRM_día[[#This Row],[Fecha]])</f>
        <v>2023</v>
      </c>
      <c r="D3417" s="82">
        <f>DATE(YEAR(TRM_día[[#This Row],[Fecha]]),MONTH(TRM_día[[#This Row],[Fecha]]),1)</f>
        <v>45047</v>
      </c>
      <c r="E3417">
        <v>4552.5600000000004</v>
      </c>
    </row>
    <row r="3418" spans="2:5">
      <c r="B3418" s="82" t="s">
        <v>3972</v>
      </c>
      <c r="C3418" s="165">
        <f>YEAR(TRM_día[[#This Row],[Fecha]])</f>
        <v>2023</v>
      </c>
      <c r="D3418" s="82">
        <f>DATE(YEAR(TRM_día[[#This Row],[Fecha]]),MONTH(TRM_día[[#This Row],[Fecha]]),1)</f>
        <v>45047</v>
      </c>
      <c r="E3418">
        <v>4490.58</v>
      </c>
    </row>
    <row r="3419" spans="2:5">
      <c r="B3419" s="82" t="s">
        <v>3973</v>
      </c>
      <c r="C3419" s="165">
        <f>YEAR(TRM_día[[#This Row],[Fecha]])</f>
        <v>2023</v>
      </c>
      <c r="D3419" s="82">
        <f>DATE(YEAR(TRM_día[[#This Row],[Fecha]]),MONTH(TRM_día[[#This Row],[Fecha]]),1)</f>
        <v>45047</v>
      </c>
      <c r="E3419">
        <v>4540.34</v>
      </c>
    </row>
    <row r="3420" spans="2:5">
      <c r="B3420" s="82" t="s">
        <v>3974</v>
      </c>
      <c r="C3420" s="165">
        <f>YEAR(TRM_día[[#This Row],[Fecha]])</f>
        <v>2023</v>
      </c>
      <c r="D3420" s="82">
        <f>DATE(YEAR(TRM_día[[#This Row],[Fecha]]),MONTH(TRM_día[[#This Row],[Fecha]]),1)</f>
        <v>45047</v>
      </c>
      <c r="E3420">
        <v>4545.3900000000003</v>
      </c>
    </row>
    <row r="3421" spans="2:5">
      <c r="B3421" s="82" t="s">
        <v>3975</v>
      </c>
      <c r="C3421" s="165">
        <f>YEAR(TRM_día[[#This Row],[Fecha]])</f>
        <v>2023</v>
      </c>
      <c r="D3421" s="82">
        <f>DATE(YEAR(TRM_día[[#This Row],[Fecha]]),MONTH(TRM_día[[#This Row],[Fecha]]),1)</f>
        <v>45047</v>
      </c>
      <c r="E3421">
        <v>4601.1499999999996</v>
      </c>
    </row>
    <row r="3422" spans="2:5">
      <c r="B3422" s="82" t="s">
        <v>3976</v>
      </c>
      <c r="C3422" s="165">
        <f>YEAR(TRM_día[[#This Row],[Fecha]])</f>
        <v>2023</v>
      </c>
      <c r="D3422" s="82">
        <f>DATE(YEAR(TRM_día[[#This Row],[Fecha]]),MONTH(TRM_día[[#This Row],[Fecha]]),1)</f>
        <v>45047</v>
      </c>
      <c r="E3422">
        <v>4564.4399999999996</v>
      </c>
    </row>
    <row r="3423" spans="2:5">
      <c r="B3423" s="82" t="s">
        <v>3977</v>
      </c>
      <c r="C3423" s="165">
        <f>YEAR(TRM_día[[#This Row],[Fecha]])</f>
        <v>2023</v>
      </c>
      <c r="D3423" s="82">
        <f>DATE(YEAR(TRM_día[[#This Row],[Fecha]]),MONTH(TRM_día[[#This Row],[Fecha]]),1)</f>
        <v>45047</v>
      </c>
      <c r="E3423">
        <v>4564.4399999999996</v>
      </c>
    </row>
    <row r="3424" spans="2:5">
      <c r="B3424" s="82" t="s">
        <v>3978</v>
      </c>
      <c r="C3424" s="165">
        <f>YEAR(TRM_día[[#This Row],[Fecha]])</f>
        <v>2023</v>
      </c>
      <c r="D3424" s="82">
        <f>DATE(YEAR(TRM_día[[#This Row],[Fecha]]),MONTH(TRM_día[[#This Row],[Fecha]]),1)</f>
        <v>45047</v>
      </c>
      <c r="E3424">
        <v>4564.4399999999996</v>
      </c>
    </row>
    <row r="3425" spans="2:5">
      <c r="B3425" s="82" t="s">
        <v>3979</v>
      </c>
      <c r="C3425" s="165">
        <f>YEAR(TRM_día[[#This Row],[Fecha]])</f>
        <v>2023</v>
      </c>
      <c r="D3425" s="82">
        <f>DATE(YEAR(TRM_día[[#This Row],[Fecha]]),MONTH(TRM_día[[#This Row],[Fecha]]),1)</f>
        <v>45047</v>
      </c>
      <c r="E3425">
        <v>4506.49</v>
      </c>
    </row>
    <row r="3426" spans="2:5">
      <c r="B3426" s="82" t="s">
        <v>3980</v>
      </c>
      <c r="C3426" s="165">
        <f>YEAR(TRM_día[[#This Row],[Fecha]])</f>
        <v>2023</v>
      </c>
      <c r="D3426" s="82">
        <f>DATE(YEAR(TRM_día[[#This Row],[Fecha]]),MONTH(TRM_día[[#This Row],[Fecha]]),1)</f>
        <v>45047</v>
      </c>
      <c r="E3426">
        <v>4531.58</v>
      </c>
    </row>
    <row r="3427" spans="2:5">
      <c r="B3427" s="82" t="s">
        <v>3981</v>
      </c>
      <c r="C3427" s="165">
        <f>YEAR(TRM_día[[#This Row],[Fecha]])</f>
        <v>2023</v>
      </c>
      <c r="D3427" s="82">
        <f>DATE(YEAR(TRM_día[[#This Row],[Fecha]]),MONTH(TRM_día[[#This Row],[Fecha]]),1)</f>
        <v>45047</v>
      </c>
      <c r="E3427">
        <v>4528.3</v>
      </c>
    </row>
    <row r="3428" spans="2:5">
      <c r="B3428" s="82" t="s">
        <v>3982</v>
      </c>
      <c r="C3428" s="165">
        <f>YEAR(TRM_día[[#This Row],[Fecha]])</f>
        <v>2023</v>
      </c>
      <c r="D3428" s="82">
        <f>DATE(YEAR(TRM_día[[#This Row],[Fecha]]),MONTH(TRM_día[[#This Row],[Fecha]]),1)</f>
        <v>45047</v>
      </c>
      <c r="E3428">
        <v>4521.6400000000003</v>
      </c>
    </row>
    <row r="3429" spans="2:5">
      <c r="B3429" s="82" t="s">
        <v>3983</v>
      </c>
      <c r="C3429" s="165">
        <f>YEAR(TRM_día[[#This Row],[Fecha]])</f>
        <v>2023</v>
      </c>
      <c r="D3429" s="82">
        <f>DATE(YEAR(TRM_día[[#This Row],[Fecha]]),MONTH(TRM_día[[#This Row],[Fecha]]),1)</f>
        <v>45047</v>
      </c>
      <c r="E3429">
        <v>4528.67</v>
      </c>
    </row>
    <row r="3430" spans="2:5">
      <c r="B3430" s="82" t="s">
        <v>3984</v>
      </c>
      <c r="C3430" s="165">
        <f>YEAR(TRM_día[[#This Row],[Fecha]])</f>
        <v>2023</v>
      </c>
      <c r="D3430" s="82">
        <f>DATE(YEAR(TRM_día[[#This Row],[Fecha]]),MONTH(TRM_día[[#This Row],[Fecha]]),1)</f>
        <v>45047</v>
      </c>
      <c r="E3430">
        <v>4528.67</v>
      </c>
    </row>
    <row r="3431" spans="2:5">
      <c r="B3431" s="82" t="s">
        <v>3985</v>
      </c>
      <c r="C3431" s="165">
        <f>YEAR(TRM_día[[#This Row],[Fecha]])</f>
        <v>2023</v>
      </c>
      <c r="D3431" s="82">
        <f>DATE(YEAR(TRM_día[[#This Row],[Fecha]]),MONTH(TRM_día[[#This Row],[Fecha]]),1)</f>
        <v>45047</v>
      </c>
      <c r="E3431">
        <v>4528.67</v>
      </c>
    </row>
    <row r="3432" spans="2:5">
      <c r="B3432" s="82" t="s">
        <v>3986</v>
      </c>
      <c r="C3432" s="165">
        <f>YEAR(TRM_día[[#This Row],[Fecha]])</f>
        <v>2023</v>
      </c>
      <c r="D3432" s="82">
        <f>DATE(YEAR(TRM_día[[#This Row],[Fecha]]),MONTH(TRM_día[[#This Row],[Fecha]]),1)</f>
        <v>45047</v>
      </c>
      <c r="E3432">
        <v>4528.67</v>
      </c>
    </row>
    <row r="3433" spans="2:5">
      <c r="B3433" s="82" t="s">
        <v>3987</v>
      </c>
      <c r="C3433" s="165">
        <f>YEAR(TRM_día[[#This Row],[Fecha]])</f>
        <v>2023</v>
      </c>
      <c r="D3433" s="82">
        <f>DATE(YEAR(TRM_día[[#This Row],[Fecha]]),MONTH(TRM_día[[#This Row],[Fecha]]),1)</f>
        <v>45047</v>
      </c>
      <c r="E3433">
        <v>4501.8100000000004</v>
      </c>
    </row>
    <row r="3434" spans="2:5">
      <c r="B3434" s="82" t="s">
        <v>3988</v>
      </c>
      <c r="C3434" s="165">
        <f>YEAR(TRM_día[[#This Row],[Fecha]])</f>
        <v>2023</v>
      </c>
      <c r="D3434" s="82">
        <f>DATE(YEAR(TRM_día[[#This Row],[Fecha]]),MONTH(TRM_día[[#This Row],[Fecha]]),1)</f>
        <v>45047</v>
      </c>
      <c r="E3434">
        <v>4448.93</v>
      </c>
    </row>
    <row r="3435" spans="2:5">
      <c r="B3435" s="82" t="s">
        <v>3989</v>
      </c>
      <c r="C3435" s="165">
        <f>YEAR(TRM_día[[#This Row],[Fecha]])</f>
        <v>2023</v>
      </c>
      <c r="D3435" s="82">
        <f>DATE(YEAR(TRM_día[[#This Row],[Fecha]]),MONTH(TRM_día[[#This Row],[Fecha]]),1)</f>
        <v>45047</v>
      </c>
      <c r="E3435">
        <v>4470.83</v>
      </c>
    </row>
    <row r="3436" spans="2:5">
      <c r="B3436" s="82" t="s">
        <v>3990</v>
      </c>
      <c r="C3436" s="165">
        <f>YEAR(TRM_día[[#This Row],[Fecha]])</f>
        <v>2023</v>
      </c>
      <c r="D3436" s="82">
        <f>DATE(YEAR(TRM_día[[#This Row],[Fecha]]),MONTH(TRM_día[[#This Row],[Fecha]]),1)</f>
        <v>45047</v>
      </c>
      <c r="E3436">
        <v>4461.66</v>
      </c>
    </row>
    <row r="3437" spans="2:5">
      <c r="B3437" s="82" t="s">
        <v>3991</v>
      </c>
      <c r="C3437" s="165">
        <f>YEAR(TRM_día[[#This Row],[Fecha]])</f>
        <v>2023</v>
      </c>
      <c r="D3437" s="82">
        <f>DATE(YEAR(TRM_día[[#This Row],[Fecha]]),MONTH(TRM_día[[#This Row],[Fecha]]),1)</f>
        <v>45047</v>
      </c>
      <c r="E3437">
        <v>4461.66</v>
      </c>
    </row>
    <row r="3438" spans="2:5">
      <c r="B3438" s="82" t="s">
        <v>3992</v>
      </c>
      <c r="C3438" s="165">
        <f>YEAR(TRM_día[[#This Row],[Fecha]])</f>
        <v>2023</v>
      </c>
      <c r="D3438" s="82">
        <f>DATE(YEAR(TRM_día[[#This Row],[Fecha]]),MONTH(TRM_día[[#This Row],[Fecha]]),1)</f>
        <v>45047</v>
      </c>
      <c r="E3438">
        <v>4461.66</v>
      </c>
    </row>
    <row r="3439" spans="2:5">
      <c r="B3439" s="82" t="s">
        <v>3993</v>
      </c>
      <c r="C3439" s="165">
        <f>YEAR(TRM_día[[#This Row],[Fecha]])</f>
        <v>2023</v>
      </c>
      <c r="D3439" s="82">
        <f>DATE(YEAR(TRM_día[[#This Row],[Fecha]]),MONTH(TRM_día[[#This Row],[Fecha]]),1)</f>
        <v>45047</v>
      </c>
      <c r="E3439">
        <v>4461.66</v>
      </c>
    </row>
    <row r="3440" spans="2:5">
      <c r="B3440" s="82" t="s">
        <v>3994</v>
      </c>
      <c r="C3440" s="165">
        <f>YEAR(TRM_día[[#This Row],[Fecha]])</f>
        <v>2023</v>
      </c>
      <c r="D3440" s="82">
        <f>DATE(YEAR(TRM_día[[#This Row],[Fecha]]),MONTH(TRM_día[[#This Row],[Fecha]]),1)</f>
        <v>45047</v>
      </c>
      <c r="E3440">
        <v>4408.6499999999996</v>
      </c>
    </row>
    <row r="3441" spans="2:5">
      <c r="B3441" s="82" t="s">
        <v>3995</v>
      </c>
      <c r="C3441" s="165">
        <f>YEAR(TRM_día[[#This Row],[Fecha]])</f>
        <v>2023</v>
      </c>
      <c r="D3441" s="82">
        <f>DATE(YEAR(TRM_día[[#This Row],[Fecha]]),MONTH(TRM_día[[#This Row],[Fecha]]),1)</f>
        <v>45078</v>
      </c>
      <c r="E3441">
        <v>4434.09</v>
      </c>
    </row>
    <row r="3442" spans="2:5">
      <c r="B3442" s="82" t="s">
        <v>3996</v>
      </c>
      <c r="C3442" s="165">
        <f>YEAR(TRM_día[[#This Row],[Fecha]])</f>
        <v>2023</v>
      </c>
      <c r="D3442" s="82">
        <f>DATE(YEAR(TRM_día[[#This Row],[Fecha]]),MONTH(TRM_día[[#This Row],[Fecha]]),1)</f>
        <v>45078</v>
      </c>
      <c r="E3442">
        <v>4410.49</v>
      </c>
    </row>
    <row r="3443" spans="2:5">
      <c r="B3443" s="82" t="s">
        <v>3997</v>
      </c>
      <c r="C3443" s="165">
        <f>YEAR(TRM_día[[#This Row],[Fecha]])</f>
        <v>2023</v>
      </c>
      <c r="D3443" s="82">
        <f>DATE(YEAR(TRM_día[[#This Row],[Fecha]]),MONTH(TRM_día[[#This Row],[Fecha]]),1)</f>
        <v>45078</v>
      </c>
      <c r="E3443">
        <v>4355.8</v>
      </c>
    </row>
    <row r="3444" spans="2:5">
      <c r="B3444" s="82" t="s">
        <v>3998</v>
      </c>
      <c r="C3444" s="165">
        <f>YEAR(TRM_día[[#This Row],[Fecha]])</f>
        <v>2023</v>
      </c>
      <c r="D3444" s="82">
        <f>DATE(YEAR(TRM_día[[#This Row],[Fecha]]),MONTH(TRM_día[[#This Row],[Fecha]]),1)</f>
        <v>45078</v>
      </c>
      <c r="E3444">
        <v>4355.8</v>
      </c>
    </row>
    <row r="3445" spans="2:5">
      <c r="B3445" s="82" t="s">
        <v>3999</v>
      </c>
      <c r="C3445" s="165">
        <f>YEAR(TRM_día[[#This Row],[Fecha]])</f>
        <v>2023</v>
      </c>
      <c r="D3445" s="82">
        <f>DATE(YEAR(TRM_día[[#This Row],[Fecha]]),MONTH(TRM_día[[#This Row],[Fecha]]),1)</f>
        <v>45078</v>
      </c>
      <c r="E3445">
        <v>4355.8</v>
      </c>
    </row>
    <row r="3446" spans="2:5">
      <c r="B3446" s="82" t="s">
        <v>4000</v>
      </c>
      <c r="C3446" s="165">
        <f>YEAR(TRM_día[[#This Row],[Fecha]])</f>
        <v>2023</v>
      </c>
      <c r="D3446" s="82">
        <f>DATE(YEAR(TRM_día[[#This Row],[Fecha]]),MONTH(TRM_día[[#This Row],[Fecha]]),1)</f>
        <v>45078</v>
      </c>
      <c r="E3446">
        <v>4307.0200000000004</v>
      </c>
    </row>
    <row r="3447" spans="2:5">
      <c r="B3447" s="82" t="s">
        <v>4001</v>
      </c>
      <c r="C3447" s="165">
        <f>YEAR(TRM_día[[#This Row],[Fecha]])</f>
        <v>2023</v>
      </c>
      <c r="D3447" s="82">
        <f>DATE(YEAR(TRM_día[[#This Row],[Fecha]]),MONTH(TRM_día[[#This Row],[Fecha]]),1)</f>
        <v>45078</v>
      </c>
      <c r="E3447">
        <v>4245</v>
      </c>
    </row>
    <row r="3448" spans="2:5">
      <c r="B3448" s="82" t="s">
        <v>4002</v>
      </c>
      <c r="C3448" s="165">
        <f>YEAR(TRM_día[[#This Row],[Fecha]])</f>
        <v>2023</v>
      </c>
      <c r="D3448" s="82">
        <f>DATE(YEAR(TRM_día[[#This Row],[Fecha]]),MONTH(TRM_día[[#This Row],[Fecha]]),1)</f>
        <v>45078</v>
      </c>
      <c r="E3448">
        <v>4209.1400000000003</v>
      </c>
    </row>
    <row r="3449" spans="2:5">
      <c r="B3449" s="82" t="s">
        <v>4003</v>
      </c>
      <c r="C3449" s="165">
        <f>YEAR(TRM_día[[#This Row],[Fecha]])</f>
        <v>2023</v>
      </c>
      <c r="D3449" s="82">
        <f>DATE(YEAR(TRM_día[[#This Row],[Fecha]]),MONTH(TRM_día[[#This Row],[Fecha]]),1)</f>
        <v>45078</v>
      </c>
      <c r="E3449">
        <v>4179.9799999999996</v>
      </c>
    </row>
    <row r="3450" spans="2:5">
      <c r="B3450" s="82" t="s">
        <v>4004</v>
      </c>
      <c r="C3450" s="165">
        <f>YEAR(TRM_día[[#This Row],[Fecha]])</f>
        <v>2023</v>
      </c>
      <c r="D3450" s="82">
        <f>DATE(YEAR(TRM_día[[#This Row],[Fecha]]),MONTH(TRM_día[[#This Row],[Fecha]]),1)</f>
        <v>45078</v>
      </c>
      <c r="E3450">
        <v>4173.66</v>
      </c>
    </row>
    <row r="3451" spans="2:5">
      <c r="B3451" s="82" t="s">
        <v>4005</v>
      </c>
      <c r="C3451" s="165">
        <f>YEAR(TRM_día[[#This Row],[Fecha]])</f>
        <v>2023</v>
      </c>
      <c r="D3451" s="82">
        <f>DATE(YEAR(TRM_día[[#This Row],[Fecha]]),MONTH(TRM_día[[#This Row],[Fecha]]),1)</f>
        <v>45078</v>
      </c>
      <c r="E3451">
        <v>4173.66</v>
      </c>
    </row>
    <row r="3452" spans="2:5">
      <c r="B3452" s="82" t="s">
        <v>4006</v>
      </c>
      <c r="C3452" s="165">
        <f>YEAR(TRM_día[[#This Row],[Fecha]])</f>
        <v>2023</v>
      </c>
      <c r="D3452" s="82">
        <f>DATE(YEAR(TRM_día[[#This Row],[Fecha]]),MONTH(TRM_día[[#This Row],[Fecha]]),1)</f>
        <v>45078</v>
      </c>
      <c r="E3452">
        <v>4173.66</v>
      </c>
    </row>
    <row r="3453" spans="2:5">
      <c r="B3453" s="82" t="s">
        <v>4007</v>
      </c>
      <c r="C3453" s="165">
        <f>YEAR(TRM_día[[#This Row],[Fecha]])</f>
        <v>2023</v>
      </c>
      <c r="D3453" s="82">
        <f>DATE(YEAR(TRM_día[[#This Row],[Fecha]]),MONTH(TRM_día[[#This Row],[Fecha]]),1)</f>
        <v>45078</v>
      </c>
      <c r="E3453">
        <v>4173.66</v>
      </c>
    </row>
    <row r="3454" spans="2:5">
      <c r="B3454" s="82" t="s">
        <v>4008</v>
      </c>
      <c r="C3454" s="165">
        <f>YEAR(TRM_día[[#This Row],[Fecha]])</f>
        <v>2023</v>
      </c>
      <c r="D3454" s="82">
        <f>DATE(YEAR(TRM_día[[#This Row],[Fecha]]),MONTH(TRM_día[[#This Row],[Fecha]]),1)</f>
        <v>45078</v>
      </c>
      <c r="E3454">
        <v>4186.3</v>
      </c>
    </row>
    <row r="3455" spans="2:5">
      <c r="B3455" s="82" t="s">
        <v>4009</v>
      </c>
      <c r="C3455" s="165">
        <f>YEAR(TRM_día[[#This Row],[Fecha]])</f>
        <v>2023</v>
      </c>
      <c r="D3455" s="82">
        <f>DATE(YEAR(TRM_día[[#This Row],[Fecha]]),MONTH(TRM_día[[#This Row],[Fecha]]),1)</f>
        <v>45078</v>
      </c>
      <c r="E3455">
        <v>4182.33</v>
      </c>
    </row>
    <row r="3456" spans="2:5">
      <c r="B3456" s="82" t="s">
        <v>4010</v>
      </c>
      <c r="C3456" s="165">
        <f>YEAR(TRM_día[[#This Row],[Fecha]])</f>
        <v>2023</v>
      </c>
      <c r="D3456" s="82">
        <f>DATE(YEAR(TRM_día[[#This Row],[Fecha]]),MONTH(TRM_día[[#This Row],[Fecha]]),1)</f>
        <v>45078</v>
      </c>
      <c r="E3456">
        <v>4164.66</v>
      </c>
    </row>
    <row r="3457" spans="2:5">
      <c r="B3457" s="82" t="s">
        <v>4011</v>
      </c>
      <c r="C3457" s="165">
        <f>YEAR(TRM_día[[#This Row],[Fecha]])</f>
        <v>2023</v>
      </c>
      <c r="D3457" s="82">
        <f>DATE(YEAR(TRM_día[[#This Row],[Fecha]]),MONTH(TRM_día[[#This Row],[Fecha]]),1)</f>
        <v>45078</v>
      </c>
      <c r="E3457">
        <v>4145.72</v>
      </c>
    </row>
    <row r="3458" spans="2:5">
      <c r="B3458" s="82" t="s">
        <v>4012</v>
      </c>
      <c r="C3458" s="165">
        <f>YEAR(TRM_día[[#This Row],[Fecha]])</f>
        <v>2023</v>
      </c>
      <c r="D3458" s="82">
        <f>DATE(YEAR(TRM_día[[#This Row],[Fecha]]),MONTH(TRM_día[[#This Row],[Fecha]]),1)</f>
        <v>45078</v>
      </c>
      <c r="E3458">
        <v>4145.72</v>
      </c>
    </row>
    <row r="3459" spans="2:5">
      <c r="B3459" s="82" t="s">
        <v>4013</v>
      </c>
      <c r="C3459" s="165">
        <f>YEAR(TRM_día[[#This Row],[Fecha]])</f>
        <v>2023</v>
      </c>
      <c r="D3459" s="82">
        <f>DATE(YEAR(TRM_día[[#This Row],[Fecha]]),MONTH(TRM_día[[#This Row],[Fecha]]),1)</f>
        <v>45078</v>
      </c>
      <c r="E3459">
        <v>4145.72</v>
      </c>
    </row>
    <row r="3460" spans="2:5">
      <c r="B3460" s="82" t="s">
        <v>4014</v>
      </c>
      <c r="C3460" s="165">
        <f>YEAR(TRM_día[[#This Row],[Fecha]])</f>
        <v>2023</v>
      </c>
      <c r="D3460" s="82">
        <f>DATE(YEAR(TRM_día[[#This Row],[Fecha]]),MONTH(TRM_día[[#This Row],[Fecha]]),1)</f>
        <v>45078</v>
      </c>
      <c r="E3460">
        <v>4145.72</v>
      </c>
    </row>
    <row r="3461" spans="2:5">
      <c r="B3461" s="82" t="s">
        <v>4015</v>
      </c>
      <c r="C3461" s="165">
        <f>YEAR(TRM_día[[#This Row],[Fecha]])</f>
        <v>2023</v>
      </c>
      <c r="D3461" s="82">
        <f>DATE(YEAR(TRM_día[[#This Row],[Fecha]]),MONTH(TRM_día[[#This Row],[Fecha]]),1)</f>
        <v>45078</v>
      </c>
      <c r="E3461">
        <v>4149.18</v>
      </c>
    </row>
    <row r="3462" spans="2:5">
      <c r="B3462" s="82" t="s">
        <v>4016</v>
      </c>
      <c r="C3462" s="165">
        <f>YEAR(TRM_día[[#This Row],[Fecha]])</f>
        <v>2023</v>
      </c>
      <c r="D3462" s="82">
        <f>DATE(YEAR(TRM_día[[#This Row],[Fecha]]),MONTH(TRM_día[[#This Row],[Fecha]]),1)</f>
        <v>45078</v>
      </c>
      <c r="E3462">
        <v>4158.21</v>
      </c>
    </row>
    <row r="3463" spans="2:5">
      <c r="B3463" s="82" t="s">
        <v>4017</v>
      </c>
      <c r="C3463" s="165">
        <f>YEAR(TRM_día[[#This Row],[Fecha]])</f>
        <v>2023</v>
      </c>
      <c r="D3463" s="82">
        <f>DATE(YEAR(TRM_día[[#This Row],[Fecha]]),MONTH(TRM_día[[#This Row],[Fecha]]),1)</f>
        <v>45078</v>
      </c>
      <c r="E3463">
        <v>4114.3900000000003</v>
      </c>
    </row>
    <row r="3464" spans="2:5">
      <c r="B3464" s="82" t="s">
        <v>4018</v>
      </c>
      <c r="C3464" s="165">
        <f>YEAR(TRM_día[[#This Row],[Fecha]])</f>
        <v>2023</v>
      </c>
      <c r="D3464" s="82">
        <f>DATE(YEAR(TRM_día[[#This Row],[Fecha]]),MONTH(TRM_día[[#This Row],[Fecha]]),1)</f>
        <v>45078</v>
      </c>
      <c r="E3464">
        <v>4168.88</v>
      </c>
    </row>
    <row r="3465" spans="2:5">
      <c r="B3465" s="82" t="s">
        <v>4019</v>
      </c>
      <c r="C3465" s="165">
        <f>YEAR(TRM_día[[#This Row],[Fecha]])</f>
        <v>2023</v>
      </c>
      <c r="D3465" s="82">
        <f>DATE(YEAR(TRM_día[[#This Row],[Fecha]]),MONTH(TRM_día[[#This Row],[Fecha]]),1)</f>
        <v>45078</v>
      </c>
      <c r="E3465">
        <v>4168.88</v>
      </c>
    </row>
    <row r="3466" spans="2:5">
      <c r="B3466" s="82" t="s">
        <v>4020</v>
      </c>
      <c r="C3466" s="165">
        <f>YEAR(TRM_día[[#This Row],[Fecha]])</f>
        <v>2023</v>
      </c>
      <c r="D3466" s="82">
        <f>DATE(YEAR(TRM_día[[#This Row],[Fecha]]),MONTH(TRM_día[[#This Row],[Fecha]]),1)</f>
        <v>45078</v>
      </c>
      <c r="E3466">
        <v>4168.88</v>
      </c>
    </row>
    <row r="3467" spans="2:5">
      <c r="B3467" s="82" t="s">
        <v>4021</v>
      </c>
      <c r="C3467" s="165">
        <f>YEAR(TRM_día[[#This Row],[Fecha]])</f>
        <v>2023</v>
      </c>
      <c r="D3467" s="82">
        <f>DATE(YEAR(TRM_día[[#This Row],[Fecha]]),MONTH(TRM_día[[#This Row],[Fecha]]),1)</f>
        <v>45078</v>
      </c>
      <c r="E3467">
        <v>4172.33</v>
      </c>
    </row>
    <row r="3468" spans="2:5">
      <c r="B3468" s="82" t="s">
        <v>4022</v>
      </c>
      <c r="C3468" s="165">
        <f>YEAR(TRM_día[[#This Row],[Fecha]])</f>
        <v>2023</v>
      </c>
      <c r="D3468" s="82">
        <f>DATE(YEAR(TRM_día[[#This Row],[Fecha]]),MONTH(TRM_día[[#This Row],[Fecha]]),1)</f>
        <v>45078</v>
      </c>
      <c r="E3468">
        <v>4152.4799999999996</v>
      </c>
    </row>
    <row r="3469" spans="2:5">
      <c r="B3469" s="82" t="s">
        <v>4023</v>
      </c>
      <c r="C3469" s="165">
        <f>YEAR(TRM_día[[#This Row],[Fecha]])</f>
        <v>2023</v>
      </c>
      <c r="D3469" s="82">
        <f>DATE(YEAR(TRM_día[[#This Row],[Fecha]]),MONTH(TRM_día[[#This Row],[Fecha]]),1)</f>
        <v>45078</v>
      </c>
      <c r="E3469">
        <v>4169.6000000000004</v>
      </c>
    </row>
    <row r="3470" spans="2:5">
      <c r="B3470" s="82" t="s">
        <v>4024</v>
      </c>
      <c r="C3470" s="165">
        <f>YEAR(TRM_día[[#This Row],[Fecha]])</f>
        <v>2023</v>
      </c>
      <c r="D3470" s="82">
        <f>DATE(YEAR(TRM_día[[#This Row],[Fecha]]),MONTH(TRM_día[[#This Row],[Fecha]]),1)</f>
        <v>45078</v>
      </c>
      <c r="E3470">
        <v>4191.28</v>
      </c>
    </row>
    <row r="3471" spans="2:5">
      <c r="B3471" s="82" t="s">
        <v>4025</v>
      </c>
      <c r="C3471" s="165">
        <f>YEAR(TRM_día[[#This Row],[Fecha]])</f>
        <v>2023</v>
      </c>
      <c r="D3471" s="82">
        <f>DATE(YEAR(TRM_día[[#This Row],[Fecha]]),MONTH(TRM_día[[#This Row],[Fecha]]),1)</f>
        <v>45108</v>
      </c>
      <c r="E3471">
        <v>4177.58</v>
      </c>
    </row>
    <row r="3472" spans="2:5">
      <c r="B3472" s="82" t="s">
        <v>4026</v>
      </c>
      <c r="C3472" s="165">
        <f>YEAR(TRM_día[[#This Row],[Fecha]])</f>
        <v>2023</v>
      </c>
      <c r="D3472" s="82">
        <f>DATE(YEAR(TRM_día[[#This Row],[Fecha]]),MONTH(TRM_día[[#This Row],[Fecha]]),1)</f>
        <v>45108</v>
      </c>
      <c r="E3472">
        <v>4177.58</v>
      </c>
    </row>
    <row r="3473" spans="2:5">
      <c r="B3473" s="82" t="s">
        <v>4027</v>
      </c>
      <c r="C3473" s="165">
        <f>YEAR(TRM_día[[#This Row],[Fecha]])</f>
        <v>2023</v>
      </c>
      <c r="D3473" s="82">
        <f>DATE(YEAR(TRM_día[[#This Row],[Fecha]]),MONTH(TRM_día[[#This Row],[Fecha]]),1)</f>
        <v>45108</v>
      </c>
      <c r="E3473">
        <v>4177.58</v>
      </c>
    </row>
    <row r="3474" spans="2:5">
      <c r="B3474" s="82" t="s">
        <v>4028</v>
      </c>
      <c r="C3474" s="165">
        <f>YEAR(TRM_día[[#This Row],[Fecha]])</f>
        <v>2023</v>
      </c>
      <c r="D3474" s="82">
        <f>DATE(YEAR(TRM_día[[#This Row],[Fecha]]),MONTH(TRM_día[[#This Row],[Fecha]]),1)</f>
        <v>45108</v>
      </c>
      <c r="E3474">
        <v>4177.58</v>
      </c>
    </row>
    <row r="3475" spans="2:5">
      <c r="B3475" s="82" t="s">
        <v>4029</v>
      </c>
      <c r="C3475" s="165">
        <f>YEAR(TRM_día[[#This Row],[Fecha]])</f>
        <v>2023</v>
      </c>
      <c r="D3475" s="82">
        <f>DATE(YEAR(TRM_día[[#This Row],[Fecha]]),MONTH(TRM_día[[#This Row],[Fecha]]),1)</f>
        <v>45108</v>
      </c>
      <c r="E3475">
        <v>4177.58</v>
      </c>
    </row>
    <row r="3476" spans="2:5">
      <c r="B3476" s="82" t="s">
        <v>4030</v>
      </c>
      <c r="C3476" s="165">
        <f>YEAR(TRM_día[[#This Row],[Fecha]])</f>
        <v>2023</v>
      </c>
      <c r="D3476" s="82">
        <f>DATE(YEAR(TRM_día[[#This Row],[Fecha]]),MONTH(TRM_día[[#This Row],[Fecha]]),1)</f>
        <v>45108</v>
      </c>
      <c r="E3476">
        <v>4128.08</v>
      </c>
    </row>
    <row r="3477" spans="2:5">
      <c r="B3477" s="82" t="s">
        <v>4031</v>
      </c>
      <c r="C3477" s="165">
        <f>YEAR(TRM_día[[#This Row],[Fecha]])</f>
        <v>2023</v>
      </c>
      <c r="D3477" s="82">
        <f>DATE(YEAR(TRM_día[[#This Row],[Fecha]]),MONTH(TRM_día[[#This Row],[Fecha]]),1)</f>
        <v>45108</v>
      </c>
      <c r="E3477">
        <v>4195.93</v>
      </c>
    </row>
    <row r="3478" spans="2:5">
      <c r="B3478" s="82" t="s">
        <v>4032</v>
      </c>
      <c r="C3478" s="165">
        <f>YEAR(TRM_día[[#This Row],[Fecha]])</f>
        <v>2023</v>
      </c>
      <c r="D3478" s="82">
        <f>DATE(YEAR(TRM_día[[#This Row],[Fecha]]),MONTH(TRM_día[[#This Row],[Fecha]]),1)</f>
        <v>45108</v>
      </c>
      <c r="E3478">
        <v>4189.96</v>
      </c>
    </row>
    <row r="3479" spans="2:5">
      <c r="B3479" s="82" t="s">
        <v>4033</v>
      </c>
      <c r="C3479" s="165">
        <f>YEAR(TRM_día[[#This Row],[Fecha]])</f>
        <v>2023</v>
      </c>
      <c r="D3479" s="82">
        <f>DATE(YEAR(TRM_día[[#This Row],[Fecha]]),MONTH(TRM_día[[#This Row],[Fecha]]),1)</f>
        <v>45108</v>
      </c>
      <c r="E3479">
        <v>4189.96</v>
      </c>
    </row>
    <row r="3480" spans="2:5">
      <c r="B3480" s="82" t="s">
        <v>4034</v>
      </c>
      <c r="C3480" s="165">
        <f>YEAR(TRM_día[[#This Row],[Fecha]])</f>
        <v>2023</v>
      </c>
      <c r="D3480" s="82">
        <f>DATE(YEAR(TRM_día[[#This Row],[Fecha]]),MONTH(TRM_día[[#This Row],[Fecha]]),1)</f>
        <v>45108</v>
      </c>
      <c r="E3480">
        <v>4189.96</v>
      </c>
    </row>
    <row r="3481" spans="2:5">
      <c r="B3481" s="82" t="s">
        <v>4035</v>
      </c>
      <c r="C3481" s="165">
        <f>YEAR(TRM_día[[#This Row],[Fecha]])</f>
        <v>2023</v>
      </c>
      <c r="D3481" s="82">
        <f>DATE(YEAR(TRM_día[[#This Row],[Fecha]]),MONTH(TRM_día[[#This Row],[Fecha]]),1)</f>
        <v>45108</v>
      </c>
      <c r="E3481">
        <v>4154.0600000000004</v>
      </c>
    </row>
    <row r="3482" spans="2:5">
      <c r="B3482" s="82" t="s">
        <v>4036</v>
      </c>
      <c r="C3482" s="165">
        <f>YEAR(TRM_día[[#This Row],[Fecha]])</f>
        <v>2023</v>
      </c>
      <c r="D3482" s="82">
        <f>DATE(YEAR(TRM_día[[#This Row],[Fecha]]),MONTH(TRM_día[[#This Row],[Fecha]]),1)</f>
        <v>45108</v>
      </c>
      <c r="E3482">
        <v>4193.59</v>
      </c>
    </row>
    <row r="3483" spans="2:5">
      <c r="B3483" s="82" t="s">
        <v>4037</v>
      </c>
      <c r="C3483" s="165">
        <f>YEAR(TRM_día[[#This Row],[Fecha]])</f>
        <v>2023</v>
      </c>
      <c r="D3483" s="82">
        <f>DATE(YEAR(TRM_día[[#This Row],[Fecha]]),MONTH(TRM_día[[#This Row],[Fecha]]),1)</f>
        <v>45108</v>
      </c>
      <c r="E3483">
        <v>4128.67</v>
      </c>
    </row>
    <row r="3484" spans="2:5">
      <c r="B3484" s="82" t="s">
        <v>4038</v>
      </c>
      <c r="C3484" s="165">
        <f>YEAR(TRM_día[[#This Row],[Fecha]])</f>
        <v>2023</v>
      </c>
      <c r="D3484" s="82">
        <f>DATE(YEAR(TRM_día[[#This Row],[Fecha]]),MONTH(TRM_día[[#This Row],[Fecha]]),1)</f>
        <v>45108</v>
      </c>
      <c r="E3484">
        <v>4102.13</v>
      </c>
    </row>
    <row r="3485" spans="2:5">
      <c r="B3485" s="82" t="s">
        <v>4039</v>
      </c>
      <c r="C3485" s="165">
        <f>YEAR(TRM_día[[#This Row],[Fecha]])</f>
        <v>2023</v>
      </c>
      <c r="D3485" s="82">
        <f>DATE(YEAR(TRM_día[[#This Row],[Fecha]]),MONTH(TRM_día[[#This Row],[Fecha]]),1)</f>
        <v>45108</v>
      </c>
      <c r="E3485">
        <v>4089.3</v>
      </c>
    </row>
    <row r="3486" spans="2:5">
      <c r="B3486" s="82" t="s">
        <v>4040</v>
      </c>
      <c r="C3486" s="165">
        <f>YEAR(TRM_día[[#This Row],[Fecha]])</f>
        <v>2023</v>
      </c>
      <c r="D3486" s="82">
        <f>DATE(YEAR(TRM_día[[#This Row],[Fecha]]),MONTH(TRM_día[[#This Row],[Fecha]]),1)</f>
        <v>45108</v>
      </c>
      <c r="E3486">
        <v>4089.3</v>
      </c>
    </row>
    <row r="3487" spans="2:5">
      <c r="B3487" s="82" t="s">
        <v>4041</v>
      </c>
      <c r="C3487" s="165">
        <f>YEAR(TRM_día[[#This Row],[Fecha]])</f>
        <v>2023</v>
      </c>
      <c r="D3487" s="82">
        <f>DATE(YEAR(TRM_día[[#This Row],[Fecha]]),MONTH(TRM_día[[#This Row],[Fecha]]),1)</f>
        <v>45108</v>
      </c>
      <c r="E3487">
        <v>4089.3</v>
      </c>
    </row>
    <row r="3488" spans="2:5">
      <c r="B3488" s="82" t="s">
        <v>4042</v>
      </c>
      <c r="C3488" s="165">
        <f>YEAR(TRM_día[[#This Row],[Fecha]])</f>
        <v>2023</v>
      </c>
      <c r="D3488" s="82">
        <f>DATE(YEAR(TRM_día[[#This Row],[Fecha]]),MONTH(TRM_día[[#This Row],[Fecha]]),1)</f>
        <v>45108</v>
      </c>
      <c r="E3488">
        <v>4069.39</v>
      </c>
    </row>
    <row r="3489" spans="2:5">
      <c r="B3489" s="82" t="s">
        <v>4043</v>
      </c>
      <c r="C3489" s="165">
        <f>YEAR(TRM_día[[#This Row],[Fecha]])</f>
        <v>2023</v>
      </c>
      <c r="D3489" s="82">
        <f>DATE(YEAR(TRM_día[[#This Row],[Fecha]]),MONTH(TRM_día[[#This Row],[Fecha]]),1)</f>
        <v>45108</v>
      </c>
      <c r="E3489">
        <v>3991.15</v>
      </c>
    </row>
    <row r="3490" spans="2:5">
      <c r="B3490" s="82" t="s">
        <v>4044</v>
      </c>
      <c r="C3490" s="165">
        <f>YEAR(TRM_día[[#This Row],[Fecha]])</f>
        <v>2023</v>
      </c>
      <c r="D3490" s="82">
        <f>DATE(YEAR(TRM_día[[#This Row],[Fecha]]),MONTH(TRM_día[[#This Row],[Fecha]]),1)</f>
        <v>45108</v>
      </c>
      <c r="E3490">
        <v>3980.2</v>
      </c>
    </row>
    <row r="3491" spans="2:5">
      <c r="B3491" s="82" t="s">
        <v>4045</v>
      </c>
      <c r="C3491" s="165">
        <f>YEAR(TRM_día[[#This Row],[Fecha]])</f>
        <v>2023</v>
      </c>
      <c r="D3491" s="82">
        <f>DATE(YEAR(TRM_día[[#This Row],[Fecha]]),MONTH(TRM_día[[#This Row],[Fecha]]),1)</f>
        <v>45108</v>
      </c>
      <c r="E3491">
        <v>3980.2</v>
      </c>
    </row>
    <row r="3492" spans="2:5">
      <c r="B3492" s="82" t="s">
        <v>4046</v>
      </c>
      <c r="C3492" s="165">
        <f>YEAR(TRM_día[[#This Row],[Fecha]])</f>
        <v>2023</v>
      </c>
      <c r="D3492" s="82">
        <f>DATE(YEAR(TRM_día[[#This Row],[Fecha]]),MONTH(TRM_día[[#This Row],[Fecha]]),1)</f>
        <v>45108</v>
      </c>
      <c r="E3492">
        <v>3971.38</v>
      </c>
    </row>
    <row r="3493" spans="2:5">
      <c r="B3493" s="82" t="s">
        <v>4047</v>
      </c>
      <c r="C3493" s="165">
        <f>YEAR(TRM_día[[#This Row],[Fecha]])</f>
        <v>2023</v>
      </c>
      <c r="D3493" s="82">
        <f>DATE(YEAR(TRM_día[[#This Row],[Fecha]]),MONTH(TRM_día[[#This Row],[Fecha]]),1)</f>
        <v>45108</v>
      </c>
      <c r="E3493">
        <v>3971.38</v>
      </c>
    </row>
    <row r="3494" spans="2:5">
      <c r="B3494" s="82" t="s">
        <v>4048</v>
      </c>
      <c r="C3494" s="165">
        <f>YEAR(TRM_día[[#This Row],[Fecha]])</f>
        <v>2023</v>
      </c>
      <c r="D3494" s="82">
        <f>DATE(YEAR(TRM_día[[#This Row],[Fecha]]),MONTH(TRM_día[[#This Row],[Fecha]]),1)</f>
        <v>45108</v>
      </c>
      <c r="E3494">
        <v>3971.38</v>
      </c>
    </row>
    <row r="3495" spans="2:5">
      <c r="B3495" s="82" t="s">
        <v>4049</v>
      </c>
      <c r="C3495" s="165">
        <f>YEAR(TRM_día[[#This Row],[Fecha]])</f>
        <v>2023</v>
      </c>
      <c r="D3495" s="82">
        <f>DATE(YEAR(TRM_día[[#This Row],[Fecha]]),MONTH(TRM_día[[#This Row],[Fecha]]),1)</f>
        <v>45108</v>
      </c>
      <c r="E3495">
        <v>3950.58</v>
      </c>
    </row>
    <row r="3496" spans="2:5">
      <c r="B3496" s="82" t="s">
        <v>4050</v>
      </c>
      <c r="C3496" s="165">
        <f>YEAR(TRM_día[[#This Row],[Fecha]])</f>
        <v>2023</v>
      </c>
      <c r="D3496" s="82">
        <f>DATE(YEAR(TRM_día[[#This Row],[Fecha]]),MONTH(TRM_día[[#This Row],[Fecha]]),1)</f>
        <v>45108</v>
      </c>
      <c r="E3496">
        <v>3978.83</v>
      </c>
    </row>
    <row r="3497" spans="2:5">
      <c r="B3497" s="82" t="s">
        <v>4051</v>
      </c>
      <c r="C3497" s="165">
        <f>YEAR(TRM_día[[#This Row],[Fecha]])</f>
        <v>2023</v>
      </c>
      <c r="D3497" s="82">
        <f>DATE(YEAR(TRM_día[[#This Row],[Fecha]]),MONTH(TRM_día[[#This Row],[Fecha]]),1)</f>
        <v>45108</v>
      </c>
      <c r="E3497">
        <v>3951.1</v>
      </c>
    </row>
    <row r="3498" spans="2:5">
      <c r="B3498" s="82" t="s">
        <v>4052</v>
      </c>
      <c r="C3498" s="165">
        <f>YEAR(TRM_día[[#This Row],[Fecha]])</f>
        <v>2023</v>
      </c>
      <c r="D3498" s="82">
        <f>DATE(YEAR(TRM_día[[#This Row],[Fecha]]),MONTH(TRM_día[[#This Row],[Fecha]]),1)</f>
        <v>45108</v>
      </c>
      <c r="E3498">
        <v>3932.04</v>
      </c>
    </row>
    <row r="3499" spans="2:5">
      <c r="B3499" s="82" t="s">
        <v>4053</v>
      </c>
      <c r="C3499" s="165">
        <f>YEAR(TRM_día[[#This Row],[Fecha]])</f>
        <v>2023</v>
      </c>
      <c r="D3499" s="82">
        <f>DATE(YEAR(TRM_día[[#This Row],[Fecha]]),MONTH(TRM_día[[#This Row],[Fecha]]),1)</f>
        <v>45108</v>
      </c>
      <c r="E3499">
        <v>3923.49</v>
      </c>
    </row>
    <row r="3500" spans="2:5">
      <c r="B3500" s="82" t="s">
        <v>4054</v>
      </c>
      <c r="C3500" s="165">
        <f>YEAR(TRM_día[[#This Row],[Fecha]])</f>
        <v>2023</v>
      </c>
      <c r="D3500" s="82">
        <f>DATE(YEAR(TRM_día[[#This Row],[Fecha]]),MONTH(TRM_día[[#This Row],[Fecha]]),1)</f>
        <v>45108</v>
      </c>
      <c r="E3500">
        <v>3923.49</v>
      </c>
    </row>
    <row r="3501" spans="2:5">
      <c r="B3501" s="82" t="s">
        <v>4055</v>
      </c>
      <c r="C3501" s="165">
        <f>YEAR(TRM_día[[#This Row],[Fecha]])</f>
        <v>2023</v>
      </c>
      <c r="D3501" s="82">
        <f>DATE(YEAR(TRM_día[[#This Row],[Fecha]]),MONTH(TRM_día[[#This Row],[Fecha]]),1)</f>
        <v>45108</v>
      </c>
      <c r="E3501">
        <v>3923.49</v>
      </c>
    </row>
    <row r="3502" spans="2:5">
      <c r="B3502" s="82" t="s">
        <v>4056</v>
      </c>
      <c r="C3502" s="165">
        <f>YEAR(TRM_día[[#This Row],[Fecha]])</f>
        <v>2023</v>
      </c>
      <c r="D3502" s="82">
        <f>DATE(YEAR(TRM_día[[#This Row],[Fecha]]),MONTH(TRM_día[[#This Row],[Fecha]]),1)</f>
        <v>45139</v>
      </c>
      <c r="E3502">
        <v>3898.48</v>
      </c>
    </row>
    <row r="3503" spans="2:5">
      <c r="B3503" s="82" t="s">
        <v>4057</v>
      </c>
      <c r="C3503" s="165">
        <f>YEAR(TRM_día[[#This Row],[Fecha]])</f>
        <v>2023</v>
      </c>
      <c r="D3503" s="82">
        <f>DATE(YEAR(TRM_día[[#This Row],[Fecha]]),MONTH(TRM_día[[#This Row],[Fecha]]),1)</f>
        <v>45139</v>
      </c>
      <c r="E3503">
        <v>4007.44</v>
      </c>
    </row>
    <row r="3504" spans="2:5">
      <c r="B3504" s="82" t="s">
        <v>4058</v>
      </c>
      <c r="C3504" s="165">
        <f>YEAR(TRM_día[[#This Row],[Fecha]])</f>
        <v>2023</v>
      </c>
      <c r="D3504" s="82">
        <f>DATE(YEAR(TRM_día[[#This Row],[Fecha]]),MONTH(TRM_día[[#This Row],[Fecha]]),1)</f>
        <v>45139</v>
      </c>
      <c r="E3504">
        <v>4056.99</v>
      </c>
    </row>
    <row r="3505" spans="2:5">
      <c r="B3505" s="82" t="s">
        <v>4059</v>
      </c>
      <c r="C3505" s="165">
        <f>YEAR(TRM_día[[#This Row],[Fecha]])</f>
        <v>2023</v>
      </c>
      <c r="D3505" s="82">
        <f>DATE(YEAR(TRM_día[[#This Row],[Fecha]]),MONTH(TRM_día[[#This Row],[Fecha]]),1)</f>
        <v>45139</v>
      </c>
      <c r="E3505">
        <v>4144.79</v>
      </c>
    </row>
    <row r="3506" spans="2:5">
      <c r="B3506" s="82" t="s">
        <v>4060</v>
      </c>
      <c r="C3506" s="165">
        <f>YEAR(TRM_día[[#This Row],[Fecha]])</f>
        <v>2023</v>
      </c>
      <c r="D3506" s="82">
        <f>DATE(YEAR(TRM_día[[#This Row],[Fecha]]),MONTH(TRM_día[[#This Row],[Fecha]]),1)</f>
        <v>45139</v>
      </c>
      <c r="E3506">
        <v>4077.9</v>
      </c>
    </row>
    <row r="3507" spans="2:5">
      <c r="B3507" s="82" t="s">
        <v>4061</v>
      </c>
      <c r="C3507" s="165">
        <f>YEAR(TRM_día[[#This Row],[Fecha]])</f>
        <v>2023</v>
      </c>
      <c r="D3507" s="82">
        <f>DATE(YEAR(TRM_día[[#This Row],[Fecha]]),MONTH(TRM_día[[#This Row],[Fecha]]),1)</f>
        <v>45139</v>
      </c>
      <c r="E3507">
        <v>4077.9</v>
      </c>
    </row>
    <row r="3508" spans="2:5">
      <c r="B3508" s="82" t="s">
        <v>4062</v>
      </c>
      <c r="C3508" s="165">
        <f>YEAR(TRM_día[[#This Row],[Fecha]])</f>
        <v>2023</v>
      </c>
      <c r="D3508" s="82">
        <f>DATE(YEAR(TRM_día[[#This Row],[Fecha]]),MONTH(TRM_día[[#This Row],[Fecha]]),1)</f>
        <v>45139</v>
      </c>
      <c r="E3508">
        <v>4077.9</v>
      </c>
    </row>
    <row r="3509" spans="2:5">
      <c r="B3509" s="82" t="s">
        <v>4063</v>
      </c>
      <c r="C3509" s="165">
        <f>YEAR(TRM_día[[#This Row],[Fecha]])</f>
        <v>2023</v>
      </c>
      <c r="D3509" s="82">
        <f>DATE(YEAR(TRM_día[[#This Row],[Fecha]]),MONTH(TRM_día[[#This Row],[Fecha]]),1)</f>
        <v>45139</v>
      </c>
      <c r="E3509">
        <v>4077.9</v>
      </c>
    </row>
    <row r="3510" spans="2:5">
      <c r="B3510" s="82" t="s">
        <v>4064</v>
      </c>
      <c r="C3510" s="165">
        <f>YEAR(TRM_día[[#This Row],[Fecha]])</f>
        <v>2023</v>
      </c>
      <c r="D3510" s="82">
        <f>DATE(YEAR(TRM_día[[#This Row],[Fecha]]),MONTH(TRM_día[[#This Row],[Fecha]]),1)</f>
        <v>45139</v>
      </c>
      <c r="E3510">
        <v>4076.46</v>
      </c>
    </row>
    <row r="3511" spans="2:5">
      <c r="B3511" s="82" t="s">
        <v>4065</v>
      </c>
      <c r="C3511" s="165">
        <f>YEAR(TRM_día[[#This Row],[Fecha]])</f>
        <v>2023</v>
      </c>
      <c r="D3511" s="82">
        <f>DATE(YEAR(TRM_día[[#This Row],[Fecha]]),MONTH(TRM_día[[#This Row],[Fecha]]),1)</f>
        <v>45139</v>
      </c>
      <c r="E3511">
        <v>4031.65</v>
      </c>
    </row>
    <row r="3512" spans="2:5">
      <c r="B3512" s="82" t="s">
        <v>4066</v>
      </c>
      <c r="C3512" s="165">
        <f>YEAR(TRM_día[[#This Row],[Fecha]])</f>
        <v>2023</v>
      </c>
      <c r="D3512" s="82">
        <f>DATE(YEAR(TRM_día[[#This Row],[Fecha]]),MONTH(TRM_día[[#This Row],[Fecha]]),1)</f>
        <v>45139</v>
      </c>
      <c r="E3512">
        <v>3955.23</v>
      </c>
    </row>
    <row r="3513" spans="2:5">
      <c r="B3513" s="82" t="s">
        <v>4067</v>
      </c>
      <c r="C3513" s="165">
        <f>YEAR(TRM_día[[#This Row],[Fecha]])</f>
        <v>2023</v>
      </c>
      <c r="D3513" s="82">
        <f>DATE(YEAR(TRM_día[[#This Row],[Fecha]]),MONTH(TRM_día[[#This Row],[Fecha]]),1)</f>
        <v>45139</v>
      </c>
      <c r="E3513">
        <v>3973.41</v>
      </c>
    </row>
    <row r="3514" spans="2:5">
      <c r="B3514" s="82" t="s">
        <v>4068</v>
      </c>
      <c r="C3514" s="165">
        <f>YEAR(TRM_día[[#This Row],[Fecha]])</f>
        <v>2023</v>
      </c>
      <c r="D3514" s="82">
        <f>DATE(YEAR(TRM_día[[#This Row],[Fecha]]),MONTH(TRM_día[[#This Row],[Fecha]]),1)</f>
        <v>45139</v>
      </c>
      <c r="E3514">
        <v>3973.41</v>
      </c>
    </row>
    <row r="3515" spans="2:5">
      <c r="B3515" s="82" t="s">
        <v>4069</v>
      </c>
      <c r="C3515" s="165">
        <f>YEAR(TRM_día[[#This Row],[Fecha]])</f>
        <v>2023</v>
      </c>
      <c r="D3515" s="82">
        <f>DATE(YEAR(TRM_día[[#This Row],[Fecha]]),MONTH(TRM_día[[#This Row],[Fecha]]),1)</f>
        <v>45139</v>
      </c>
      <c r="E3515">
        <v>3973.41</v>
      </c>
    </row>
    <row r="3516" spans="2:5">
      <c r="B3516" s="82" t="s">
        <v>4070</v>
      </c>
      <c r="C3516" s="165">
        <f>YEAR(TRM_día[[#This Row],[Fecha]])</f>
        <v>2023</v>
      </c>
      <c r="D3516" s="82">
        <f>DATE(YEAR(TRM_día[[#This Row],[Fecha]]),MONTH(TRM_día[[#This Row],[Fecha]]),1)</f>
        <v>45139</v>
      </c>
      <c r="E3516">
        <v>4029.95</v>
      </c>
    </row>
    <row r="3517" spans="2:5">
      <c r="B3517" s="82" t="s">
        <v>4071</v>
      </c>
      <c r="C3517" s="165">
        <f>YEAR(TRM_día[[#This Row],[Fecha]])</f>
        <v>2023</v>
      </c>
      <c r="D3517" s="82">
        <f>DATE(YEAR(TRM_día[[#This Row],[Fecha]]),MONTH(TRM_día[[#This Row],[Fecha]]),1)</f>
        <v>45139</v>
      </c>
      <c r="E3517">
        <v>4096.08</v>
      </c>
    </row>
    <row r="3518" spans="2:5">
      <c r="B3518" s="82" t="s">
        <v>4072</v>
      </c>
      <c r="C3518" s="165">
        <f>YEAR(TRM_día[[#This Row],[Fecha]])</f>
        <v>2023</v>
      </c>
      <c r="D3518" s="82">
        <f>DATE(YEAR(TRM_día[[#This Row],[Fecha]]),MONTH(TRM_día[[#This Row],[Fecha]]),1)</f>
        <v>45139</v>
      </c>
      <c r="E3518">
        <v>4130.33</v>
      </c>
    </row>
    <row r="3519" spans="2:5">
      <c r="B3519" s="82" t="s">
        <v>4073</v>
      </c>
      <c r="C3519" s="165">
        <f>YEAR(TRM_día[[#This Row],[Fecha]])</f>
        <v>2023</v>
      </c>
      <c r="D3519" s="82">
        <f>DATE(YEAR(TRM_día[[#This Row],[Fecha]]),MONTH(TRM_día[[#This Row],[Fecha]]),1)</f>
        <v>45139</v>
      </c>
      <c r="E3519">
        <v>4093.96</v>
      </c>
    </row>
    <row r="3520" spans="2:5">
      <c r="B3520" s="82" t="s">
        <v>4074</v>
      </c>
      <c r="C3520" s="165">
        <f>YEAR(TRM_día[[#This Row],[Fecha]])</f>
        <v>2023</v>
      </c>
      <c r="D3520" s="82">
        <f>DATE(YEAR(TRM_día[[#This Row],[Fecha]]),MONTH(TRM_día[[#This Row],[Fecha]]),1)</f>
        <v>45139</v>
      </c>
      <c r="E3520">
        <v>4124.04</v>
      </c>
    </row>
    <row r="3521" spans="2:5">
      <c r="B3521" s="82" t="s">
        <v>4075</v>
      </c>
      <c r="C3521" s="165">
        <f>YEAR(TRM_día[[#This Row],[Fecha]])</f>
        <v>2023</v>
      </c>
      <c r="D3521" s="82">
        <f>DATE(YEAR(TRM_día[[#This Row],[Fecha]]),MONTH(TRM_día[[#This Row],[Fecha]]),1)</f>
        <v>45139</v>
      </c>
      <c r="E3521">
        <v>4124.04</v>
      </c>
    </row>
    <row r="3522" spans="2:5">
      <c r="B3522" s="82" t="s">
        <v>4076</v>
      </c>
      <c r="C3522" s="165">
        <f>YEAR(TRM_día[[#This Row],[Fecha]])</f>
        <v>2023</v>
      </c>
      <c r="D3522" s="82">
        <f>DATE(YEAR(TRM_día[[#This Row],[Fecha]]),MONTH(TRM_día[[#This Row],[Fecha]]),1)</f>
        <v>45139</v>
      </c>
      <c r="E3522">
        <v>4124.04</v>
      </c>
    </row>
    <row r="3523" spans="2:5">
      <c r="B3523" s="82" t="s">
        <v>4077</v>
      </c>
      <c r="C3523" s="165">
        <f>YEAR(TRM_día[[#This Row],[Fecha]])</f>
        <v>2023</v>
      </c>
      <c r="D3523" s="82">
        <f>DATE(YEAR(TRM_día[[#This Row],[Fecha]]),MONTH(TRM_día[[#This Row],[Fecha]]),1)</f>
        <v>45139</v>
      </c>
      <c r="E3523">
        <v>4124.04</v>
      </c>
    </row>
    <row r="3524" spans="2:5">
      <c r="B3524" s="82" t="s">
        <v>4078</v>
      </c>
      <c r="C3524" s="165">
        <f>YEAR(TRM_día[[#This Row],[Fecha]])</f>
        <v>2023</v>
      </c>
      <c r="D3524" s="82">
        <f>DATE(YEAR(TRM_día[[#This Row],[Fecha]]),MONTH(TRM_día[[#This Row],[Fecha]]),1)</f>
        <v>45139</v>
      </c>
      <c r="E3524">
        <v>4120.07</v>
      </c>
    </row>
    <row r="3525" spans="2:5">
      <c r="B3525" s="82" t="s">
        <v>4079</v>
      </c>
      <c r="C3525" s="165">
        <f>YEAR(TRM_día[[#This Row],[Fecha]])</f>
        <v>2023</v>
      </c>
      <c r="D3525" s="82">
        <f>DATE(YEAR(TRM_día[[#This Row],[Fecha]]),MONTH(TRM_día[[#This Row],[Fecha]]),1)</f>
        <v>45139</v>
      </c>
      <c r="E3525">
        <v>4085.89</v>
      </c>
    </row>
    <row r="3526" spans="2:5">
      <c r="B3526" s="82" t="s">
        <v>4080</v>
      </c>
      <c r="C3526" s="165">
        <f>YEAR(TRM_día[[#This Row],[Fecha]])</f>
        <v>2023</v>
      </c>
      <c r="D3526" s="82">
        <f>DATE(YEAR(TRM_día[[#This Row],[Fecha]]),MONTH(TRM_día[[#This Row],[Fecha]]),1)</f>
        <v>45139</v>
      </c>
      <c r="E3526">
        <v>4076.9</v>
      </c>
    </row>
    <row r="3527" spans="2:5">
      <c r="B3527" s="82" t="s">
        <v>4081</v>
      </c>
      <c r="C3527" s="165">
        <f>YEAR(TRM_día[[#This Row],[Fecha]])</f>
        <v>2023</v>
      </c>
      <c r="D3527" s="82">
        <f>DATE(YEAR(TRM_día[[#This Row],[Fecha]]),MONTH(TRM_día[[#This Row],[Fecha]]),1)</f>
        <v>45139</v>
      </c>
      <c r="E3527">
        <v>4117.78</v>
      </c>
    </row>
    <row r="3528" spans="2:5">
      <c r="B3528" s="82" t="s">
        <v>4082</v>
      </c>
      <c r="C3528" s="165">
        <f>YEAR(TRM_día[[#This Row],[Fecha]])</f>
        <v>2023</v>
      </c>
      <c r="D3528" s="82">
        <f>DATE(YEAR(TRM_día[[#This Row],[Fecha]]),MONTH(TRM_día[[#This Row],[Fecha]]),1)</f>
        <v>45139</v>
      </c>
      <c r="E3528">
        <v>4117.78</v>
      </c>
    </row>
    <row r="3529" spans="2:5">
      <c r="B3529" s="82" t="s">
        <v>4083</v>
      </c>
      <c r="C3529" s="165">
        <f>YEAR(TRM_día[[#This Row],[Fecha]])</f>
        <v>2023</v>
      </c>
      <c r="D3529" s="82">
        <f>DATE(YEAR(TRM_día[[#This Row],[Fecha]]),MONTH(TRM_día[[#This Row],[Fecha]]),1)</f>
        <v>45139</v>
      </c>
      <c r="E3529">
        <v>4117.78</v>
      </c>
    </row>
    <row r="3530" spans="2:5">
      <c r="B3530" s="82" t="s">
        <v>4084</v>
      </c>
      <c r="C3530" s="165">
        <f>YEAR(TRM_día[[#This Row],[Fecha]])</f>
        <v>2023</v>
      </c>
      <c r="D3530" s="82">
        <f>DATE(YEAR(TRM_día[[#This Row],[Fecha]]),MONTH(TRM_día[[#This Row],[Fecha]]),1)</f>
        <v>45139</v>
      </c>
      <c r="E3530">
        <v>4111.5200000000004</v>
      </c>
    </row>
    <row r="3531" spans="2:5">
      <c r="B3531" s="82" t="s">
        <v>4085</v>
      </c>
      <c r="C3531" s="165">
        <f>YEAR(TRM_día[[#This Row],[Fecha]])</f>
        <v>2023</v>
      </c>
      <c r="D3531" s="82">
        <f>DATE(YEAR(TRM_día[[#This Row],[Fecha]]),MONTH(TRM_día[[#This Row],[Fecha]]),1)</f>
        <v>45139</v>
      </c>
      <c r="E3531">
        <v>4110.08</v>
      </c>
    </row>
    <row r="3532" spans="2:5">
      <c r="B3532" s="82" t="s">
        <v>4086</v>
      </c>
      <c r="C3532" s="165">
        <f>YEAR(TRM_día[[#This Row],[Fecha]])</f>
        <v>2023</v>
      </c>
      <c r="D3532" s="82">
        <f>DATE(YEAR(TRM_día[[#This Row],[Fecha]]),MONTH(TRM_día[[#This Row],[Fecha]]),1)</f>
        <v>45139</v>
      </c>
      <c r="E3532">
        <v>4085.33</v>
      </c>
    </row>
    <row r="3533" spans="2:5">
      <c r="B3533" s="82" t="s">
        <v>4087</v>
      </c>
      <c r="C3533" s="165">
        <f>YEAR(TRM_día[[#This Row],[Fecha]])</f>
        <v>2023</v>
      </c>
      <c r="D3533" s="82">
        <f>DATE(YEAR(TRM_día[[#This Row],[Fecha]]),MONTH(TRM_día[[#This Row],[Fecha]]),1)</f>
        <v>45170</v>
      </c>
      <c r="E3533">
        <v>4099.2</v>
      </c>
    </row>
    <row r="3534" spans="2:5">
      <c r="B3534" s="82" t="s">
        <v>4088</v>
      </c>
      <c r="C3534" s="165">
        <f>YEAR(TRM_día[[#This Row],[Fecha]])</f>
        <v>2023</v>
      </c>
      <c r="D3534" s="82">
        <f>DATE(YEAR(TRM_día[[#This Row],[Fecha]]),MONTH(TRM_día[[#This Row],[Fecha]]),1)</f>
        <v>45170</v>
      </c>
      <c r="E3534">
        <v>4063.36</v>
      </c>
    </row>
    <row r="3535" spans="2:5">
      <c r="B3535" s="82" t="s">
        <v>4089</v>
      </c>
      <c r="C3535" s="165">
        <f>YEAR(TRM_día[[#This Row],[Fecha]])</f>
        <v>2023</v>
      </c>
      <c r="D3535" s="82">
        <f>DATE(YEAR(TRM_día[[#This Row],[Fecha]]),MONTH(TRM_día[[#This Row],[Fecha]]),1)</f>
        <v>45170</v>
      </c>
      <c r="E3535">
        <v>4063.36</v>
      </c>
    </row>
    <row r="3536" spans="2:5">
      <c r="B3536" s="82" t="s">
        <v>4090</v>
      </c>
      <c r="C3536" s="165">
        <f>YEAR(TRM_día[[#This Row],[Fecha]])</f>
        <v>2023</v>
      </c>
      <c r="D3536" s="82">
        <f>DATE(YEAR(TRM_día[[#This Row],[Fecha]]),MONTH(TRM_día[[#This Row],[Fecha]]),1)</f>
        <v>45170</v>
      </c>
      <c r="E3536">
        <v>4063.36</v>
      </c>
    </row>
    <row r="3537" spans="2:5">
      <c r="B3537" s="82" t="s">
        <v>4091</v>
      </c>
      <c r="C3537" s="165">
        <f>YEAR(TRM_día[[#This Row],[Fecha]])</f>
        <v>2023</v>
      </c>
      <c r="D3537" s="82">
        <f>DATE(YEAR(TRM_día[[#This Row],[Fecha]]),MONTH(TRM_día[[#This Row],[Fecha]]),1)</f>
        <v>45170</v>
      </c>
      <c r="E3537">
        <v>4063.36</v>
      </c>
    </row>
    <row r="3538" spans="2:5">
      <c r="B3538" s="82" t="s">
        <v>4092</v>
      </c>
      <c r="C3538" s="165">
        <f>YEAR(TRM_día[[#This Row],[Fecha]])</f>
        <v>2023</v>
      </c>
      <c r="D3538" s="82">
        <f>DATE(YEAR(TRM_día[[#This Row],[Fecha]]),MONTH(TRM_día[[#This Row],[Fecha]]),1)</f>
        <v>45170</v>
      </c>
      <c r="E3538">
        <v>4089.46</v>
      </c>
    </row>
    <row r="3539" spans="2:5">
      <c r="B3539" s="82" t="s">
        <v>4093</v>
      </c>
      <c r="C3539" s="165">
        <f>YEAR(TRM_día[[#This Row],[Fecha]])</f>
        <v>2023</v>
      </c>
      <c r="D3539" s="82">
        <f>DATE(YEAR(TRM_día[[#This Row],[Fecha]]),MONTH(TRM_día[[#This Row],[Fecha]]),1)</f>
        <v>45170</v>
      </c>
      <c r="E3539">
        <v>4093.04</v>
      </c>
    </row>
    <row r="3540" spans="2:5">
      <c r="B3540" s="82" t="s">
        <v>4094</v>
      </c>
      <c r="C3540" s="165">
        <f>YEAR(TRM_día[[#This Row],[Fecha]])</f>
        <v>2023</v>
      </c>
      <c r="D3540" s="82">
        <f>DATE(YEAR(TRM_día[[#This Row],[Fecha]]),MONTH(TRM_día[[#This Row],[Fecha]]),1)</f>
        <v>45170</v>
      </c>
      <c r="E3540">
        <v>4045.83</v>
      </c>
    </row>
    <row r="3541" spans="2:5">
      <c r="B3541" s="82" t="s">
        <v>4095</v>
      </c>
      <c r="C3541" s="165">
        <f>YEAR(TRM_día[[#This Row],[Fecha]])</f>
        <v>2023</v>
      </c>
      <c r="D3541" s="82">
        <f>DATE(YEAR(TRM_día[[#This Row],[Fecha]]),MONTH(TRM_día[[#This Row],[Fecha]]),1)</f>
        <v>45170</v>
      </c>
      <c r="E3541">
        <v>4012.26</v>
      </c>
    </row>
    <row r="3542" spans="2:5">
      <c r="B3542" s="82" t="s">
        <v>4096</v>
      </c>
      <c r="C3542" s="165">
        <f>YEAR(TRM_día[[#This Row],[Fecha]])</f>
        <v>2023</v>
      </c>
      <c r="D3542" s="82">
        <f>DATE(YEAR(TRM_día[[#This Row],[Fecha]]),MONTH(TRM_día[[#This Row],[Fecha]]),1)</f>
        <v>45170</v>
      </c>
      <c r="E3542">
        <v>4012.26</v>
      </c>
    </row>
    <row r="3543" spans="2:5">
      <c r="B3543" s="82" t="s">
        <v>4097</v>
      </c>
      <c r="C3543" s="165">
        <f>YEAR(TRM_día[[#This Row],[Fecha]])</f>
        <v>2023</v>
      </c>
      <c r="D3543" s="82">
        <f>DATE(YEAR(TRM_día[[#This Row],[Fecha]]),MONTH(TRM_día[[#This Row],[Fecha]]),1)</f>
        <v>45170</v>
      </c>
      <c r="E3543">
        <v>4012.26</v>
      </c>
    </row>
    <row r="3544" spans="2:5">
      <c r="B3544" s="82" t="s">
        <v>4098</v>
      </c>
      <c r="C3544" s="165">
        <f>YEAR(TRM_día[[#This Row],[Fecha]])</f>
        <v>2023</v>
      </c>
      <c r="D3544" s="82">
        <f>DATE(YEAR(TRM_día[[#This Row],[Fecha]]),MONTH(TRM_día[[#This Row],[Fecha]]),1)</f>
        <v>45170</v>
      </c>
      <c r="E3544">
        <v>3997.74</v>
      </c>
    </row>
    <row r="3545" spans="2:5">
      <c r="B3545" s="82" t="s">
        <v>4099</v>
      </c>
      <c r="C3545" s="165">
        <f>YEAR(TRM_día[[#This Row],[Fecha]])</f>
        <v>2023</v>
      </c>
      <c r="D3545" s="82">
        <f>DATE(YEAR(TRM_día[[#This Row],[Fecha]]),MONTH(TRM_día[[#This Row],[Fecha]]),1)</f>
        <v>45170</v>
      </c>
      <c r="E3545">
        <v>3993.53</v>
      </c>
    </row>
    <row r="3546" spans="2:5">
      <c r="B3546" s="82" t="s">
        <v>4100</v>
      </c>
      <c r="C3546" s="165">
        <f>YEAR(TRM_día[[#This Row],[Fecha]])</f>
        <v>2023</v>
      </c>
      <c r="D3546" s="82">
        <f>DATE(YEAR(TRM_día[[#This Row],[Fecha]]),MONTH(TRM_día[[#This Row],[Fecha]]),1)</f>
        <v>45170</v>
      </c>
      <c r="E3546">
        <v>3950.92</v>
      </c>
    </row>
    <row r="3547" spans="2:5">
      <c r="B3547" s="82" t="s">
        <v>4101</v>
      </c>
      <c r="C3547" s="165">
        <f>YEAR(TRM_día[[#This Row],[Fecha]])</f>
        <v>2023</v>
      </c>
      <c r="D3547" s="82">
        <f>DATE(YEAR(TRM_día[[#This Row],[Fecha]]),MONTH(TRM_día[[#This Row],[Fecha]]),1)</f>
        <v>45170</v>
      </c>
      <c r="E3547">
        <v>3926.59</v>
      </c>
    </row>
    <row r="3548" spans="2:5">
      <c r="B3548" s="82" t="s">
        <v>4102</v>
      </c>
      <c r="C3548" s="165">
        <f>YEAR(TRM_día[[#This Row],[Fecha]])</f>
        <v>2023</v>
      </c>
      <c r="D3548" s="82">
        <f>DATE(YEAR(TRM_día[[#This Row],[Fecha]]),MONTH(TRM_día[[#This Row],[Fecha]]),1)</f>
        <v>45170</v>
      </c>
      <c r="E3548">
        <v>3928.28</v>
      </c>
    </row>
    <row r="3549" spans="2:5">
      <c r="B3549" s="82" t="s">
        <v>4103</v>
      </c>
      <c r="C3549" s="165">
        <f>YEAR(TRM_día[[#This Row],[Fecha]])</f>
        <v>2023</v>
      </c>
      <c r="D3549" s="82">
        <f>DATE(YEAR(TRM_día[[#This Row],[Fecha]]),MONTH(TRM_día[[#This Row],[Fecha]]),1)</f>
        <v>45170</v>
      </c>
      <c r="E3549">
        <v>3928.28</v>
      </c>
    </row>
    <row r="3550" spans="2:5">
      <c r="B3550" s="82" t="s">
        <v>4104</v>
      </c>
      <c r="C3550" s="165">
        <f>YEAR(TRM_día[[#This Row],[Fecha]])</f>
        <v>2023</v>
      </c>
      <c r="D3550" s="82">
        <f>DATE(YEAR(TRM_día[[#This Row],[Fecha]]),MONTH(TRM_día[[#This Row],[Fecha]]),1)</f>
        <v>45170</v>
      </c>
      <c r="E3550">
        <v>3928.28</v>
      </c>
    </row>
    <row r="3551" spans="2:5">
      <c r="B3551" s="82" t="s">
        <v>4105</v>
      </c>
      <c r="C3551" s="165">
        <f>YEAR(TRM_día[[#This Row],[Fecha]])</f>
        <v>2023</v>
      </c>
      <c r="D3551" s="82">
        <f>DATE(YEAR(TRM_día[[#This Row],[Fecha]]),MONTH(TRM_día[[#This Row],[Fecha]]),1)</f>
        <v>45170</v>
      </c>
      <c r="E3551">
        <v>3905.95</v>
      </c>
    </row>
    <row r="3552" spans="2:5">
      <c r="B3552" s="82" t="s">
        <v>4106</v>
      </c>
      <c r="C3552" s="165">
        <f>YEAR(TRM_día[[#This Row],[Fecha]])</f>
        <v>2023</v>
      </c>
      <c r="D3552" s="82">
        <f>DATE(YEAR(TRM_día[[#This Row],[Fecha]]),MONTH(TRM_día[[#This Row],[Fecha]]),1)</f>
        <v>45170</v>
      </c>
      <c r="E3552">
        <v>3902.54</v>
      </c>
    </row>
    <row r="3553" spans="2:5">
      <c r="B3553" s="82" t="s">
        <v>4107</v>
      </c>
      <c r="C3553" s="165">
        <f>YEAR(TRM_día[[#This Row],[Fecha]])</f>
        <v>2023</v>
      </c>
      <c r="D3553" s="82">
        <f>DATE(YEAR(TRM_día[[#This Row],[Fecha]]),MONTH(TRM_día[[#This Row],[Fecha]]),1)</f>
        <v>45170</v>
      </c>
      <c r="E3553">
        <v>3907.21</v>
      </c>
    </row>
    <row r="3554" spans="2:5">
      <c r="B3554" s="82" t="s">
        <v>4108</v>
      </c>
      <c r="C3554" s="165">
        <f>YEAR(TRM_día[[#This Row],[Fecha]])</f>
        <v>2023</v>
      </c>
      <c r="D3554" s="82">
        <f>DATE(YEAR(TRM_día[[#This Row],[Fecha]]),MONTH(TRM_día[[#This Row],[Fecha]]),1)</f>
        <v>45170</v>
      </c>
      <c r="E3554">
        <v>3948.25</v>
      </c>
    </row>
    <row r="3555" spans="2:5">
      <c r="B3555" s="82" t="s">
        <v>4109</v>
      </c>
      <c r="C3555" s="165">
        <f>YEAR(TRM_día[[#This Row],[Fecha]])</f>
        <v>2023</v>
      </c>
      <c r="D3555" s="82">
        <f>DATE(YEAR(TRM_día[[#This Row],[Fecha]]),MONTH(TRM_día[[#This Row],[Fecha]]),1)</f>
        <v>45170</v>
      </c>
      <c r="E3555">
        <v>3948.7</v>
      </c>
    </row>
    <row r="3556" spans="2:5">
      <c r="B3556" s="82" t="s">
        <v>4110</v>
      </c>
      <c r="C3556" s="165">
        <f>YEAR(TRM_día[[#This Row],[Fecha]])</f>
        <v>2023</v>
      </c>
      <c r="D3556" s="82">
        <f>DATE(YEAR(TRM_día[[#This Row],[Fecha]]),MONTH(TRM_día[[#This Row],[Fecha]]),1)</f>
        <v>45170</v>
      </c>
      <c r="E3556">
        <v>3948.7</v>
      </c>
    </row>
    <row r="3557" spans="2:5">
      <c r="B3557" s="82" t="s">
        <v>4111</v>
      </c>
      <c r="C3557" s="165">
        <f>YEAR(TRM_día[[#This Row],[Fecha]])</f>
        <v>2023</v>
      </c>
      <c r="D3557" s="82">
        <f>DATE(YEAR(TRM_día[[#This Row],[Fecha]]),MONTH(TRM_día[[#This Row],[Fecha]]),1)</f>
        <v>45170</v>
      </c>
      <c r="E3557">
        <v>3948.7</v>
      </c>
    </row>
    <row r="3558" spans="2:5">
      <c r="B3558" s="82" t="s">
        <v>4112</v>
      </c>
      <c r="C3558" s="165">
        <f>YEAR(TRM_día[[#This Row],[Fecha]])</f>
        <v>2023</v>
      </c>
      <c r="D3558" s="82">
        <f>DATE(YEAR(TRM_día[[#This Row],[Fecha]]),MONTH(TRM_día[[#This Row],[Fecha]]),1)</f>
        <v>45170</v>
      </c>
      <c r="E3558">
        <v>4052.54</v>
      </c>
    </row>
    <row r="3559" spans="2:5">
      <c r="B3559" s="82" t="s">
        <v>4113</v>
      </c>
      <c r="C3559" s="165">
        <f>YEAR(TRM_día[[#This Row],[Fecha]])</f>
        <v>2023</v>
      </c>
      <c r="D3559" s="82">
        <f>DATE(YEAR(TRM_día[[#This Row],[Fecha]]),MONTH(TRM_día[[#This Row],[Fecha]]),1)</f>
        <v>45170</v>
      </c>
      <c r="E3559">
        <v>4068.73</v>
      </c>
    </row>
    <row r="3560" spans="2:5">
      <c r="B3560" s="82" t="s">
        <v>4114</v>
      </c>
      <c r="C3560" s="165">
        <f>YEAR(TRM_día[[#This Row],[Fecha]])</f>
        <v>2023</v>
      </c>
      <c r="D3560" s="82">
        <f>DATE(YEAR(TRM_día[[#This Row],[Fecha]]),MONTH(TRM_día[[#This Row],[Fecha]]),1)</f>
        <v>45170</v>
      </c>
      <c r="E3560">
        <v>4093.6</v>
      </c>
    </row>
    <row r="3561" spans="2:5">
      <c r="B3561" s="82" t="s">
        <v>4115</v>
      </c>
      <c r="C3561" s="165">
        <f>YEAR(TRM_día[[#This Row],[Fecha]])</f>
        <v>2023</v>
      </c>
      <c r="D3561" s="82">
        <f>DATE(YEAR(TRM_día[[#This Row],[Fecha]]),MONTH(TRM_día[[#This Row],[Fecha]]),1)</f>
        <v>45170</v>
      </c>
      <c r="E3561">
        <v>4085.57</v>
      </c>
    </row>
    <row r="3562" spans="2:5">
      <c r="B3562" s="82" t="s">
        <v>4116</v>
      </c>
      <c r="C3562" s="165">
        <f>YEAR(TRM_día[[#This Row],[Fecha]])</f>
        <v>2023</v>
      </c>
      <c r="D3562" s="82">
        <f>DATE(YEAR(TRM_día[[#This Row],[Fecha]]),MONTH(TRM_día[[#This Row],[Fecha]]),1)</f>
        <v>45170</v>
      </c>
      <c r="E3562">
        <v>4053.76</v>
      </c>
    </row>
    <row r="3563" spans="2:5">
      <c r="B3563" s="82" t="s">
        <v>4117</v>
      </c>
      <c r="C3563" s="165">
        <f>YEAR(TRM_día[[#This Row],[Fecha]])</f>
        <v>2023</v>
      </c>
      <c r="D3563" s="82">
        <f>DATE(YEAR(TRM_día[[#This Row],[Fecha]]),MONTH(TRM_día[[#This Row],[Fecha]]),1)</f>
        <v>45200</v>
      </c>
      <c r="E3563">
        <v>4053.76</v>
      </c>
    </row>
    <row r="3564" spans="2:5">
      <c r="B3564" s="82" t="s">
        <v>4118</v>
      </c>
      <c r="C3564" s="165">
        <f>YEAR(TRM_día[[#This Row],[Fecha]])</f>
        <v>2023</v>
      </c>
      <c r="D3564" s="82">
        <f>DATE(YEAR(TRM_día[[#This Row],[Fecha]]),MONTH(TRM_día[[#This Row],[Fecha]]),1)</f>
        <v>45200</v>
      </c>
      <c r="E3564">
        <v>4053.76</v>
      </c>
    </row>
    <row r="3565" spans="2:5">
      <c r="B3565" s="82" t="s">
        <v>4119</v>
      </c>
      <c r="C3565" s="165">
        <f>YEAR(TRM_día[[#This Row],[Fecha]])</f>
        <v>2023</v>
      </c>
      <c r="D3565" s="82">
        <f>DATE(YEAR(TRM_día[[#This Row],[Fecha]]),MONTH(TRM_día[[#This Row],[Fecha]]),1)</f>
        <v>45200</v>
      </c>
      <c r="E3565">
        <v>4141.43</v>
      </c>
    </row>
    <row r="3566" spans="2:5">
      <c r="B3566" s="82" t="s">
        <v>4120</v>
      </c>
      <c r="C3566" s="165">
        <f>YEAR(TRM_día[[#This Row],[Fecha]])</f>
        <v>2023</v>
      </c>
      <c r="D3566" s="82">
        <f>DATE(YEAR(TRM_día[[#This Row],[Fecha]]),MONTH(TRM_día[[#This Row],[Fecha]]),1)</f>
        <v>45200</v>
      </c>
      <c r="E3566">
        <v>4187.01</v>
      </c>
    </row>
    <row r="3567" spans="2:5">
      <c r="B3567" s="82" t="s">
        <v>4121</v>
      </c>
      <c r="C3567" s="165">
        <f>YEAR(TRM_día[[#This Row],[Fecha]])</f>
        <v>2023</v>
      </c>
      <c r="D3567" s="82">
        <f>DATE(YEAR(TRM_día[[#This Row],[Fecha]]),MONTH(TRM_día[[#This Row],[Fecha]]),1)</f>
        <v>45200</v>
      </c>
      <c r="E3567">
        <v>4252.09</v>
      </c>
    </row>
    <row r="3568" spans="2:5">
      <c r="B3568" s="82" t="s">
        <v>4122</v>
      </c>
      <c r="C3568" s="165">
        <f>YEAR(TRM_día[[#This Row],[Fecha]])</f>
        <v>2023</v>
      </c>
      <c r="D3568" s="82">
        <f>DATE(YEAR(TRM_día[[#This Row],[Fecha]]),MONTH(TRM_día[[#This Row],[Fecha]]),1)</f>
        <v>45200</v>
      </c>
      <c r="E3568">
        <v>4359.3999999999996</v>
      </c>
    </row>
    <row r="3569" spans="2:5">
      <c r="B3569" s="82" t="s">
        <v>4123</v>
      </c>
      <c r="C3569" s="165">
        <f>YEAR(TRM_día[[#This Row],[Fecha]])</f>
        <v>2023</v>
      </c>
      <c r="D3569" s="82">
        <f>DATE(YEAR(TRM_día[[#This Row],[Fecha]]),MONTH(TRM_día[[#This Row],[Fecha]]),1)</f>
        <v>45200</v>
      </c>
      <c r="E3569">
        <v>4386.66</v>
      </c>
    </row>
    <row r="3570" spans="2:5">
      <c r="B3570" s="82" t="s">
        <v>4124</v>
      </c>
      <c r="C3570" s="165">
        <f>YEAR(TRM_día[[#This Row],[Fecha]])</f>
        <v>2023</v>
      </c>
      <c r="D3570" s="82">
        <f>DATE(YEAR(TRM_día[[#This Row],[Fecha]]),MONTH(TRM_día[[#This Row],[Fecha]]),1)</f>
        <v>45200</v>
      </c>
      <c r="E3570">
        <v>4386.66</v>
      </c>
    </row>
    <row r="3571" spans="2:5">
      <c r="B3571" s="82" t="s">
        <v>4125</v>
      </c>
      <c r="C3571" s="165">
        <f>YEAR(TRM_día[[#This Row],[Fecha]])</f>
        <v>2023</v>
      </c>
      <c r="D3571" s="82">
        <f>DATE(YEAR(TRM_día[[#This Row],[Fecha]]),MONTH(TRM_día[[#This Row],[Fecha]]),1)</f>
        <v>45200</v>
      </c>
      <c r="E3571">
        <v>4386.66</v>
      </c>
    </row>
    <row r="3572" spans="2:5">
      <c r="B3572" s="82" t="s">
        <v>4126</v>
      </c>
      <c r="C3572" s="165">
        <f>YEAR(TRM_día[[#This Row],[Fecha]])</f>
        <v>2023</v>
      </c>
      <c r="D3572" s="82">
        <f>DATE(YEAR(TRM_día[[#This Row],[Fecha]]),MONTH(TRM_día[[#This Row],[Fecha]]),1)</f>
        <v>45200</v>
      </c>
      <c r="E3572">
        <v>4386.66</v>
      </c>
    </row>
    <row r="3573" spans="2:5">
      <c r="B3573" s="82" t="s">
        <v>4127</v>
      </c>
      <c r="C3573" s="165">
        <f>YEAR(TRM_día[[#This Row],[Fecha]])</f>
        <v>2023</v>
      </c>
      <c r="D3573" s="82">
        <f>DATE(YEAR(TRM_día[[#This Row],[Fecha]]),MONTH(TRM_día[[#This Row],[Fecha]]),1)</f>
        <v>45200</v>
      </c>
      <c r="E3573">
        <v>4231.97</v>
      </c>
    </row>
    <row r="3574" spans="2:5">
      <c r="B3574" s="82" t="s">
        <v>4128</v>
      </c>
      <c r="C3574" s="165">
        <f>YEAR(TRM_día[[#This Row],[Fecha]])</f>
        <v>2023</v>
      </c>
      <c r="D3574" s="82">
        <f>DATE(YEAR(TRM_día[[#This Row],[Fecha]]),MONTH(TRM_día[[#This Row],[Fecha]]),1)</f>
        <v>45200</v>
      </c>
      <c r="E3574">
        <v>4212.5</v>
      </c>
    </row>
    <row r="3575" spans="2:5">
      <c r="B3575" s="82" t="s">
        <v>4129</v>
      </c>
      <c r="C3575" s="165">
        <f>YEAR(TRM_día[[#This Row],[Fecha]])</f>
        <v>2023</v>
      </c>
      <c r="D3575" s="82">
        <f>DATE(YEAR(TRM_día[[#This Row],[Fecha]]),MONTH(TRM_día[[#This Row],[Fecha]]),1)</f>
        <v>45200</v>
      </c>
      <c r="E3575">
        <v>4230.6099999999997</v>
      </c>
    </row>
    <row r="3576" spans="2:5">
      <c r="B3576" s="82" t="s">
        <v>4130</v>
      </c>
      <c r="C3576" s="165">
        <f>YEAR(TRM_día[[#This Row],[Fecha]])</f>
        <v>2023</v>
      </c>
      <c r="D3576" s="82">
        <f>DATE(YEAR(TRM_día[[#This Row],[Fecha]]),MONTH(TRM_día[[#This Row],[Fecha]]),1)</f>
        <v>45200</v>
      </c>
      <c r="E3576">
        <v>4249</v>
      </c>
    </row>
    <row r="3577" spans="2:5">
      <c r="B3577" s="82" t="s">
        <v>4131</v>
      </c>
      <c r="C3577" s="165">
        <f>YEAR(TRM_día[[#This Row],[Fecha]])</f>
        <v>2023</v>
      </c>
      <c r="D3577" s="82">
        <f>DATE(YEAR(TRM_día[[#This Row],[Fecha]]),MONTH(TRM_día[[#This Row],[Fecha]]),1)</f>
        <v>45200</v>
      </c>
      <c r="E3577">
        <v>4249</v>
      </c>
    </row>
    <row r="3578" spans="2:5">
      <c r="B3578" s="82" t="s">
        <v>4132</v>
      </c>
      <c r="C3578" s="165">
        <f>YEAR(TRM_día[[#This Row],[Fecha]])</f>
        <v>2023</v>
      </c>
      <c r="D3578" s="82">
        <f>DATE(YEAR(TRM_día[[#This Row],[Fecha]]),MONTH(TRM_día[[#This Row],[Fecha]]),1)</f>
        <v>45200</v>
      </c>
      <c r="E3578">
        <v>4249</v>
      </c>
    </row>
    <row r="3579" spans="2:5">
      <c r="B3579" s="82" t="s">
        <v>4133</v>
      </c>
      <c r="C3579" s="165">
        <f>YEAR(TRM_día[[#This Row],[Fecha]])</f>
        <v>2023</v>
      </c>
      <c r="D3579" s="82">
        <f>DATE(YEAR(TRM_día[[#This Row],[Fecha]]),MONTH(TRM_día[[#This Row],[Fecha]]),1)</f>
        <v>45200</v>
      </c>
      <c r="E3579">
        <v>4249</v>
      </c>
    </row>
    <row r="3580" spans="2:5">
      <c r="B3580" s="82" t="s">
        <v>4134</v>
      </c>
      <c r="C3580" s="165">
        <f>YEAR(TRM_día[[#This Row],[Fecha]])</f>
        <v>2023</v>
      </c>
      <c r="D3580" s="82">
        <f>DATE(YEAR(TRM_día[[#This Row],[Fecha]]),MONTH(TRM_día[[#This Row],[Fecha]]),1)</f>
        <v>45200</v>
      </c>
      <c r="E3580">
        <v>4222.09</v>
      </c>
    </row>
    <row r="3581" spans="2:5">
      <c r="B3581" s="82" t="s">
        <v>4135</v>
      </c>
      <c r="C3581" s="165">
        <f>YEAR(TRM_día[[#This Row],[Fecha]])</f>
        <v>2023</v>
      </c>
      <c r="D3581" s="82">
        <f>DATE(YEAR(TRM_día[[#This Row],[Fecha]]),MONTH(TRM_día[[#This Row],[Fecha]]),1)</f>
        <v>45200</v>
      </c>
      <c r="E3581">
        <v>4227.3900000000003</v>
      </c>
    </row>
    <row r="3582" spans="2:5">
      <c r="B3582" s="82" t="s">
        <v>4136</v>
      </c>
      <c r="C3582" s="165">
        <f>YEAR(TRM_día[[#This Row],[Fecha]])</f>
        <v>2023</v>
      </c>
      <c r="D3582" s="82">
        <f>DATE(YEAR(TRM_día[[#This Row],[Fecha]]),MONTH(TRM_día[[#This Row],[Fecha]]),1)</f>
        <v>45200</v>
      </c>
      <c r="E3582">
        <v>4249.71</v>
      </c>
    </row>
    <row r="3583" spans="2:5">
      <c r="B3583" s="82" t="s">
        <v>4137</v>
      </c>
      <c r="C3583" s="165">
        <f>YEAR(TRM_día[[#This Row],[Fecha]])</f>
        <v>2023</v>
      </c>
      <c r="D3583" s="82">
        <f>DATE(YEAR(TRM_día[[#This Row],[Fecha]]),MONTH(TRM_día[[#This Row],[Fecha]]),1)</f>
        <v>45200</v>
      </c>
      <c r="E3583">
        <v>4238.8500000000004</v>
      </c>
    </row>
    <row r="3584" spans="2:5">
      <c r="B3584" s="82" t="s">
        <v>4138</v>
      </c>
      <c r="C3584" s="165">
        <f>YEAR(TRM_día[[#This Row],[Fecha]])</f>
        <v>2023</v>
      </c>
      <c r="D3584" s="82">
        <f>DATE(YEAR(TRM_día[[#This Row],[Fecha]]),MONTH(TRM_día[[#This Row],[Fecha]]),1)</f>
        <v>45200</v>
      </c>
      <c r="E3584">
        <v>4238.8500000000004</v>
      </c>
    </row>
    <row r="3585" spans="2:5">
      <c r="B3585" s="82" t="s">
        <v>4139</v>
      </c>
      <c r="C3585" s="165">
        <f>YEAR(TRM_día[[#This Row],[Fecha]])</f>
        <v>2023</v>
      </c>
      <c r="D3585" s="82">
        <f>DATE(YEAR(TRM_día[[#This Row],[Fecha]]),MONTH(TRM_día[[#This Row],[Fecha]]),1)</f>
        <v>45200</v>
      </c>
      <c r="E3585">
        <v>4238.8500000000004</v>
      </c>
    </row>
    <row r="3586" spans="2:5">
      <c r="B3586" s="82" t="s">
        <v>4140</v>
      </c>
      <c r="C3586" s="165">
        <f>YEAR(TRM_día[[#This Row],[Fecha]])</f>
        <v>2023</v>
      </c>
      <c r="D3586" s="82">
        <f>DATE(YEAR(TRM_día[[#This Row],[Fecha]]),MONTH(TRM_día[[#This Row],[Fecha]]),1)</f>
        <v>45200</v>
      </c>
      <c r="E3586">
        <v>4221.3900000000003</v>
      </c>
    </row>
    <row r="3587" spans="2:5">
      <c r="B3587" s="82" t="s">
        <v>4141</v>
      </c>
      <c r="C3587" s="165">
        <f>YEAR(TRM_día[[#This Row],[Fecha]])</f>
        <v>2023</v>
      </c>
      <c r="D3587" s="82">
        <f>DATE(YEAR(TRM_día[[#This Row],[Fecha]]),MONTH(TRM_día[[#This Row],[Fecha]]),1)</f>
        <v>45200</v>
      </c>
      <c r="E3587">
        <v>4213.97</v>
      </c>
    </row>
    <row r="3588" spans="2:5">
      <c r="B3588" s="82" t="s">
        <v>4142</v>
      </c>
      <c r="C3588" s="165">
        <f>YEAR(TRM_día[[#This Row],[Fecha]])</f>
        <v>2023</v>
      </c>
      <c r="D3588" s="82">
        <f>DATE(YEAR(TRM_día[[#This Row],[Fecha]]),MONTH(TRM_día[[#This Row],[Fecha]]),1)</f>
        <v>45200</v>
      </c>
      <c r="E3588">
        <v>4201.53</v>
      </c>
    </row>
    <row r="3589" spans="2:5">
      <c r="B3589" s="82" t="s">
        <v>4143</v>
      </c>
      <c r="C3589" s="165">
        <f>YEAR(TRM_día[[#This Row],[Fecha]])</f>
        <v>2023</v>
      </c>
      <c r="D3589" s="82">
        <f>DATE(YEAR(TRM_día[[#This Row],[Fecha]]),MONTH(TRM_día[[#This Row],[Fecha]]),1)</f>
        <v>45200</v>
      </c>
      <c r="E3589">
        <v>4154.9399999999996</v>
      </c>
    </row>
    <row r="3590" spans="2:5">
      <c r="B3590" s="82" t="s">
        <v>4144</v>
      </c>
      <c r="C3590" s="165">
        <f>YEAR(TRM_día[[#This Row],[Fecha]])</f>
        <v>2023</v>
      </c>
      <c r="D3590" s="82">
        <f>DATE(YEAR(TRM_día[[#This Row],[Fecha]]),MONTH(TRM_día[[#This Row],[Fecha]]),1)</f>
        <v>45200</v>
      </c>
      <c r="E3590">
        <v>4120.62</v>
      </c>
    </row>
    <row r="3591" spans="2:5">
      <c r="B3591" s="82" t="s">
        <v>4145</v>
      </c>
      <c r="C3591" s="165">
        <f>YEAR(TRM_día[[#This Row],[Fecha]])</f>
        <v>2023</v>
      </c>
      <c r="D3591" s="82">
        <f>DATE(YEAR(TRM_día[[#This Row],[Fecha]]),MONTH(TRM_día[[#This Row],[Fecha]]),1)</f>
        <v>45200</v>
      </c>
      <c r="E3591">
        <v>4120.62</v>
      </c>
    </row>
    <row r="3592" spans="2:5">
      <c r="B3592" s="82" t="s">
        <v>4146</v>
      </c>
      <c r="C3592" s="165">
        <f>YEAR(TRM_día[[#This Row],[Fecha]])</f>
        <v>2023</v>
      </c>
      <c r="D3592" s="82">
        <f>DATE(YEAR(TRM_día[[#This Row],[Fecha]]),MONTH(TRM_día[[#This Row],[Fecha]]),1)</f>
        <v>45200</v>
      </c>
      <c r="E3592">
        <v>4120.62</v>
      </c>
    </row>
    <row r="3593" spans="2:5">
      <c r="B3593" s="82" t="s">
        <v>4147</v>
      </c>
      <c r="C3593" s="165">
        <f>YEAR(TRM_día[[#This Row],[Fecha]])</f>
        <v>2023</v>
      </c>
      <c r="D3593" s="82">
        <f>DATE(YEAR(TRM_día[[#This Row],[Fecha]]),MONTH(TRM_día[[#This Row],[Fecha]]),1)</f>
        <v>45200</v>
      </c>
      <c r="E3593">
        <v>4060.83</v>
      </c>
    </row>
    <row r="3594" spans="2:5">
      <c r="B3594" s="82" t="s">
        <v>4148</v>
      </c>
      <c r="C3594" s="165">
        <f>YEAR(TRM_día[[#This Row],[Fecha]])</f>
        <v>2023</v>
      </c>
      <c r="D3594" s="82">
        <f>DATE(YEAR(TRM_día[[#This Row],[Fecha]]),MONTH(TRM_día[[#This Row],[Fecha]]),1)</f>
        <v>45231</v>
      </c>
      <c r="E3594">
        <v>4114.29</v>
      </c>
    </row>
    <row r="3595" spans="2:5">
      <c r="B3595" s="82" t="s">
        <v>4149</v>
      </c>
      <c r="C3595" s="165">
        <f>YEAR(TRM_día[[#This Row],[Fecha]])</f>
        <v>2023</v>
      </c>
      <c r="D3595" s="82">
        <f>DATE(YEAR(TRM_día[[#This Row],[Fecha]]),MONTH(TRM_día[[#This Row],[Fecha]]),1)</f>
        <v>45231</v>
      </c>
      <c r="E3595">
        <v>4117.71</v>
      </c>
    </row>
    <row r="3596" spans="2:5">
      <c r="B3596" s="82" t="s">
        <v>4150</v>
      </c>
      <c r="C3596" s="165">
        <f>YEAR(TRM_día[[#This Row],[Fecha]])</f>
        <v>2023</v>
      </c>
      <c r="D3596" s="82">
        <f>DATE(YEAR(TRM_día[[#This Row],[Fecha]]),MONTH(TRM_día[[#This Row],[Fecha]]),1)</f>
        <v>45231</v>
      </c>
      <c r="E3596">
        <v>4047.11</v>
      </c>
    </row>
    <row r="3597" spans="2:5">
      <c r="B3597" s="82" t="s">
        <v>4151</v>
      </c>
      <c r="C3597" s="165">
        <f>YEAR(TRM_día[[#This Row],[Fecha]])</f>
        <v>2023</v>
      </c>
      <c r="D3597" s="82">
        <f>DATE(YEAR(TRM_día[[#This Row],[Fecha]]),MONTH(TRM_día[[#This Row],[Fecha]]),1)</f>
        <v>45231</v>
      </c>
      <c r="E3597">
        <v>3975.09</v>
      </c>
    </row>
    <row r="3598" spans="2:5">
      <c r="B3598" s="82" t="s">
        <v>4152</v>
      </c>
      <c r="C3598" s="165">
        <f>YEAR(TRM_día[[#This Row],[Fecha]])</f>
        <v>2023</v>
      </c>
      <c r="D3598" s="82">
        <f>DATE(YEAR(TRM_día[[#This Row],[Fecha]]),MONTH(TRM_día[[#This Row],[Fecha]]),1)</f>
        <v>45231</v>
      </c>
      <c r="E3598">
        <v>3975.09</v>
      </c>
    </row>
    <row r="3599" spans="2:5">
      <c r="B3599" s="82" t="s">
        <v>4153</v>
      </c>
      <c r="C3599" s="165">
        <f>YEAR(TRM_día[[#This Row],[Fecha]])</f>
        <v>2023</v>
      </c>
      <c r="D3599" s="82">
        <f>DATE(YEAR(TRM_día[[#This Row],[Fecha]]),MONTH(TRM_día[[#This Row],[Fecha]]),1)</f>
        <v>45231</v>
      </c>
      <c r="E3599">
        <v>3975.09</v>
      </c>
    </row>
    <row r="3600" spans="2:5">
      <c r="B3600" s="82" t="s">
        <v>4154</v>
      </c>
      <c r="C3600" s="165">
        <f>YEAR(TRM_día[[#This Row],[Fecha]])</f>
        <v>2023</v>
      </c>
      <c r="D3600" s="82">
        <f>DATE(YEAR(TRM_día[[#This Row],[Fecha]]),MONTH(TRM_día[[#This Row],[Fecha]]),1)</f>
        <v>45231</v>
      </c>
      <c r="E3600">
        <v>3975.09</v>
      </c>
    </row>
    <row r="3601" spans="2:5">
      <c r="B3601" s="82" t="s">
        <v>4155</v>
      </c>
      <c r="C3601" s="165">
        <f>YEAR(TRM_día[[#This Row],[Fecha]])</f>
        <v>2023</v>
      </c>
      <c r="D3601" s="82">
        <f>DATE(YEAR(TRM_día[[#This Row],[Fecha]]),MONTH(TRM_día[[#This Row],[Fecha]]),1)</f>
        <v>45231</v>
      </c>
      <c r="E3601">
        <v>4005.06</v>
      </c>
    </row>
    <row r="3602" spans="2:5">
      <c r="B3602" s="82" t="s">
        <v>4156</v>
      </c>
      <c r="C3602" s="165">
        <f>YEAR(TRM_día[[#This Row],[Fecha]])</f>
        <v>2023</v>
      </c>
      <c r="D3602" s="82">
        <f>DATE(YEAR(TRM_día[[#This Row],[Fecha]]),MONTH(TRM_día[[#This Row],[Fecha]]),1)</f>
        <v>45231</v>
      </c>
      <c r="E3602">
        <v>4065.79</v>
      </c>
    </row>
    <row r="3603" spans="2:5">
      <c r="B3603" s="82" t="s">
        <v>4157</v>
      </c>
      <c r="C3603" s="165">
        <f>YEAR(TRM_día[[#This Row],[Fecha]])</f>
        <v>2023</v>
      </c>
      <c r="D3603" s="82">
        <f>DATE(YEAR(TRM_día[[#This Row],[Fecha]]),MONTH(TRM_día[[#This Row],[Fecha]]),1)</f>
        <v>45231</v>
      </c>
      <c r="E3603">
        <v>4056.94</v>
      </c>
    </row>
    <row r="3604" spans="2:5">
      <c r="B3604" s="82" t="s">
        <v>4158</v>
      </c>
      <c r="C3604" s="165">
        <f>YEAR(TRM_día[[#This Row],[Fecha]])</f>
        <v>2023</v>
      </c>
      <c r="D3604" s="82">
        <f>DATE(YEAR(TRM_día[[#This Row],[Fecha]]),MONTH(TRM_día[[#This Row],[Fecha]]),1)</f>
        <v>45231</v>
      </c>
      <c r="E3604">
        <v>4037.19</v>
      </c>
    </row>
    <row r="3605" spans="2:5">
      <c r="B3605" s="82" t="s">
        <v>4159</v>
      </c>
      <c r="C3605" s="165">
        <f>YEAR(TRM_día[[#This Row],[Fecha]])</f>
        <v>2023</v>
      </c>
      <c r="D3605" s="82">
        <f>DATE(YEAR(TRM_día[[#This Row],[Fecha]]),MONTH(TRM_día[[#This Row],[Fecha]]),1)</f>
        <v>45231</v>
      </c>
      <c r="E3605">
        <v>4037.19</v>
      </c>
    </row>
    <row r="3606" spans="2:5">
      <c r="B3606" s="82" t="s">
        <v>4160</v>
      </c>
      <c r="C3606" s="165">
        <f>YEAR(TRM_día[[#This Row],[Fecha]])</f>
        <v>2023</v>
      </c>
      <c r="D3606" s="82">
        <f>DATE(YEAR(TRM_día[[#This Row],[Fecha]]),MONTH(TRM_día[[#This Row],[Fecha]]),1)</f>
        <v>45231</v>
      </c>
      <c r="E3606">
        <v>4037.19</v>
      </c>
    </row>
    <row r="3607" spans="2:5">
      <c r="B3607" s="82" t="s">
        <v>4161</v>
      </c>
      <c r="C3607" s="165">
        <f>YEAR(TRM_día[[#This Row],[Fecha]])</f>
        <v>2023</v>
      </c>
      <c r="D3607" s="82">
        <f>DATE(YEAR(TRM_día[[#This Row],[Fecha]]),MONTH(TRM_día[[#This Row],[Fecha]]),1)</f>
        <v>45231</v>
      </c>
      <c r="E3607">
        <v>4037.19</v>
      </c>
    </row>
    <row r="3608" spans="2:5">
      <c r="B3608" s="82" t="s">
        <v>4162</v>
      </c>
      <c r="C3608" s="165">
        <f>YEAR(TRM_día[[#This Row],[Fecha]])</f>
        <v>2023</v>
      </c>
      <c r="D3608" s="82">
        <f>DATE(YEAR(TRM_día[[#This Row],[Fecha]]),MONTH(TRM_día[[#This Row],[Fecha]]),1)</f>
        <v>45231</v>
      </c>
      <c r="E3608">
        <v>3963.57</v>
      </c>
    </row>
    <row r="3609" spans="2:5">
      <c r="B3609" s="82" t="s">
        <v>4163</v>
      </c>
      <c r="C3609" s="165">
        <f>YEAR(TRM_día[[#This Row],[Fecha]])</f>
        <v>2023</v>
      </c>
      <c r="D3609" s="82">
        <f>DATE(YEAR(TRM_día[[#This Row],[Fecha]]),MONTH(TRM_día[[#This Row],[Fecha]]),1)</f>
        <v>45231</v>
      </c>
      <c r="E3609">
        <v>3976.84</v>
      </c>
    </row>
    <row r="3610" spans="2:5">
      <c r="B3610" s="82" t="s">
        <v>4164</v>
      </c>
      <c r="C3610" s="165">
        <f>YEAR(TRM_día[[#This Row],[Fecha]])</f>
        <v>2023</v>
      </c>
      <c r="D3610" s="82">
        <f>DATE(YEAR(TRM_día[[#This Row],[Fecha]]),MONTH(TRM_día[[#This Row],[Fecha]]),1)</f>
        <v>45231</v>
      </c>
      <c r="E3610">
        <v>4077.44</v>
      </c>
    </row>
    <row r="3611" spans="2:5">
      <c r="B3611" s="82" t="s">
        <v>4165</v>
      </c>
      <c r="C3611" s="165">
        <f>YEAR(TRM_día[[#This Row],[Fecha]])</f>
        <v>2023</v>
      </c>
      <c r="D3611" s="82">
        <f>DATE(YEAR(TRM_día[[#This Row],[Fecha]]),MONTH(TRM_día[[#This Row],[Fecha]]),1)</f>
        <v>45231</v>
      </c>
      <c r="E3611">
        <v>4116.59</v>
      </c>
    </row>
    <row r="3612" spans="2:5">
      <c r="B3612" s="82" t="s">
        <v>4166</v>
      </c>
      <c r="C3612" s="165">
        <f>YEAR(TRM_día[[#This Row],[Fecha]])</f>
        <v>2023</v>
      </c>
      <c r="D3612" s="82">
        <f>DATE(YEAR(TRM_día[[#This Row],[Fecha]]),MONTH(TRM_día[[#This Row],[Fecha]]),1)</f>
        <v>45231</v>
      </c>
      <c r="E3612">
        <v>4116.59</v>
      </c>
    </row>
    <row r="3613" spans="2:5">
      <c r="B3613" s="82" t="s">
        <v>4167</v>
      </c>
      <c r="C3613" s="165">
        <f>YEAR(TRM_día[[#This Row],[Fecha]])</f>
        <v>2023</v>
      </c>
      <c r="D3613" s="82">
        <f>DATE(YEAR(TRM_día[[#This Row],[Fecha]]),MONTH(TRM_día[[#This Row],[Fecha]]),1)</f>
        <v>45231</v>
      </c>
      <c r="E3613">
        <v>4116.59</v>
      </c>
    </row>
    <row r="3614" spans="2:5">
      <c r="B3614" s="82" t="s">
        <v>4168</v>
      </c>
      <c r="C3614" s="165">
        <f>YEAR(TRM_día[[#This Row],[Fecha]])</f>
        <v>2023</v>
      </c>
      <c r="D3614" s="82">
        <f>DATE(YEAR(TRM_día[[#This Row],[Fecha]]),MONTH(TRM_día[[#This Row],[Fecha]]),1)</f>
        <v>45231</v>
      </c>
      <c r="E3614">
        <v>4033.83</v>
      </c>
    </row>
    <row r="3615" spans="2:5">
      <c r="B3615" s="82" t="s">
        <v>4169</v>
      </c>
      <c r="C3615" s="165">
        <f>YEAR(TRM_día[[#This Row],[Fecha]])</f>
        <v>2023</v>
      </c>
      <c r="D3615" s="82">
        <f>DATE(YEAR(TRM_día[[#This Row],[Fecha]]),MONTH(TRM_día[[#This Row],[Fecha]]),1)</f>
        <v>45231</v>
      </c>
      <c r="E3615">
        <v>4060.15</v>
      </c>
    </row>
    <row r="3616" spans="2:5">
      <c r="B3616" s="82" t="s">
        <v>4170</v>
      </c>
      <c r="C3616" s="165">
        <f>YEAR(TRM_día[[#This Row],[Fecha]])</f>
        <v>2023</v>
      </c>
      <c r="D3616" s="82">
        <f>DATE(YEAR(TRM_día[[#This Row],[Fecha]]),MONTH(TRM_día[[#This Row],[Fecha]]),1)</f>
        <v>45231</v>
      </c>
      <c r="E3616">
        <v>4092.33</v>
      </c>
    </row>
    <row r="3617" spans="2:5">
      <c r="B3617" s="82" t="s">
        <v>4171</v>
      </c>
      <c r="C3617" s="165">
        <f>YEAR(TRM_día[[#This Row],[Fecha]])</f>
        <v>2023</v>
      </c>
      <c r="D3617" s="82">
        <f>DATE(YEAR(TRM_día[[#This Row],[Fecha]]),MONTH(TRM_día[[#This Row],[Fecha]]),1)</f>
        <v>45231</v>
      </c>
      <c r="E3617">
        <v>4092.33</v>
      </c>
    </row>
    <row r="3618" spans="2:5">
      <c r="B3618" s="82" t="s">
        <v>4172</v>
      </c>
      <c r="C3618" s="165">
        <f>YEAR(TRM_día[[#This Row],[Fecha]])</f>
        <v>2023</v>
      </c>
      <c r="D3618" s="82">
        <f>DATE(YEAR(TRM_día[[#This Row],[Fecha]]),MONTH(TRM_día[[#This Row],[Fecha]]),1)</f>
        <v>45231</v>
      </c>
      <c r="E3618">
        <v>4044.51</v>
      </c>
    </row>
    <row r="3619" spans="2:5">
      <c r="B3619" s="82" t="s">
        <v>4173</v>
      </c>
      <c r="C3619" s="165">
        <f>YEAR(TRM_día[[#This Row],[Fecha]])</f>
        <v>2023</v>
      </c>
      <c r="D3619" s="82">
        <f>DATE(YEAR(TRM_día[[#This Row],[Fecha]]),MONTH(TRM_día[[#This Row],[Fecha]]),1)</f>
        <v>45231</v>
      </c>
      <c r="E3619">
        <v>4044.51</v>
      </c>
    </row>
    <row r="3620" spans="2:5">
      <c r="B3620" s="82" t="s">
        <v>4174</v>
      </c>
      <c r="C3620" s="165">
        <f>YEAR(TRM_día[[#This Row],[Fecha]])</f>
        <v>2023</v>
      </c>
      <c r="D3620" s="82">
        <f>DATE(YEAR(TRM_día[[#This Row],[Fecha]]),MONTH(TRM_día[[#This Row],[Fecha]]),1)</f>
        <v>45231</v>
      </c>
      <c r="E3620">
        <v>4044.51</v>
      </c>
    </row>
    <row r="3621" spans="2:5">
      <c r="B3621" s="82" t="s">
        <v>4175</v>
      </c>
      <c r="C3621" s="165">
        <f>YEAR(TRM_día[[#This Row],[Fecha]])</f>
        <v>2023</v>
      </c>
      <c r="D3621" s="82">
        <f>DATE(YEAR(TRM_día[[#This Row],[Fecha]]),MONTH(TRM_día[[#This Row],[Fecha]]),1)</f>
        <v>45231</v>
      </c>
      <c r="E3621">
        <v>3989.89</v>
      </c>
    </row>
    <row r="3622" spans="2:5">
      <c r="B3622" s="82" t="s">
        <v>4176</v>
      </c>
      <c r="C3622" s="165">
        <f>YEAR(TRM_día[[#This Row],[Fecha]])</f>
        <v>2023</v>
      </c>
      <c r="D3622" s="82">
        <f>DATE(YEAR(TRM_día[[#This Row],[Fecha]]),MONTH(TRM_día[[#This Row],[Fecha]]),1)</f>
        <v>45231</v>
      </c>
      <c r="E3622">
        <v>3957.77</v>
      </c>
    </row>
    <row r="3623" spans="2:5">
      <c r="B3623" s="82" t="s">
        <v>4177</v>
      </c>
      <c r="C3623" s="165">
        <f>YEAR(TRM_día[[#This Row],[Fecha]])</f>
        <v>2023</v>
      </c>
      <c r="D3623" s="82">
        <f>DATE(YEAR(TRM_día[[#This Row],[Fecha]]),MONTH(TRM_día[[#This Row],[Fecha]]),1)</f>
        <v>45231</v>
      </c>
      <c r="E3623">
        <v>3980.67</v>
      </c>
    </row>
    <row r="3624" spans="2:5">
      <c r="B3624" s="82" t="s">
        <v>4178</v>
      </c>
      <c r="C3624" s="165">
        <f>YEAR(TRM_día[[#This Row],[Fecha]])</f>
        <v>2023</v>
      </c>
      <c r="D3624" s="82">
        <f>DATE(YEAR(TRM_día[[#This Row],[Fecha]]),MONTH(TRM_día[[#This Row],[Fecha]]),1)</f>
        <v>45261</v>
      </c>
      <c r="E3624">
        <v>4045.22</v>
      </c>
    </row>
    <row r="3625" spans="2:5">
      <c r="B3625" s="82" t="s">
        <v>4179</v>
      </c>
      <c r="C3625" s="165">
        <f>YEAR(TRM_día[[#This Row],[Fecha]])</f>
        <v>2023</v>
      </c>
      <c r="D3625" s="82">
        <f>DATE(YEAR(TRM_día[[#This Row],[Fecha]]),MONTH(TRM_día[[#This Row],[Fecha]]),1)</f>
        <v>45261</v>
      </c>
      <c r="E3625">
        <v>3983.15</v>
      </c>
    </row>
    <row r="3626" spans="2:5">
      <c r="B3626" s="82" t="s">
        <v>4180</v>
      </c>
      <c r="C3626" s="165">
        <f>YEAR(TRM_día[[#This Row],[Fecha]])</f>
        <v>2023</v>
      </c>
      <c r="D3626" s="82">
        <f>DATE(YEAR(TRM_día[[#This Row],[Fecha]]),MONTH(TRM_día[[#This Row],[Fecha]]),1)</f>
        <v>45261</v>
      </c>
      <c r="E3626">
        <v>3983.15</v>
      </c>
    </row>
    <row r="3627" spans="2:5">
      <c r="B3627" s="82" t="s">
        <v>4181</v>
      </c>
      <c r="C3627" s="165">
        <f>YEAR(TRM_día[[#This Row],[Fecha]])</f>
        <v>2023</v>
      </c>
      <c r="D3627" s="82">
        <f>DATE(YEAR(TRM_día[[#This Row],[Fecha]]),MONTH(TRM_día[[#This Row],[Fecha]]),1)</f>
        <v>45261</v>
      </c>
      <c r="E3627">
        <v>3983.15</v>
      </c>
    </row>
    <row r="3628" spans="2:5">
      <c r="B3628" s="82" t="s">
        <v>4182</v>
      </c>
      <c r="C3628" s="165">
        <f>YEAR(TRM_día[[#This Row],[Fecha]])</f>
        <v>2023</v>
      </c>
      <c r="D3628" s="82">
        <f>DATE(YEAR(TRM_día[[#This Row],[Fecha]]),MONTH(TRM_día[[#This Row],[Fecha]]),1)</f>
        <v>45261</v>
      </c>
      <c r="E3628">
        <v>3999.91</v>
      </c>
    </row>
    <row r="3629" spans="2:5">
      <c r="B3629" s="82" t="s">
        <v>4183</v>
      </c>
      <c r="C3629" s="165">
        <f>YEAR(TRM_día[[#This Row],[Fecha]])</f>
        <v>2023</v>
      </c>
      <c r="D3629" s="82">
        <f>DATE(YEAR(TRM_día[[#This Row],[Fecha]]),MONTH(TRM_día[[#This Row],[Fecha]]),1)</f>
        <v>45261</v>
      </c>
      <c r="E3629">
        <v>4023.21</v>
      </c>
    </row>
    <row r="3630" spans="2:5">
      <c r="B3630" s="82" t="s">
        <v>4184</v>
      </c>
      <c r="C3630" s="165">
        <f>YEAR(TRM_día[[#This Row],[Fecha]])</f>
        <v>2023</v>
      </c>
      <c r="D3630" s="82">
        <f>DATE(YEAR(TRM_día[[#This Row],[Fecha]]),MONTH(TRM_día[[#This Row],[Fecha]]),1)</f>
        <v>45261</v>
      </c>
      <c r="E3630">
        <v>3989.55</v>
      </c>
    </row>
    <row r="3631" spans="2:5">
      <c r="B3631" s="82" t="s">
        <v>4185</v>
      </c>
      <c r="C3631" s="165">
        <f>YEAR(TRM_día[[#This Row],[Fecha]])</f>
        <v>2023</v>
      </c>
      <c r="D3631" s="82">
        <f>DATE(YEAR(TRM_día[[#This Row],[Fecha]]),MONTH(TRM_día[[#This Row],[Fecha]]),1)</f>
        <v>45261</v>
      </c>
      <c r="E3631">
        <v>3998.51</v>
      </c>
    </row>
    <row r="3632" spans="2:5">
      <c r="B3632" s="82" t="s">
        <v>4186</v>
      </c>
      <c r="C3632" s="165">
        <f>YEAR(TRM_día[[#This Row],[Fecha]])</f>
        <v>2023</v>
      </c>
      <c r="D3632" s="82">
        <f>DATE(YEAR(TRM_día[[#This Row],[Fecha]]),MONTH(TRM_día[[#This Row],[Fecha]]),1)</f>
        <v>45261</v>
      </c>
      <c r="E3632">
        <v>3998.51</v>
      </c>
    </row>
    <row r="3633" spans="2:5">
      <c r="B3633" s="82" t="s">
        <v>4187</v>
      </c>
      <c r="C3633" s="165">
        <f>YEAR(TRM_día[[#This Row],[Fecha]])</f>
        <v>2023</v>
      </c>
      <c r="D3633" s="82">
        <f>DATE(YEAR(TRM_día[[#This Row],[Fecha]]),MONTH(TRM_día[[#This Row],[Fecha]]),1)</f>
        <v>45261</v>
      </c>
      <c r="E3633">
        <v>3998.51</v>
      </c>
    </row>
    <row r="3634" spans="2:5">
      <c r="B3634" s="82" t="s">
        <v>4188</v>
      </c>
      <c r="C3634" s="165">
        <f>YEAR(TRM_día[[#This Row],[Fecha]])</f>
        <v>2023</v>
      </c>
      <c r="D3634" s="82">
        <f>DATE(YEAR(TRM_día[[#This Row],[Fecha]]),MONTH(TRM_día[[#This Row],[Fecha]]),1)</f>
        <v>45261</v>
      </c>
      <c r="E3634">
        <v>3998.51</v>
      </c>
    </row>
    <row r="3635" spans="2:5">
      <c r="B3635" s="82" t="s">
        <v>4189</v>
      </c>
      <c r="C3635" s="165">
        <f>YEAR(TRM_día[[#This Row],[Fecha]])</f>
        <v>2023</v>
      </c>
      <c r="D3635" s="82">
        <f>DATE(YEAR(TRM_día[[#This Row],[Fecha]]),MONTH(TRM_día[[#This Row],[Fecha]]),1)</f>
        <v>45261</v>
      </c>
      <c r="E3635">
        <v>3982.5</v>
      </c>
    </row>
    <row r="3636" spans="2:5">
      <c r="B3636" s="82" t="s">
        <v>4190</v>
      </c>
      <c r="C3636" s="165">
        <f>YEAR(TRM_día[[#This Row],[Fecha]])</f>
        <v>2023</v>
      </c>
      <c r="D3636" s="82">
        <f>DATE(YEAR(TRM_día[[#This Row],[Fecha]]),MONTH(TRM_día[[#This Row],[Fecha]]),1)</f>
        <v>45261</v>
      </c>
      <c r="E3636">
        <v>3990.88</v>
      </c>
    </row>
    <row r="3637" spans="2:5">
      <c r="B3637" s="82" t="s">
        <v>4191</v>
      </c>
      <c r="C3637" s="165">
        <f>YEAR(TRM_día[[#This Row],[Fecha]])</f>
        <v>2023</v>
      </c>
      <c r="D3637" s="82">
        <f>DATE(YEAR(TRM_día[[#This Row],[Fecha]]),MONTH(TRM_día[[#This Row],[Fecha]]),1)</f>
        <v>45261</v>
      </c>
      <c r="E3637">
        <v>3999.43</v>
      </c>
    </row>
    <row r="3638" spans="2:5">
      <c r="B3638" s="82" t="s">
        <v>4192</v>
      </c>
      <c r="C3638" s="165">
        <f>YEAR(TRM_día[[#This Row],[Fecha]])</f>
        <v>2023</v>
      </c>
      <c r="D3638" s="82">
        <f>DATE(YEAR(TRM_día[[#This Row],[Fecha]]),MONTH(TRM_día[[#This Row],[Fecha]]),1)</f>
        <v>45261</v>
      </c>
      <c r="E3638">
        <v>3955.88</v>
      </c>
    </row>
    <row r="3639" spans="2:5">
      <c r="B3639" s="82" t="s">
        <v>4193</v>
      </c>
      <c r="C3639" s="165">
        <f>YEAR(TRM_día[[#This Row],[Fecha]])</f>
        <v>2023</v>
      </c>
      <c r="D3639" s="82">
        <f>DATE(YEAR(TRM_día[[#This Row],[Fecha]]),MONTH(TRM_día[[#This Row],[Fecha]]),1)</f>
        <v>45261</v>
      </c>
      <c r="E3639">
        <v>3956.76</v>
      </c>
    </row>
    <row r="3640" spans="2:5">
      <c r="B3640" s="82" t="s">
        <v>4194</v>
      </c>
      <c r="C3640" s="165">
        <f>YEAR(TRM_día[[#This Row],[Fecha]])</f>
        <v>2023</v>
      </c>
      <c r="D3640" s="82">
        <f>DATE(YEAR(TRM_día[[#This Row],[Fecha]]),MONTH(TRM_día[[#This Row],[Fecha]]),1)</f>
        <v>45261</v>
      </c>
      <c r="E3640">
        <v>3956.76</v>
      </c>
    </row>
    <row r="3641" spans="2:5">
      <c r="B3641" s="82" t="s">
        <v>4195</v>
      </c>
      <c r="C3641" s="165">
        <f>YEAR(TRM_día[[#This Row],[Fecha]])</f>
        <v>2023</v>
      </c>
      <c r="D3641" s="82">
        <f>DATE(YEAR(TRM_día[[#This Row],[Fecha]]),MONTH(TRM_día[[#This Row],[Fecha]]),1)</f>
        <v>45261</v>
      </c>
      <c r="E3641">
        <v>3956.76</v>
      </c>
    </row>
    <row r="3642" spans="2:5">
      <c r="B3642" s="82" t="s">
        <v>4196</v>
      </c>
      <c r="C3642" s="165">
        <f>YEAR(TRM_día[[#This Row],[Fecha]])</f>
        <v>2023</v>
      </c>
      <c r="D3642" s="82">
        <f>DATE(YEAR(TRM_día[[#This Row],[Fecha]]),MONTH(TRM_día[[#This Row],[Fecha]]),1)</f>
        <v>45261</v>
      </c>
      <c r="E3642">
        <v>3932.59</v>
      </c>
    </row>
    <row r="3643" spans="2:5">
      <c r="B3643" s="82" t="s">
        <v>4197</v>
      </c>
      <c r="C3643" s="165">
        <f>YEAR(TRM_día[[#This Row],[Fecha]])</f>
        <v>2023</v>
      </c>
      <c r="D3643" s="82">
        <f>DATE(YEAR(TRM_día[[#This Row],[Fecha]]),MONTH(TRM_día[[#This Row],[Fecha]]),1)</f>
        <v>45261</v>
      </c>
      <c r="E3643">
        <v>3925.77</v>
      </c>
    </row>
    <row r="3644" spans="2:5">
      <c r="B3644" s="82" t="s">
        <v>4198</v>
      </c>
      <c r="C3644" s="165">
        <f>YEAR(TRM_día[[#This Row],[Fecha]])</f>
        <v>2023</v>
      </c>
      <c r="D3644" s="82">
        <f>DATE(YEAR(TRM_día[[#This Row],[Fecha]]),MONTH(TRM_día[[#This Row],[Fecha]]),1)</f>
        <v>45261</v>
      </c>
      <c r="E3644">
        <v>3948.54</v>
      </c>
    </row>
    <row r="3645" spans="2:5">
      <c r="B3645" s="82" t="s">
        <v>4199</v>
      </c>
      <c r="C3645" s="165">
        <f>YEAR(TRM_día[[#This Row],[Fecha]])</f>
        <v>2023</v>
      </c>
      <c r="D3645" s="82">
        <f>DATE(YEAR(TRM_día[[#This Row],[Fecha]]),MONTH(TRM_día[[#This Row],[Fecha]]),1)</f>
        <v>45261</v>
      </c>
      <c r="E3645">
        <v>3943.03</v>
      </c>
    </row>
    <row r="3646" spans="2:5">
      <c r="B3646" s="82" t="s">
        <v>4200</v>
      </c>
      <c r="C3646" s="165">
        <f>YEAR(TRM_día[[#This Row],[Fecha]])</f>
        <v>2023</v>
      </c>
      <c r="D3646" s="82">
        <f>DATE(YEAR(TRM_día[[#This Row],[Fecha]]),MONTH(TRM_día[[#This Row],[Fecha]]),1)</f>
        <v>45261</v>
      </c>
      <c r="E3646">
        <v>3915.43</v>
      </c>
    </row>
    <row r="3647" spans="2:5">
      <c r="B3647" s="82" t="s">
        <v>4201</v>
      </c>
      <c r="C3647" s="165">
        <f>YEAR(TRM_día[[#This Row],[Fecha]])</f>
        <v>2023</v>
      </c>
      <c r="D3647" s="82">
        <f>DATE(YEAR(TRM_día[[#This Row],[Fecha]]),MONTH(TRM_día[[#This Row],[Fecha]]),1)</f>
        <v>45261</v>
      </c>
      <c r="E3647">
        <v>3915.43</v>
      </c>
    </row>
    <row r="3648" spans="2:5">
      <c r="B3648" s="82" t="s">
        <v>4202</v>
      </c>
      <c r="C3648" s="165">
        <f>YEAR(TRM_día[[#This Row],[Fecha]])</f>
        <v>2023</v>
      </c>
      <c r="D3648" s="82">
        <f>DATE(YEAR(TRM_día[[#This Row],[Fecha]]),MONTH(TRM_día[[#This Row],[Fecha]]),1)</f>
        <v>45261</v>
      </c>
      <c r="E3648">
        <v>3915.43</v>
      </c>
    </row>
    <row r="3649" spans="2:5">
      <c r="B3649" s="82" t="s">
        <v>4203</v>
      </c>
      <c r="C3649" s="165">
        <f>YEAR(TRM_día[[#This Row],[Fecha]])</f>
        <v>2023</v>
      </c>
      <c r="D3649" s="82">
        <f>DATE(YEAR(TRM_día[[#This Row],[Fecha]]),MONTH(TRM_día[[#This Row],[Fecha]]),1)</f>
        <v>45261</v>
      </c>
      <c r="E3649">
        <v>3915.43</v>
      </c>
    </row>
    <row r="3650" spans="2:5">
      <c r="B3650" s="82" t="s">
        <v>4204</v>
      </c>
      <c r="C3650" s="165">
        <f>YEAR(TRM_día[[#This Row],[Fecha]])</f>
        <v>2023</v>
      </c>
      <c r="D3650" s="82">
        <f>DATE(YEAR(TRM_día[[#This Row],[Fecha]]),MONTH(TRM_día[[#This Row],[Fecha]]),1)</f>
        <v>45261</v>
      </c>
      <c r="E3650">
        <v>3871.45</v>
      </c>
    </row>
    <row r="3651" spans="2:5">
      <c r="B3651" s="82" t="s">
        <v>4205</v>
      </c>
      <c r="C3651" s="165">
        <f>YEAR(TRM_día[[#This Row],[Fecha]])</f>
        <v>2023</v>
      </c>
      <c r="D3651" s="82">
        <f>DATE(YEAR(TRM_día[[#This Row],[Fecha]]),MONTH(TRM_día[[#This Row],[Fecha]]),1)</f>
        <v>45261</v>
      </c>
      <c r="E3651">
        <v>3844.81</v>
      </c>
    </row>
    <row r="3652" spans="2:5">
      <c r="B3652" s="82" t="s">
        <v>4206</v>
      </c>
      <c r="C3652" s="165">
        <f>YEAR(TRM_día[[#This Row],[Fecha]])</f>
        <v>2023</v>
      </c>
      <c r="D3652" s="82">
        <f>DATE(YEAR(TRM_día[[#This Row],[Fecha]]),MONTH(TRM_día[[#This Row],[Fecha]]),1)</f>
        <v>45261</v>
      </c>
      <c r="E3652">
        <v>3822.05</v>
      </c>
    </row>
    <row r="3653" spans="2:5">
      <c r="B3653" s="82" t="s">
        <v>4207</v>
      </c>
      <c r="C3653" s="165">
        <f>YEAR(TRM_día[[#This Row],[Fecha]])</f>
        <v>2023</v>
      </c>
      <c r="D3653" s="82">
        <f>DATE(YEAR(TRM_día[[#This Row],[Fecha]]),MONTH(TRM_día[[#This Row],[Fecha]]),1)</f>
        <v>45261</v>
      </c>
      <c r="E3653">
        <v>3822.05</v>
      </c>
    </row>
    <row r="3654" spans="2:5">
      <c r="B3654" s="82" t="s">
        <v>4208</v>
      </c>
      <c r="C3654" s="165">
        <f>YEAR(TRM_día[[#This Row],[Fecha]])</f>
        <v>2023</v>
      </c>
      <c r="D3654" s="82">
        <f>DATE(YEAR(TRM_día[[#This Row],[Fecha]]),MONTH(TRM_día[[#This Row],[Fecha]]),1)</f>
        <v>45261</v>
      </c>
      <c r="E3654">
        <v>3822.05</v>
      </c>
    </row>
    <row r="3655" spans="2:5">
      <c r="B3655" s="82" t="s">
        <v>4209</v>
      </c>
      <c r="C3655" s="165">
        <f>YEAR(TRM_día[[#This Row],[Fecha]])</f>
        <v>2024</v>
      </c>
      <c r="D3655" s="82">
        <f>DATE(YEAR(TRM_día[[#This Row],[Fecha]]),MONTH(TRM_día[[#This Row],[Fecha]]),1)</f>
        <v>45292</v>
      </c>
      <c r="E3655">
        <v>3822.05</v>
      </c>
    </row>
    <row r="3656" spans="2:5">
      <c r="B3656" s="82" t="s">
        <v>4210</v>
      </c>
      <c r="C3656" s="165">
        <f>YEAR(TRM_día[[#This Row],[Fecha]])</f>
        <v>2024</v>
      </c>
      <c r="D3656" s="82">
        <f>DATE(YEAR(TRM_día[[#This Row],[Fecha]]),MONTH(TRM_día[[#This Row],[Fecha]]),1)</f>
        <v>45292</v>
      </c>
      <c r="E3656">
        <v>3822.05</v>
      </c>
    </row>
    <row r="3657" spans="2:5">
      <c r="B3657" s="82" t="s">
        <v>4211</v>
      </c>
      <c r="C3657" s="165">
        <f>YEAR(TRM_día[[#This Row],[Fecha]])</f>
        <v>2024</v>
      </c>
      <c r="D3657" s="82">
        <f>DATE(YEAR(TRM_día[[#This Row],[Fecha]]),MONTH(TRM_día[[#This Row],[Fecha]]),1)</f>
        <v>45292</v>
      </c>
      <c r="E3657">
        <v>3895.53</v>
      </c>
    </row>
    <row r="3658" spans="2:5">
      <c r="B3658" s="82" t="s">
        <v>4212</v>
      </c>
      <c r="C3658" s="165">
        <f>YEAR(TRM_día[[#This Row],[Fecha]])</f>
        <v>2024</v>
      </c>
      <c r="D3658" s="82">
        <f>DATE(YEAR(TRM_día[[#This Row],[Fecha]]),MONTH(TRM_día[[#This Row],[Fecha]]),1)</f>
        <v>45292</v>
      </c>
      <c r="E3658">
        <v>3914.6</v>
      </c>
    </row>
    <row r="3659" spans="2:5">
      <c r="B3659" s="82" t="s">
        <v>4213</v>
      </c>
      <c r="C3659" s="165">
        <f>YEAR(TRM_día[[#This Row],[Fecha]])</f>
        <v>2024</v>
      </c>
      <c r="D3659" s="82">
        <f>DATE(YEAR(TRM_día[[#This Row],[Fecha]]),MONTH(TRM_día[[#This Row],[Fecha]]),1)</f>
        <v>45292</v>
      </c>
      <c r="E3659">
        <v>3927.64</v>
      </c>
    </row>
    <row r="3660" spans="2:5">
      <c r="B3660" s="82" t="s">
        <v>4214</v>
      </c>
      <c r="C3660" s="165">
        <f>YEAR(TRM_día[[#This Row],[Fecha]])</f>
        <v>2024</v>
      </c>
      <c r="D3660" s="82">
        <f>DATE(YEAR(TRM_día[[#This Row],[Fecha]]),MONTH(TRM_día[[#This Row],[Fecha]]),1)</f>
        <v>45292</v>
      </c>
      <c r="E3660">
        <v>3912.93</v>
      </c>
    </row>
    <row r="3661" spans="2:5">
      <c r="B3661" s="82" t="s">
        <v>4215</v>
      </c>
      <c r="C3661" s="165">
        <f>YEAR(TRM_día[[#This Row],[Fecha]])</f>
        <v>2024</v>
      </c>
      <c r="D3661" s="82">
        <f>DATE(YEAR(TRM_día[[#This Row],[Fecha]]),MONTH(TRM_día[[#This Row],[Fecha]]),1)</f>
        <v>45292</v>
      </c>
      <c r="E3661">
        <v>3912.93</v>
      </c>
    </row>
    <row r="3662" spans="2:5">
      <c r="B3662" s="82" t="s">
        <v>4216</v>
      </c>
      <c r="C3662" s="165">
        <f>YEAR(TRM_día[[#This Row],[Fecha]])</f>
        <v>2024</v>
      </c>
      <c r="D3662" s="82">
        <f>DATE(YEAR(TRM_día[[#This Row],[Fecha]]),MONTH(TRM_día[[#This Row],[Fecha]]),1)</f>
        <v>45292</v>
      </c>
      <c r="E3662">
        <v>3912.93</v>
      </c>
    </row>
    <row r="3663" spans="2:5">
      <c r="B3663" s="82" t="s">
        <v>4217</v>
      </c>
      <c r="C3663" s="165">
        <f>YEAR(TRM_día[[#This Row],[Fecha]])</f>
        <v>2024</v>
      </c>
      <c r="D3663" s="82">
        <f>DATE(YEAR(TRM_día[[#This Row],[Fecha]]),MONTH(TRM_día[[#This Row],[Fecha]]),1)</f>
        <v>45292</v>
      </c>
      <c r="E3663">
        <v>3912.93</v>
      </c>
    </row>
    <row r="3664" spans="2:5">
      <c r="B3664" s="82" t="s">
        <v>4218</v>
      </c>
      <c r="C3664" s="165">
        <f>YEAR(TRM_día[[#This Row],[Fecha]])</f>
        <v>2024</v>
      </c>
      <c r="D3664" s="82">
        <f>DATE(YEAR(TRM_día[[#This Row],[Fecha]]),MONTH(TRM_día[[#This Row],[Fecha]]),1)</f>
        <v>45292</v>
      </c>
      <c r="E3664">
        <v>3934.13</v>
      </c>
    </row>
    <row r="3665" spans="2:5">
      <c r="B3665" s="82" t="s">
        <v>4219</v>
      </c>
      <c r="C3665" s="165">
        <f>YEAR(TRM_día[[#This Row],[Fecha]])</f>
        <v>2024</v>
      </c>
      <c r="D3665" s="82">
        <f>DATE(YEAR(TRM_día[[#This Row],[Fecha]]),MONTH(TRM_día[[#This Row],[Fecha]]),1)</f>
        <v>45292</v>
      </c>
      <c r="E3665">
        <v>3946.39</v>
      </c>
    </row>
    <row r="3666" spans="2:5">
      <c r="B3666" s="82" t="s">
        <v>4220</v>
      </c>
      <c r="C3666" s="165">
        <f>YEAR(TRM_día[[#This Row],[Fecha]])</f>
        <v>2024</v>
      </c>
      <c r="D3666" s="82">
        <f>DATE(YEAR(TRM_día[[#This Row],[Fecha]]),MONTH(TRM_día[[#This Row],[Fecha]]),1)</f>
        <v>45292</v>
      </c>
      <c r="E3666">
        <v>3929.79</v>
      </c>
    </row>
    <row r="3667" spans="2:5">
      <c r="B3667" s="82" t="s">
        <v>4221</v>
      </c>
      <c r="C3667" s="165">
        <f>YEAR(TRM_día[[#This Row],[Fecha]])</f>
        <v>2024</v>
      </c>
      <c r="D3667" s="82">
        <f>DATE(YEAR(TRM_día[[#This Row],[Fecha]]),MONTH(TRM_día[[#This Row],[Fecha]]),1)</f>
        <v>45292</v>
      </c>
      <c r="E3667">
        <v>3901.38</v>
      </c>
    </row>
    <row r="3668" spans="2:5">
      <c r="B3668" s="82" t="s">
        <v>4222</v>
      </c>
      <c r="C3668" s="165">
        <f>YEAR(TRM_día[[#This Row],[Fecha]])</f>
        <v>2024</v>
      </c>
      <c r="D3668" s="82">
        <f>DATE(YEAR(TRM_día[[#This Row],[Fecha]]),MONTH(TRM_día[[#This Row],[Fecha]]),1)</f>
        <v>45292</v>
      </c>
      <c r="E3668">
        <v>3901.38</v>
      </c>
    </row>
    <row r="3669" spans="2:5">
      <c r="B3669" s="82" t="s">
        <v>4223</v>
      </c>
      <c r="C3669" s="165">
        <f>YEAR(TRM_día[[#This Row],[Fecha]])</f>
        <v>2024</v>
      </c>
      <c r="D3669" s="82">
        <f>DATE(YEAR(TRM_día[[#This Row],[Fecha]]),MONTH(TRM_día[[#This Row],[Fecha]]),1)</f>
        <v>45292</v>
      </c>
      <c r="E3669">
        <v>3901.38</v>
      </c>
    </row>
    <row r="3670" spans="2:5">
      <c r="B3670" s="82" t="s">
        <v>4224</v>
      </c>
      <c r="C3670" s="165">
        <f>YEAR(TRM_día[[#This Row],[Fecha]])</f>
        <v>2024</v>
      </c>
      <c r="D3670" s="82">
        <f>DATE(YEAR(TRM_día[[#This Row],[Fecha]]),MONTH(TRM_día[[#This Row],[Fecha]]),1)</f>
        <v>45292</v>
      </c>
      <c r="E3670">
        <v>3901.38</v>
      </c>
    </row>
    <row r="3671" spans="2:5">
      <c r="B3671" s="82" t="s">
        <v>4225</v>
      </c>
      <c r="C3671" s="165">
        <f>YEAR(TRM_día[[#This Row],[Fecha]])</f>
        <v>2024</v>
      </c>
      <c r="D3671" s="82">
        <f>DATE(YEAR(TRM_día[[#This Row],[Fecha]]),MONTH(TRM_día[[#This Row],[Fecha]]),1)</f>
        <v>45292</v>
      </c>
      <c r="E3671">
        <v>3940.85</v>
      </c>
    </row>
    <row r="3672" spans="2:5">
      <c r="B3672" s="82" t="s">
        <v>4226</v>
      </c>
      <c r="C3672" s="165">
        <f>YEAR(TRM_día[[#This Row],[Fecha]])</f>
        <v>2024</v>
      </c>
      <c r="D3672" s="82">
        <f>DATE(YEAR(TRM_día[[#This Row],[Fecha]]),MONTH(TRM_día[[#This Row],[Fecha]]),1)</f>
        <v>45292</v>
      </c>
      <c r="E3672">
        <v>3969.5</v>
      </c>
    </row>
    <row r="3673" spans="2:5">
      <c r="B3673" s="82" t="s">
        <v>4227</v>
      </c>
      <c r="C3673" s="165">
        <f>YEAR(TRM_día[[#This Row],[Fecha]])</f>
        <v>2024</v>
      </c>
      <c r="D3673" s="82">
        <f>DATE(YEAR(TRM_día[[#This Row],[Fecha]]),MONTH(TRM_día[[#This Row],[Fecha]]),1)</f>
        <v>45292</v>
      </c>
      <c r="E3673">
        <v>3939.89</v>
      </c>
    </row>
    <row r="3674" spans="2:5">
      <c r="B3674" s="82" t="s">
        <v>4228</v>
      </c>
      <c r="C3674" s="165">
        <f>YEAR(TRM_día[[#This Row],[Fecha]])</f>
        <v>2024</v>
      </c>
      <c r="D3674" s="82">
        <f>DATE(YEAR(TRM_día[[#This Row],[Fecha]]),MONTH(TRM_día[[#This Row],[Fecha]]),1)</f>
        <v>45292</v>
      </c>
      <c r="E3674">
        <v>3916.39</v>
      </c>
    </row>
    <row r="3675" spans="2:5">
      <c r="B3675" s="82" t="s">
        <v>4229</v>
      </c>
      <c r="C3675" s="165">
        <f>YEAR(TRM_día[[#This Row],[Fecha]])</f>
        <v>2024</v>
      </c>
      <c r="D3675" s="82">
        <f>DATE(YEAR(TRM_día[[#This Row],[Fecha]]),MONTH(TRM_día[[#This Row],[Fecha]]),1)</f>
        <v>45292</v>
      </c>
      <c r="E3675">
        <v>3916.39</v>
      </c>
    </row>
    <row r="3676" spans="2:5">
      <c r="B3676" s="82" t="s">
        <v>4230</v>
      </c>
      <c r="C3676" s="165">
        <f>YEAR(TRM_día[[#This Row],[Fecha]])</f>
        <v>2024</v>
      </c>
      <c r="D3676" s="82">
        <f>DATE(YEAR(TRM_día[[#This Row],[Fecha]]),MONTH(TRM_día[[#This Row],[Fecha]]),1)</f>
        <v>45292</v>
      </c>
      <c r="E3676">
        <v>3916.39</v>
      </c>
    </row>
    <row r="3677" spans="2:5">
      <c r="B3677" s="82" t="s">
        <v>4231</v>
      </c>
      <c r="C3677" s="165">
        <f>YEAR(TRM_día[[#This Row],[Fecha]])</f>
        <v>2024</v>
      </c>
      <c r="D3677" s="82">
        <f>DATE(YEAR(TRM_día[[#This Row],[Fecha]]),MONTH(TRM_día[[#This Row],[Fecha]]),1)</f>
        <v>45292</v>
      </c>
      <c r="E3677">
        <v>3904.49</v>
      </c>
    </row>
    <row r="3678" spans="2:5">
      <c r="B3678" s="82" t="s">
        <v>4232</v>
      </c>
      <c r="C3678" s="165">
        <f>YEAR(TRM_día[[#This Row],[Fecha]])</f>
        <v>2024</v>
      </c>
      <c r="D3678" s="82">
        <f>DATE(YEAR(TRM_día[[#This Row],[Fecha]]),MONTH(TRM_día[[#This Row],[Fecha]]),1)</f>
        <v>45292</v>
      </c>
      <c r="E3678">
        <v>3934.62</v>
      </c>
    </row>
    <row r="3679" spans="2:5">
      <c r="B3679" s="82" t="s">
        <v>4233</v>
      </c>
      <c r="C3679" s="165">
        <f>YEAR(TRM_día[[#This Row],[Fecha]])</f>
        <v>2024</v>
      </c>
      <c r="D3679" s="82">
        <f>DATE(YEAR(TRM_día[[#This Row],[Fecha]]),MONTH(TRM_día[[#This Row],[Fecha]]),1)</f>
        <v>45292</v>
      </c>
      <c r="E3679">
        <v>3929.95</v>
      </c>
    </row>
    <row r="3680" spans="2:5">
      <c r="B3680" s="82" t="s">
        <v>4234</v>
      </c>
      <c r="C3680" s="165">
        <f>YEAR(TRM_día[[#This Row],[Fecha]])</f>
        <v>2024</v>
      </c>
      <c r="D3680" s="82">
        <f>DATE(YEAR(TRM_día[[#This Row],[Fecha]]),MONTH(TRM_día[[#This Row],[Fecha]]),1)</f>
        <v>45292</v>
      </c>
      <c r="E3680">
        <v>3932.96</v>
      </c>
    </row>
    <row r="3681" spans="2:5">
      <c r="B3681" s="82" t="s">
        <v>4235</v>
      </c>
      <c r="C3681" s="165">
        <f>YEAR(TRM_día[[#This Row],[Fecha]])</f>
        <v>2024</v>
      </c>
      <c r="D3681" s="82">
        <f>DATE(YEAR(TRM_día[[#This Row],[Fecha]]),MONTH(TRM_día[[#This Row],[Fecha]]),1)</f>
        <v>45292</v>
      </c>
      <c r="E3681">
        <v>3925.26</v>
      </c>
    </row>
    <row r="3682" spans="2:5">
      <c r="B3682" s="82" t="s">
        <v>4236</v>
      </c>
      <c r="C3682" s="165">
        <f>YEAR(TRM_día[[#This Row],[Fecha]])</f>
        <v>2024</v>
      </c>
      <c r="D3682" s="82">
        <f>DATE(YEAR(TRM_día[[#This Row],[Fecha]]),MONTH(TRM_día[[#This Row],[Fecha]]),1)</f>
        <v>45292</v>
      </c>
      <c r="E3682">
        <v>3925.26</v>
      </c>
    </row>
    <row r="3683" spans="2:5">
      <c r="B3683" s="82" t="s">
        <v>4237</v>
      </c>
      <c r="C3683" s="165">
        <f>YEAR(TRM_día[[#This Row],[Fecha]])</f>
        <v>2024</v>
      </c>
      <c r="D3683" s="82">
        <f>DATE(YEAR(TRM_día[[#This Row],[Fecha]]),MONTH(TRM_día[[#This Row],[Fecha]]),1)</f>
        <v>45292</v>
      </c>
      <c r="E3683">
        <v>3925.26</v>
      </c>
    </row>
    <row r="3684" spans="2:5">
      <c r="B3684" s="82" t="s">
        <v>4238</v>
      </c>
      <c r="C3684" s="165">
        <f>YEAR(TRM_día[[#This Row],[Fecha]])</f>
        <v>2024</v>
      </c>
      <c r="D3684" s="82">
        <f>DATE(YEAR(TRM_día[[#This Row],[Fecha]]),MONTH(TRM_día[[#This Row],[Fecha]]),1)</f>
        <v>45292</v>
      </c>
      <c r="E3684">
        <v>3918.93</v>
      </c>
    </row>
    <row r="3685" spans="2:5">
      <c r="B3685" s="82" t="s">
        <v>4239</v>
      </c>
      <c r="C3685" s="165">
        <f>YEAR(TRM_día[[#This Row],[Fecha]])</f>
        <v>2024</v>
      </c>
      <c r="D3685" s="82">
        <f>DATE(YEAR(TRM_día[[#This Row],[Fecha]]),MONTH(TRM_día[[#This Row],[Fecha]]),1)</f>
        <v>45292</v>
      </c>
      <c r="E3685">
        <v>3925.6</v>
      </c>
    </row>
    <row r="3686" spans="2:5">
      <c r="B3686" s="82" t="s">
        <v>4240</v>
      </c>
      <c r="C3686" s="165">
        <f>YEAR(TRM_día[[#This Row],[Fecha]])</f>
        <v>2024</v>
      </c>
      <c r="D3686" s="82">
        <f>DATE(YEAR(TRM_día[[#This Row],[Fecha]]),MONTH(TRM_día[[#This Row],[Fecha]]),1)</f>
        <v>45323</v>
      </c>
      <c r="E3686">
        <v>3915.56</v>
      </c>
    </row>
    <row r="3687" spans="2:5">
      <c r="B3687" s="82" t="s">
        <v>4241</v>
      </c>
      <c r="C3687" s="165">
        <f>YEAR(TRM_día[[#This Row],[Fecha]])</f>
        <v>2024</v>
      </c>
      <c r="D3687" s="82">
        <f>DATE(YEAR(TRM_día[[#This Row],[Fecha]]),MONTH(TRM_día[[#This Row],[Fecha]]),1)</f>
        <v>45323</v>
      </c>
      <c r="E3687">
        <v>3889.05</v>
      </c>
    </row>
    <row r="3688" spans="2:5">
      <c r="B3688" s="82" t="s">
        <v>4242</v>
      </c>
      <c r="C3688" s="165">
        <f>YEAR(TRM_día[[#This Row],[Fecha]])</f>
        <v>2024</v>
      </c>
      <c r="D3688" s="82">
        <f>DATE(YEAR(TRM_día[[#This Row],[Fecha]]),MONTH(TRM_día[[#This Row],[Fecha]]),1)</f>
        <v>45323</v>
      </c>
      <c r="E3688">
        <v>3928.11</v>
      </c>
    </row>
    <row r="3689" spans="2:5">
      <c r="B3689" s="82" t="s">
        <v>4243</v>
      </c>
      <c r="C3689" s="165">
        <f>YEAR(TRM_día[[#This Row],[Fecha]])</f>
        <v>2024</v>
      </c>
      <c r="D3689" s="82">
        <f>DATE(YEAR(TRM_día[[#This Row],[Fecha]]),MONTH(TRM_día[[#This Row],[Fecha]]),1)</f>
        <v>45323</v>
      </c>
      <c r="E3689">
        <v>3928.11</v>
      </c>
    </row>
    <row r="3690" spans="2:5">
      <c r="B3690" s="82" t="s">
        <v>4244</v>
      </c>
      <c r="C3690" s="165">
        <f>YEAR(TRM_día[[#This Row],[Fecha]])</f>
        <v>2024</v>
      </c>
      <c r="D3690" s="82">
        <f>DATE(YEAR(TRM_día[[#This Row],[Fecha]]),MONTH(TRM_día[[#This Row],[Fecha]]),1)</f>
        <v>45323</v>
      </c>
      <c r="E3690">
        <v>3928.11</v>
      </c>
    </row>
    <row r="3691" spans="2:5">
      <c r="B3691" s="82" t="s">
        <v>4245</v>
      </c>
      <c r="C3691" s="165">
        <f>YEAR(TRM_día[[#This Row],[Fecha]])</f>
        <v>2024</v>
      </c>
      <c r="D3691" s="82">
        <f>DATE(YEAR(TRM_día[[#This Row],[Fecha]]),MONTH(TRM_día[[#This Row],[Fecha]]),1)</f>
        <v>45323</v>
      </c>
      <c r="E3691">
        <v>3975.74</v>
      </c>
    </row>
    <row r="3692" spans="2:5">
      <c r="B3692" s="82" t="s">
        <v>4246</v>
      </c>
      <c r="C3692" s="165">
        <f>YEAR(TRM_día[[#This Row],[Fecha]])</f>
        <v>2024</v>
      </c>
      <c r="D3692" s="82">
        <f>DATE(YEAR(TRM_día[[#This Row],[Fecha]]),MONTH(TRM_día[[#This Row],[Fecha]]),1)</f>
        <v>45323</v>
      </c>
      <c r="E3692">
        <v>3950.57</v>
      </c>
    </row>
    <row r="3693" spans="2:5">
      <c r="B3693" s="82" t="s">
        <v>4247</v>
      </c>
      <c r="C3693" s="165">
        <f>YEAR(TRM_día[[#This Row],[Fecha]])</f>
        <v>2024</v>
      </c>
      <c r="D3693" s="82">
        <f>DATE(YEAR(TRM_día[[#This Row],[Fecha]]),MONTH(TRM_día[[#This Row],[Fecha]]),1)</f>
        <v>45323</v>
      </c>
      <c r="E3693">
        <v>3962.23</v>
      </c>
    </row>
    <row r="3694" spans="2:5">
      <c r="B3694" s="82" t="s">
        <v>4248</v>
      </c>
      <c r="C3694" s="165">
        <f>YEAR(TRM_día[[#This Row],[Fecha]])</f>
        <v>2024</v>
      </c>
      <c r="D3694" s="82">
        <f>DATE(YEAR(TRM_día[[#This Row],[Fecha]]),MONTH(TRM_día[[#This Row],[Fecha]]),1)</f>
        <v>45323</v>
      </c>
      <c r="E3694">
        <v>3954.68</v>
      </c>
    </row>
    <row r="3695" spans="2:5">
      <c r="B3695" s="82" t="s">
        <v>4249</v>
      </c>
      <c r="C3695" s="165">
        <f>YEAR(TRM_día[[#This Row],[Fecha]])</f>
        <v>2024</v>
      </c>
      <c r="D3695" s="82">
        <f>DATE(YEAR(TRM_día[[#This Row],[Fecha]]),MONTH(TRM_día[[#This Row],[Fecha]]),1)</f>
        <v>45323</v>
      </c>
      <c r="E3695">
        <v>3926.08</v>
      </c>
    </row>
    <row r="3696" spans="2:5">
      <c r="B3696" s="82" t="s">
        <v>4250</v>
      </c>
      <c r="C3696" s="165">
        <f>YEAR(TRM_día[[#This Row],[Fecha]])</f>
        <v>2024</v>
      </c>
      <c r="D3696" s="82">
        <f>DATE(YEAR(TRM_día[[#This Row],[Fecha]]),MONTH(TRM_día[[#This Row],[Fecha]]),1)</f>
        <v>45323</v>
      </c>
      <c r="E3696">
        <v>3926.08</v>
      </c>
    </row>
    <row r="3697" spans="2:5">
      <c r="B3697" s="82" t="s">
        <v>4251</v>
      </c>
      <c r="C3697" s="165">
        <f>YEAR(TRM_día[[#This Row],[Fecha]])</f>
        <v>2024</v>
      </c>
      <c r="D3697" s="82">
        <f>DATE(YEAR(TRM_día[[#This Row],[Fecha]]),MONTH(TRM_día[[#This Row],[Fecha]]),1)</f>
        <v>45323</v>
      </c>
      <c r="E3697">
        <v>3926.08</v>
      </c>
    </row>
    <row r="3698" spans="2:5">
      <c r="B3698" s="82" t="s">
        <v>4252</v>
      </c>
      <c r="C3698" s="165">
        <f>YEAR(TRM_día[[#This Row],[Fecha]])</f>
        <v>2024</v>
      </c>
      <c r="D3698" s="82">
        <f>DATE(YEAR(TRM_día[[#This Row],[Fecha]]),MONTH(TRM_día[[#This Row],[Fecha]]),1)</f>
        <v>45323</v>
      </c>
      <c r="E3698">
        <v>3915.28</v>
      </c>
    </row>
    <row r="3699" spans="2:5">
      <c r="B3699" s="82" t="s">
        <v>4253</v>
      </c>
      <c r="C3699" s="165">
        <f>YEAR(TRM_día[[#This Row],[Fecha]])</f>
        <v>2024</v>
      </c>
      <c r="D3699" s="82">
        <f>DATE(YEAR(TRM_día[[#This Row],[Fecha]]),MONTH(TRM_día[[#This Row],[Fecha]]),1)</f>
        <v>45323</v>
      </c>
      <c r="E3699">
        <v>3929</v>
      </c>
    </row>
    <row r="3700" spans="2:5">
      <c r="B3700" s="82" t="s">
        <v>4254</v>
      </c>
      <c r="C3700" s="165">
        <f>YEAR(TRM_día[[#This Row],[Fecha]])</f>
        <v>2024</v>
      </c>
      <c r="D3700" s="82">
        <f>DATE(YEAR(TRM_día[[#This Row],[Fecha]]),MONTH(TRM_día[[#This Row],[Fecha]]),1)</f>
        <v>45323</v>
      </c>
      <c r="E3700">
        <v>3916.61</v>
      </c>
    </row>
    <row r="3701" spans="2:5">
      <c r="B3701" s="82" t="s">
        <v>4255</v>
      </c>
      <c r="C3701" s="165">
        <f>YEAR(TRM_día[[#This Row],[Fecha]])</f>
        <v>2024</v>
      </c>
      <c r="D3701" s="82">
        <f>DATE(YEAR(TRM_día[[#This Row],[Fecha]]),MONTH(TRM_día[[#This Row],[Fecha]]),1)</f>
        <v>45323</v>
      </c>
      <c r="E3701">
        <v>3909.89</v>
      </c>
    </row>
    <row r="3702" spans="2:5">
      <c r="B3702" s="82" t="s">
        <v>4256</v>
      </c>
      <c r="C3702" s="165">
        <f>YEAR(TRM_día[[#This Row],[Fecha]])</f>
        <v>2024</v>
      </c>
      <c r="D3702" s="82">
        <f>DATE(YEAR(TRM_día[[#This Row],[Fecha]]),MONTH(TRM_día[[#This Row],[Fecha]]),1)</f>
        <v>45323</v>
      </c>
      <c r="E3702">
        <v>3917.84</v>
      </c>
    </row>
    <row r="3703" spans="2:5">
      <c r="B3703" s="82" t="s">
        <v>4257</v>
      </c>
      <c r="C3703" s="165">
        <f>YEAR(TRM_día[[#This Row],[Fecha]])</f>
        <v>2024</v>
      </c>
      <c r="D3703" s="82">
        <f>DATE(YEAR(TRM_día[[#This Row],[Fecha]]),MONTH(TRM_día[[#This Row],[Fecha]]),1)</f>
        <v>45323</v>
      </c>
      <c r="E3703">
        <v>3917.84</v>
      </c>
    </row>
    <row r="3704" spans="2:5">
      <c r="B3704" s="82" t="s">
        <v>4258</v>
      </c>
      <c r="C3704" s="165">
        <f>YEAR(TRM_día[[#This Row],[Fecha]])</f>
        <v>2024</v>
      </c>
      <c r="D3704" s="82">
        <f>DATE(YEAR(TRM_día[[#This Row],[Fecha]]),MONTH(TRM_día[[#This Row],[Fecha]]),1)</f>
        <v>45323</v>
      </c>
      <c r="E3704">
        <v>3917.84</v>
      </c>
    </row>
    <row r="3705" spans="2:5">
      <c r="B3705" s="82" t="s">
        <v>4259</v>
      </c>
      <c r="C3705" s="165">
        <f>YEAR(TRM_día[[#This Row],[Fecha]])</f>
        <v>2024</v>
      </c>
      <c r="D3705" s="82">
        <f>DATE(YEAR(TRM_día[[#This Row],[Fecha]]),MONTH(TRM_día[[#This Row],[Fecha]]),1)</f>
        <v>45323</v>
      </c>
      <c r="E3705">
        <v>3917.84</v>
      </c>
    </row>
    <row r="3706" spans="2:5">
      <c r="B3706" s="82" t="s">
        <v>4260</v>
      </c>
      <c r="C3706" s="165">
        <f>YEAR(TRM_día[[#This Row],[Fecha]])</f>
        <v>2024</v>
      </c>
      <c r="D3706" s="82">
        <f>DATE(YEAR(TRM_día[[#This Row],[Fecha]]),MONTH(TRM_día[[#This Row],[Fecha]]),1)</f>
        <v>45323</v>
      </c>
      <c r="E3706">
        <v>3912.97</v>
      </c>
    </row>
    <row r="3707" spans="2:5">
      <c r="B3707" s="82" t="s">
        <v>4261</v>
      </c>
      <c r="C3707" s="165">
        <f>YEAR(TRM_día[[#This Row],[Fecha]])</f>
        <v>2024</v>
      </c>
      <c r="D3707" s="82">
        <f>DATE(YEAR(TRM_día[[#This Row],[Fecha]]),MONTH(TRM_día[[#This Row],[Fecha]]),1)</f>
        <v>45323</v>
      </c>
      <c r="E3707">
        <v>3930.26</v>
      </c>
    </row>
    <row r="3708" spans="2:5">
      <c r="B3708" s="82" t="s">
        <v>4262</v>
      </c>
      <c r="C3708" s="165">
        <f>YEAR(TRM_día[[#This Row],[Fecha]])</f>
        <v>2024</v>
      </c>
      <c r="D3708" s="82">
        <f>DATE(YEAR(TRM_día[[#This Row],[Fecha]]),MONTH(TRM_día[[#This Row],[Fecha]]),1)</f>
        <v>45323</v>
      </c>
      <c r="E3708">
        <v>3935.64</v>
      </c>
    </row>
    <row r="3709" spans="2:5">
      <c r="B3709" s="82" t="s">
        <v>4263</v>
      </c>
      <c r="C3709" s="165">
        <f>YEAR(TRM_día[[#This Row],[Fecha]])</f>
        <v>2024</v>
      </c>
      <c r="D3709" s="82">
        <f>DATE(YEAR(TRM_día[[#This Row],[Fecha]]),MONTH(TRM_día[[#This Row],[Fecha]]),1)</f>
        <v>45323</v>
      </c>
      <c r="E3709">
        <v>3949.36</v>
      </c>
    </row>
    <row r="3710" spans="2:5">
      <c r="B3710" s="82" t="s">
        <v>4264</v>
      </c>
      <c r="C3710" s="165">
        <f>YEAR(TRM_día[[#This Row],[Fecha]])</f>
        <v>2024</v>
      </c>
      <c r="D3710" s="82">
        <f>DATE(YEAR(TRM_día[[#This Row],[Fecha]]),MONTH(TRM_día[[#This Row],[Fecha]]),1)</f>
        <v>45323</v>
      </c>
      <c r="E3710">
        <v>3949.36</v>
      </c>
    </row>
    <row r="3711" spans="2:5">
      <c r="B3711" s="82" t="s">
        <v>4265</v>
      </c>
      <c r="C3711" s="165">
        <f>YEAR(TRM_día[[#This Row],[Fecha]])</f>
        <v>2024</v>
      </c>
      <c r="D3711" s="82">
        <f>DATE(YEAR(TRM_día[[#This Row],[Fecha]]),MONTH(TRM_día[[#This Row],[Fecha]]),1)</f>
        <v>45323</v>
      </c>
      <c r="E3711">
        <v>3949.36</v>
      </c>
    </row>
    <row r="3712" spans="2:5">
      <c r="B3712" s="82" t="s">
        <v>4266</v>
      </c>
      <c r="C3712" s="165">
        <f>YEAR(TRM_día[[#This Row],[Fecha]])</f>
        <v>2024</v>
      </c>
      <c r="D3712" s="82">
        <f>DATE(YEAR(TRM_día[[#This Row],[Fecha]]),MONTH(TRM_día[[#This Row],[Fecha]]),1)</f>
        <v>45323</v>
      </c>
      <c r="E3712">
        <v>3963.08</v>
      </c>
    </row>
    <row r="3713" spans="2:5">
      <c r="B3713" s="82" t="s">
        <v>4267</v>
      </c>
      <c r="C3713" s="165">
        <f>YEAR(TRM_día[[#This Row],[Fecha]])</f>
        <v>2024</v>
      </c>
      <c r="D3713" s="82">
        <f>DATE(YEAR(TRM_día[[#This Row],[Fecha]]),MONTH(TRM_día[[#This Row],[Fecha]]),1)</f>
        <v>45323</v>
      </c>
      <c r="E3713">
        <v>3935.59</v>
      </c>
    </row>
    <row r="3714" spans="2:5">
      <c r="B3714" s="82" t="s">
        <v>4268</v>
      </c>
      <c r="C3714" s="165">
        <f>YEAR(TRM_día[[#This Row],[Fecha]])</f>
        <v>2024</v>
      </c>
      <c r="D3714" s="82">
        <f>DATE(YEAR(TRM_día[[#This Row],[Fecha]]),MONTH(TRM_día[[#This Row],[Fecha]]),1)</f>
        <v>45323</v>
      </c>
      <c r="E3714">
        <v>3933.56</v>
      </c>
    </row>
    <row r="3715" spans="2:5">
      <c r="B3715" s="82" t="s">
        <v>4269</v>
      </c>
      <c r="C3715" s="165">
        <f>YEAR(TRM_día[[#This Row],[Fecha]])</f>
        <v>2024</v>
      </c>
      <c r="D3715" s="82">
        <f>DATE(YEAR(TRM_día[[#This Row],[Fecha]]),MONTH(TRM_día[[#This Row],[Fecha]]),1)</f>
        <v>45352</v>
      </c>
      <c r="E3715">
        <v>3931.31</v>
      </c>
    </row>
    <row r="3716" spans="2:5">
      <c r="B3716" s="82" t="s">
        <v>4270</v>
      </c>
      <c r="C3716" s="165">
        <f>YEAR(TRM_día[[#This Row],[Fecha]])</f>
        <v>2024</v>
      </c>
      <c r="D3716" s="82">
        <f>DATE(YEAR(TRM_día[[#This Row],[Fecha]]),MONTH(TRM_día[[#This Row],[Fecha]]),1)</f>
        <v>45352</v>
      </c>
      <c r="E3716">
        <v>3934.82</v>
      </c>
    </row>
    <row r="3717" spans="2:5">
      <c r="B3717" s="82" t="s">
        <v>4271</v>
      </c>
      <c r="C3717" s="165">
        <f>YEAR(TRM_día[[#This Row],[Fecha]])</f>
        <v>2024</v>
      </c>
      <c r="D3717" s="82">
        <f>DATE(YEAR(TRM_día[[#This Row],[Fecha]]),MONTH(TRM_día[[#This Row],[Fecha]]),1)</f>
        <v>45352</v>
      </c>
      <c r="E3717">
        <v>3934.82</v>
      </c>
    </row>
    <row r="3718" spans="2:5">
      <c r="B3718" s="82" t="s">
        <v>4272</v>
      </c>
      <c r="C3718" s="165">
        <f>YEAR(TRM_día[[#This Row],[Fecha]])</f>
        <v>2024</v>
      </c>
      <c r="D3718" s="82">
        <f>DATE(YEAR(TRM_día[[#This Row],[Fecha]]),MONTH(TRM_día[[#This Row],[Fecha]]),1)</f>
        <v>45352</v>
      </c>
      <c r="E3718">
        <v>3934.82</v>
      </c>
    </row>
    <row r="3719" spans="2:5">
      <c r="B3719" s="82" t="s">
        <v>4273</v>
      </c>
      <c r="C3719" s="165">
        <f>YEAR(TRM_día[[#This Row],[Fecha]])</f>
        <v>2024</v>
      </c>
      <c r="D3719" s="82">
        <f>DATE(YEAR(TRM_día[[#This Row],[Fecha]]),MONTH(TRM_día[[#This Row],[Fecha]]),1)</f>
        <v>45352</v>
      </c>
      <c r="E3719">
        <v>3948.67</v>
      </c>
    </row>
    <row r="3720" spans="2:5">
      <c r="B3720" s="82" t="s">
        <v>4274</v>
      </c>
      <c r="C3720" s="165">
        <f>YEAR(TRM_día[[#This Row],[Fecha]])</f>
        <v>2024</v>
      </c>
      <c r="D3720" s="82">
        <f>DATE(YEAR(TRM_día[[#This Row],[Fecha]]),MONTH(TRM_día[[#This Row],[Fecha]]),1)</f>
        <v>45352</v>
      </c>
      <c r="E3720">
        <v>3945.32</v>
      </c>
    </row>
    <row r="3721" spans="2:5">
      <c r="B3721" s="82" t="s">
        <v>4275</v>
      </c>
      <c r="C3721" s="165">
        <f>YEAR(TRM_día[[#This Row],[Fecha]])</f>
        <v>2024</v>
      </c>
      <c r="D3721" s="82">
        <f>DATE(YEAR(TRM_día[[#This Row],[Fecha]]),MONTH(TRM_día[[#This Row],[Fecha]]),1)</f>
        <v>45352</v>
      </c>
      <c r="E3721">
        <v>3932.55</v>
      </c>
    </row>
    <row r="3722" spans="2:5">
      <c r="B3722" s="82" t="s">
        <v>4276</v>
      </c>
      <c r="C3722" s="165">
        <f>YEAR(TRM_día[[#This Row],[Fecha]])</f>
        <v>2024</v>
      </c>
      <c r="D3722" s="82">
        <f>DATE(YEAR(TRM_día[[#This Row],[Fecha]]),MONTH(TRM_día[[#This Row],[Fecha]]),1)</f>
        <v>45352</v>
      </c>
      <c r="E3722">
        <v>3920.79</v>
      </c>
    </row>
    <row r="3723" spans="2:5">
      <c r="B3723" s="82" t="s">
        <v>4277</v>
      </c>
      <c r="C3723" s="165">
        <f>YEAR(TRM_día[[#This Row],[Fecha]])</f>
        <v>2024</v>
      </c>
      <c r="D3723" s="82">
        <f>DATE(YEAR(TRM_día[[#This Row],[Fecha]]),MONTH(TRM_día[[#This Row],[Fecha]]),1)</f>
        <v>45352</v>
      </c>
      <c r="E3723">
        <v>3905.45</v>
      </c>
    </row>
    <row r="3724" spans="2:5">
      <c r="B3724" s="82" t="s">
        <v>4278</v>
      </c>
      <c r="C3724" s="165">
        <f>YEAR(TRM_día[[#This Row],[Fecha]])</f>
        <v>2024</v>
      </c>
      <c r="D3724" s="82">
        <f>DATE(YEAR(TRM_día[[#This Row],[Fecha]]),MONTH(TRM_día[[#This Row],[Fecha]]),1)</f>
        <v>45352</v>
      </c>
      <c r="E3724">
        <v>3905.45</v>
      </c>
    </row>
    <row r="3725" spans="2:5">
      <c r="B3725" s="82" t="s">
        <v>4279</v>
      </c>
      <c r="C3725" s="165">
        <f>YEAR(TRM_día[[#This Row],[Fecha]])</f>
        <v>2024</v>
      </c>
      <c r="D3725" s="82">
        <f>DATE(YEAR(TRM_día[[#This Row],[Fecha]]),MONTH(TRM_día[[#This Row],[Fecha]]),1)</f>
        <v>45352</v>
      </c>
      <c r="E3725">
        <v>3905.45</v>
      </c>
    </row>
    <row r="3726" spans="2:5">
      <c r="B3726" s="82" t="s">
        <v>4280</v>
      </c>
      <c r="C3726" s="165">
        <f>YEAR(TRM_día[[#This Row],[Fecha]])</f>
        <v>2024</v>
      </c>
      <c r="D3726" s="82">
        <f>DATE(YEAR(TRM_día[[#This Row],[Fecha]]),MONTH(TRM_día[[#This Row],[Fecha]]),1)</f>
        <v>45352</v>
      </c>
      <c r="E3726">
        <v>3907.81</v>
      </c>
    </row>
    <row r="3727" spans="2:5">
      <c r="B3727" s="82" t="s">
        <v>4281</v>
      </c>
      <c r="C3727" s="165">
        <f>YEAR(TRM_día[[#This Row],[Fecha]])</f>
        <v>2024</v>
      </c>
      <c r="D3727" s="82">
        <f>DATE(YEAR(TRM_día[[#This Row],[Fecha]]),MONTH(TRM_día[[#This Row],[Fecha]]),1)</f>
        <v>45352</v>
      </c>
      <c r="E3727">
        <v>3919.86</v>
      </c>
    </row>
    <row r="3728" spans="2:5">
      <c r="B3728" s="82" t="s">
        <v>4282</v>
      </c>
      <c r="C3728" s="165">
        <f>YEAR(TRM_día[[#This Row],[Fecha]])</f>
        <v>2024</v>
      </c>
      <c r="D3728" s="82">
        <f>DATE(YEAR(TRM_día[[#This Row],[Fecha]]),MONTH(TRM_día[[#This Row],[Fecha]]),1)</f>
        <v>45352</v>
      </c>
      <c r="E3728">
        <v>3908.02</v>
      </c>
    </row>
    <row r="3729" spans="2:5">
      <c r="B3729" s="82" t="s">
        <v>4283</v>
      </c>
      <c r="C3729" s="165">
        <f>YEAR(TRM_día[[#This Row],[Fecha]])</f>
        <v>2024</v>
      </c>
      <c r="D3729" s="82">
        <f>DATE(YEAR(TRM_día[[#This Row],[Fecha]]),MONTH(TRM_día[[#This Row],[Fecha]]),1)</f>
        <v>45352</v>
      </c>
      <c r="E3729">
        <v>3899.39</v>
      </c>
    </row>
    <row r="3730" spans="2:5">
      <c r="B3730" s="82" t="s">
        <v>4284</v>
      </c>
      <c r="C3730" s="165">
        <f>YEAR(TRM_día[[#This Row],[Fecha]])</f>
        <v>2024</v>
      </c>
      <c r="D3730" s="82">
        <f>DATE(YEAR(TRM_día[[#This Row],[Fecha]]),MONTH(TRM_día[[#This Row],[Fecha]]),1)</f>
        <v>45352</v>
      </c>
      <c r="E3730">
        <v>3884.64</v>
      </c>
    </row>
    <row r="3731" spans="2:5">
      <c r="B3731" s="82" t="s">
        <v>4285</v>
      </c>
      <c r="C3731" s="165">
        <f>YEAR(TRM_día[[#This Row],[Fecha]])</f>
        <v>2024</v>
      </c>
      <c r="D3731" s="82">
        <f>DATE(YEAR(TRM_día[[#This Row],[Fecha]]),MONTH(TRM_día[[#This Row],[Fecha]]),1)</f>
        <v>45352</v>
      </c>
      <c r="E3731">
        <v>3884.64</v>
      </c>
    </row>
    <row r="3732" spans="2:5">
      <c r="B3732" s="82" t="s">
        <v>4286</v>
      </c>
      <c r="C3732" s="165">
        <f>YEAR(TRM_día[[#This Row],[Fecha]])</f>
        <v>2024</v>
      </c>
      <c r="D3732" s="82">
        <f>DATE(YEAR(TRM_día[[#This Row],[Fecha]]),MONTH(TRM_día[[#This Row],[Fecha]]),1)</f>
        <v>45352</v>
      </c>
      <c r="E3732">
        <v>3884.64</v>
      </c>
    </row>
    <row r="3733" spans="2:5">
      <c r="B3733" s="82" t="s">
        <v>4287</v>
      </c>
      <c r="C3733" s="165">
        <f>YEAR(TRM_día[[#This Row],[Fecha]])</f>
        <v>2024</v>
      </c>
      <c r="D3733" s="82">
        <f>DATE(YEAR(TRM_día[[#This Row],[Fecha]]),MONTH(TRM_día[[#This Row],[Fecha]]),1)</f>
        <v>45352</v>
      </c>
      <c r="E3733">
        <v>3880.59</v>
      </c>
    </row>
    <row r="3734" spans="2:5">
      <c r="B3734" s="82" t="s">
        <v>4288</v>
      </c>
      <c r="C3734" s="165">
        <f>YEAR(TRM_día[[#This Row],[Fecha]])</f>
        <v>2024</v>
      </c>
      <c r="D3734" s="82">
        <f>DATE(YEAR(TRM_día[[#This Row],[Fecha]]),MONTH(TRM_día[[#This Row],[Fecha]]),1)</f>
        <v>45352</v>
      </c>
      <c r="E3734">
        <v>3894.37</v>
      </c>
    </row>
    <row r="3735" spans="2:5">
      <c r="B3735" s="82" t="s">
        <v>4289</v>
      </c>
      <c r="C3735" s="165">
        <f>YEAR(TRM_día[[#This Row],[Fecha]])</f>
        <v>2024</v>
      </c>
      <c r="D3735" s="82">
        <f>DATE(YEAR(TRM_día[[#This Row],[Fecha]]),MONTH(TRM_día[[#This Row],[Fecha]]),1)</f>
        <v>45352</v>
      </c>
      <c r="E3735">
        <v>3886.94</v>
      </c>
    </row>
    <row r="3736" spans="2:5">
      <c r="B3736" s="82" t="s">
        <v>4290</v>
      </c>
      <c r="C3736" s="165">
        <f>YEAR(TRM_día[[#This Row],[Fecha]])</f>
        <v>2024</v>
      </c>
      <c r="D3736" s="82">
        <f>DATE(YEAR(TRM_día[[#This Row],[Fecha]]),MONTH(TRM_día[[#This Row],[Fecha]]),1)</f>
        <v>45352</v>
      </c>
      <c r="E3736">
        <v>3888.02</v>
      </c>
    </row>
    <row r="3737" spans="2:5">
      <c r="B3737" s="82" t="s">
        <v>4291</v>
      </c>
      <c r="C3737" s="165">
        <f>YEAR(TRM_día[[#This Row],[Fecha]])</f>
        <v>2024</v>
      </c>
      <c r="D3737" s="82">
        <f>DATE(YEAR(TRM_día[[#This Row],[Fecha]]),MONTH(TRM_día[[#This Row],[Fecha]]),1)</f>
        <v>45352</v>
      </c>
      <c r="E3737">
        <v>3901.51</v>
      </c>
    </row>
    <row r="3738" spans="2:5">
      <c r="B3738" s="82" t="s">
        <v>4292</v>
      </c>
      <c r="C3738" s="165">
        <f>YEAR(TRM_día[[#This Row],[Fecha]])</f>
        <v>2024</v>
      </c>
      <c r="D3738" s="82">
        <f>DATE(YEAR(TRM_día[[#This Row],[Fecha]]),MONTH(TRM_día[[#This Row],[Fecha]]),1)</f>
        <v>45352</v>
      </c>
      <c r="E3738">
        <v>3901.51</v>
      </c>
    </row>
    <row r="3739" spans="2:5">
      <c r="B3739" s="82" t="s">
        <v>4293</v>
      </c>
      <c r="C3739" s="165">
        <f>YEAR(TRM_día[[#This Row],[Fecha]])</f>
        <v>2024</v>
      </c>
      <c r="D3739" s="82">
        <f>DATE(YEAR(TRM_día[[#This Row],[Fecha]]),MONTH(TRM_día[[#This Row],[Fecha]]),1)</f>
        <v>45352</v>
      </c>
      <c r="E3739">
        <v>3901.51</v>
      </c>
    </row>
    <row r="3740" spans="2:5">
      <c r="B3740" s="82" t="s">
        <v>4294</v>
      </c>
      <c r="C3740" s="165">
        <f>YEAR(TRM_día[[#This Row],[Fecha]])</f>
        <v>2024</v>
      </c>
      <c r="D3740" s="82">
        <f>DATE(YEAR(TRM_día[[#This Row],[Fecha]]),MONTH(TRM_día[[#This Row],[Fecha]]),1)</f>
        <v>45352</v>
      </c>
      <c r="E3740">
        <v>3901.51</v>
      </c>
    </row>
    <row r="3741" spans="2:5">
      <c r="B3741" s="82" t="s">
        <v>4295</v>
      </c>
      <c r="C3741" s="165">
        <f>YEAR(TRM_día[[#This Row],[Fecha]])</f>
        <v>2024</v>
      </c>
      <c r="D3741" s="82">
        <f>DATE(YEAR(TRM_día[[#This Row],[Fecha]]),MONTH(TRM_día[[#This Row],[Fecha]]),1)</f>
        <v>45352</v>
      </c>
      <c r="E3741">
        <v>3865.97</v>
      </c>
    </row>
    <row r="3742" spans="2:5">
      <c r="B3742" s="82" t="s">
        <v>4296</v>
      </c>
      <c r="C3742" s="165">
        <f>YEAR(TRM_día[[#This Row],[Fecha]])</f>
        <v>2024</v>
      </c>
      <c r="D3742" s="82">
        <f>DATE(YEAR(TRM_día[[#This Row],[Fecha]]),MONTH(TRM_día[[#This Row],[Fecha]]),1)</f>
        <v>45352</v>
      </c>
      <c r="E3742">
        <v>3842.3</v>
      </c>
    </row>
    <row r="3743" spans="2:5">
      <c r="B3743" s="82" t="s">
        <v>4297</v>
      </c>
      <c r="C3743" s="165">
        <f>YEAR(TRM_día[[#This Row],[Fecha]])</f>
        <v>2024</v>
      </c>
      <c r="D3743" s="82">
        <f>DATE(YEAR(TRM_día[[#This Row],[Fecha]]),MONTH(TRM_día[[#This Row],[Fecha]]),1)</f>
        <v>45352</v>
      </c>
      <c r="E3743">
        <v>3842.3</v>
      </c>
    </row>
    <row r="3744" spans="2:5">
      <c r="B3744" s="82" t="s">
        <v>4298</v>
      </c>
      <c r="C3744" s="165">
        <f>YEAR(TRM_día[[#This Row],[Fecha]])</f>
        <v>2024</v>
      </c>
      <c r="D3744" s="82">
        <f>DATE(YEAR(TRM_día[[#This Row],[Fecha]]),MONTH(TRM_día[[#This Row],[Fecha]]),1)</f>
        <v>45352</v>
      </c>
      <c r="E3744">
        <v>3842.3</v>
      </c>
    </row>
    <row r="3745" spans="2:5">
      <c r="B3745" s="82" t="s">
        <v>4299</v>
      </c>
      <c r="C3745" s="165">
        <f>YEAR(TRM_día[[#This Row],[Fecha]])</f>
        <v>2024</v>
      </c>
      <c r="D3745" s="82">
        <f>DATE(YEAR(TRM_día[[#This Row],[Fecha]]),MONTH(TRM_día[[#This Row],[Fecha]]),1)</f>
        <v>45352</v>
      </c>
      <c r="E3745">
        <v>3842.3</v>
      </c>
    </row>
    <row r="3746" spans="2:5">
      <c r="B3746" s="82" t="s">
        <v>4300</v>
      </c>
      <c r="C3746" s="165">
        <f>YEAR(TRM_día[[#This Row],[Fecha]])</f>
        <v>2024</v>
      </c>
      <c r="D3746" s="82">
        <f>DATE(YEAR(TRM_día[[#This Row],[Fecha]]),MONTH(TRM_día[[#This Row],[Fecha]]),1)</f>
        <v>45383</v>
      </c>
      <c r="E3746">
        <v>3842.3</v>
      </c>
    </row>
    <row r="3747" spans="2:5">
      <c r="B3747" s="82" t="s">
        <v>4301</v>
      </c>
      <c r="C3747" s="165">
        <f>YEAR(TRM_día[[#This Row],[Fecha]])</f>
        <v>2024</v>
      </c>
      <c r="D3747" s="82">
        <f>DATE(YEAR(TRM_día[[#This Row],[Fecha]]),MONTH(TRM_día[[#This Row],[Fecha]]),1)</f>
        <v>45383</v>
      </c>
      <c r="E3747">
        <v>3863.05</v>
      </c>
    </row>
    <row r="3748" spans="2:5">
      <c r="B3748" s="82" t="s">
        <v>4302</v>
      </c>
      <c r="C3748" s="165">
        <f>YEAR(TRM_día[[#This Row],[Fecha]])</f>
        <v>2024</v>
      </c>
      <c r="D3748" s="82">
        <f>DATE(YEAR(TRM_día[[#This Row],[Fecha]]),MONTH(TRM_día[[#This Row],[Fecha]]),1)</f>
        <v>45383</v>
      </c>
      <c r="E3748">
        <v>3845.22</v>
      </c>
    </row>
    <row r="3749" spans="2:5">
      <c r="B3749" s="82" t="s">
        <v>4303</v>
      </c>
      <c r="C3749" s="165">
        <f>YEAR(TRM_día[[#This Row],[Fecha]])</f>
        <v>2024</v>
      </c>
      <c r="D3749" s="82">
        <f>DATE(YEAR(TRM_día[[#This Row],[Fecha]]),MONTH(TRM_día[[#This Row],[Fecha]]),1)</f>
        <v>45383</v>
      </c>
      <c r="E3749">
        <v>3812.13</v>
      </c>
    </row>
    <row r="3750" spans="2:5">
      <c r="B3750" s="82" t="s">
        <v>4304</v>
      </c>
      <c r="C3750" s="165">
        <f>YEAR(TRM_día[[#This Row],[Fecha]])</f>
        <v>2024</v>
      </c>
      <c r="D3750" s="82">
        <f>DATE(YEAR(TRM_día[[#This Row],[Fecha]]),MONTH(TRM_día[[#This Row],[Fecha]]),1)</f>
        <v>45383</v>
      </c>
      <c r="E3750">
        <v>3775.37</v>
      </c>
    </row>
    <row r="3751" spans="2:5">
      <c r="B3751" s="82" t="s">
        <v>4305</v>
      </c>
      <c r="C3751" s="165">
        <f>YEAR(TRM_día[[#This Row],[Fecha]])</f>
        <v>2024</v>
      </c>
      <c r="D3751" s="82">
        <f>DATE(YEAR(TRM_día[[#This Row],[Fecha]]),MONTH(TRM_día[[#This Row],[Fecha]]),1)</f>
        <v>45383</v>
      </c>
      <c r="E3751">
        <v>3764.23</v>
      </c>
    </row>
    <row r="3752" spans="2:5">
      <c r="B3752" s="82" t="s">
        <v>4306</v>
      </c>
      <c r="C3752" s="165">
        <f>YEAR(TRM_día[[#This Row],[Fecha]])</f>
        <v>2024</v>
      </c>
      <c r="D3752" s="82">
        <f>DATE(YEAR(TRM_día[[#This Row],[Fecha]]),MONTH(TRM_día[[#This Row],[Fecha]]),1)</f>
        <v>45383</v>
      </c>
      <c r="E3752">
        <v>3764.23</v>
      </c>
    </row>
    <row r="3753" spans="2:5">
      <c r="B3753" s="82" t="s">
        <v>4307</v>
      </c>
      <c r="C3753" s="165">
        <f>YEAR(TRM_día[[#This Row],[Fecha]])</f>
        <v>2024</v>
      </c>
      <c r="D3753" s="82">
        <f>DATE(YEAR(TRM_día[[#This Row],[Fecha]]),MONTH(TRM_día[[#This Row],[Fecha]]),1)</f>
        <v>45383</v>
      </c>
      <c r="E3753">
        <v>3764.23</v>
      </c>
    </row>
    <row r="3754" spans="2:5">
      <c r="B3754" s="82" t="s">
        <v>4308</v>
      </c>
      <c r="C3754" s="165">
        <f>YEAR(TRM_día[[#This Row],[Fecha]])</f>
        <v>2024</v>
      </c>
      <c r="D3754" s="82">
        <f>DATE(YEAR(TRM_día[[#This Row],[Fecha]]),MONTH(TRM_día[[#This Row],[Fecha]]),1)</f>
        <v>45383</v>
      </c>
      <c r="E3754">
        <v>3768.8</v>
      </c>
    </row>
    <row r="3755" spans="2:5">
      <c r="B3755" s="82" t="s">
        <v>4309</v>
      </c>
      <c r="C3755" s="165">
        <f>YEAR(TRM_día[[#This Row],[Fecha]])</f>
        <v>2024</v>
      </c>
      <c r="D3755" s="82">
        <f>DATE(YEAR(TRM_día[[#This Row],[Fecha]]),MONTH(TRM_día[[#This Row],[Fecha]]),1)</f>
        <v>45383</v>
      </c>
      <c r="E3755">
        <v>3763.43</v>
      </c>
    </row>
    <row r="3756" spans="2:5">
      <c r="B3756" s="82" t="s">
        <v>4310</v>
      </c>
      <c r="C3756" s="165">
        <f>YEAR(TRM_día[[#This Row],[Fecha]])</f>
        <v>2024</v>
      </c>
      <c r="D3756" s="82">
        <f>DATE(YEAR(TRM_día[[#This Row],[Fecha]]),MONTH(TRM_día[[#This Row],[Fecha]]),1)</f>
        <v>45383</v>
      </c>
      <c r="E3756">
        <v>3815.44</v>
      </c>
    </row>
    <row r="3757" spans="2:5">
      <c r="B3757" s="82" t="s">
        <v>4311</v>
      </c>
      <c r="C3757" s="165">
        <f>YEAR(TRM_día[[#This Row],[Fecha]])</f>
        <v>2024</v>
      </c>
      <c r="D3757" s="82">
        <f>DATE(YEAR(TRM_día[[#This Row],[Fecha]]),MONTH(TRM_día[[#This Row],[Fecha]]),1)</f>
        <v>45383</v>
      </c>
      <c r="E3757">
        <v>3820.1</v>
      </c>
    </row>
    <row r="3758" spans="2:5">
      <c r="B3758" s="82" t="s">
        <v>4312</v>
      </c>
      <c r="C3758" s="165">
        <f>YEAR(TRM_día[[#This Row],[Fecha]])</f>
        <v>2024</v>
      </c>
      <c r="D3758" s="82">
        <f>DATE(YEAR(TRM_día[[#This Row],[Fecha]]),MONTH(TRM_día[[#This Row],[Fecha]]),1)</f>
        <v>45383</v>
      </c>
      <c r="E3758">
        <v>3864.97</v>
      </c>
    </row>
    <row r="3759" spans="2:5">
      <c r="B3759" s="82" t="s">
        <v>4313</v>
      </c>
      <c r="C3759" s="165">
        <f>YEAR(TRM_día[[#This Row],[Fecha]])</f>
        <v>2024</v>
      </c>
      <c r="D3759" s="82">
        <f>DATE(YEAR(TRM_día[[#This Row],[Fecha]]),MONTH(TRM_día[[#This Row],[Fecha]]),1)</f>
        <v>45383</v>
      </c>
      <c r="E3759">
        <v>3864.97</v>
      </c>
    </row>
    <row r="3760" spans="2:5">
      <c r="B3760" s="82" t="s">
        <v>4314</v>
      </c>
      <c r="C3760" s="165">
        <f>YEAR(TRM_día[[#This Row],[Fecha]])</f>
        <v>2024</v>
      </c>
      <c r="D3760" s="82">
        <f>DATE(YEAR(TRM_día[[#This Row],[Fecha]]),MONTH(TRM_día[[#This Row],[Fecha]]),1)</f>
        <v>45383</v>
      </c>
      <c r="E3760">
        <v>3864.97</v>
      </c>
    </row>
    <row r="3761" spans="2:5">
      <c r="B3761" s="82" t="s">
        <v>4315</v>
      </c>
      <c r="C3761" s="165">
        <f>YEAR(TRM_día[[#This Row],[Fecha]])</f>
        <v>2024</v>
      </c>
      <c r="D3761" s="82">
        <f>DATE(YEAR(TRM_día[[#This Row],[Fecha]]),MONTH(TRM_día[[#This Row],[Fecha]]),1)</f>
        <v>45383</v>
      </c>
      <c r="E3761">
        <v>3889.58</v>
      </c>
    </row>
    <row r="3762" spans="2:5">
      <c r="B3762" s="82" t="s">
        <v>4316</v>
      </c>
      <c r="C3762" s="165">
        <f>YEAR(TRM_día[[#This Row],[Fecha]])</f>
        <v>2024</v>
      </c>
      <c r="D3762" s="82">
        <f>DATE(YEAR(TRM_día[[#This Row],[Fecha]]),MONTH(TRM_día[[#This Row],[Fecha]]),1)</f>
        <v>45383</v>
      </c>
      <c r="E3762">
        <v>3938.11</v>
      </c>
    </row>
    <row r="3763" spans="2:5">
      <c r="B3763" s="82" t="s">
        <v>4317</v>
      </c>
      <c r="C3763" s="165">
        <f>YEAR(TRM_día[[#This Row],[Fecha]])</f>
        <v>2024</v>
      </c>
      <c r="D3763" s="82">
        <f>DATE(YEAR(TRM_día[[#This Row],[Fecha]]),MONTH(TRM_día[[#This Row],[Fecha]]),1)</f>
        <v>45383</v>
      </c>
      <c r="E3763">
        <v>3901.94</v>
      </c>
    </row>
    <row r="3764" spans="2:5">
      <c r="B3764" s="82" t="s">
        <v>4318</v>
      </c>
      <c r="C3764" s="165">
        <f>YEAR(TRM_día[[#This Row],[Fecha]])</f>
        <v>2024</v>
      </c>
      <c r="D3764" s="82">
        <f>DATE(YEAR(TRM_día[[#This Row],[Fecha]]),MONTH(TRM_día[[#This Row],[Fecha]]),1)</f>
        <v>45383</v>
      </c>
      <c r="E3764">
        <v>3918.23</v>
      </c>
    </row>
    <row r="3765" spans="2:5">
      <c r="B3765" s="82" t="s">
        <v>4319</v>
      </c>
      <c r="C3765" s="165">
        <f>YEAR(TRM_día[[#This Row],[Fecha]])</f>
        <v>2024</v>
      </c>
      <c r="D3765" s="82">
        <f>DATE(YEAR(TRM_día[[#This Row],[Fecha]]),MONTH(TRM_día[[#This Row],[Fecha]]),1)</f>
        <v>45383</v>
      </c>
      <c r="E3765">
        <v>3937.13</v>
      </c>
    </row>
    <row r="3766" spans="2:5">
      <c r="B3766" s="82" t="s">
        <v>4320</v>
      </c>
      <c r="C3766" s="165">
        <f>YEAR(TRM_día[[#This Row],[Fecha]])</f>
        <v>2024</v>
      </c>
      <c r="D3766" s="82">
        <f>DATE(YEAR(TRM_día[[#This Row],[Fecha]]),MONTH(TRM_día[[#This Row],[Fecha]]),1)</f>
        <v>45383</v>
      </c>
      <c r="E3766">
        <v>3937.13</v>
      </c>
    </row>
    <row r="3767" spans="2:5">
      <c r="B3767" s="82" t="s">
        <v>4321</v>
      </c>
      <c r="C3767" s="165">
        <f>YEAR(TRM_día[[#This Row],[Fecha]])</f>
        <v>2024</v>
      </c>
      <c r="D3767" s="82">
        <f>DATE(YEAR(TRM_día[[#This Row],[Fecha]]),MONTH(TRM_día[[#This Row],[Fecha]]),1)</f>
        <v>45383</v>
      </c>
      <c r="E3767">
        <v>3937.13</v>
      </c>
    </row>
    <row r="3768" spans="2:5">
      <c r="B3768" s="82" t="s">
        <v>4322</v>
      </c>
      <c r="C3768" s="165">
        <f>YEAR(TRM_día[[#This Row],[Fecha]])</f>
        <v>2024</v>
      </c>
      <c r="D3768" s="82">
        <f>DATE(YEAR(TRM_día[[#This Row],[Fecha]]),MONTH(TRM_día[[#This Row],[Fecha]]),1)</f>
        <v>45383</v>
      </c>
      <c r="E3768">
        <v>3924.82</v>
      </c>
    </row>
    <row r="3769" spans="2:5">
      <c r="B3769" s="82" t="s">
        <v>4323</v>
      </c>
      <c r="C3769" s="165">
        <f>YEAR(TRM_día[[#This Row],[Fecha]])</f>
        <v>2024</v>
      </c>
      <c r="D3769" s="82">
        <f>DATE(YEAR(TRM_día[[#This Row],[Fecha]]),MONTH(TRM_día[[#This Row],[Fecha]]),1)</f>
        <v>45383</v>
      </c>
      <c r="E3769">
        <v>3910.01</v>
      </c>
    </row>
    <row r="3770" spans="2:5">
      <c r="B3770" s="82" t="s">
        <v>4324</v>
      </c>
      <c r="C3770" s="165">
        <f>YEAR(TRM_día[[#This Row],[Fecha]])</f>
        <v>2024</v>
      </c>
      <c r="D3770" s="82">
        <f>DATE(YEAR(TRM_día[[#This Row],[Fecha]]),MONTH(TRM_día[[#This Row],[Fecha]]),1)</f>
        <v>45383</v>
      </c>
      <c r="E3770">
        <v>3935.65</v>
      </c>
    </row>
    <row r="3771" spans="2:5">
      <c r="B3771" s="82" t="s">
        <v>4325</v>
      </c>
      <c r="C3771" s="165">
        <f>YEAR(TRM_día[[#This Row],[Fecha]])</f>
        <v>2024</v>
      </c>
      <c r="D3771" s="82">
        <f>DATE(YEAR(TRM_día[[#This Row],[Fecha]]),MONTH(TRM_día[[#This Row],[Fecha]]),1)</f>
        <v>45383</v>
      </c>
      <c r="E3771">
        <v>3964.59</v>
      </c>
    </row>
    <row r="3772" spans="2:5">
      <c r="B3772" s="82" t="s">
        <v>4326</v>
      </c>
      <c r="C3772" s="165">
        <f>YEAR(TRM_día[[#This Row],[Fecha]])</f>
        <v>2024</v>
      </c>
      <c r="D3772" s="82">
        <f>DATE(YEAR(TRM_día[[#This Row],[Fecha]]),MONTH(TRM_día[[#This Row],[Fecha]]),1)</f>
        <v>45383</v>
      </c>
      <c r="E3772">
        <v>3926.02</v>
      </c>
    </row>
    <row r="3773" spans="2:5">
      <c r="B3773" s="82" t="s">
        <v>4327</v>
      </c>
      <c r="C3773" s="165">
        <f>YEAR(TRM_día[[#This Row],[Fecha]])</f>
        <v>2024</v>
      </c>
      <c r="D3773" s="82">
        <f>DATE(YEAR(TRM_día[[#This Row],[Fecha]]),MONTH(TRM_día[[#This Row],[Fecha]]),1)</f>
        <v>45383</v>
      </c>
      <c r="E3773">
        <v>3926.02</v>
      </c>
    </row>
    <row r="3774" spans="2:5">
      <c r="B3774" s="82" t="s">
        <v>4328</v>
      </c>
      <c r="C3774" s="165">
        <f>YEAR(TRM_día[[#This Row],[Fecha]])</f>
        <v>2024</v>
      </c>
      <c r="D3774" s="82">
        <f>DATE(YEAR(TRM_día[[#This Row],[Fecha]]),MONTH(TRM_día[[#This Row],[Fecha]]),1)</f>
        <v>45383</v>
      </c>
      <c r="E3774">
        <v>3926.02</v>
      </c>
    </row>
    <row r="3775" spans="2:5">
      <c r="B3775" s="82" t="s">
        <v>4329</v>
      </c>
      <c r="C3775" s="165">
        <f>YEAR(TRM_día[[#This Row],[Fecha]])</f>
        <v>2024</v>
      </c>
      <c r="D3775" s="82">
        <f>DATE(YEAR(TRM_día[[#This Row],[Fecha]]),MONTH(TRM_día[[#This Row],[Fecha]]),1)</f>
        <v>45383</v>
      </c>
      <c r="E3775">
        <v>3873.44</v>
      </c>
    </row>
    <row r="3776" spans="2:5">
      <c r="B3776" s="82" t="s">
        <v>4330</v>
      </c>
      <c r="C3776" s="165">
        <f>YEAR(TRM_día[[#This Row],[Fecha]])</f>
        <v>2024</v>
      </c>
      <c r="D3776" s="82">
        <f>DATE(YEAR(TRM_día[[#This Row],[Fecha]]),MONTH(TRM_día[[#This Row],[Fecha]]),1)</f>
        <v>45413</v>
      </c>
      <c r="E3776">
        <v>3899.07</v>
      </c>
    </row>
    <row r="3777" spans="2:5">
      <c r="B3777" s="82" t="s">
        <v>4331</v>
      </c>
      <c r="C3777" s="165">
        <f>YEAR(TRM_día[[#This Row],[Fecha]])</f>
        <v>2024</v>
      </c>
      <c r="D3777" s="82">
        <f>DATE(YEAR(TRM_día[[#This Row],[Fecha]]),MONTH(TRM_día[[#This Row],[Fecha]]),1)</f>
        <v>45413</v>
      </c>
      <c r="E3777">
        <v>3899.07</v>
      </c>
    </row>
    <row r="3778" spans="2:5">
      <c r="B3778" s="82" t="s">
        <v>4332</v>
      </c>
      <c r="C3778" s="165">
        <f>YEAR(TRM_día[[#This Row],[Fecha]])</f>
        <v>2024</v>
      </c>
      <c r="D3778" s="82">
        <f>DATE(YEAR(TRM_día[[#This Row],[Fecha]]),MONTH(TRM_día[[#This Row],[Fecha]]),1)</f>
        <v>45413</v>
      </c>
      <c r="E3778">
        <v>3898.62</v>
      </c>
    </row>
    <row r="3779" spans="2:5">
      <c r="B3779" s="82" t="s">
        <v>4333</v>
      </c>
      <c r="C3779" s="165">
        <f>YEAR(TRM_día[[#This Row],[Fecha]])</f>
        <v>2024</v>
      </c>
      <c r="D3779" s="82">
        <f>DATE(YEAR(TRM_día[[#This Row],[Fecha]]),MONTH(TRM_día[[#This Row],[Fecha]]),1)</f>
        <v>45413</v>
      </c>
      <c r="E3779">
        <v>3895.41</v>
      </c>
    </row>
    <row r="3780" spans="2:5">
      <c r="B3780" s="82" t="s">
        <v>4334</v>
      </c>
      <c r="C3780" s="165">
        <f>YEAR(TRM_día[[#This Row],[Fecha]])</f>
        <v>2024</v>
      </c>
      <c r="D3780" s="82">
        <f>DATE(YEAR(TRM_día[[#This Row],[Fecha]]),MONTH(TRM_día[[#This Row],[Fecha]]),1)</f>
        <v>45413</v>
      </c>
      <c r="E3780">
        <v>3895.41</v>
      </c>
    </row>
    <row r="3781" spans="2:5">
      <c r="B3781" s="82" t="s">
        <v>4335</v>
      </c>
      <c r="C3781" s="165">
        <f>YEAR(TRM_día[[#This Row],[Fecha]])</f>
        <v>2024</v>
      </c>
      <c r="D3781" s="82">
        <f>DATE(YEAR(TRM_día[[#This Row],[Fecha]]),MONTH(TRM_día[[#This Row],[Fecha]]),1)</f>
        <v>45413</v>
      </c>
      <c r="E3781">
        <v>3895.41</v>
      </c>
    </row>
    <row r="3782" spans="2:5">
      <c r="B3782" s="82" t="s">
        <v>4336</v>
      </c>
      <c r="C3782" s="165">
        <f>YEAR(TRM_día[[#This Row],[Fecha]])</f>
        <v>2024</v>
      </c>
      <c r="D3782" s="82">
        <f>DATE(YEAR(TRM_día[[#This Row],[Fecha]]),MONTH(TRM_día[[#This Row],[Fecha]]),1)</f>
        <v>45413</v>
      </c>
      <c r="E3782">
        <v>3894.23</v>
      </c>
    </row>
    <row r="3783" spans="2:5">
      <c r="B3783" s="82" t="s">
        <v>4337</v>
      </c>
      <c r="C3783" s="165">
        <f>YEAR(TRM_día[[#This Row],[Fecha]])</f>
        <v>2024</v>
      </c>
      <c r="D3783" s="82">
        <f>DATE(YEAR(TRM_día[[#This Row],[Fecha]]),MONTH(TRM_día[[#This Row],[Fecha]]),1)</f>
        <v>45413</v>
      </c>
      <c r="E3783">
        <v>3884.84</v>
      </c>
    </row>
    <row r="3784" spans="2:5">
      <c r="B3784" s="82" t="s">
        <v>4338</v>
      </c>
      <c r="C3784" s="165">
        <f>YEAR(TRM_día[[#This Row],[Fecha]])</f>
        <v>2024</v>
      </c>
      <c r="D3784" s="82">
        <f>DATE(YEAR(TRM_día[[#This Row],[Fecha]]),MONTH(TRM_día[[#This Row],[Fecha]]),1)</f>
        <v>45413</v>
      </c>
      <c r="E3784">
        <v>3902.63</v>
      </c>
    </row>
    <row r="3785" spans="2:5">
      <c r="B3785" s="82" t="s">
        <v>4339</v>
      </c>
      <c r="C3785" s="165">
        <f>YEAR(TRM_día[[#This Row],[Fecha]])</f>
        <v>2024</v>
      </c>
      <c r="D3785" s="82">
        <f>DATE(YEAR(TRM_día[[#This Row],[Fecha]]),MONTH(TRM_día[[#This Row],[Fecha]]),1)</f>
        <v>45413</v>
      </c>
      <c r="E3785">
        <v>3900.38</v>
      </c>
    </row>
    <row r="3786" spans="2:5">
      <c r="B3786" s="82" t="s">
        <v>4340</v>
      </c>
      <c r="C3786" s="165">
        <f>YEAR(TRM_día[[#This Row],[Fecha]])</f>
        <v>2024</v>
      </c>
      <c r="D3786" s="82">
        <f>DATE(YEAR(TRM_día[[#This Row],[Fecha]]),MONTH(TRM_día[[#This Row],[Fecha]]),1)</f>
        <v>45413</v>
      </c>
      <c r="E3786">
        <v>3888.21</v>
      </c>
    </row>
    <row r="3787" spans="2:5">
      <c r="B3787" s="82" t="s">
        <v>4341</v>
      </c>
      <c r="C3787" s="165">
        <f>YEAR(TRM_día[[#This Row],[Fecha]])</f>
        <v>2024</v>
      </c>
      <c r="D3787" s="82">
        <f>DATE(YEAR(TRM_día[[#This Row],[Fecha]]),MONTH(TRM_día[[#This Row],[Fecha]]),1)</f>
        <v>45413</v>
      </c>
      <c r="E3787">
        <v>3888.21</v>
      </c>
    </row>
    <row r="3788" spans="2:5">
      <c r="B3788" s="82" t="s">
        <v>4342</v>
      </c>
      <c r="C3788" s="165">
        <f>YEAR(TRM_día[[#This Row],[Fecha]])</f>
        <v>2024</v>
      </c>
      <c r="D3788" s="82">
        <f>DATE(YEAR(TRM_día[[#This Row],[Fecha]]),MONTH(TRM_día[[#This Row],[Fecha]]),1)</f>
        <v>45413</v>
      </c>
      <c r="E3788">
        <v>3888.21</v>
      </c>
    </row>
    <row r="3789" spans="2:5">
      <c r="B3789" s="82" t="s">
        <v>4343</v>
      </c>
      <c r="C3789" s="165">
        <f>YEAR(TRM_día[[#This Row],[Fecha]])</f>
        <v>2024</v>
      </c>
      <c r="D3789" s="82">
        <f>DATE(YEAR(TRM_día[[#This Row],[Fecha]]),MONTH(TRM_día[[#This Row],[Fecha]]),1)</f>
        <v>45413</v>
      </c>
      <c r="E3789">
        <v>3888.21</v>
      </c>
    </row>
    <row r="3790" spans="2:5">
      <c r="B3790" s="82" t="s">
        <v>4344</v>
      </c>
      <c r="C3790" s="165">
        <f>YEAR(TRM_día[[#This Row],[Fecha]])</f>
        <v>2024</v>
      </c>
      <c r="D3790" s="82">
        <f>DATE(YEAR(TRM_día[[#This Row],[Fecha]]),MONTH(TRM_día[[#This Row],[Fecha]]),1)</f>
        <v>45413</v>
      </c>
      <c r="E3790">
        <v>3861.82</v>
      </c>
    </row>
    <row r="3791" spans="2:5">
      <c r="B3791" s="82" t="s">
        <v>4345</v>
      </c>
      <c r="C3791" s="165">
        <f>YEAR(TRM_día[[#This Row],[Fecha]])</f>
        <v>2024</v>
      </c>
      <c r="D3791" s="82">
        <f>DATE(YEAR(TRM_día[[#This Row],[Fecha]]),MONTH(TRM_día[[#This Row],[Fecha]]),1)</f>
        <v>45413</v>
      </c>
      <c r="E3791">
        <v>3825.42</v>
      </c>
    </row>
    <row r="3792" spans="2:5">
      <c r="B3792" s="82" t="s">
        <v>4346</v>
      </c>
      <c r="C3792" s="165">
        <f>YEAR(TRM_día[[#This Row],[Fecha]])</f>
        <v>2024</v>
      </c>
      <c r="D3792" s="82">
        <f>DATE(YEAR(TRM_día[[#This Row],[Fecha]]),MONTH(TRM_día[[#This Row],[Fecha]]),1)</f>
        <v>45413</v>
      </c>
      <c r="E3792">
        <v>3828.98</v>
      </c>
    </row>
    <row r="3793" spans="2:5">
      <c r="B3793" s="82" t="s">
        <v>4347</v>
      </c>
      <c r="C3793" s="165">
        <f>YEAR(TRM_día[[#This Row],[Fecha]])</f>
        <v>2024</v>
      </c>
      <c r="D3793" s="82">
        <f>DATE(YEAR(TRM_día[[#This Row],[Fecha]]),MONTH(TRM_día[[#This Row],[Fecha]]),1)</f>
        <v>45413</v>
      </c>
      <c r="E3793">
        <v>3832.26</v>
      </c>
    </row>
    <row r="3794" spans="2:5">
      <c r="B3794" s="82" t="s">
        <v>4348</v>
      </c>
      <c r="C3794" s="165">
        <f>YEAR(TRM_día[[#This Row],[Fecha]])</f>
        <v>2024</v>
      </c>
      <c r="D3794" s="82">
        <f>DATE(YEAR(TRM_día[[#This Row],[Fecha]]),MONTH(TRM_día[[#This Row],[Fecha]]),1)</f>
        <v>45413</v>
      </c>
      <c r="E3794">
        <v>3832.26</v>
      </c>
    </row>
    <row r="3795" spans="2:5">
      <c r="B3795" s="82" t="s">
        <v>4349</v>
      </c>
      <c r="C3795" s="165">
        <f>YEAR(TRM_día[[#This Row],[Fecha]])</f>
        <v>2024</v>
      </c>
      <c r="D3795" s="82">
        <f>DATE(YEAR(TRM_día[[#This Row],[Fecha]]),MONTH(TRM_día[[#This Row],[Fecha]]),1)</f>
        <v>45413</v>
      </c>
      <c r="E3795">
        <v>3832.26</v>
      </c>
    </row>
    <row r="3796" spans="2:5">
      <c r="B3796" s="82" t="s">
        <v>4350</v>
      </c>
      <c r="C3796" s="165">
        <f>YEAR(TRM_día[[#This Row],[Fecha]])</f>
        <v>2024</v>
      </c>
      <c r="D3796" s="82">
        <f>DATE(YEAR(TRM_día[[#This Row],[Fecha]]),MONTH(TRM_día[[#This Row],[Fecha]]),1)</f>
        <v>45413</v>
      </c>
      <c r="E3796">
        <v>3822.39</v>
      </c>
    </row>
    <row r="3797" spans="2:5">
      <c r="B3797" s="82" t="s">
        <v>4351</v>
      </c>
      <c r="C3797" s="165">
        <f>YEAR(TRM_día[[#This Row],[Fecha]])</f>
        <v>2024</v>
      </c>
      <c r="D3797" s="82">
        <f>DATE(YEAR(TRM_día[[#This Row],[Fecha]]),MONTH(TRM_día[[#This Row],[Fecha]]),1)</f>
        <v>45413</v>
      </c>
      <c r="E3797">
        <v>3814.94</v>
      </c>
    </row>
    <row r="3798" spans="2:5">
      <c r="B3798" s="82" t="s">
        <v>4352</v>
      </c>
      <c r="C3798" s="165">
        <f>YEAR(TRM_día[[#This Row],[Fecha]])</f>
        <v>2024</v>
      </c>
      <c r="D3798" s="82">
        <f>DATE(YEAR(TRM_día[[#This Row],[Fecha]]),MONTH(TRM_día[[#This Row],[Fecha]]),1)</f>
        <v>45413</v>
      </c>
      <c r="E3798">
        <v>3829.59</v>
      </c>
    </row>
    <row r="3799" spans="2:5">
      <c r="B3799" s="82" t="s">
        <v>4353</v>
      </c>
      <c r="C3799" s="165">
        <f>YEAR(TRM_día[[#This Row],[Fecha]])</f>
        <v>2024</v>
      </c>
      <c r="D3799" s="82">
        <f>DATE(YEAR(TRM_día[[#This Row],[Fecha]]),MONTH(TRM_día[[#This Row],[Fecha]]),1)</f>
        <v>45413</v>
      </c>
      <c r="E3799">
        <v>3837.58</v>
      </c>
    </row>
    <row r="3800" spans="2:5">
      <c r="B3800" s="82" t="s">
        <v>4354</v>
      </c>
      <c r="C3800" s="165">
        <f>YEAR(TRM_día[[#This Row],[Fecha]])</f>
        <v>2024</v>
      </c>
      <c r="D3800" s="82">
        <f>DATE(YEAR(TRM_día[[#This Row],[Fecha]]),MONTH(TRM_día[[#This Row],[Fecha]]),1)</f>
        <v>45413</v>
      </c>
      <c r="E3800">
        <v>3878.07</v>
      </c>
    </row>
    <row r="3801" spans="2:5">
      <c r="B3801" s="82" t="s">
        <v>4355</v>
      </c>
      <c r="C3801" s="165">
        <f>YEAR(TRM_día[[#This Row],[Fecha]])</f>
        <v>2024</v>
      </c>
      <c r="D3801" s="82">
        <f>DATE(YEAR(TRM_día[[#This Row],[Fecha]]),MONTH(TRM_día[[#This Row],[Fecha]]),1)</f>
        <v>45413</v>
      </c>
      <c r="E3801">
        <v>3878.07</v>
      </c>
    </row>
    <row r="3802" spans="2:5">
      <c r="B3802" s="82" t="s">
        <v>4356</v>
      </c>
      <c r="C3802" s="165">
        <f>YEAR(TRM_día[[#This Row],[Fecha]])</f>
        <v>2024</v>
      </c>
      <c r="D3802" s="82">
        <f>DATE(YEAR(TRM_día[[#This Row],[Fecha]]),MONTH(TRM_día[[#This Row],[Fecha]]),1)</f>
        <v>45413</v>
      </c>
      <c r="E3802">
        <v>3878.07</v>
      </c>
    </row>
    <row r="3803" spans="2:5">
      <c r="B3803" s="82" t="s">
        <v>4357</v>
      </c>
      <c r="C3803" s="165">
        <f>YEAR(TRM_día[[#This Row],[Fecha]])</f>
        <v>2024</v>
      </c>
      <c r="D3803" s="82">
        <f>DATE(YEAR(TRM_día[[#This Row],[Fecha]]),MONTH(TRM_día[[#This Row],[Fecha]]),1)</f>
        <v>45413</v>
      </c>
      <c r="E3803">
        <v>3878.07</v>
      </c>
    </row>
    <row r="3804" spans="2:5">
      <c r="B3804" s="82" t="s">
        <v>4358</v>
      </c>
      <c r="C3804" s="165">
        <f>YEAR(TRM_día[[#This Row],[Fecha]])</f>
        <v>2024</v>
      </c>
      <c r="D3804" s="82">
        <f>DATE(YEAR(TRM_día[[#This Row],[Fecha]]),MONTH(TRM_día[[#This Row],[Fecha]]),1)</f>
        <v>45413</v>
      </c>
      <c r="E3804">
        <v>3853.09</v>
      </c>
    </row>
    <row r="3805" spans="2:5">
      <c r="B3805" s="82" t="s">
        <v>4359</v>
      </c>
      <c r="C3805" s="165">
        <f>YEAR(TRM_día[[#This Row],[Fecha]])</f>
        <v>2024</v>
      </c>
      <c r="D3805" s="82">
        <f>DATE(YEAR(TRM_día[[#This Row],[Fecha]]),MONTH(TRM_día[[#This Row],[Fecha]]),1)</f>
        <v>45413</v>
      </c>
      <c r="E3805">
        <v>3867.02</v>
      </c>
    </row>
    <row r="3806" spans="2:5">
      <c r="B3806" s="82" t="s">
        <v>4360</v>
      </c>
      <c r="C3806" s="165">
        <f>YEAR(TRM_día[[#This Row],[Fecha]])</f>
        <v>2024</v>
      </c>
      <c r="D3806" s="82">
        <f>DATE(YEAR(TRM_día[[#This Row],[Fecha]]),MONTH(TRM_día[[#This Row],[Fecha]]),1)</f>
        <v>45413</v>
      </c>
      <c r="E3806">
        <v>3874.32</v>
      </c>
    </row>
    <row r="3807" spans="2:5">
      <c r="B3807" s="82" t="s">
        <v>4361</v>
      </c>
      <c r="C3807" s="165">
        <f>YEAR(TRM_día[[#This Row],[Fecha]])</f>
        <v>2024</v>
      </c>
      <c r="D3807" s="82">
        <f>DATE(YEAR(TRM_día[[#This Row],[Fecha]]),MONTH(TRM_día[[#This Row],[Fecha]]),1)</f>
        <v>45444</v>
      </c>
      <c r="E3807">
        <v>3860.92</v>
      </c>
    </row>
    <row r="3808" spans="2:5">
      <c r="B3808" s="82" t="s">
        <v>4362</v>
      </c>
      <c r="C3808" s="165">
        <f>YEAR(TRM_día[[#This Row],[Fecha]])</f>
        <v>2024</v>
      </c>
      <c r="D3808" s="82">
        <f>DATE(YEAR(TRM_día[[#This Row],[Fecha]]),MONTH(TRM_día[[#This Row],[Fecha]]),1)</f>
        <v>45444</v>
      </c>
      <c r="E3808">
        <v>3860.92</v>
      </c>
    </row>
    <row r="3809" spans="2:5">
      <c r="B3809" s="82" t="s">
        <v>4363</v>
      </c>
      <c r="C3809" s="165">
        <f>YEAR(TRM_día[[#This Row],[Fecha]])</f>
        <v>2024</v>
      </c>
      <c r="D3809" s="82">
        <f>DATE(YEAR(TRM_día[[#This Row],[Fecha]]),MONTH(TRM_día[[#This Row],[Fecha]]),1)</f>
        <v>45444</v>
      </c>
      <c r="E3809">
        <v>3860.92</v>
      </c>
    </row>
    <row r="3810" spans="2:5">
      <c r="B3810" s="82" t="s">
        <v>4364</v>
      </c>
      <c r="C3810" s="165">
        <f>YEAR(TRM_día[[#This Row],[Fecha]])</f>
        <v>2024</v>
      </c>
      <c r="D3810" s="82">
        <f>DATE(YEAR(TRM_día[[#This Row],[Fecha]]),MONTH(TRM_día[[#This Row],[Fecha]]),1)</f>
        <v>45444</v>
      </c>
      <c r="E3810">
        <v>3860.92</v>
      </c>
    </row>
    <row r="3811" spans="2:5">
      <c r="B3811" s="82" t="s">
        <v>4365</v>
      </c>
      <c r="C3811" s="165">
        <f>YEAR(TRM_día[[#This Row],[Fecha]])</f>
        <v>2024</v>
      </c>
      <c r="D3811" s="82">
        <f>DATE(YEAR(TRM_día[[#This Row],[Fecha]]),MONTH(TRM_día[[#This Row],[Fecha]]),1)</f>
        <v>45444</v>
      </c>
      <c r="E3811">
        <v>3909.65</v>
      </c>
    </row>
    <row r="3812" spans="2:5">
      <c r="B3812" s="82" t="s">
        <v>4366</v>
      </c>
      <c r="C3812" s="165">
        <f>YEAR(TRM_día[[#This Row],[Fecha]])</f>
        <v>2024</v>
      </c>
      <c r="D3812" s="82">
        <f>DATE(YEAR(TRM_día[[#This Row],[Fecha]]),MONTH(TRM_día[[#This Row],[Fecha]]),1)</f>
        <v>45444</v>
      </c>
      <c r="E3812">
        <v>3927.91</v>
      </c>
    </row>
    <row r="3813" spans="2:5">
      <c r="B3813" s="82" t="s">
        <v>4367</v>
      </c>
      <c r="C3813" s="165">
        <f>YEAR(TRM_día[[#This Row],[Fecha]])</f>
        <v>2024</v>
      </c>
      <c r="D3813" s="82">
        <f>DATE(YEAR(TRM_día[[#This Row],[Fecha]]),MONTH(TRM_día[[#This Row],[Fecha]]),1)</f>
        <v>45444</v>
      </c>
      <c r="E3813">
        <v>3938.53</v>
      </c>
    </row>
    <row r="3814" spans="2:5">
      <c r="B3814" s="82" t="s">
        <v>4368</v>
      </c>
      <c r="C3814" s="165">
        <f>YEAR(TRM_día[[#This Row],[Fecha]])</f>
        <v>2024</v>
      </c>
      <c r="D3814" s="82">
        <f>DATE(YEAR(TRM_día[[#This Row],[Fecha]]),MONTH(TRM_día[[#This Row],[Fecha]]),1)</f>
        <v>45444</v>
      </c>
      <c r="E3814">
        <v>3944.14</v>
      </c>
    </row>
    <row r="3815" spans="2:5">
      <c r="B3815" s="82" t="s">
        <v>4369</v>
      </c>
      <c r="C3815" s="165">
        <f>YEAR(TRM_día[[#This Row],[Fecha]])</f>
        <v>2024</v>
      </c>
      <c r="D3815" s="82">
        <f>DATE(YEAR(TRM_día[[#This Row],[Fecha]]),MONTH(TRM_día[[#This Row],[Fecha]]),1)</f>
        <v>45444</v>
      </c>
      <c r="E3815">
        <v>3944.14</v>
      </c>
    </row>
    <row r="3816" spans="2:5">
      <c r="B3816" s="82" t="s">
        <v>4370</v>
      </c>
      <c r="C3816" s="165">
        <f>YEAR(TRM_día[[#This Row],[Fecha]])</f>
        <v>2024</v>
      </c>
      <c r="D3816" s="82">
        <f>DATE(YEAR(TRM_día[[#This Row],[Fecha]]),MONTH(TRM_día[[#This Row],[Fecha]]),1)</f>
        <v>45444</v>
      </c>
      <c r="E3816">
        <v>3944.14</v>
      </c>
    </row>
    <row r="3817" spans="2:5">
      <c r="B3817" s="82" t="s">
        <v>4371</v>
      </c>
      <c r="C3817" s="165">
        <f>YEAR(TRM_día[[#This Row],[Fecha]])</f>
        <v>2024</v>
      </c>
      <c r="D3817" s="82">
        <f>DATE(YEAR(TRM_día[[#This Row],[Fecha]]),MONTH(TRM_día[[#This Row],[Fecha]]),1)</f>
        <v>45444</v>
      </c>
      <c r="E3817">
        <v>3944.14</v>
      </c>
    </row>
    <row r="3818" spans="2:5">
      <c r="B3818" s="82" t="s">
        <v>4372</v>
      </c>
      <c r="C3818" s="165">
        <f>YEAR(TRM_día[[#This Row],[Fecha]])</f>
        <v>2024</v>
      </c>
      <c r="D3818" s="82">
        <f>DATE(YEAR(TRM_día[[#This Row],[Fecha]]),MONTH(TRM_día[[#This Row],[Fecha]]),1)</f>
        <v>45444</v>
      </c>
      <c r="E3818">
        <v>3960.83</v>
      </c>
    </row>
    <row r="3819" spans="2:5">
      <c r="B3819" s="82" t="s">
        <v>4373</v>
      </c>
      <c r="C3819" s="165">
        <f>YEAR(TRM_día[[#This Row],[Fecha]])</f>
        <v>2024</v>
      </c>
      <c r="D3819" s="82">
        <f>DATE(YEAR(TRM_día[[#This Row],[Fecha]]),MONTH(TRM_día[[#This Row],[Fecha]]),1)</f>
        <v>45444</v>
      </c>
      <c r="E3819">
        <v>4023.26</v>
      </c>
    </row>
    <row r="3820" spans="2:5">
      <c r="B3820" s="82" t="s">
        <v>4374</v>
      </c>
      <c r="C3820" s="165">
        <f>YEAR(TRM_día[[#This Row],[Fecha]])</f>
        <v>2024</v>
      </c>
      <c r="D3820" s="82">
        <f>DATE(YEAR(TRM_día[[#This Row],[Fecha]]),MONTH(TRM_día[[#This Row],[Fecha]]),1)</f>
        <v>45444</v>
      </c>
      <c r="E3820">
        <v>4107.5200000000004</v>
      </c>
    </row>
    <row r="3821" spans="2:5">
      <c r="B3821" s="82" t="s">
        <v>4375</v>
      </c>
      <c r="C3821" s="165">
        <f>YEAR(TRM_día[[#This Row],[Fecha]])</f>
        <v>2024</v>
      </c>
      <c r="D3821" s="82">
        <f>DATE(YEAR(TRM_día[[#This Row],[Fecha]]),MONTH(TRM_día[[#This Row],[Fecha]]),1)</f>
        <v>45444</v>
      </c>
      <c r="E3821">
        <v>4151.55</v>
      </c>
    </row>
    <row r="3822" spans="2:5">
      <c r="B3822" s="82" t="s">
        <v>4376</v>
      </c>
      <c r="C3822" s="165">
        <f>YEAR(TRM_día[[#This Row],[Fecha]])</f>
        <v>2024</v>
      </c>
      <c r="D3822" s="82">
        <f>DATE(YEAR(TRM_día[[#This Row],[Fecha]]),MONTH(TRM_día[[#This Row],[Fecha]]),1)</f>
        <v>45444</v>
      </c>
      <c r="E3822">
        <v>4151.55</v>
      </c>
    </row>
    <row r="3823" spans="2:5">
      <c r="B3823" s="82" t="s">
        <v>4377</v>
      </c>
      <c r="C3823" s="165">
        <f>YEAR(TRM_día[[#This Row],[Fecha]])</f>
        <v>2024</v>
      </c>
      <c r="D3823" s="82">
        <f>DATE(YEAR(TRM_día[[#This Row],[Fecha]]),MONTH(TRM_día[[#This Row],[Fecha]]),1)</f>
        <v>45444</v>
      </c>
      <c r="E3823">
        <v>4151.55</v>
      </c>
    </row>
    <row r="3824" spans="2:5">
      <c r="B3824" s="82" t="s">
        <v>4378</v>
      </c>
      <c r="C3824" s="165">
        <f>YEAR(TRM_día[[#This Row],[Fecha]])</f>
        <v>2024</v>
      </c>
      <c r="D3824" s="82">
        <f>DATE(YEAR(TRM_día[[#This Row],[Fecha]]),MONTH(TRM_día[[#This Row],[Fecha]]),1)</f>
        <v>45444</v>
      </c>
      <c r="E3824">
        <v>4144.63</v>
      </c>
    </row>
    <row r="3825" spans="2:5">
      <c r="B3825" s="82" t="s">
        <v>4379</v>
      </c>
      <c r="C3825" s="165">
        <f>YEAR(TRM_día[[#This Row],[Fecha]])</f>
        <v>2024</v>
      </c>
      <c r="D3825" s="82">
        <f>DATE(YEAR(TRM_día[[#This Row],[Fecha]]),MONTH(TRM_día[[#This Row],[Fecha]]),1)</f>
        <v>45444</v>
      </c>
      <c r="E3825">
        <v>4101.87</v>
      </c>
    </row>
    <row r="3826" spans="2:5">
      <c r="B3826" s="82" t="s">
        <v>4380</v>
      </c>
      <c r="C3826" s="165">
        <f>YEAR(TRM_día[[#This Row],[Fecha]])</f>
        <v>2024</v>
      </c>
      <c r="D3826" s="82">
        <f>DATE(YEAR(TRM_día[[#This Row],[Fecha]]),MONTH(TRM_día[[#This Row],[Fecha]]),1)</f>
        <v>45444</v>
      </c>
      <c r="E3826">
        <v>4101.87</v>
      </c>
    </row>
    <row r="3827" spans="2:5">
      <c r="B3827" s="82" t="s">
        <v>4381</v>
      </c>
      <c r="C3827" s="165">
        <f>YEAR(TRM_día[[#This Row],[Fecha]])</f>
        <v>2024</v>
      </c>
      <c r="D3827" s="82">
        <f>DATE(YEAR(TRM_día[[#This Row],[Fecha]]),MONTH(TRM_día[[#This Row],[Fecha]]),1)</f>
        <v>45444</v>
      </c>
      <c r="E3827">
        <v>4175.96</v>
      </c>
    </row>
    <row r="3828" spans="2:5">
      <c r="B3828" s="82" t="s">
        <v>4382</v>
      </c>
      <c r="C3828" s="165">
        <f>YEAR(TRM_día[[#This Row],[Fecha]])</f>
        <v>2024</v>
      </c>
      <c r="D3828" s="82">
        <f>DATE(YEAR(TRM_día[[#This Row],[Fecha]]),MONTH(TRM_día[[#This Row],[Fecha]]),1)</f>
        <v>45444</v>
      </c>
      <c r="E3828">
        <v>4143.72</v>
      </c>
    </row>
    <row r="3829" spans="2:5">
      <c r="B3829" s="82" t="s">
        <v>4383</v>
      </c>
      <c r="C3829" s="165">
        <f>YEAR(TRM_día[[#This Row],[Fecha]])</f>
        <v>2024</v>
      </c>
      <c r="D3829" s="82">
        <f>DATE(YEAR(TRM_día[[#This Row],[Fecha]]),MONTH(TRM_día[[#This Row],[Fecha]]),1)</f>
        <v>45444</v>
      </c>
      <c r="E3829">
        <v>4143.72</v>
      </c>
    </row>
    <row r="3830" spans="2:5">
      <c r="B3830" s="82" t="s">
        <v>4384</v>
      </c>
      <c r="C3830" s="165">
        <f>YEAR(TRM_día[[#This Row],[Fecha]])</f>
        <v>2024</v>
      </c>
      <c r="D3830" s="82">
        <f>DATE(YEAR(TRM_día[[#This Row],[Fecha]]),MONTH(TRM_día[[#This Row],[Fecha]]),1)</f>
        <v>45444</v>
      </c>
      <c r="E3830">
        <v>4143.72</v>
      </c>
    </row>
    <row r="3831" spans="2:5">
      <c r="B3831" s="82" t="s">
        <v>4385</v>
      </c>
      <c r="C3831" s="165">
        <f>YEAR(TRM_día[[#This Row],[Fecha]])</f>
        <v>2024</v>
      </c>
      <c r="D3831" s="82">
        <f>DATE(YEAR(TRM_día[[#This Row],[Fecha]]),MONTH(TRM_día[[#This Row],[Fecha]]),1)</f>
        <v>45444</v>
      </c>
      <c r="E3831">
        <v>4104.38</v>
      </c>
    </row>
    <row r="3832" spans="2:5">
      <c r="B3832" s="82" t="s">
        <v>4386</v>
      </c>
      <c r="C3832" s="165">
        <f>YEAR(TRM_día[[#This Row],[Fecha]])</f>
        <v>2024</v>
      </c>
      <c r="D3832" s="82">
        <f>DATE(YEAR(TRM_día[[#This Row],[Fecha]]),MONTH(TRM_día[[#This Row],[Fecha]]),1)</f>
        <v>45444</v>
      </c>
      <c r="E3832">
        <v>4093.66</v>
      </c>
    </row>
    <row r="3833" spans="2:5">
      <c r="B3833" s="82" t="s">
        <v>4387</v>
      </c>
      <c r="C3833" s="165">
        <f>YEAR(TRM_día[[#This Row],[Fecha]])</f>
        <v>2024</v>
      </c>
      <c r="D3833" s="82">
        <f>DATE(YEAR(TRM_día[[#This Row],[Fecha]]),MONTH(TRM_día[[#This Row],[Fecha]]),1)</f>
        <v>45444</v>
      </c>
      <c r="E3833">
        <v>4133.6099999999997</v>
      </c>
    </row>
    <row r="3834" spans="2:5">
      <c r="B3834" s="82" t="s">
        <v>4388</v>
      </c>
      <c r="C3834" s="165">
        <f>YEAR(TRM_día[[#This Row],[Fecha]])</f>
        <v>2024</v>
      </c>
      <c r="D3834" s="82">
        <f>DATE(YEAR(TRM_día[[#This Row],[Fecha]]),MONTH(TRM_día[[#This Row],[Fecha]]),1)</f>
        <v>45444</v>
      </c>
      <c r="E3834">
        <v>4158.1000000000004</v>
      </c>
    </row>
    <row r="3835" spans="2:5">
      <c r="B3835" s="82" t="s">
        <v>4389</v>
      </c>
      <c r="C3835" s="165">
        <f>YEAR(TRM_día[[#This Row],[Fecha]])</f>
        <v>2024</v>
      </c>
      <c r="D3835" s="82">
        <f>DATE(YEAR(TRM_día[[#This Row],[Fecha]]),MONTH(TRM_día[[#This Row],[Fecha]]),1)</f>
        <v>45444</v>
      </c>
      <c r="E3835">
        <v>4148.04</v>
      </c>
    </row>
    <row r="3836" spans="2:5">
      <c r="B3836" s="82" t="s">
        <v>4390</v>
      </c>
      <c r="C3836" s="165">
        <f>YEAR(TRM_día[[#This Row],[Fecha]])</f>
        <v>2024</v>
      </c>
      <c r="D3836" s="82">
        <f>DATE(YEAR(TRM_día[[#This Row],[Fecha]]),MONTH(TRM_día[[#This Row],[Fecha]]),1)</f>
        <v>45444</v>
      </c>
      <c r="E3836">
        <v>4148.04</v>
      </c>
    </row>
    <row r="3837" spans="2:5">
      <c r="B3837" s="82" t="s">
        <v>4391</v>
      </c>
      <c r="C3837" s="165">
        <f>YEAR(TRM_día[[#This Row],[Fecha]])</f>
        <v>2024</v>
      </c>
      <c r="D3837" s="82">
        <f>DATE(YEAR(TRM_día[[#This Row],[Fecha]]),MONTH(TRM_día[[#This Row],[Fecha]]),1)</f>
        <v>45474</v>
      </c>
      <c r="E3837">
        <v>4148.04</v>
      </c>
    </row>
    <row r="3838" spans="2:5">
      <c r="B3838" s="82" t="s">
        <v>4392</v>
      </c>
      <c r="C3838" s="165">
        <f>YEAR(TRM_día[[#This Row],[Fecha]])</f>
        <v>2024</v>
      </c>
      <c r="D3838" s="82">
        <f>DATE(YEAR(TRM_día[[#This Row],[Fecha]]),MONTH(TRM_día[[#This Row],[Fecha]]),1)</f>
        <v>45474</v>
      </c>
      <c r="E3838">
        <v>4148.04</v>
      </c>
    </row>
    <row r="3839" spans="2:5">
      <c r="B3839" s="82" t="s">
        <v>4393</v>
      </c>
      <c r="C3839" s="165">
        <f>YEAR(TRM_día[[#This Row],[Fecha]])</f>
        <v>2024</v>
      </c>
      <c r="D3839" s="82">
        <f>DATE(YEAR(TRM_día[[#This Row],[Fecha]]),MONTH(TRM_día[[#This Row],[Fecha]]),1)</f>
        <v>45474</v>
      </c>
      <c r="E3839">
        <v>4130.03</v>
      </c>
    </row>
    <row r="3840" spans="2:5">
      <c r="B3840" s="82" t="s">
        <v>4394</v>
      </c>
      <c r="C3840" s="165">
        <f>YEAR(TRM_día[[#This Row],[Fecha]])</f>
        <v>2024</v>
      </c>
      <c r="D3840" s="82">
        <f>DATE(YEAR(TRM_día[[#This Row],[Fecha]]),MONTH(TRM_día[[#This Row],[Fecha]]),1)</f>
        <v>45474</v>
      </c>
      <c r="E3840">
        <v>4096.09</v>
      </c>
    </row>
    <row r="3841" spans="2:5">
      <c r="B3841" s="82" t="s">
        <v>4395</v>
      </c>
      <c r="C3841" s="165">
        <f>YEAR(TRM_día[[#This Row],[Fecha]])</f>
        <v>2024</v>
      </c>
      <c r="D3841" s="82">
        <f>DATE(YEAR(TRM_día[[#This Row],[Fecha]]),MONTH(TRM_día[[#This Row],[Fecha]]),1)</f>
        <v>45474</v>
      </c>
      <c r="E3841">
        <v>4096.09</v>
      </c>
    </row>
    <row r="3842" spans="2:5">
      <c r="B3842" s="82" t="s">
        <v>4396</v>
      </c>
      <c r="C3842" s="165">
        <f>YEAR(TRM_día[[#This Row],[Fecha]])</f>
        <v>2024</v>
      </c>
      <c r="D3842" s="82">
        <f>DATE(YEAR(TRM_día[[#This Row],[Fecha]]),MONTH(TRM_día[[#This Row],[Fecha]]),1)</f>
        <v>45474</v>
      </c>
      <c r="E3842">
        <v>4093.72</v>
      </c>
    </row>
    <row r="3843" spans="2:5">
      <c r="B3843" s="82" t="s">
        <v>4397</v>
      </c>
      <c r="C3843" s="165">
        <f>YEAR(TRM_día[[#This Row],[Fecha]])</f>
        <v>2024</v>
      </c>
      <c r="D3843" s="82">
        <f>DATE(YEAR(TRM_día[[#This Row],[Fecha]]),MONTH(TRM_día[[#This Row],[Fecha]]),1)</f>
        <v>45474</v>
      </c>
      <c r="E3843">
        <v>4093.72</v>
      </c>
    </row>
    <row r="3844" spans="2:5">
      <c r="B3844" s="82" t="s">
        <v>4398</v>
      </c>
      <c r="C3844" s="165">
        <f>YEAR(TRM_día[[#This Row],[Fecha]])</f>
        <v>2024</v>
      </c>
      <c r="D3844" s="82">
        <f>DATE(YEAR(TRM_día[[#This Row],[Fecha]]),MONTH(TRM_día[[#This Row],[Fecha]]),1)</f>
        <v>45474</v>
      </c>
      <c r="E3844">
        <v>4093.72</v>
      </c>
    </row>
    <row r="3845" spans="2:5">
      <c r="B3845" s="82" t="s">
        <v>4399</v>
      </c>
      <c r="C3845" s="165">
        <f>YEAR(TRM_día[[#This Row],[Fecha]])</f>
        <v>2024</v>
      </c>
      <c r="D3845" s="82">
        <f>DATE(YEAR(TRM_día[[#This Row],[Fecha]]),MONTH(TRM_día[[#This Row],[Fecha]]),1)</f>
        <v>45474</v>
      </c>
      <c r="E3845">
        <v>4052.99</v>
      </c>
    </row>
    <row r="3846" spans="2:5">
      <c r="B3846" s="82" t="s">
        <v>4400</v>
      </c>
      <c r="C3846" s="165">
        <f>YEAR(TRM_día[[#This Row],[Fecha]])</f>
        <v>2024</v>
      </c>
      <c r="D3846" s="82">
        <f>DATE(YEAR(TRM_día[[#This Row],[Fecha]]),MONTH(TRM_día[[#This Row],[Fecha]]),1)</f>
        <v>45474</v>
      </c>
      <c r="E3846">
        <v>4022.05</v>
      </c>
    </row>
    <row r="3847" spans="2:5">
      <c r="B3847" s="82" t="s">
        <v>4401</v>
      </c>
      <c r="C3847" s="165">
        <f>YEAR(TRM_día[[#This Row],[Fecha]])</f>
        <v>2024</v>
      </c>
      <c r="D3847" s="82">
        <f>DATE(YEAR(TRM_día[[#This Row],[Fecha]]),MONTH(TRM_día[[#This Row],[Fecha]]),1)</f>
        <v>45474</v>
      </c>
      <c r="E3847">
        <v>3979.91</v>
      </c>
    </row>
    <row r="3848" spans="2:5">
      <c r="B3848" s="82" t="s">
        <v>4402</v>
      </c>
      <c r="C3848" s="165">
        <f>YEAR(TRM_día[[#This Row],[Fecha]])</f>
        <v>2024</v>
      </c>
      <c r="D3848" s="82">
        <f>DATE(YEAR(TRM_día[[#This Row],[Fecha]]),MONTH(TRM_día[[#This Row],[Fecha]]),1)</f>
        <v>45474</v>
      </c>
      <c r="E3848">
        <v>3968.87</v>
      </c>
    </row>
    <row r="3849" spans="2:5">
      <c r="B3849" s="82" t="s">
        <v>4403</v>
      </c>
      <c r="C3849" s="165">
        <f>YEAR(TRM_día[[#This Row],[Fecha]])</f>
        <v>2024</v>
      </c>
      <c r="D3849" s="82">
        <f>DATE(YEAR(TRM_día[[#This Row],[Fecha]]),MONTH(TRM_día[[#This Row],[Fecha]]),1)</f>
        <v>45474</v>
      </c>
      <c r="E3849">
        <v>3944.97</v>
      </c>
    </row>
    <row r="3850" spans="2:5">
      <c r="B3850" s="82" t="s">
        <v>4404</v>
      </c>
      <c r="C3850" s="165">
        <f>YEAR(TRM_día[[#This Row],[Fecha]])</f>
        <v>2024</v>
      </c>
      <c r="D3850" s="82">
        <f>DATE(YEAR(TRM_día[[#This Row],[Fecha]]),MONTH(TRM_día[[#This Row],[Fecha]]),1)</f>
        <v>45474</v>
      </c>
      <c r="E3850">
        <v>3944.97</v>
      </c>
    </row>
    <row r="3851" spans="2:5">
      <c r="B3851" s="82" t="s">
        <v>4405</v>
      </c>
      <c r="C3851" s="165">
        <f>YEAR(TRM_día[[#This Row],[Fecha]])</f>
        <v>2024</v>
      </c>
      <c r="D3851" s="82">
        <f>DATE(YEAR(TRM_día[[#This Row],[Fecha]]),MONTH(TRM_día[[#This Row],[Fecha]]),1)</f>
        <v>45474</v>
      </c>
      <c r="E3851">
        <v>3944.97</v>
      </c>
    </row>
    <row r="3852" spans="2:5">
      <c r="B3852" s="82" t="s">
        <v>4406</v>
      </c>
      <c r="C3852" s="165">
        <f>YEAR(TRM_día[[#This Row],[Fecha]])</f>
        <v>2024</v>
      </c>
      <c r="D3852" s="82">
        <f>DATE(YEAR(TRM_día[[#This Row],[Fecha]]),MONTH(TRM_día[[#This Row],[Fecha]]),1)</f>
        <v>45474</v>
      </c>
      <c r="E3852">
        <v>3948.41</v>
      </c>
    </row>
    <row r="3853" spans="2:5">
      <c r="B3853" s="82" t="s">
        <v>4407</v>
      </c>
      <c r="C3853" s="165">
        <f>YEAR(TRM_día[[#This Row],[Fecha]])</f>
        <v>2024</v>
      </c>
      <c r="D3853" s="82">
        <f>DATE(YEAR(TRM_día[[#This Row],[Fecha]]),MONTH(TRM_día[[#This Row],[Fecha]]),1)</f>
        <v>45474</v>
      </c>
      <c r="E3853">
        <v>3977.63</v>
      </c>
    </row>
    <row r="3854" spans="2:5">
      <c r="B3854" s="82" t="s">
        <v>4408</v>
      </c>
      <c r="C3854" s="165">
        <f>YEAR(TRM_día[[#This Row],[Fecha]])</f>
        <v>2024</v>
      </c>
      <c r="D3854" s="82">
        <f>DATE(YEAR(TRM_día[[#This Row],[Fecha]]),MONTH(TRM_día[[#This Row],[Fecha]]),1)</f>
        <v>45474</v>
      </c>
      <c r="E3854">
        <v>4011.19</v>
      </c>
    </row>
    <row r="3855" spans="2:5">
      <c r="B3855" s="82" t="s">
        <v>4409</v>
      </c>
      <c r="C3855" s="165">
        <f>YEAR(TRM_día[[#This Row],[Fecha]])</f>
        <v>2024</v>
      </c>
      <c r="D3855" s="82">
        <f>DATE(YEAR(TRM_día[[#This Row],[Fecha]]),MONTH(TRM_día[[#This Row],[Fecha]]),1)</f>
        <v>45474</v>
      </c>
      <c r="E3855">
        <v>4036.73</v>
      </c>
    </row>
    <row r="3856" spans="2:5">
      <c r="B3856" s="82" t="s">
        <v>4410</v>
      </c>
      <c r="C3856" s="165">
        <f>YEAR(TRM_día[[#This Row],[Fecha]])</f>
        <v>2024</v>
      </c>
      <c r="D3856" s="82">
        <f>DATE(YEAR(TRM_día[[#This Row],[Fecha]]),MONTH(TRM_día[[#This Row],[Fecha]]),1)</f>
        <v>45474</v>
      </c>
      <c r="E3856">
        <v>4040.2</v>
      </c>
    </row>
    <row r="3857" spans="2:5">
      <c r="B3857" s="82" t="s">
        <v>4411</v>
      </c>
      <c r="C3857" s="165">
        <f>YEAR(TRM_día[[#This Row],[Fecha]])</f>
        <v>2024</v>
      </c>
      <c r="D3857" s="82">
        <f>DATE(YEAR(TRM_día[[#This Row],[Fecha]]),MONTH(TRM_día[[#This Row],[Fecha]]),1)</f>
        <v>45474</v>
      </c>
      <c r="E3857">
        <v>4040.2</v>
      </c>
    </row>
    <row r="3858" spans="2:5">
      <c r="B3858" s="82" t="s">
        <v>4412</v>
      </c>
      <c r="C3858" s="165">
        <f>YEAR(TRM_día[[#This Row],[Fecha]])</f>
        <v>2024</v>
      </c>
      <c r="D3858" s="82">
        <f>DATE(YEAR(TRM_día[[#This Row],[Fecha]]),MONTH(TRM_día[[#This Row],[Fecha]]),1)</f>
        <v>45474</v>
      </c>
      <c r="E3858">
        <v>4040.2</v>
      </c>
    </row>
    <row r="3859" spans="2:5">
      <c r="B3859" s="82" t="s">
        <v>4413</v>
      </c>
      <c r="C3859" s="165">
        <f>YEAR(TRM_día[[#This Row],[Fecha]])</f>
        <v>2024</v>
      </c>
      <c r="D3859" s="82">
        <f>DATE(YEAR(TRM_día[[#This Row],[Fecha]]),MONTH(TRM_día[[#This Row],[Fecha]]),1)</f>
        <v>45474</v>
      </c>
      <c r="E3859">
        <v>4006.01</v>
      </c>
    </row>
    <row r="3860" spans="2:5">
      <c r="B3860" s="82" t="s">
        <v>4414</v>
      </c>
      <c r="C3860" s="165">
        <f>YEAR(TRM_día[[#This Row],[Fecha]])</f>
        <v>2024</v>
      </c>
      <c r="D3860" s="82">
        <f>DATE(YEAR(TRM_día[[#This Row],[Fecha]]),MONTH(TRM_día[[#This Row],[Fecha]]),1)</f>
        <v>45474</v>
      </c>
      <c r="E3860">
        <v>4010.53</v>
      </c>
    </row>
    <row r="3861" spans="2:5">
      <c r="B3861" s="82" t="s">
        <v>4415</v>
      </c>
      <c r="C3861" s="165">
        <f>YEAR(TRM_día[[#This Row],[Fecha]])</f>
        <v>2024</v>
      </c>
      <c r="D3861" s="82">
        <f>DATE(YEAR(TRM_día[[#This Row],[Fecha]]),MONTH(TRM_día[[#This Row],[Fecha]]),1)</f>
        <v>45474</v>
      </c>
      <c r="E3861">
        <v>4047.66</v>
      </c>
    </row>
    <row r="3862" spans="2:5">
      <c r="B3862" s="82" t="s">
        <v>4416</v>
      </c>
      <c r="C3862" s="165">
        <f>YEAR(TRM_día[[#This Row],[Fecha]])</f>
        <v>2024</v>
      </c>
      <c r="D3862" s="82">
        <f>DATE(YEAR(TRM_día[[#This Row],[Fecha]]),MONTH(TRM_día[[#This Row],[Fecha]]),1)</f>
        <v>45474</v>
      </c>
      <c r="E3862">
        <v>4035</v>
      </c>
    </row>
    <row r="3863" spans="2:5">
      <c r="B3863" s="82" t="s">
        <v>4417</v>
      </c>
      <c r="C3863" s="165">
        <f>YEAR(TRM_día[[#This Row],[Fecha]])</f>
        <v>2024</v>
      </c>
      <c r="D3863" s="82">
        <f>DATE(YEAR(TRM_día[[#This Row],[Fecha]]),MONTH(TRM_día[[#This Row],[Fecha]]),1)</f>
        <v>45474</v>
      </c>
      <c r="E3863">
        <v>4014.56</v>
      </c>
    </row>
    <row r="3864" spans="2:5">
      <c r="B3864" s="82" t="s">
        <v>4418</v>
      </c>
      <c r="C3864" s="165">
        <f>YEAR(TRM_día[[#This Row],[Fecha]])</f>
        <v>2024</v>
      </c>
      <c r="D3864" s="82">
        <f>DATE(YEAR(TRM_día[[#This Row],[Fecha]]),MONTH(TRM_día[[#This Row],[Fecha]]),1)</f>
        <v>45474</v>
      </c>
      <c r="E3864">
        <v>4014.56</v>
      </c>
    </row>
    <row r="3865" spans="2:5">
      <c r="B3865" s="82" t="s">
        <v>4419</v>
      </c>
      <c r="C3865" s="165">
        <f>YEAR(TRM_día[[#This Row],[Fecha]])</f>
        <v>2024</v>
      </c>
      <c r="D3865" s="82">
        <f>DATE(YEAR(TRM_día[[#This Row],[Fecha]]),MONTH(TRM_día[[#This Row],[Fecha]]),1)</f>
        <v>45474</v>
      </c>
      <c r="E3865">
        <v>4014.56</v>
      </c>
    </row>
    <row r="3866" spans="2:5">
      <c r="B3866" s="82" t="s">
        <v>4420</v>
      </c>
      <c r="C3866" s="165">
        <f>YEAR(TRM_día[[#This Row],[Fecha]])</f>
        <v>2024</v>
      </c>
      <c r="D3866" s="82">
        <f>DATE(YEAR(TRM_día[[#This Row],[Fecha]]),MONTH(TRM_día[[#This Row],[Fecha]]),1)</f>
        <v>45474</v>
      </c>
      <c r="E3866">
        <v>4059.91</v>
      </c>
    </row>
    <row r="3867" spans="2:5">
      <c r="B3867" s="82" t="s">
        <v>4421</v>
      </c>
      <c r="C3867" s="165">
        <f>YEAR(TRM_día[[#This Row],[Fecha]])</f>
        <v>2024</v>
      </c>
      <c r="D3867" s="82">
        <f>DATE(YEAR(TRM_día[[#This Row],[Fecha]]),MONTH(TRM_día[[#This Row],[Fecha]]),1)</f>
        <v>45474</v>
      </c>
      <c r="E3867">
        <v>4089.05</v>
      </c>
    </row>
    <row r="3868" spans="2:5">
      <c r="B3868" s="82" t="s">
        <v>4422</v>
      </c>
      <c r="C3868" s="165">
        <f>YEAR(TRM_día[[#This Row],[Fecha]])</f>
        <v>2024</v>
      </c>
      <c r="D3868" s="82">
        <f>DATE(YEAR(TRM_día[[#This Row],[Fecha]]),MONTH(TRM_día[[#This Row],[Fecha]]),1)</f>
        <v>45505</v>
      </c>
      <c r="E3868">
        <v>4060.34</v>
      </c>
    </row>
    <row r="3869" spans="2:5">
      <c r="B3869" s="82" t="s">
        <v>4423</v>
      </c>
      <c r="C3869" s="165">
        <f>YEAR(TRM_día[[#This Row],[Fecha]])</f>
        <v>2024</v>
      </c>
      <c r="D3869" s="82">
        <f>DATE(YEAR(TRM_día[[#This Row],[Fecha]]),MONTH(TRM_día[[#This Row],[Fecha]]),1)</f>
        <v>45505</v>
      </c>
      <c r="E3869">
        <v>4057.14</v>
      </c>
    </row>
    <row r="3870" spans="2:5">
      <c r="B3870" s="82" t="s">
        <v>4424</v>
      </c>
      <c r="C3870" s="165">
        <f>YEAR(TRM_día[[#This Row],[Fecha]])</f>
        <v>2024</v>
      </c>
      <c r="D3870" s="82">
        <f>DATE(YEAR(TRM_día[[#This Row],[Fecha]]),MONTH(TRM_día[[#This Row],[Fecha]]),1)</f>
        <v>45505</v>
      </c>
      <c r="E3870">
        <v>4110.37</v>
      </c>
    </row>
    <row r="3871" spans="2:5">
      <c r="B3871" s="82" t="s">
        <v>4425</v>
      </c>
      <c r="C3871" s="165">
        <f>YEAR(TRM_día[[#This Row],[Fecha]])</f>
        <v>2024</v>
      </c>
      <c r="D3871" s="82">
        <f>DATE(YEAR(TRM_día[[#This Row],[Fecha]]),MONTH(TRM_día[[#This Row],[Fecha]]),1)</f>
        <v>45505</v>
      </c>
      <c r="E3871">
        <v>4110.37</v>
      </c>
    </row>
    <row r="3872" spans="2:5">
      <c r="B3872" s="82" t="s">
        <v>4426</v>
      </c>
      <c r="C3872" s="165">
        <f>YEAR(TRM_día[[#This Row],[Fecha]])</f>
        <v>2024</v>
      </c>
      <c r="D3872" s="82">
        <f>DATE(YEAR(TRM_día[[#This Row],[Fecha]]),MONTH(TRM_día[[#This Row],[Fecha]]),1)</f>
        <v>45505</v>
      </c>
      <c r="E3872">
        <v>4110.37</v>
      </c>
    </row>
    <row r="3873" spans="2:5">
      <c r="B3873" s="82" t="s">
        <v>4427</v>
      </c>
      <c r="C3873" s="165">
        <f>YEAR(TRM_día[[#This Row],[Fecha]])</f>
        <v>2024</v>
      </c>
      <c r="D3873" s="82">
        <f>DATE(YEAR(TRM_día[[#This Row],[Fecha]]),MONTH(TRM_día[[#This Row],[Fecha]]),1)</f>
        <v>45505</v>
      </c>
      <c r="E3873">
        <v>4184.3</v>
      </c>
    </row>
    <row r="3874" spans="2:5">
      <c r="B3874" s="82" t="s">
        <v>4428</v>
      </c>
      <c r="C3874" s="165">
        <f>YEAR(TRM_día[[#This Row],[Fecha]])</f>
        <v>2024</v>
      </c>
      <c r="D3874" s="82">
        <f>DATE(YEAR(TRM_día[[#This Row],[Fecha]]),MONTH(TRM_día[[#This Row],[Fecha]]),1)</f>
        <v>45505</v>
      </c>
      <c r="E3874">
        <v>4136.2700000000004</v>
      </c>
    </row>
    <row r="3875" spans="2:5">
      <c r="B3875" s="82" t="s">
        <v>4429</v>
      </c>
      <c r="C3875" s="165">
        <f>YEAR(TRM_día[[#This Row],[Fecha]])</f>
        <v>2024</v>
      </c>
      <c r="D3875" s="82">
        <f>DATE(YEAR(TRM_día[[#This Row],[Fecha]]),MONTH(TRM_día[[#This Row],[Fecha]]),1)</f>
        <v>45505</v>
      </c>
      <c r="E3875">
        <v>4136.2700000000004</v>
      </c>
    </row>
    <row r="3876" spans="2:5">
      <c r="B3876" s="82" t="s">
        <v>4430</v>
      </c>
      <c r="C3876" s="165">
        <f>YEAR(TRM_día[[#This Row],[Fecha]])</f>
        <v>2024</v>
      </c>
      <c r="D3876" s="82">
        <f>DATE(YEAR(TRM_día[[#This Row],[Fecha]]),MONTH(TRM_día[[#This Row],[Fecha]]),1)</f>
        <v>45505</v>
      </c>
      <c r="E3876">
        <v>4100.79</v>
      </c>
    </row>
    <row r="3877" spans="2:5">
      <c r="B3877" s="82" t="s">
        <v>4431</v>
      </c>
      <c r="C3877" s="165">
        <f>YEAR(TRM_día[[#This Row],[Fecha]])</f>
        <v>2024</v>
      </c>
      <c r="D3877" s="82">
        <f>DATE(YEAR(TRM_día[[#This Row],[Fecha]]),MONTH(TRM_día[[#This Row],[Fecha]]),1)</f>
        <v>45505</v>
      </c>
      <c r="E3877">
        <v>4064.51</v>
      </c>
    </row>
    <row r="3878" spans="2:5">
      <c r="B3878" s="82" t="s">
        <v>4432</v>
      </c>
      <c r="C3878" s="165">
        <f>YEAR(TRM_día[[#This Row],[Fecha]])</f>
        <v>2024</v>
      </c>
      <c r="D3878" s="82">
        <f>DATE(YEAR(TRM_día[[#This Row],[Fecha]]),MONTH(TRM_día[[#This Row],[Fecha]]),1)</f>
        <v>45505</v>
      </c>
      <c r="E3878">
        <v>4064.51</v>
      </c>
    </row>
    <row r="3879" spans="2:5">
      <c r="B3879" s="82" t="s">
        <v>4433</v>
      </c>
      <c r="C3879" s="165">
        <f>YEAR(TRM_día[[#This Row],[Fecha]])</f>
        <v>2024</v>
      </c>
      <c r="D3879" s="82">
        <f>DATE(YEAR(TRM_día[[#This Row],[Fecha]]),MONTH(TRM_día[[#This Row],[Fecha]]),1)</f>
        <v>45505</v>
      </c>
      <c r="E3879">
        <v>4064.51</v>
      </c>
    </row>
    <row r="3880" spans="2:5">
      <c r="B3880" s="82" t="s">
        <v>4434</v>
      </c>
      <c r="C3880" s="165">
        <f>YEAR(TRM_día[[#This Row],[Fecha]])</f>
        <v>2024</v>
      </c>
      <c r="D3880" s="82">
        <f>DATE(YEAR(TRM_día[[#This Row],[Fecha]]),MONTH(TRM_día[[#This Row],[Fecha]]),1)</f>
        <v>45505</v>
      </c>
      <c r="E3880">
        <v>4063.26</v>
      </c>
    </row>
    <row r="3881" spans="2:5">
      <c r="B3881" s="82" t="s">
        <v>4435</v>
      </c>
      <c r="C3881" s="165">
        <f>YEAR(TRM_día[[#This Row],[Fecha]])</f>
        <v>2024</v>
      </c>
      <c r="D3881" s="82">
        <f>DATE(YEAR(TRM_día[[#This Row],[Fecha]]),MONTH(TRM_día[[#This Row],[Fecha]]),1)</f>
        <v>45505</v>
      </c>
      <c r="E3881">
        <v>4038.87</v>
      </c>
    </row>
    <row r="3882" spans="2:5">
      <c r="B3882" s="82" t="s">
        <v>4436</v>
      </c>
      <c r="C3882" s="165">
        <f>YEAR(TRM_día[[#This Row],[Fecha]])</f>
        <v>2024</v>
      </c>
      <c r="D3882" s="82">
        <f>DATE(YEAR(TRM_día[[#This Row],[Fecha]]),MONTH(TRM_día[[#This Row],[Fecha]]),1)</f>
        <v>45505</v>
      </c>
      <c r="E3882">
        <v>4021.1</v>
      </c>
    </row>
    <row r="3883" spans="2:5">
      <c r="B3883" s="82" t="s">
        <v>4437</v>
      </c>
      <c r="C3883" s="165">
        <f>YEAR(TRM_día[[#This Row],[Fecha]])</f>
        <v>2024</v>
      </c>
      <c r="D3883" s="82">
        <f>DATE(YEAR(TRM_día[[#This Row],[Fecha]]),MONTH(TRM_día[[#This Row],[Fecha]]),1)</f>
        <v>45505</v>
      </c>
      <c r="E3883">
        <v>4014.18</v>
      </c>
    </row>
    <row r="3884" spans="2:5">
      <c r="B3884" s="82" t="s">
        <v>4438</v>
      </c>
      <c r="C3884" s="165">
        <f>YEAR(TRM_día[[#This Row],[Fecha]])</f>
        <v>2024</v>
      </c>
      <c r="D3884" s="82">
        <f>DATE(YEAR(TRM_día[[#This Row],[Fecha]]),MONTH(TRM_día[[#This Row],[Fecha]]),1)</f>
        <v>45505</v>
      </c>
      <c r="E3884">
        <v>4021.63</v>
      </c>
    </row>
    <row r="3885" spans="2:5">
      <c r="B3885" s="82" t="s">
        <v>4439</v>
      </c>
      <c r="C3885" s="165">
        <f>YEAR(TRM_día[[#This Row],[Fecha]])</f>
        <v>2024</v>
      </c>
      <c r="D3885" s="82">
        <f>DATE(YEAR(TRM_día[[#This Row],[Fecha]]),MONTH(TRM_día[[#This Row],[Fecha]]),1)</f>
        <v>45505</v>
      </c>
      <c r="E3885">
        <v>4021.63</v>
      </c>
    </row>
    <row r="3886" spans="2:5">
      <c r="B3886" s="82" t="s">
        <v>4440</v>
      </c>
      <c r="C3886" s="165">
        <f>YEAR(TRM_día[[#This Row],[Fecha]])</f>
        <v>2024</v>
      </c>
      <c r="D3886" s="82">
        <f>DATE(YEAR(TRM_día[[#This Row],[Fecha]]),MONTH(TRM_día[[#This Row],[Fecha]]),1)</f>
        <v>45505</v>
      </c>
      <c r="E3886">
        <v>4021.63</v>
      </c>
    </row>
    <row r="3887" spans="2:5">
      <c r="B3887" s="82" t="s">
        <v>4441</v>
      </c>
      <c r="C3887" s="165">
        <f>YEAR(TRM_día[[#This Row],[Fecha]])</f>
        <v>2024</v>
      </c>
      <c r="D3887" s="82">
        <f>DATE(YEAR(TRM_día[[#This Row],[Fecha]]),MONTH(TRM_día[[#This Row],[Fecha]]),1)</f>
        <v>45505</v>
      </c>
      <c r="E3887">
        <v>4021.63</v>
      </c>
    </row>
    <row r="3888" spans="2:5">
      <c r="B3888" s="82" t="s">
        <v>4442</v>
      </c>
      <c r="C3888" s="165">
        <f>YEAR(TRM_día[[#This Row],[Fecha]])</f>
        <v>2024</v>
      </c>
      <c r="D3888" s="82">
        <f>DATE(YEAR(TRM_día[[#This Row],[Fecha]]),MONTH(TRM_día[[#This Row],[Fecha]]),1)</f>
        <v>45505</v>
      </c>
      <c r="E3888">
        <v>4011.37</v>
      </c>
    </row>
    <row r="3889" spans="2:5">
      <c r="B3889" s="82" t="s">
        <v>4443</v>
      </c>
      <c r="C3889" s="165">
        <f>YEAR(TRM_día[[#This Row],[Fecha]])</f>
        <v>2024</v>
      </c>
      <c r="D3889" s="82">
        <f>DATE(YEAR(TRM_día[[#This Row],[Fecha]]),MONTH(TRM_día[[#This Row],[Fecha]]),1)</f>
        <v>45505</v>
      </c>
      <c r="E3889">
        <v>4013.98</v>
      </c>
    </row>
    <row r="3890" spans="2:5">
      <c r="B3890" s="82" t="s">
        <v>4444</v>
      </c>
      <c r="C3890" s="165">
        <f>YEAR(TRM_día[[#This Row],[Fecha]])</f>
        <v>2024</v>
      </c>
      <c r="D3890" s="82">
        <f>DATE(YEAR(TRM_día[[#This Row],[Fecha]]),MONTH(TRM_día[[#This Row],[Fecha]]),1)</f>
        <v>45505</v>
      </c>
      <c r="E3890">
        <v>4064.03</v>
      </c>
    </row>
    <row r="3891" spans="2:5">
      <c r="B3891" s="82" t="s">
        <v>4445</v>
      </c>
      <c r="C3891" s="165">
        <f>YEAR(TRM_día[[#This Row],[Fecha]])</f>
        <v>2024</v>
      </c>
      <c r="D3891" s="82">
        <f>DATE(YEAR(TRM_día[[#This Row],[Fecha]]),MONTH(TRM_día[[#This Row],[Fecha]]),1)</f>
        <v>45505</v>
      </c>
      <c r="E3891">
        <v>4030.52</v>
      </c>
    </row>
    <row r="3892" spans="2:5">
      <c r="B3892" s="82" t="s">
        <v>4446</v>
      </c>
      <c r="C3892" s="165">
        <f>YEAR(TRM_día[[#This Row],[Fecha]])</f>
        <v>2024</v>
      </c>
      <c r="D3892" s="82">
        <f>DATE(YEAR(TRM_día[[#This Row],[Fecha]]),MONTH(TRM_día[[#This Row],[Fecha]]),1)</f>
        <v>45505</v>
      </c>
      <c r="E3892">
        <v>4030.52</v>
      </c>
    </row>
    <row r="3893" spans="2:5">
      <c r="B3893" s="82" t="s">
        <v>4447</v>
      </c>
      <c r="C3893" s="165">
        <f>YEAR(TRM_día[[#This Row],[Fecha]])</f>
        <v>2024</v>
      </c>
      <c r="D3893" s="82">
        <f>DATE(YEAR(TRM_día[[#This Row],[Fecha]]),MONTH(TRM_día[[#This Row],[Fecha]]),1)</f>
        <v>45505</v>
      </c>
      <c r="E3893">
        <v>4030.52</v>
      </c>
    </row>
    <row r="3894" spans="2:5">
      <c r="B3894" s="82" t="s">
        <v>4448</v>
      </c>
      <c r="C3894" s="165">
        <f>YEAR(TRM_día[[#This Row],[Fecha]])</f>
        <v>2024</v>
      </c>
      <c r="D3894" s="82">
        <f>DATE(YEAR(TRM_día[[#This Row],[Fecha]]),MONTH(TRM_día[[#This Row],[Fecha]]),1)</f>
        <v>45505</v>
      </c>
      <c r="E3894">
        <v>4023.92</v>
      </c>
    </row>
    <row r="3895" spans="2:5">
      <c r="B3895" s="82" t="s">
        <v>4449</v>
      </c>
      <c r="C3895" s="165">
        <f>YEAR(TRM_día[[#This Row],[Fecha]])</f>
        <v>2024</v>
      </c>
      <c r="D3895" s="82">
        <f>DATE(YEAR(TRM_día[[#This Row],[Fecha]]),MONTH(TRM_día[[#This Row],[Fecha]]),1)</f>
        <v>45505</v>
      </c>
      <c r="E3895">
        <v>4045.64</v>
      </c>
    </row>
    <row r="3896" spans="2:5">
      <c r="B3896" s="82" t="s">
        <v>4450</v>
      </c>
      <c r="C3896" s="165">
        <f>YEAR(TRM_día[[#This Row],[Fecha]])</f>
        <v>2024</v>
      </c>
      <c r="D3896" s="82">
        <f>DATE(YEAR(TRM_día[[#This Row],[Fecha]]),MONTH(TRM_día[[#This Row],[Fecha]]),1)</f>
        <v>45505</v>
      </c>
      <c r="E3896">
        <v>4065.34</v>
      </c>
    </row>
    <row r="3897" spans="2:5">
      <c r="B3897" s="82" t="s">
        <v>4451</v>
      </c>
      <c r="C3897" s="165">
        <f>YEAR(TRM_día[[#This Row],[Fecha]])</f>
        <v>2024</v>
      </c>
      <c r="D3897" s="82">
        <f>DATE(YEAR(TRM_día[[#This Row],[Fecha]]),MONTH(TRM_día[[#This Row],[Fecha]]),1)</f>
        <v>45505</v>
      </c>
      <c r="E3897">
        <v>4132.1099999999997</v>
      </c>
    </row>
    <row r="3898" spans="2:5">
      <c r="B3898" s="82" t="s">
        <v>4452</v>
      </c>
      <c r="C3898" s="165">
        <f>YEAR(TRM_día[[#This Row],[Fecha]])</f>
        <v>2024</v>
      </c>
      <c r="D3898" s="82">
        <f>DATE(YEAR(TRM_día[[#This Row],[Fecha]]),MONTH(TRM_día[[#This Row],[Fecha]]),1)</f>
        <v>45505</v>
      </c>
      <c r="E3898">
        <v>4160.3100000000004</v>
      </c>
    </row>
    <row r="3899" spans="2:5">
      <c r="B3899" s="82" t="s">
        <v>4453</v>
      </c>
      <c r="C3899" s="165">
        <f>YEAR(TRM_día[[#This Row],[Fecha]])</f>
        <v>2024</v>
      </c>
      <c r="D3899" s="82">
        <f>DATE(YEAR(TRM_día[[#This Row],[Fecha]]),MONTH(TRM_día[[#This Row],[Fecha]]),1)</f>
        <v>45536</v>
      </c>
      <c r="E3899">
        <v>4160.3100000000004</v>
      </c>
    </row>
    <row r="3900" spans="2:5">
      <c r="B3900" s="82" t="s">
        <v>4454</v>
      </c>
      <c r="C3900" s="165">
        <f>YEAR(TRM_día[[#This Row],[Fecha]])</f>
        <v>2024</v>
      </c>
      <c r="D3900" s="82">
        <f>DATE(YEAR(TRM_día[[#This Row],[Fecha]]),MONTH(TRM_día[[#This Row],[Fecha]]),1)</f>
        <v>45536</v>
      </c>
      <c r="E3900">
        <v>4160.3100000000004</v>
      </c>
    </row>
    <row r="3901" spans="2:5">
      <c r="B3901" s="82" t="s">
        <v>4455</v>
      </c>
      <c r="C3901" s="165">
        <f>YEAR(TRM_día[[#This Row],[Fecha]])</f>
        <v>2024</v>
      </c>
      <c r="D3901" s="82">
        <f>DATE(YEAR(TRM_día[[#This Row],[Fecha]]),MONTH(TRM_día[[#This Row],[Fecha]]),1)</f>
        <v>45536</v>
      </c>
      <c r="E3901">
        <v>4160.3100000000004</v>
      </c>
    </row>
    <row r="3902" spans="2:5">
      <c r="B3902" s="82" t="s">
        <v>4456</v>
      </c>
      <c r="C3902" s="165">
        <f>YEAR(TRM_día[[#This Row],[Fecha]])</f>
        <v>2024</v>
      </c>
      <c r="D3902" s="82">
        <f>DATE(YEAR(TRM_día[[#This Row],[Fecha]]),MONTH(TRM_día[[#This Row],[Fecha]]),1)</f>
        <v>45536</v>
      </c>
      <c r="E3902">
        <v>4185.8</v>
      </c>
    </row>
    <row r="3903" spans="2:5">
      <c r="B3903" s="82" t="s">
        <v>4457</v>
      </c>
      <c r="C3903" s="165">
        <f>YEAR(TRM_día[[#This Row],[Fecha]])</f>
        <v>2024</v>
      </c>
      <c r="D3903" s="82">
        <f>DATE(YEAR(TRM_día[[#This Row],[Fecha]]),MONTH(TRM_día[[#This Row],[Fecha]]),1)</f>
        <v>45536</v>
      </c>
      <c r="E3903">
        <v>4185.82</v>
      </c>
    </row>
    <row r="3904" spans="2:5">
      <c r="B3904" s="82" t="s">
        <v>4458</v>
      </c>
      <c r="C3904" s="165">
        <f>YEAR(TRM_día[[#This Row],[Fecha]])</f>
        <v>2024</v>
      </c>
      <c r="D3904" s="82">
        <f>DATE(YEAR(TRM_día[[#This Row],[Fecha]]),MONTH(TRM_día[[#This Row],[Fecha]]),1)</f>
        <v>45536</v>
      </c>
      <c r="E3904">
        <v>4172.5</v>
      </c>
    </row>
    <row r="3905" spans="2:5">
      <c r="B3905" s="82" t="s">
        <v>4459</v>
      </c>
      <c r="C3905" s="165">
        <f>YEAR(TRM_día[[#This Row],[Fecha]])</f>
        <v>2024</v>
      </c>
      <c r="D3905" s="82">
        <f>DATE(YEAR(TRM_día[[#This Row],[Fecha]]),MONTH(TRM_día[[#This Row],[Fecha]]),1)</f>
        <v>45536</v>
      </c>
      <c r="E3905">
        <v>4149.79</v>
      </c>
    </row>
    <row r="3906" spans="2:5">
      <c r="B3906" s="82" t="s">
        <v>4460</v>
      </c>
      <c r="C3906" s="165">
        <f>YEAR(TRM_día[[#This Row],[Fecha]])</f>
        <v>2024</v>
      </c>
      <c r="D3906" s="82">
        <f>DATE(YEAR(TRM_día[[#This Row],[Fecha]]),MONTH(TRM_día[[#This Row],[Fecha]]),1)</f>
        <v>45536</v>
      </c>
      <c r="E3906">
        <v>4149.79</v>
      </c>
    </row>
    <row r="3907" spans="2:5">
      <c r="B3907" s="82" t="s">
        <v>4461</v>
      </c>
      <c r="C3907" s="165">
        <f>YEAR(TRM_día[[#This Row],[Fecha]])</f>
        <v>2024</v>
      </c>
      <c r="D3907" s="82">
        <f>DATE(YEAR(TRM_día[[#This Row],[Fecha]]),MONTH(TRM_día[[#This Row],[Fecha]]),1)</f>
        <v>45536</v>
      </c>
      <c r="E3907">
        <v>4149.79</v>
      </c>
    </row>
    <row r="3908" spans="2:5">
      <c r="B3908" s="82" t="s">
        <v>4462</v>
      </c>
      <c r="C3908" s="165">
        <f>YEAR(TRM_día[[#This Row],[Fecha]])</f>
        <v>2024</v>
      </c>
      <c r="D3908" s="82">
        <f>DATE(YEAR(TRM_día[[#This Row],[Fecha]]),MONTH(TRM_día[[#This Row],[Fecha]]),1)</f>
        <v>45536</v>
      </c>
      <c r="E3908">
        <v>4220.68</v>
      </c>
    </row>
    <row r="3909" spans="2:5">
      <c r="B3909" s="82" t="s">
        <v>4463</v>
      </c>
      <c r="C3909" s="165">
        <f>YEAR(TRM_día[[#This Row],[Fecha]])</f>
        <v>2024</v>
      </c>
      <c r="D3909" s="82">
        <f>DATE(YEAR(TRM_día[[#This Row],[Fecha]]),MONTH(TRM_día[[#This Row],[Fecha]]),1)</f>
        <v>45536</v>
      </c>
      <c r="E3909">
        <v>4285.6099999999997</v>
      </c>
    </row>
    <row r="3910" spans="2:5">
      <c r="B3910" s="82" t="s">
        <v>4464</v>
      </c>
      <c r="C3910" s="165">
        <f>YEAR(TRM_día[[#This Row],[Fecha]])</f>
        <v>2024</v>
      </c>
      <c r="D3910" s="82">
        <f>DATE(YEAR(TRM_día[[#This Row],[Fecha]]),MONTH(TRM_día[[#This Row],[Fecha]]),1)</f>
        <v>45536</v>
      </c>
      <c r="E3910">
        <v>4278.28</v>
      </c>
    </row>
    <row r="3911" spans="2:5">
      <c r="B3911" s="82" t="s">
        <v>4465</v>
      </c>
      <c r="C3911" s="165">
        <f>YEAR(TRM_día[[#This Row],[Fecha]])</f>
        <v>2024</v>
      </c>
      <c r="D3911" s="82">
        <f>DATE(YEAR(TRM_día[[#This Row],[Fecha]]),MONTH(TRM_día[[#This Row],[Fecha]]),1)</f>
        <v>45536</v>
      </c>
      <c r="E3911">
        <v>4236.63</v>
      </c>
    </row>
    <row r="3912" spans="2:5">
      <c r="B3912" s="82" t="s">
        <v>4466</v>
      </c>
      <c r="C3912" s="165">
        <f>YEAR(TRM_día[[#This Row],[Fecha]])</f>
        <v>2024</v>
      </c>
      <c r="D3912" s="82">
        <f>DATE(YEAR(TRM_día[[#This Row],[Fecha]]),MONTH(TRM_día[[#This Row],[Fecha]]),1)</f>
        <v>45536</v>
      </c>
      <c r="E3912">
        <v>4172.13</v>
      </c>
    </row>
    <row r="3913" spans="2:5">
      <c r="B3913" s="82" t="s">
        <v>4467</v>
      </c>
      <c r="C3913" s="165">
        <f>YEAR(TRM_día[[#This Row],[Fecha]])</f>
        <v>2024</v>
      </c>
      <c r="D3913" s="82">
        <f>DATE(YEAR(TRM_día[[#This Row],[Fecha]]),MONTH(TRM_día[[#This Row],[Fecha]]),1)</f>
        <v>45536</v>
      </c>
      <c r="E3913">
        <v>4172.13</v>
      </c>
    </row>
    <row r="3914" spans="2:5">
      <c r="B3914" s="82" t="s">
        <v>4468</v>
      </c>
      <c r="C3914" s="165">
        <f>YEAR(TRM_día[[#This Row],[Fecha]])</f>
        <v>2024</v>
      </c>
      <c r="D3914" s="82">
        <f>DATE(YEAR(TRM_día[[#This Row],[Fecha]]),MONTH(TRM_día[[#This Row],[Fecha]]),1)</f>
        <v>45536</v>
      </c>
      <c r="E3914">
        <v>4172.13</v>
      </c>
    </row>
    <row r="3915" spans="2:5">
      <c r="B3915" s="82" t="s">
        <v>4469</v>
      </c>
      <c r="C3915" s="165">
        <f>YEAR(TRM_día[[#This Row],[Fecha]])</f>
        <v>2024</v>
      </c>
      <c r="D3915" s="82">
        <f>DATE(YEAR(TRM_día[[#This Row],[Fecha]]),MONTH(TRM_día[[#This Row],[Fecha]]),1)</f>
        <v>45536</v>
      </c>
      <c r="E3915">
        <v>4220.58</v>
      </c>
    </row>
    <row r="3916" spans="2:5">
      <c r="B3916" s="82" t="s">
        <v>4470</v>
      </c>
      <c r="C3916" s="165">
        <f>YEAR(TRM_día[[#This Row],[Fecha]])</f>
        <v>2024</v>
      </c>
      <c r="D3916" s="82">
        <f>DATE(YEAR(TRM_día[[#This Row],[Fecha]]),MONTH(TRM_día[[#This Row],[Fecha]]),1)</f>
        <v>45536</v>
      </c>
      <c r="E3916">
        <v>4239.33</v>
      </c>
    </row>
    <row r="3917" spans="2:5">
      <c r="B3917" s="82" t="s">
        <v>4471</v>
      </c>
      <c r="C3917" s="165">
        <f>YEAR(TRM_día[[#This Row],[Fecha]])</f>
        <v>2024</v>
      </c>
      <c r="D3917" s="82">
        <f>DATE(YEAR(TRM_día[[#This Row],[Fecha]]),MONTH(TRM_día[[#This Row],[Fecha]]),1)</f>
        <v>45536</v>
      </c>
      <c r="E3917">
        <v>4189.46</v>
      </c>
    </row>
    <row r="3918" spans="2:5">
      <c r="B3918" s="82" t="s">
        <v>4472</v>
      </c>
      <c r="C3918" s="165">
        <f>YEAR(TRM_día[[#This Row],[Fecha]])</f>
        <v>2024</v>
      </c>
      <c r="D3918" s="82">
        <f>DATE(YEAR(TRM_día[[#This Row],[Fecha]]),MONTH(TRM_día[[#This Row],[Fecha]]),1)</f>
        <v>45536</v>
      </c>
      <c r="E3918">
        <v>4175.1000000000004</v>
      </c>
    </row>
    <row r="3919" spans="2:5">
      <c r="B3919" s="82" t="s">
        <v>4473</v>
      </c>
      <c r="C3919" s="165">
        <f>YEAR(TRM_día[[#This Row],[Fecha]])</f>
        <v>2024</v>
      </c>
      <c r="D3919" s="82">
        <f>DATE(YEAR(TRM_día[[#This Row],[Fecha]]),MONTH(TRM_día[[#This Row],[Fecha]]),1)</f>
        <v>45536</v>
      </c>
      <c r="E3919">
        <v>4156.8900000000003</v>
      </c>
    </row>
    <row r="3920" spans="2:5">
      <c r="B3920" s="82" t="s">
        <v>4474</v>
      </c>
      <c r="C3920" s="165">
        <f>YEAR(TRM_día[[#This Row],[Fecha]])</f>
        <v>2024</v>
      </c>
      <c r="D3920" s="82">
        <f>DATE(YEAR(TRM_día[[#This Row],[Fecha]]),MONTH(TRM_día[[#This Row],[Fecha]]),1)</f>
        <v>45536</v>
      </c>
      <c r="E3920">
        <v>4156.8900000000003</v>
      </c>
    </row>
    <row r="3921" spans="2:5">
      <c r="B3921" s="82" t="s">
        <v>4475</v>
      </c>
      <c r="C3921" s="165">
        <f>YEAR(TRM_día[[#This Row],[Fecha]])</f>
        <v>2024</v>
      </c>
      <c r="D3921" s="82">
        <f>DATE(YEAR(TRM_día[[#This Row],[Fecha]]),MONTH(TRM_día[[#This Row],[Fecha]]),1)</f>
        <v>45536</v>
      </c>
      <c r="E3921">
        <v>4156.8900000000003</v>
      </c>
    </row>
    <row r="3922" spans="2:5">
      <c r="B3922" s="82" t="s">
        <v>4476</v>
      </c>
      <c r="C3922" s="165">
        <f>YEAR(TRM_día[[#This Row],[Fecha]])</f>
        <v>2024</v>
      </c>
      <c r="D3922" s="82">
        <f>DATE(YEAR(TRM_día[[#This Row],[Fecha]]),MONTH(TRM_día[[#This Row],[Fecha]]),1)</f>
        <v>45536</v>
      </c>
      <c r="E3922">
        <v>4155.3100000000004</v>
      </c>
    </row>
    <row r="3923" spans="2:5">
      <c r="B3923" s="82" t="s">
        <v>4477</v>
      </c>
      <c r="C3923" s="165">
        <f>YEAR(TRM_día[[#This Row],[Fecha]])</f>
        <v>2024</v>
      </c>
      <c r="D3923" s="82">
        <f>DATE(YEAR(TRM_día[[#This Row],[Fecha]]),MONTH(TRM_día[[#This Row],[Fecha]]),1)</f>
        <v>45536</v>
      </c>
      <c r="E3923">
        <v>4139.43</v>
      </c>
    </row>
    <row r="3924" spans="2:5">
      <c r="B3924" s="82" t="s">
        <v>4478</v>
      </c>
      <c r="C3924" s="165">
        <f>YEAR(TRM_día[[#This Row],[Fecha]])</f>
        <v>2024</v>
      </c>
      <c r="D3924" s="82">
        <f>DATE(YEAR(TRM_día[[#This Row],[Fecha]]),MONTH(TRM_día[[#This Row],[Fecha]]),1)</f>
        <v>45536</v>
      </c>
      <c r="E3924">
        <v>4192.74</v>
      </c>
    </row>
    <row r="3925" spans="2:5">
      <c r="B3925" s="82" t="s">
        <v>4479</v>
      </c>
      <c r="C3925" s="165">
        <f>YEAR(TRM_día[[#This Row],[Fecha]])</f>
        <v>2024</v>
      </c>
      <c r="D3925" s="82">
        <f>DATE(YEAR(TRM_día[[#This Row],[Fecha]]),MONTH(TRM_día[[#This Row],[Fecha]]),1)</f>
        <v>45536</v>
      </c>
      <c r="E3925">
        <v>4188.1099999999997</v>
      </c>
    </row>
    <row r="3926" spans="2:5">
      <c r="B3926" s="82" t="s">
        <v>4480</v>
      </c>
      <c r="C3926" s="165">
        <f>YEAR(TRM_día[[#This Row],[Fecha]])</f>
        <v>2024</v>
      </c>
      <c r="D3926" s="82">
        <f>DATE(YEAR(TRM_día[[#This Row],[Fecha]]),MONTH(TRM_día[[#This Row],[Fecha]]),1)</f>
        <v>45536</v>
      </c>
      <c r="E3926">
        <v>4164.21</v>
      </c>
    </row>
    <row r="3927" spans="2:5">
      <c r="B3927" s="82" t="s">
        <v>4481</v>
      </c>
      <c r="C3927" s="165">
        <f>YEAR(TRM_día[[#This Row],[Fecha]])</f>
        <v>2024</v>
      </c>
      <c r="D3927" s="82">
        <f>DATE(YEAR(TRM_día[[#This Row],[Fecha]]),MONTH(TRM_día[[#This Row],[Fecha]]),1)</f>
        <v>45536</v>
      </c>
      <c r="E3927">
        <v>4164.21</v>
      </c>
    </row>
    <row r="3928" spans="2:5">
      <c r="B3928" s="82" t="s">
        <v>4482</v>
      </c>
      <c r="C3928" s="165">
        <f>YEAR(TRM_día[[#This Row],[Fecha]])</f>
        <v>2024</v>
      </c>
      <c r="D3928" s="82">
        <f>DATE(YEAR(TRM_día[[#This Row],[Fecha]]),MONTH(TRM_día[[#This Row],[Fecha]]),1)</f>
        <v>45536</v>
      </c>
      <c r="E3928">
        <v>4164.21</v>
      </c>
    </row>
    <row r="3929" spans="2:5">
      <c r="B3929" s="82" t="s">
        <v>4483</v>
      </c>
      <c r="C3929" s="165">
        <f>YEAR(TRM_día[[#This Row],[Fecha]])</f>
        <v>2024</v>
      </c>
      <c r="D3929" s="82">
        <f>DATE(YEAR(TRM_día[[#This Row],[Fecha]]),MONTH(TRM_día[[#This Row],[Fecha]]),1)</f>
        <v>45566</v>
      </c>
      <c r="E3929">
        <v>4178.3</v>
      </c>
    </row>
    <row r="3930" spans="2:5">
      <c r="B3930" s="82" t="s">
        <v>4484</v>
      </c>
      <c r="C3930" s="165">
        <f>YEAR(TRM_día[[#This Row],[Fecha]])</f>
        <v>2024</v>
      </c>
      <c r="D3930" s="82">
        <f>DATE(YEAR(TRM_día[[#This Row],[Fecha]]),MONTH(TRM_día[[#This Row],[Fecha]]),1)</f>
        <v>45566</v>
      </c>
      <c r="E3930">
        <v>4224.21</v>
      </c>
    </row>
    <row r="3931" spans="2:5">
      <c r="B3931" s="82" t="s">
        <v>4485</v>
      </c>
      <c r="C3931" s="165">
        <f>YEAR(TRM_día[[#This Row],[Fecha]])</f>
        <v>2024</v>
      </c>
      <c r="D3931" s="82">
        <f>DATE(YEAR(TRM_día[[#This Row],[Fecha]]),MONTH(TRM_día[[#This Row],[Fecha]]),1)</f>
        <v>45566</v>
      </c>
      <c r="E3931">
        <v>4203.43</v>
      </c>
    </row>
    <row r="3932" spans="2:5">
      <c r="B3932" s="82" t="s">
        <v>4486</v>
      </c>
      <c r="C3932" s="165">
        <f>YEAR(TRM_día[[#This Row],[Fecha]])</f>
        <v>2024</v>
      </c>
      <c r="D3932" s="82">
        <f>DATE(YEAR(TRM_día[[#This Row],[Fecha]]),MONTH(TRM_día[[#This Row],[Fecha]]),1)</f>
        <v>45566</v>
      </c>
      <c r="E3932">
        <v>4197.7299999999996</v>
      </c>
    </row>
    <row r="3933" spans="2:5">
      <c r="B3933" s="82" t="s">
        <v>4487</v>
      </c>
      <c r="C3933" s="165">
        <f>YEAR(TRM_día[[#This Row],[Fecha]])</f>
        <v>2024</v>
      </c>
      <c r="D3933" s="82">
        <f>DATE(YEAR(TRM_día[[#This Row],[Fecha]]),MONTH(TRM_día[[#This Row],[Fecha]]),1)</f>
        <v>45566</v>
      </c>
      <c r="E3933">
        <v>4173.66</v>
      </c>
    </row>
    <row r="3934" spans="2:5">
      <c r="B3934" s="82" t="s">
        <v>4488</v>
      </c>
      <c r="C3934" s="165">
        <f>YEAR(TRM_día[[#This Row],[Fecha]])</f>
        <v>2024</v>
      </c>
      <c r="D3934" s="82">
        <f>DATE(YEAR(TRM_día[[#This Row],[Fecha]]),MONTH(TRM_día[[#This Row],[Fecha]]),1)</f>
        <v>45566</v>
      </c>
      <c r="E3934">
        <v>4173.66</v>
      </c>
    </row>
    <row r="3935" spans="2:5">
      <c r="B3935" s="82" t="s">
        <v>4489</v>
      </c>
      <c r="C3935" s="165">
        <f>YEAR(TRM_día[[#This Row],[Fecha]])</f>
        <v>2024</v>
      </c>
      <c r="D3935" s="82">
        <f>DATE(YEAR(TRM_día[[#This Row],[Fecha]]),MONTH(TRM_día[[#This Row],[Fecha]]),1)</f>
        <v>45566</v>
      </c>
      <c r="E3935">
        <v>4173.66</v>
      </c>
    </row>
    <row r="3936" spans="2:5">
      <c r="B3936" s="82" t="s">
        <v>4490</v>
      </c>
      <c r="C3936" s="165">
        <f>YEAR(TRM_día[[#This Row],[Fecha]])</f>
        <v>2024</v>
      </c>
      <c r="D3936" s="82">
        <f>DATE(YEAR(TRM_día[[#This Row],[Fecha]]),MONTH(TRM_día[[#This Row],[Fecha]]),1)</f>
        <v>45566</v>
      </c>
      <c r="E3936">
        <v>4194.97</v>
      </c>
    </row>
    <row r="3937" spans="2:5">
      <c r="B3937" s="82" t="s">
        <v>4491</v>
      </c>
      <c r="C3937" s="165">
        <f>YEAR(TRM_día[[#This Row],[Fecha]])</f>
        <v>2024</v>
      </c>
      <c r="D3937" s="82">
        <f>DATE(YEAR(TRM_día[[#This Row],[Fecha]]),MONTH(TRM_día[[#This Row],[Fecha]]),1)</f>
        <v>45566</v>
      </c>
      <c r="E3937">
        <v>4233.54</v>
      </c>
    </row>
    <row r="3938" spans="2:5">
      <c r="B3938" s="82" t="s">
        <v>4492</v>
      </c>
      <c r="C3938" s="165">
        <f>YEAR(TRM_día[[#This Row],[Fecha]])</f>
        <v>2024</v>
      </c>
      <c r="D3938" s="82">
        <f>DATE(YEAR(TRM_día[[#This Row],[Fecha]]),MONTH(TRM_día[[#This Row],[Fecha]]),1)</f>
        <v>45566</v>
      </c>
      <c r="E3938">
        <v>4233.17</v>
      </c>
    </row>
    <row r="3939" spans="2:5">
      <c r="B3939" s="82" t="s">
        <v>4493</v>
      </c>
      <c r="C3939" s="165">
        <f>YEAR(TRM_día[[#This Row],[Fecha]])</f>
        <v>2024</v>
      </c>
      <c r="D3939" s="82">
        <f>DATE(YEAR(TRM_día[[#This Row],[Fecha]]),MONTH(TRM_día[[#This Row],[Fecha]]),1)</f>
        <v>45566</v>
      </c>
      <c r="E3939">
        <v>4217.3999999999996</v>
      </c>
    </row>
    <row r="3940" spans="2:5">
      <c r="B3940" s="82" t="s">
        <v>4494</v>
      </c>
      <c r="C3940" s="165">
        <f>YEAR(TRM_día[[#This Row],[Fecha]])</f>
        <v>2024</v>
      </c>
      <c r="D3940" s="82">
        <f>DATE(YEAR(TRM_día[[#This Row],[Fecha]]),MONTH(TRM_día[[#This Row],[Fecha]]),1)</f>
        <v>45566</v>
      </c>
      <c r="E3940">
        <v>4192.5600000000004</v>
      </c>
    </row>
    <row r="3941" spans="2:5">
      <c r="B3941" s="82" t="s">
        <v>4495</v>
      </c>
      <c r="C3941" s="165">
        <f>YEAR(TRM_día[[#This Row],[Fecha]])</f>
        <v>2024</v>
      </c>
      <c r="D3941" s="82">
        <f>DATE(YEAR(TRM_día[[#This Row],[Fecha]]),MONTH(TRM_día[[#This Row],[Fecha]]),1)</f>
        <v>45566</v>
      </c>
      <c r="E3941">
        <v>4192.5600000000004</v>
      </c>
    </row>
    <row r="3942" spans="2:5">
      <c r="B3942" s="82" t="s">
        <v>4496</v>
      </c>
      <c r="C3942" s="165">
        <f>YEAR(TRM_día[[#This Row],[Fecha]])</f>
        <v>2024</v>
      </c>
      <c r="D3942" s="82">
        <f>DATE(YEAR(TRM_día[[#This Row],[Fecha]]),MONTH(TRM_día[[#This Row],[Fecha]]),1)</f>
        <v>45566</v>
      </c>
      <c r="E3942">
        <v>4192.5600000000004</v>
      </c>
    </row>
    <row r="3943" spans="2:5">
      <c r="B3943" s="82" t="s">
        <v>4497</v>
      </c>
      <c r="C3943" s="165">
        <f>YEAR(TRM_día[[#This Row],[Fecha]])</f>
        <v>2024</v>
      </c>
      <c r="D3943" s="82">
        <f>DATE(YEAR(TRM_día[[#This Row],[Fecha]]),MONTH(TRM_día[[#This Row],[Fecha]]),1)</f>
        <v>45566</v>
      </c>
      <c r="E3943">
        <v>4192.5600000000004</v>
      </c>
    </row>
    <row r="3944" spans="2:5">
      <c r="B3944" s="82" t="s">
        <v>4498</v>
      </c>
      <c r="C3944" s="165">
        <f>YEAR(TRM_día[[#This Row],[Fecha]])</f>
        <v>2024</v>
      </c>
      <c r="D3944" s="82">
        <f>DATE(YEAR(TRM_día[[#This Row],[Fecha]]),MONTH(TRM_día[[#This Row],[Fecha]]),1)</f>
        <v>45566</v>
      </c>
      <c r="E3944">
        <v>4244.84</v>
      </c>
    </row>
    <row r="3945" spans="2:5">
      <c r="B3945" s="82" t="s">
        <v>4499</v>
      </c>
      <c r="C3945" s="165">
        <f>YEAR(TRM_día[[#This Row],[Fecha]])</f>
        <v>2024</v>
      </c>
      <c r="D3945" s="82">
        <f>DATE(YEAR(TRM_día[[#This Row],[Fecha]]),MONTH(TRM_día[[#This Row],[Fecha]]),1)</f>
        <v>45566</v>
      </c>
      <c r="E3945">
        <v>4266.2</v>
      </c>
    </row>
    <row r="3946" spans="2:5">
      <c r="B3946" s="82" t="s">
        <v>4500</v>
      </c>
      <c r="C3946" s="165">
        <f>YEAR(TRM_día[[#This Row],[Fecha]])</f>
        <v>2024</v>
      </c>
      <c r="D3946" s="82">
        <f>DATE(YEAR(TRM_día[[#This Row],[Fecha]]),MONTH(TRM_día[[#This Row],[Fecha]]),1)</f>
        <v>45566</v>
      </c>
      <c r="E3946">
        <v>4263.17</v>
      </c>
    </row>
    <row r="3947" spans="2:5">
      <c r="B3947" s="82" t="s">
        <v>4501</v>
      </c>
      <c r="C3947" s="165">
        <f>YEAR(TRM_día[[#This Row],[Fecha]])</f>
        <v>2024</v>
      </c>
      <c r="D3947" s="82">
        <f>DATE(YEAR(TRM_día[[#This Row],[Fecha]]),MONTH(TRM_día[[#This Row],[Fecha]]),1)</f>
        <v>45566</v>
      </c>
      <c r="E3947">
        <v>4252.1499999999996</v>
      </c>
    </row>
    <row r="3948" spans="2:5">
      <c r="B3948" s="82" t="s">
        <v>4502</v>
      </c>
      <c r="C3948" s="165">
        <f>YEAR(TRM_día[[#This Row],[Fecha]])</f>
        <v>2024</v>
      </c>
      <c r="D3948" s="82">
        <f>DATE(YEAR(TRM_día[[#This Row],[Fecha]]),MONTH(TRM_día[[#This Row],[Fecha]]),1)</f>
        <v>45566</v>
      </c>
      <c r="E3948">
        <v>4252.1499999999996</v>
      </c>
    </row>
    <row r="3949" spans="2:5">
      <c r="B3949" s="82" t="s">
        <v>4503</v>
      </c>
      <c r="C3949" s="165">
        <f>YEAR(TRM_día[[#This Row],[Fecha]])</f>
        <v>2024</v>
      </c>
      <c r="D3949" s="82">
        <f>DATE(YEAR(TRM_día[[#This Row],[Fecha]]),MONTH(TRM_día[[#This Row],[Fecha]]),1)</f>
        <v>45566</v>
      </c>
      <c r="E3949">
        <v>4252.1499999999996</v>
      </c>
    </row>
    <row r="3950" spans="2:5">
      <c r="B3950" s="82" t="s">
        <v>4504</v>
      </c>
      <c r="C3950" s="165">
        <f>YEAR(TRM_día[[#This Row],[Fecha]])</f>
        <v>2024</v>
      </c>
      <c r="D3950" s="82">
        <f>DATE(YEAR(TRM_día[[#This Row],[Fecha]]),MONTH(TRM_día[[#This Row],[Fecha]]),1)</f>
        <v>45566</v>
      </c>
      <c r="E3950">
        <v>4286.96</v>
      </c>
    </row>
    <row r="3951" spans="2:5">
      <c r="B3951" s="82" t="s">
        <v>4505</v>
      </c>
      <c r="C3951" s="165">
        <f>YEAR(TRM_día[[#This Row],[Fecha]])</f>
        <v>2024</v>
      </c>
      <c r="D3951" s="82">
        <f>DATE(YEAR(TRM_día[[#This Row],[Fecha]]),MONTH(TRM_día[[#This Row],[Fecha]]),1)</f>
        <v>45566</v>
      </c>
      <c r="E3951">
        <v>4262.3</v>
      </c>
    </row>
    <row r="3952" spans="2:5">
      <c r="B3952" s="82" t="s">
        <v>4506</v>
      </c>
      <c r="C3952" s="165">
        <f>YEAR(TRM_día[[#This Row],[Fecha]])</f>
        <v>2024</v>
      </c>
      <c r="D3952" s="82">
        <f>DATE(YEAR(TRM_día[[#This Row],[Fecha]]),MONTH(TRM_día[[#This Row],[Fecha]]),1)</f>
        <v>45566</v>
      </c>
      <c r="E3952">
        <v>4293.91</v>
      </c>
    </row>
    <row r="3953" spans="2:5">
      <c r="B3953" s="82" t="s">
        <v>4507</v>
      </c>
      <c r="C3953" s="165">
        <f>YEAR(TRM_día[[#This Row],[Fecha]])</f>
        <v>2024</v>
      </c>
      <c r="D3953" s="82">
        <f>DATE(YEAR(TRM_día[[#This Row],[Fecha]]),MONTH(TRM_día[[#This Row],[Fecha]]),1)</f>
        <v>45566</v>
      </c>
      <c r="E3953">
        <v>4311.83</v>
      </c>
    </row>
    <row r="3954" spans="2:5">
      <c r="B3954" s="82" t="s">
        <v>4508</v>
      </c>
      <c r="C3954" s="165">
        <f>YEAR(TRM_día[[#This Row],[Fecha]])</f>
        <v>2024</v>
      </c>
      <c r="D3954" s="82">
        <f>DATE(YEAR(TRM_día[[#This Row],[Fecha]]),MONTH(TRM_día[[#This Row],[Fecha]]),1)</f>
        <v>45566</v>
      </c>
      <c r="E3954">
        <v>4316.7299999999996</v>
      </c>
    </row>
    <row r="3955" spans="2:5">
      <c r="B3955" s="82" t="s">
        <v>4509</v>
      </c>
      <c r="C3955" s="165">
        <f>YEAR(TRM_día[[#This Row],[Fecha]])</f>
        <v>2024</v>
      </c>
      <c r="D3955" s="82">
        <f>DATE(YEAR(TRM_día[[#This Row],[Fecha]]),MONTH(TRM_día[[#This Row],[Fecha]]),1)</f>
        <v>45566</v>
      </c>
      <c r="E3955">
        <v>4316.7299999999996</v>
      </c>
    </row>
    <row r="3956" spans="2:5">
      <c r="B3956" s="82" t="s">
        <v>4510</v>
      </c>
      <c r="C3956" s="165">
        <f>YEAR(TRM_día[[#This Row],[Fecha]])</f>
        <v>2024</v>
      </c>
      <c r="D3956" s="82">
        <f>DATE(YEAR(TRM_día[[#This Row],[Fecha]]),MONTH(TRM_día[[#This Row],[Fecha]]),1)</f>
        <v>45566</v>
      </c>
      <c r="E3956">
        <v>4316.7299999999996</v>
      </c>
    </row>
    <row r="3957" spans="2:5">
      <c r="B3957" s="82" t="s">
        <v>4511</v>
      </c>
      <c r="C3957" s="165">
        <f>YEAR(TRM_día[[#This Row],[Fecha]])</f>
        <v>2024</v>
      </c>
      <c r="D3957" s="82">
        <f>DATE(YEAR(TRM_día[[#This Row],[Fecha]]),MONTH(TRM_día[[#This Row],[Fecha]]),1)</f>
        <v>45566</v>
      </c>
      <c r="E3957">
        <v>4342.8999999999996</v>
      </c>
    </row>
    <row r="3958" spans="2:5">
      <c r="B3958" s="82" t="s">
        <v>4512</v>
      </c>
      <c r="C3958" s="165">
        <f>YEAR(TRM_día[[#This Row],[Fecha]])</f>
        <v>2024</v>
      </c>
      <c r="D3958" s="82">
        <f>DATE(YEAR(TRM_día[[#This Row],[Fecha]]),MONTH(TRM_día[[#This Row],[Fecha]]),1)</f>
        <v>45566</v>
      </c>
      <c r="E3958">
        <v>4367.3900000000003</v>
      </c>
    </row>
    <row r="3959" spans="2:5">
      <c r="B3959" s="82" t="s">
        <v>4513</v>
      </c>
      <c r="C3959" s="165">
        <f>YEAR(TRM_día[[#This Row],[Fecha]])</f>
        <v>2024</v>
      </c>
      <c r="D3959" s="82">
        <f>DATE(YEAR(TRM_día[[#This Row],[Fecha]]),MONTH(TRM_día[[#This Row],[Fecha]]),1)</f>
        <v>45566</v>
      </c>
      <c r="E3959">
        <v>4413.46</v>
      </c>
    </row>
    <row r="3960" spans="2:5">
      <c r="B3960" s="82" t="s">
        <v>4514</v>
      </c>
      <c r="C3960" s="165">
        <f>YEAR(TRM_día[[#This Row],[Fecha]])</f>
        <v>2024</v>
      </c>
      <c r="D3960" s="82">
        <f>DATE(YEAR(TRM_día[[#This Row],[Fecha]]),MONTH(TRM_día[[#This Row],[Fecha]]),1)</f>
        <v>45597</v>
      </c>
      <c r="E3960">
        <v>4409.57</v>
      </c>
    </row>
    <row r="3961" spans="2:5">
      <c r="B3961" s="82" t="s">
        <v>4515</v>
      </c>
      <c r="C3961" s="165">
        <f>YEAR(TRM_día[[#This Row],[Fecha]])</f>
        <v>2024</v>
      </c>
      <c r="D3961" s="82">
        <f>DATE(YEAR(TRM_día[[#This Row],[Fecha]]),MONTH(TRM_día[[#This Row],[Fecha]]),1)</f>
        <v>45597</v>
      </c>
      <c r="E3961">
        <v>4414</v>
      </c>
    </row>
    <row r="3962" spans="2:5">
      <c r="B3962" s="82" t="s">
        <v>4516</v>
      </c>
      <c r="C3962" s="165">
        <f>YEAR(TRM_día[[#This Row],[Fecha]])</f>
        <v>2024</v>
      </c>
      <c r="D3962" s="82">
        <f>DATE(YEAR(TRM_día[[#This Row],[Fecha]]),MONTH(TRM_día[[#This Row],[Fecha]]),1)</f>
        <v>45597</v>
      </c>
      <c r="E3962">
        <v>4414</v>
      </c>
    </row>
    <row r="3963" spans="2:5">
      <c r="B3963" s="82" t="s">
        <v>4517</v>
      </c>
      <c r="C3963" s="165">
        <f>YEAR(TRM_día[[#This Row],[Fecha]])</f>
        <v>2024</v>
      </c>
      <c r="D3963" s="82">
        <f>DATE(YEAR(TRM_día[[#This Row],[Fecha]]),MONTH(TRM_día[[#This Row],[Fecha]]),1)</f>
        <v>45597</v>
      </c>
      <c r="E3963">
        <v>4414</v>
      </c>
    </row>
    <row r="3964" spans="2:5">
      <c r="B3964" s="82" t="s">
        <v>4518</v>
      </c>
      <c r="C3964" s="165">
        <f>YEAR(TRM_día[[#This Row],[Fecha]])</f>
        <v>2024</v>
      </c>
      <c r="D3964" s="82">
        <f>DATE(YEAR(TRM_día[[#This Row],[Fecha]]),MONTH(TRM_día[[#This Row],[Fecha]]),1)</f>
        <v>45597</v>
      </c>
      <c r="E3964">
        <v>4414</v>
      </c>
    </row>
    <row r="3965" spans="2:5">
      <c r="B3965" s="82" t="s">
        <v>4519</v>
      </c>
      <c r="C3965" s="165">
        <f>YEAR(TRM_día[[#This Row],[Fecha]])</f>
        <v>2024</v>
      </c>
      <c r="D3965" s="82">
        <f>DATE(YEAR(TRM_día[[#This Row],[Fecha]]),MONTH(TRM_día[[#This Row],[Fecha]]),1)</f>
        <v>45597</v>
      </c>
      <c r="E3965">
        <v>4421.8599999999997</v>
      </c>
    </row>
    <row r="3966" spans="2:5">
      <c r="B3966" s="82" t="s">
        <v>4520</v>
      </c>
      <c r="C3966" s="165">
        <f>YEAR(TRM_día[[#This Row],[Fecha]])</f>
        <v>2024</v>
      </c>
      <c r="D3966" s="82">
        <f>DATE(YEAR(TRM_día[[#This Row],[Fecha]]),MONTH(TRM_día[[#This Row],[Fecha]]),1)</f>
        <v>45597</v>
      </c>
      <c r="E3966">
        <v>4430.3999999999996</v>
      </c>
    </row>
    <row r="3967" spans="2:5">
      <c r="B3967" s="82" t="s">
        <v>4521</v>
      </c>
      <c r="C3967" s="165">
        <f>YEAR(TRM_día[[#This Row],[Fecha]])</f>
        <v>2024</v>
      </c>
      <c r="D3967" s="82">
        <f>DATE(YEAR(TRM_día[[#This Row],[Fecha]]),MONTH(TRM_día[[#This Row],[Fecha]]),1)</f>
        <v>45597</v>
      </c>
      <c r="E3967">
        <v>4344.55</v>
      </c>
    </row>
    <row r="3968" spans="2:5">
      <c r="B3968" s="82" t="s">
        <v>4522</v>
      </c>
      <c r="C3968" s="165">
        <f>YEAR(TRM_día[[#This Row],[Fecha]])</f>
        <v>2024</v>
      </c>
      <c r="D3968" s="82">
        <f>DATE(YEAR(TRM_día[[#This Row],[Fecha]]),MONTH(TRM_día[[#This Row],[Fecha]]),1)</f>
        <v>45597</v>
      </c>
      <c r="E3968">
        <v>4346.7</v>
      </c>
    </row>
    <row r="3969" spans="2:5">
      <c r="B3969" s="82" t="s">
        <v>4523</v>
      </c>
      <c r="C3969" s="165">
        <f>YEAR(TRM_día[[#This Row],[Fecha]])</f>
        <v>2024</v>
      </c>
      <c r="D3969" s="82">
        <f>DATE(YEAR(TRM_día[[#This Row],[Fecha]]),MONTH(TRM_día[[#This Row],[Fecha]]),1)</f>
        <v>45597</v>
      </c>
      <c r="E3969">
        <v>4346.7</v>
      </c>
    </row>
    <row r="3970" spans="2:5">
      <c r="B3970" s="82" t="s">
        <v>4524</v>
      </c>
      <c r="C3970" s="165">
        <f>YEAR(TRM_día[[#This Row],[Fecha]])</f>
        <v>2024</v>
      </c>
      <c r="D3970" s="82">
        <f>DATE(YEAR(TRM_día[[#This Row],[Fecha]]),MONTH(TRM_día[[#This Row],[Fecha]]),1)</f>
        <v>45597</v>
      </c>
      <c r="E3970">
        <v>4346.7</v>
      </c>
    </row>
    <row r="3971" spans="2:5">
      <c r="B3971" s="82" t="s">
        <v>4525</v>
      </c>
      <c r="C3971" s="165">
        <f>YEAR(TRM_día[[#This Row],[Fecha]])</f>
        <v>2024</v>
      </c>
      <c r="D3971" s="82">
        <f>DATE(YEAR(TRM_día[[#This Row],[Fecha]]),MONTH(TRM_día[[#This Row],[Fecha]]),1)</f>
        <v>45597</v>
      </c>
      <c r="E3971">
        <v>4346.7</v>
      </c>
    </row>
    <row r="3972" spans="2:5">
      <c r="B3972" s="82" t="s">
        <v>4526</v>
      </c>
      <c r="C3972" s="165">
        <f>YEAR(TRM_día[[#This Row],[Fecha]])</f>
        <v>2024</v>
      </c>
      <c r="D3972" s="82">
        <f>DATE(YEAR(TRM_día[[#This Row],[Fecha]]),MONTH(TRM_día[[#This Row],[Fecha]]),1)</f>
        <v>45597</v>
      </c>
      <c r="E3972">
        <v>4413.79</v>
      </c>
    </row>
    <row r="3973" spans="2:5">
      <c r="B3973" s="82" t="s">
        <v>4527</v>
      </c>
      <c r="C3973" s="165">
        <f>YEAR(TRM_día[[#This Row],[Fecha]])</f>
        <v>2024</v>
      </c>
      <c r="D3973" s="82">
        <f>DATE(YEAR(TRM_día[[#This Row],[Fecha]]),MONTH(TRM_día[[#This Row],[Fecha]]),1)</f>
        <v>45597</v>
      </c>
      <c r="E3973">
        <v>4478.21</v>
      </c>
    </row>
    <row r="3974" spans="2:5">
      <c r="B3974" s="82" t="s">
        <v>4528</v>
      </c>
      <c r="C3974" s="165">
        <f>YEAR(TRM_día[[#This Row],[Fecha]])</f>
        <v>2024</v>
      </c>
      <c r="D3974" s="82">
        <f>DATE(YEAR(TRM_día[[#This Row],[Fecha]]),MONTH(TRM_día[[#This Row],[Fecha]]),1)</f>
        <v>45597</v>
      </c>
      <c r="E3974">
        <v>4475.57</v>
      </c>
    </row>
    <row r="3975" spans="2:5">
      <c r="B3975" s="82" t="s">
        <v>4529</v>
      </c>
      <c r="C3975" s="165">
        <f>YEAR(TRM_día[[#This Row],[Fecha]])</f>
        <v>2024</v>
      </c>
      <c r="D3975" s="82">
        <f>DATE(YEAR(TRM_día[[#This Row],[Fecha]]),MONTH(TRM_día[[#This Row],[Fecha]]),1)</f>
        <v>45597</v>
      </c>
      <c r="E3975">
        <v>4454.68</v>
      </c>
    </row>
    <row r="3976" spans="2:5">
      <c r="B3976" s="82" t="s">
        <v>4530</v>
      </c>
      <c r="C3976" s="165">
        <f>YEAR(TRM_día[[#This Row],[Fecha]])</f>
        <v>2024</v>
      </c>
      <c r="D3976" s="82">
        <f>DATE(YEAR(TRM_día[[#This Row],[Fecha]]),MONTH(TRM_día[[#This Row],[Fecha]]),1)</f>
        <v>45597</v>
      </c>
      <c r="E3976">
        <v>4454.68</v>
      </c>
    </row>
    <row r="3977" spans="2:5">
      <c r="B3977" s="82" t="s">
        <v>4531</v>
      </c>
      <c r="C3977" s="165">
        <f>YEAR(TRM_día[[#This Row],[Fecha]])</f>
        <v>2024</v>
      </c>
      <c r="D3977" s="82">
        <f>DATE(YEAR(TRM_día[[#This Row],[Fecha]]),MONTH(TRM_día[[#This Row],[Fecha]]),1)</f>
        <v>45597</v>
      </c>
      <c r="E3977">
        <v>4454.68</v>
      </c>
    </row>
    <row r="3978" spans="2:5">
      <c r="B3978" s="82" t="s">
        <v>4532</v>
      </c>
      <c r="C3978" s="165">
        <f>YEAR(TRM_día[[#This Row],[Fecha]])</f>
        <v>2024</v>
      </c>
      <c r="D3978" s="82">
        <f>DATE(YEAR(TRM_día[[#This Row],[Fecha]]),MONTH(TRM_día[[#This Row],[Fecha]]),1)</f>
        <v>45597</v>
      </c>
      <c r="E3978">
        <v>4400.6899999999996</v>
      </c>
    </row>
    <row r="3979" spans="2:5">
      <c r="B3979" s="82" t="s">
        <v>4533</v>
      </c>
      <c r="C3979" s="165">
        <f>YEAR(TRM_día[[#This Row],[Fecha]])</f>
        <v>2024</v>
      </c>
      <c r="D3979" s="82">
        <f>DATE(YEAR(TRM_día[[#This Row],[Fecha]]),MONTH(TRM_día[[#This Row],[Fecha]]),1)</f>
        <v>45597</v>
      </c>
      <c r="E3979">
        <v>4401.34</v>
      </c>
    </row>
    <row r="3980" spans="2:5">
      <c r="B3980" s="82" t="s">
        <v>4534</v>
      </c>
      <c r="C3980" s="165">
        <f>YEAR(TRM_día[[#This Row],[Fecha]])</f>
        <v>2024</v>
      </c>
      <c r="D3980" s="82">
        <f>DATE(YEAR(TRM_día[[#This Row],[Fecha]]),MONTH(TRM_día[[#This Row],[Fecha]]),1)</f>
        <v>45597</v>
      </c>
      <c r="E3980">
        <v>4414.0600000000004</v>
      </c>
    </row>
    <row r="3981" spans="2:5">
      <c r="B3981" s="82" t="s">
        <v>4535</v>
      </c>
      <c r="C3981" s="165">
        <f>YEAR(TRM_día[[#This Row],[Fecha]])</f>
        <v>2024</v>
      </c>
      <c r="D3981" s="82">
        <f>DATE(YEAR(TRM_día[[#This Row],[Fecha]]),MONTH(TRM_día[[#This Row],[Fecha]]),1)</f>
        <v>45597</v>
      </c>
      <c r="E3981">
        <v>4387.09</v>
      </c>
    </row>
    <row r="3982" spans="2:5">
      <c r="B3982" s="82" t="s">
        <v>4536</v>
      </c>
      <c r="C3982" s="165">
        <f>YEAR(TRM_día[[#This Row],[Fecha]])</f>
        <v>2024</v>
      </c>
      <c r="D3982" s="82">
        <f>DATE(YEAR(TRM_día[[#This Row],[Fecha]]),MONTH(TRM_día[[#This Row],[Fecha]]),1)</f>
        <v>45597</v>
      </c>
      <c r="E3982">
        <v>4418.58</v>
      </c>
    </row>
    <row r="3983" spans="2:5">
      <c r="B3983" s="82" t="s">
        <v>4537</v>
      </c>
      <c r="C3983" s="165">
        <f>YEAR(TRM_día[[#This Row],[Fecha]])</f>
        <v>2024</v>
      </c>
      <c r="D3983" s="82">
        <f>DATE(YEAR(TRM_día[[#This Row],[Fecha]]),MONTH(TRM_día[[#This Row],[Fecha]]),1)</f>
        <v>45597</v>
      </c>
      <c r="E3983">
        <v>4418.58</v>
      </c>
    </row>
    <row r="3984" spans="2:5">
      <c r="B3984" s="82" t="s">
        <v>4538</v>
      </c>
      <c r="C3984" s="165">
        <f>YEAR(TRM_día[[#This Row],[Fecha]])</f>
        <v>2024</v>
      </c>
      <c r="D3984" s="82">
        <f>DATE(YEAR(TRM_día[[#This Row],[Fecha]]),MONTH(TRM_día[[#This Row],[Fecha]]),1)</f>
        <v>45597</v>
      </c>
      <c r="E3984">
        <v>4418.58</v>
      </c>
    </row>
    <row r="3985" spans="2:5">
      <c r="B3985" s="82" t="s">
        <v>4539</v>
      </c>
      <c r="C3985" s="165">
        <f>YEAR(TRM_día[[#This Row],[Fecha]])</f>
        <v>2024</v>
      </c>
      <c r="D3985" s="82">
        <f>DATE(YEAR(TRM_día[[#This Row],[Fecha]]),MONTH(TRM_día[[#This Row],[Fecha]]),1)</f>
        <v>45597</v>
      </c>
      <c r="E3985">
        <v>4381.99</v>
      </c>
    </row>
    <row r="3986" spans="2:5">
      <c r="B3986" s="82" t="s">
        <v>4540</v>
      </c>
      <c r="C3986" s="165">
        <f>YEAR(TRM_día[[#This Row],[Fecha]])</f>
        <v>2024</v>
      </c>
      <c r="D3986" s="82">
        <f>DATE(YEAR(TRM_día[[#This Row],[Fecha]]),MONTH(TRM_día[[#This Row],[Fecha]]),1)</f>
        <v>45597</v>
      </c>
      <c r="E3986">
        <v>4405.96</v>
      </c>
    </row>
    <row r="3987" spans="2:5">
      <c r="B3987" s="82" t="s">
        <v>4541</v>
      </c>
      <c r="C3987" s="165">
        <f>YEAR(TRM_día[[#This Row],[Fecha]])</f>
        <v>2024</v>
      </c>
      <c r="D3987" s="82">
        <f>DATE(YEAR(TRM_día[[#This Row],[Fecha]]),MONTH(TRM_día[[#This Row],[Fecha]]),1)</f>
        <v>45597</v>
      </c>
      <c r="E3987">
        <v>4406.16</v>
      </c>
    </row>
    <row r="3988" spans="2:5">
      <c r="B3988" s="82" t="s">
        <v>4542</v>
      </c>
      <c r="C3988" s="165">
        <f>YEAR(TRM_día[[#This Row],[Fecha]])</f>
        <v>2024</v>
      </c>
      <c r="D3988" s="82">
        <f>DATE(YEAR(TRM_día[[#This Row],[Fecha]]),MONTH(TRM_día[[#This Row],[Fecha]]),1)</f>
        <v>45597</v>
      </c>
      <c r="E3988">
        <v>4406.16</v>
      </c>
    </row>
    <row r="3989" spans="2:5">
      <c r="B3989" s="82" t="s">
        <v>4543</v>
      </c>
      <c r="C3989" s="165">
        <f>YEAR(TRM_día[[#This Row],[Fecha]])</f>
        <v>2024</v>
      </c>
      <c r="D3989" s="82">
        <f>DATE(YEAR(TRM_día[[#This Row],[Fecha]]),MONTH(TRM_día[[#This Row],[Fecha]]),1)</f>
        <v>45597</v>
      </c>
      <c r="E3989">
        <v>4419.59</v>
      </c>
    </row>
    <row r="3990" spans="2:5">
      <c r="B3990" s="82" t="s">
        <v>4544</v>
      </c>
      <c r="C3990" s="165">
        <f>YEAR(TRM_día[[#This Row],[Fecha]])</f>
        <v>2024</v>
      </c>
      <c r="D3990" s="82">
        <f>DATE(YEAR(TRM_día[[#This Row],[Fecha]]),MONTH(TRM_día[[#This Row],[Fecha]]),1)</f>
        <v>45627</v>
      </c>
      <c r="E3990">
        <v>4419.59</v>
      </c>
    </row>
    <row r="3991" spans="2:5">
      <c r="B3991" s="82" t="s">
        <v>4545</v>
      </c>
      <c r="C3991" s="165">
        <f>YEAR(TRM_día[[#This Row],[Fecha]])</f>
        <v>2024</v>
      </c>
      <c r="D3991" s="82">
        <f>DATE(YEAR(TRM_día[[#This Row],[Fecha]]),MONTH(TRM_día[[#This Row],[Fecha]]),1)</f>
        <v>45627</v>
      </c>
      <c r="E3991">
        <v>4419.59</v>
      </c>
    </row>
    <row r="3992" spans="2:5">
      <c r="B3992" s="82" t="s">
        <v>4546</v>
      </c>
      <c r="C3992" s="165">
        <f>YEAR(TRM_día[[#This Row],[Fecha]])</f>
        <v>2024</v>
      </c>
      <c r="D3992" s="82">
        <f>DATE(YEAR(TRM_día[[#This Row],[Fecha]]),MONTH(TRM_día[[#This Row],[Fecha]]),1)</f>
        <v>45627</v>
      </c>
      <c r="E3992">
        <v>4462.97</v>
      </c>
    </row>
    <row r="3993" spans="2:5">
      <c r="B3993" s="82" t="s">
        <v>4547</v>
      </c>
      <c r="C3993" s="165">
        <f>YEAR(TRM_día[[#This Row],[Fecha]])</f>
        <v>2024</v>
      </c>
      <c r="D3993" s="82">
        <f>DATE(YEAR(TRM_día[[#This Row],[Fecha]]),MONTH(TRM_día[[#This Row],[Fecha]]),1)</f>
        <v>45627</v>
      </c>
      <c r="E3993">
        <v>4443.53</v>
      </c>
    </row>
    <row r="3994" spans="2:5">
      <c r="B3994" s="82" t="s">
        <v>4548</v>
      </c>
      <c r="C3994" s="165">
        <f>YEAR(TRM_día[[#This Row],[Fecha]])</f>
        <v>2024</v>
      </c>
      <c r="D3994" s="82">
        <f>DATE(YEAR(TRM_día[[#This Row],[Fecha]]),MONTH(TRM_día[[#This Row],[Fecha]]),1)</f>
        <v>45627</v>
      </c>
      <c r="E3994">
        <v>4424.5600000000004</v>
      </c>
    </row>
    <row r="3995" spans="2:5">
      <c r="B3995" s="82" t="s">
        <v>4549</v>
      </c>
      <c r="C3995" s="165">
        <f>YEAR(TRM_día[[#This Row],[Fecha]])</f>
        <v>2024</v>
      </c>
      <c r="D3995" s="82">
        <f>DATE(YEAR(TRM_día[[#This Row],[Fecha]]),MONTH(TRM_día[[#This Row],[Fecha]]),1)</f>
        <v>45627</v>
      </c>
      <c r="E3995">
        <v>4407.13</v>
      </c>
    </row>
    <row r="3996" spans="2:5">
      <c r="B3996" s="82" t="s">
        <v>4550</v>
      </c>
      <c r="C3996" s="165">
        <f>YEAR(TRM_día[[#This Row],[Fecha]])</f>
        <v>2024</v>
      </c>
      <c r="D3996" s="82">
        <f>DATE(YEAR(TRM_día[[#This Row],[Fecha]]),MONTH(TRM_día[[#This Row],[Fecha]]),1)</f>
        <v>45627</v>
      </c>
      <c r="E3996">
        <v>4396.5200000000004</v>
      </c>
    </row>
    <row r="3997" spans="2:5">
      <c r="B3997" s="82" t="s">
        <v>4551</v>
      </c>
      <c r="C3997" s="165">
        <f>YEAR(TRM_día[[#This Row],[Fecha]])</f>
        <v>2024</v>
      </c>
      <c r="D3997" s="82">
        <f>DATE(YEAR(TRM_día[[#This Row],[Fecha]]),MONTH(TRM_día[[#This Row],[Fecha]]),1)</f>
        <v>45627</v>
      </c>
      <c r="E3997">
        <v>4396.5200000000004</v>
      </c>
    </row>
    <row r="3998" spans="2:5">
      <c r="B3998" s="82" t="s">
        <v>4552</v>
      </c>
      <c r="C3998" s="165">
        <f>YEAR(TRM_día[[#This Row],[Fecha]])</f>
        <v>2024</v>
      </c>
      <c r="D3998" s="82">
        <f>DATE(YEAR(TRM_día[[#This Row],[Fecha]]),MONTH(TRM_día[[#This Row],[Fecha]]),1)</f>
        <v>45627</v>
      </c>
      <c r="E3998">
        <v>4396.5200000000004</v>
      </c>
    </row>
    <row r="3999" spans="2:5">
      <c r="B3999" s="82" t="s">
        <v>4553</v>
      </c>
      <c r="C3999" s="165">
        <f>YEAR(TRM_día[[#This Row],[Fecha]])</f>
        <v>2024</v>
      </c>
      <c r="D3999" s="82">
        <f>DATE(YEAR(TRM_día[[#This Row],[Fecha]]),MONTH(TRM_día[[#This Row],[Fecha]]),1)</f>
        <v>45627</v>
      </c>
      <c r="E3999">
        <v>4379.71</v>
      </c>
    </row>
    <row r="4000" spans="2:5">
      <c r="B4000" s="82" t="s">
        <v>4554</v>
      </c>
      <c r="C4000" s="165">
        <f>YEAR(TRM_día[[#This Row],[Fecha]])</f>
        <v>2024</v>
      </c>
      <c r="D4000" s="82">
        <f>DATE(YEAR(TRM_día[[#This Row],[Fecha]]),MONTH(TRM_día[[#This Row],[Fecha]]),1)</f>
        <v>45627</v>
      </c>
      <c r="E4000">
        <v>4377.34</v>
      </c>
    </row>
    <row r="4001" spans="2:5">
      <c r="B4001" s="82" t="s">
        <v>4555</v>
      </c>
      <c r="C4001" s="165">
        <f>YEAR(TRM_día[[#This Row],[Fecha]])</f>
        <v>2024</v>
      </c>
      <c r="D4001" s="82">
        <f>DATE(YEAR(TRM_día[[#This Row],[Fecha]]),MONTH(TRM_día[[#This Row],[Fecha]]),1)</f>
        <v>45627</v>
      </c>
      <c r="E4001">
        <v>4361.22</v>
      </c>
    </row>
    <row r="4002" spans="2:5">
      <c r="B4002" s="82" t="s">
        <v>4556</v>
      </c>
      <c r="C4002" s="165">
        <f>YEAR(TRM_día[[#This Row],[Fecha]])</f>
        <v>2024</v>
      </c>
      <c r="D4002" s="82">
        <f>DATE(YEAR(TRM_día[[#This Row],[Fecha]]),MONTH(TRM_día[[#This Row],[Fecha]]),1)</f>
        <v>45627</v>
      </c>
      <c r="E4002">
        <v>4335.2</v>
      </c>
    </row>
    <row r="4003" spans="2:5">
      <c r="B4003" s="82" t="s">
        <v>4557</v>
      </c>
      <c r="C4003" s="165">
        <f>YEAR(TRM_día[[#This Row],[Fecha]])</f>
        <v>2024</v>
      </c>
      <c r="D4003" s="82">
        <f>DATE(YEAR(TRM_día[[#This Row],[Fecha]]),MONTH(TRM_día[[#This Row],[Fecha]]),1)</f>
        <v>45627</v>
      </c>
      <c r="E4003">
        <v>4341.32</v>
      </c>
    </row>
    <row r="4004" spans="2:5">
      <c r="B4004" s="82" t="s">
        <v>4558</v>
      </c>
      <c r="C4004" s="165">
        <f>YEAR(TRM_día[[#This Row],[Fecha]])</f>
        <v>2024</v>
      </c>
      <c r="D4004" s="82">
        <f>DATE(YEAR(TRM_día[[#This Row],[Fecha]]),MONTH(TRM_día[[#This Row],[Fecha]]),1)</f>
        <v>45627</v>
      </c>
      <c r="E4004">
        <v>4341.32</v>
      </c>
    </row>
    <row r="4005" spans="2:5">
      <c r="B4005" s="82" t="s">
        <v>4559</v>
      </c>
      <c r="C4005" s="165">
        <f>YEAR(TRM_día[[#This Row],[Fecha]])</f>
        <v>2024</v>
      </c>
      <c r="D4005" s="82">
        <f>DATE(YEAR(TRM_día[[#This Row],[Fecha]]),MONTH(TRM_día[[#This Row],[Fecha]]),1)</f>
        <v>45627</v>
      </c>
      <c r="E4005">
        <v>4341.32</v>
      </c>
    </row>
    <row r="4006" spans="2:5">
      <c r="B4006" s="82" t="s">
        <v>4560</v>
      </c>
      <c r="C4006" s="165">
        <f>YEAR(TRM_día[[#This Row],[Fecha]])</f>
        <v>2024</v>
      </c>
      <c r="D4006" s="82">
        <f>DATE(YEAR(TRM_día[[#This Row],[Fecha]]),MONTH(TRM_día[[#This Row],[Fecha]]),1)</f>
        <v>45627</v>
      </c>
      <c r="E4006">
        <v>4324.1899999999996</v>
      </c>
    </row>
    <row r="4007" spans="2:5">
      <c r="B4007" s="82" t="s">
        <v>4561</v>
      </c>
      <c r="C4007" s="165">
        <f>YEAR(TRM_día[[#This Row],[Fecha]])</f>
        <v>2024</v>
      </c>
      <c r="D4007" s="82">
        <f>DATE(YEAR(TRM_día[[#This Row],[Fecha]]),MONTH(TRM_día[[#This Row],[Fecha]]),1)</f>
        <v>45627</v>
      </c>
      <c r="E4007">
        <v>4345.32</v>
      </c>
    </row>
    <row r="4008" spans="2:5">
      <c r="B4008" s="82" t="s">
        <v>4562</v>
      </c>
      <c r="C4008" s="165">
        <f>YEAR(TRM_día[[#This Row],[Fecha]])</f>
        <v>2024</v>
      </c>
      <c r="D4008" s="82">
        <f>DATE(YEAR(TRM_día[[#This Row],[Fecha]]),MONTH(TRM_día[[#This Row],[Fecha]]),1)</f>
        <v>45627</v>
      </c>
      <c r="E4008">
        <v>4359.1099999999997</v>
      </c>
    </row>
    <row r="4009" spans="2:5">
      <c r="B4009" s="82" t="s">
        <v>4563</v>
      </c>
      <c r="C4009" s="165">
        <f>YEAR(TRM_día[[#This Row],[Fecha]])</f>
        <v>2024</v>
      </c>
      <c r="D4009" s="82">
        <f>DATE(YEAR(TRM_día[[#This Row],[Fecha]]),MONTH(TRM_día[[#This Row],[Fecha]]),1)</f>
        <v>45627</v>
      </c>
      <c r="E4009">
        <v>4394.5</v>
      </c>
    </row>
    <row r="4010" spans="2:5">
      <c r="B4010" s="82" t="s">
        <v>4564</v>
      </c>
      <c r="C4010" s="165">
        <f>YEAR(TRM_día[[#This Row],[Fecha]])</f>
        <v>2024</v>
      </c>
      <c r="D4010" s="82">
        <f>DATE(YEAR(TRM_día[[#This Row],[Fecha]]),MONTH(TRM_día[[#This Row],[Fecha]]),1)</f>
        <v>45627</v>
      </c>
      <c r="E4010">
        <v>4374.62</v>
      </c>
    </row>
    <row r="4011" spans="2:5">
      <c r="B4011" s="82" t="s">
        <v>4565</v>
      </c>
      <c r="C4011" s="165">
        <f>YEAR(TRM_día[[#This Row],[Fecha]])</f>
        <v>2024</v>
      </c>
      <c r="D4011" s="82">
        <f>DATE(YEAR(TRM_día[[#This Row],[Fecha]]),MONTH(TRM_día[[#This Row],[Fecha]]),1)</f>
        <v>45627</v>
      </c>
      <c r="E4011">
        <v>4374.62</v>
      </c>
    </row>
    <row r="4012" spans="2:5">
      <c r="B4012" s="82" t="s">
        <v>4566</v>
      </c>
      <c r="C4012" s="165">
        <f>YEAR(TRM_día[[#This Row],[Fecha]])</f>
        <v>2024</v>
      </c>
      <c r="D4012" s="82">
        <f>DATE(YEAR(TRM_día[[#This Row],[Fecha]]),MONTH(TRM_día[[#This Row],[Fecha]]),1)</f>
        <v>45627</v>
      </c>
      <c r="E4012">
        <v>4374.62</v>
      </c>
    </row>
    <row r="4013" spans="2:5">
      <c r="B4013" s="82" t="s">
        <v>4567</v>
      </c>
      <c r="C4013" s="165">
        <f>YEAR(TRM_día[[#This Row],[Fecha]])</f>
        <v>2024</v>
      </c>
      <c r="D4013" s="82">
        <f>DATE(YEAR(TRM_día[[#This Row],[Fecha]]),MONTH(TRM_día[[#This Row],[Fecha]]),1)</f>
        <v>45627</v>
      </c>
      <c r="E4013">
        <v>4395.4399999999996</v>
      </c>
    </row>
    <row r="4014" spans="2:5">
      <c r="B4014" s="82" t="s">
        <v>4568</v>
      </c>
      <c r="C4014" s="165">
        <f>YEAR(TRM_día[[#This Row],[Fecha]])</f>
        <v>2024</v>
      </c>
      <c r="D4014" s="82">
        <f>DATE(YEAR(TRM_día[[#This Row],[Fecha]]),MONTH(TRM_día[[#This Row],[Fecha]]),1)</f>
        <v>45627</v>
      </c>
      <c r="E4014">
        <v>4380.9399999999996</v>
      </c>
    </row>
    <row r="4015" spans="2:5">
      <c r="B4015" s="82" t="s">
        <v>4569</v>
      </c>
      <c r="C4015" s="165">
        <f>YEAR(TRM_día[[#This Row],[Fecha]])</f>
        <v>2024</v>
      </c>
      <c r="D4015" s="82">
        <f>DATE(YEAR(TRM_día[[#This Row],[Fecha]]),MONTH(TRM_día[[#This Row],[Fecha]]),1)</f>
        <v>45627</v>
      </c>
      <c r="E4015">
        <v>4380.9399999999996</v>
      </c>
    </row>
    <row r="4016" spans="2:5">
      <c r="B4016" s="82" t="s">
        <v>4570</v>
      </c>
      <c r="C4016" s="165">
        <f>YEAR(TRM_día[[#This Row],[Fecha]])</f>
        <v>2024</v>
      </c>
      <c r="D4016" s="82">
        <f>DATE(YEAR(TRM_día[[#This Row],[Fecha]]),MONTH(TRM_día[[#This Row],[Fecha]]),1)</f>
        <v>45627</v>
      </c>
      <c r="E4016">
        <v>4375.8599999999997</v>
      </c>
    </row>
    <row r="4017" spans="2:5">
      <c r="B4017" s="82" t="s">
        <v>4571</v>
      </c>
      <c r="C4017" s="165">
        <f>YEAR(TRM_día[[#This Row],[Fecha]])</f>
        <v>2024</v>
      </c>
      <c r="D4017" s="82">
        <f>DATE(YEAR(TRM_día[[#This Row],[Fecha]]),MONTH(TRM_día[[#This Row],[Fecha]]),1)</f>
        <v>45627</v>
      </c>
      <c r="E4017">
        <v>4401.9799999999996</v>
      </c>
    </row>
    <row r="4018" spans="2:5">
      <c r="B4018" s="82" t="s">
        <v>4572</v>
      </c>
      <c r="C4018" s="165">
        <f>YEAR(TRM_día[[#This Row],[Fecha]])</f>
        <v>2024</v>
      </c>
      <c r="D4018" s="82">
        <f>DATE(YEAR(TRM_día[[#This Row],[Fecha]]),MONTH(TRM_día[[#This Row],[Fecha]]),1)</f>
        <v>45627</v>
      </c>
      <c r="E4018">
        <v>4401.9799999999996</v>
      </c>
    </row>
    <row r="4019" spans="2:5">
      <c r="B4019" s="82" t="s">
        <v>4573</v>
      </c>
      <c r="C4019" s="165">
        <f>YEAR(TRM_día[[#This Row],[Fecha]])</f>
        <v>2024</v>
      </c>
      <c r="D4019" s="82">
        <f>DATE(YEAR(TRM_día[[#This Row],[Fecha]]),MONTH(TRM_día[[#This Row],[Fecha]]),1)</f>
        <v>45627</v>
      </c>
      <c r="E4019">
        <v>4401.9799999999996</v>
      </c>
    </row>
    <row r="4020" spans="2:5">
      <c r="B4020" s="82" t="s">
        <v>4574</v>
      </c>
      <c r="C4020" s="165">
        <f>YEAR(TRM_día[[#This Row],[Fecha]])</f>
        <v>2024</v>
      </c>
      <c r="D4020" s="82">
        <f>DATE(YEAR(TRM_día[[#This Row],[Fecha]]),MONTH(TRM_día[[#This Row],[Fecha]]),1)</f>
        <v>45627</v>
      </c>
      <c r="E4020">
        <v>4409.1499999999996</v>
      </c>
    </row>
    <row r="4021" spans="2:5">
      <c r="B4021" s="82" t="s">
        <v>4575</v>
      </c>
      <c r="C4021" s="165">
        <f>YEAR(TRM_día[[#This Row],[Fecha]])</f>
        <v>2025</v>
      </c>
      <c r="D4021" s="82">
        <f>DATE(YEAR(TRM_día[[#This Row],[Fecha]]),MONTH(TRM_día[[#This Row],[Fecha]]),1)</f>
        <v>45658</v>
      </c>
      <c r="E4021">
        <v>4409.1499999999996</v>
      </c>
    </row>
    <row r="4022" spans="2:5">
      <c r="B4022" s="82" t="s">
        <v>4576</v>
      </c>
      <c r="C4022" s="165">
        <f>YEAR(TRM_día[[#This Row],[Fecha]])</f>
        <v>2025</v>
      </c>
      <c r="D4022" s="82">
        <f>DATE(YEAR(TRM_día[[#This Row],[Fecha]]),MONTH(TRM_día[[#This Row],[Fecha]]),1)</f>
        <v>45658</v>
      </c>
      <c r="E4022">
        <v>4409.1499999999996</v>
      </c>
    </row>
    <row r="4023" spans="2:5">
      <c r="B4023" s="82" t="s">
        <v>4577</v>
      </c>
      <c r="C4023" s="165">
        <f>YEAR(TRM_día[[#This Row],[Fecha]])</f>
        <v>2025</v>
      </c>
      <c r="D4023" s="82">
        <f>DATE(YEAR(TRM_día[[#This Row],[Fecha]]),MONTH(TRM_día[[#This Row],[Fecha]]),1)</f>
        <v>45658</v>
      </c>
      <c r="E4023">
        <v>4410.5</v>
      </c>
    </row>
    <row r="4024" spans="2:5">
      <c r="B4024" s="82" t="s">
        <v>4578</v>
      </c>
      <c r="C4024" s="165">
        <f>YEAR(TRM_día[[#This Row],[Fecha]])</f>
        <v>2025</v>
      </c>
      <c r="D4024" s="82">
        <f>DATE(YEAR(TRM_día[[#This Row],[Fecha]]),MONTH(TRM_día[[#This Row],[Fecha]]),1)</f>
        <v>45658</v>
      </c>
      <c r="E4024">
        <v>4355.51</v>
      </c>
    </row>
    <row r="4025" spans="2:5">
      <c r="B4025" s="82" t="s">
        <v>4579</v>
      </c>
      <c r="C4025" s="165">
        <f>YEAR(TRM_día[[#This Row],[Fecha]])</f>
        <v>2025</v>
      </c>
      <c r="D4025" s="82">
        <f>DATE(YEAR(TRM_día[[#This Row],[Fecha]]),MONTH(TRM_día[[#This Row],[Fecha]]),1)</f>
        <v>45658</v>
      </c>
      <c r="E4025">
        <v>4355.51</v>
      </c>
    </row>
    <row r="4026" spans="2:5">
      <c r="B4026" s="82" t="s">
        <v>4580</v>
      </c>
      <c r="C4026" s="165">
        <f>YEAR(TRM_día[[#This Row],[Fecha]])</f>
        <v>2025</v>
      </c>
      <c r="D4026" s="82">
        <f>DATE(YEAR(TRM_día[[#This Row],[Fecha]]),MONTH(TRM_día[[#This Row],[Fecha]]),1)</f>
        <v>45658</v>
      </c>
      <c r="E4026">
        <v>4355.51</v>
      </c>
    </row>
    <row r="4027" spans="2:5">
      <c r="B4027" s="82" t="s">
        <v>4581</v>
      </c>
      <c r="C4027" s="165">
        <f>YEAR(TRM_día[[#This Row],[Fecha]])</f>
        <v>2025</v>
      </c>
      <c r="D4027" s="82">
        <f>DATE(YEAR(TRM_día[[#This Row],[Fecha]]),MONTH(TRM_día[[#This Row],[Fecha]]),1)</f>
        <v>45658</v>
      </c>
      <c r="E4027">
        <v>4355.51</v>
      </c>
    </row>
    <row r="4028" spans="2:5">
      <c r="B4028" s="82" t="s">
        <v>4582</v>
      </c>
      <c r="C4028" s="165">
        <f>YEAR(TRM_día[[#This Row],[Fecha]])</f>
        <v>2025</v>
      </c>
      <c r="D4028" s="82">
        <f>DATE(YEAR(TRM_día[[#This Row],[Fecha]]),MONTH(TRM_día[[#This Row],[Fecha]]),1)</f>
        <v>45658</v>
      </c>
      <c r="E4028">
        <v>4342.3100000000004</v>
      </c>
    </row>
    <row r="4029" spans="2:5">
      <c r="B4029" s="82" t="s">
        <v>4583</v>
      </c>
      <c r="C4029" s="165">
        <f>YEAR(TRM_día[[#This Row],[Fecha]])</f>
        <v>2025</v>
      </c>
      <c r="D4029" s="82">
        <f>DATE(YEAR(TRM_día[[#This Row],[Fecha]]),MONTH(TRM_día[[#This Row],[Fecha]]),1)</f>
        <v>45658</v>
      </c>
      <c r="E4029">
        <v>4347.42</v>
      </c>
    </row>
    <row r="4030" spans="2:5">
      <c r="B4030" s="82" t="s">
        <v>4584</v>
      </c>
      <c r="C4030" s="165">
        <f>YEAR(TRM_día[[#This Row],[Fecha]])</f>
        <v>2025</v>
      </c>
      <c r="D4030" s="82">
        <f>DATE(YEAR(TRM_día[[#This Row],[Fecha]]),MONTH(TRM_día[[#This Row],[Fecha]]),1)</f>
        <v>45658</v>
      </c>
      <c r="E4030">
        <v>4321.1899999999996</v>
      </c>
    </row>
    <row r="4031" spans="2:5">
      <c r="B4031" s="82" t="s">
        <v>4585</v>
      </c>
      <c r="C4031" s="165">
        <f>YEAR(TRM_día[[#This Row],[Fecha]])</f>
        <v>2025</v>
      </c>
      <c r="D4031" s="82">
        <f>DATE(YEAR(TRM_día[[#This Row],[Fecha]]),MONTH(TRM_día[[#This Row],[Fecha]]),1)</f>
        <v>45658</v>
      </c>
      <c r="E4031">
        <v>4343.4799999999996</v>
      </c>
    </row>
    <row r="4032" spans="2:5">
      <c r="B4032" s="82" t="s">
        <v>4586</v>
      </c>
      <c r="C4032" s="165">
        <f>YEAR(TRM_día[[#This Row],[Fecha]])</f>
        <v>2025</v>
      </c>
      <c r="D4032" s="82">
        <f>DATE(YEAR(TRM_día[[#This Row],[Fecha]]),MONTH(TRM_día[[#This Row],[Fecha]]),1)</f>
        <v>45658</v>
      </c>
      <c r="E4032">
        <v>4343.4799999999996</v>
      </c>
    </row>
    <row r="4033" spans="2:5">
      <c r="B4033" s="82" t="s">
        <v>4587</v>
      </c>
      <c r="C4033" s="165">
        <f>YEAR(TRM_día[[#This Row],[Fecha]])</f>
        <v>2025</v>
      </c>
      <c r="D4033" s="82">
        <f>DATE(YEAR(TRM_día[[#This Row],[Fecha]]),MONTH(TRM_día[[#This Row],[Fecha]]),1)</f>
        <v>45658</v>
      </c>
      <c r="E4033">
        <v>4343.4799999999996</v>
      </c>
    </row>
    <row r="4034" spans="2:5">
      <c r="B4034" s="82" t="s">
        <v>4588</v>
      </c>
      <c r="C4034" s="165">
        <f>YEAR(TRM_día[[#This Row],[Fecha]])</f>
        <v>2025</v>
      </c>
      <c r="D4034" s="82">
        <f>DATE(YEAR(TRM_día[[#This Row],[Fecha]]),MONTH(TRM_día[[#This Row],[Fecha]]),1)</f>
        <v>45658</v>
      </c>
      <c r="E4034">
        <v>4331.2299999999996</v>
      </c>
    </row>
    <row r="4035" spans="2:5">
      <c r="B4035" s="82" t="s">
        <v>4589</v>
      </c>
      <c r="C4035" s="165">
        <f>YEAR(TRM_día[[#This Row],[Fecha]])</f>
        <v>2025</v>
      </c>
      <c r="D4035" s="82">
        <f>DATE(YEAR(TRM_día[[#This Row],[Fecha]]),MONTH(TRM_día[[#This Row],[Fecha]]),1)</f>
        <v>45658</v>
      </c>
      <c r="E4035">
        <v>4300.24</v>
      </c>
    </row>
    <row r="4036" spans="2:5">
      <c r="B4036" s="82" t="s">
        <v>4590</v>
      </c>
      <c r="C4036" s="165">
        <f>YEAR(TRM_día[[#This Row],[Fecha]])</f>
        <v>2025</v>
      </c>
      <c r="D4036" s="82">
        <f>DATE(YEAR(TRM_día[[#This Row],[Fecha]]),MONTH(TRM_día[[#This Row],[Fecha]]),1)</f>
        <v>45658</v>
      </c>
      <c r="E4036">
        <v>4294.1099999999997</v>
      </c>
    </row>
    <row r="4037" spans="2:5">
      <c r="B4037" s="82" t="s">
        <v>4591</v>
      </c>
      <c r="C4037" s="165">
        <f>YEAR(TRM_día[[#This Row],[Fecha]])</f>
        <v>2025</v>
      </c>
      <c r="D4037" s="82">
        <f>DATE(YEAR(TRM_día[[#This Row],[Fecha]]),MONTH(TRM_día[[#This Row],[Fecha]]),1)</f>
        <v>45658</v>
      </c>
      <c r="E4037">
        <v>4338.1499999999996</v>
      </c>
    </row>
    <row r="4038" spans="2:5">
      <c r="B4038" s="82" t="s">
        <v>4592</v>
      </c>
      <c r="C4038" s="165">
        <f>YEAR(TRM_día[[#This Row],[Fecha]])</f>
        <v>2025</v>
      </c>
      <c r="D4038" s="82">
        <f>DATE(YEAR(TRM_día[[#This Row],[Fecha]]),MONTH(TRM_día[[#This Row],[Fecha]]),1)</f>
        <v>45658</v>
      </c>
      <c r="E4038">
        <v>4344.2700000000004</v>
      </c>
    </row>
    <row r="4039" spans="2:5">
      <c r="B4039" s="82" t="s">
        <v>4593</v>
      </c>
      <c r="C4039" s="165">
        <f>YEAR(TRM_día[[#This Row],[Fecha]])</f>
        <v>2025</v>
      </c>
      <c r="D4039" s="82">
        <f>DATE(YEAR(TRM_día[[#This Row],[Fecha]]),MONTH(TRM_día[[#This Row],[Fecha]]),1)</f>
        <v>45658</v>
      </c>
      <c r="E4039">
        <v>4344.2700000000004</v>
      </c>
    </row>
    <row r="4040" spans="2:5">
      <c r="B4040" s="82" t="s">
        <v>4594</v>
      </c>
      <c r="C4040" s="165">
        <f>YEAR(TRM_día[[#This Row],[Fecha]])</f>
        <v>2025</v>
      </c>
      <c r="D4040" s="82">
        <f>DATE(YEAR(TRM_día[[#This Row],[Fecha]]),MONTH(TRM_día[[#This Row],[Fecha]]),1)</f>
        <v>45658</v>
      </c>
      <c r="E4040">
        <v>4344.2700000000004</v>
      </c>
    </row>
    <row r="4041" spans="2:5">
      <c r="B4041" s="82" t="s">
        <v>4595</v>
      </c>
      <c r="C4041" s="165">
        <f>YEAR(TRM_día[[#This Row],[Fecha]])</f>
        <v>2025</v>
      </c>
      <c r="D4041" s="82">
        <f>DATE(YEAR(TRM_día[[#This Row],[Fecha]]),MONTH(TRM_día[[#This Row],[Fecha]]),1)</f>
        <v>45658</v>
      </c>
      <c r="E4041">
        <v>4344.2700000000004</v>
      </c>
    </row>
    <row r="4042" spans="2:5">
      <c r="B4042" s="82" t="s">
        <v>4596</v>
      </c>
      <c r="C4042" s="165">
        <f>YEAR(TRM_día[[#This Row],[Fecha]])</f>
        <v>2025</v>
      </c>
      <c r="D4042" s="82">
        <f>DATE(YEAR(TRM_día[[#This Row],[Fecha]]),MONTH(TRM_día[[#This Row],[Fecha]]),1)</f>
        <v>45658</v>
      </c>
      <c r="E4042">
        <v>4307.07</v>
      </c>
    </row>
    <row r="4043" spans="2:5">
      <c r="B4043" s="82" t="s">
        <v>4597</v>
      </c>
      <c r="C4043" s="165">
        <f>YEAR(TRM_día[[#This Row],[Fecha]])</f>
        <v>2025</v>
      </c>
      <c r="D4043" s="82">
        <f>DATE(YEAR(TRM_día[[#This Row],[Fecha]]),MONTH(TRM_día[[#This Row],[Fecha]]),1)</f>
        <v>45658</v>
      </c>
      <c r="E4043">
        <v>4278.01</v>
      </c>
    </row>
    <row r="4044" spans="2:5">
      <c r="B4044" s="82" t="s">
        <v>4598</v>
      </c>
      <c r="C4044" s="165">
        <f>YEAR(TRM_día[[#This Row],[Fecha]])</f>
        <v>2025</v>
      </c>
      <c r="D4044" s="82">
        <f>DATE(YEAR(TRM_día[[#This Row],[Fecha]]),MONTH(TRM_día[[#This Row],[Fecha]]),1)</f>
        <v>45658</v>
      </c>
      <c r="E4044">
        <v>4245.6499999999996</v>
      </c>
    </row>
    <row r="4045" spans="2:5">
      <c r="B4045" s="82" t="s">
        <v>4599</v>
      </c>
      <c r="C4045" s="165">
        <f>YEAR(TRM_día[[#This Row],[Fecha]])</f>
        <v>2025</v>
      </c>
      <c r="D4045" s="82">
        <f>DATE(YEAR(TRM_día[[#This Row],[Fecha]]),MONTH(TRM_día[[#This Row],[Fecha]]),1)</f>
        <v>45658</v>
      </c>
      <c r="E4045">
        <v>4188.46</v>
      </c>
    </row>
    <row r="4046" spans="2:5">
      <c r="B4046" s="82" t="s">
        <v>4600</v>
      </c>
      <c r="C4046" s="165">
        <f>YEAR(TRM_día[[#This Row],[Fecha]])</f>
        <v>2025</v>
      </c>
      <c r="D4046" s="82">
        <f>DATE(YEAR(TRM_día[[#This Row],[Fecha]]),MONTH(TRM_día[[#This Row],[Fecha]]),1)</f>
        <v>45658</v>
      </c>
      <c r="E4046">
        <v>4188.46</v>
      </c>
    </row>
    <row r="4047" spans="2:5">
      <c r="B4047" s="82" t="s">
        <v>4601</v>
      </c>
      <c r="C4047" s="165">
        <f>YEAR(TRM_día[[#This Row],[Fecha]])</f>
        <v>2025</v>
      </c>
      <c r="D4047" s="82">
        <f>DATE(YEAR(TRM_día[[#This Row],[Fecha]]),MONTH(TRM_día[[#This Row],[Fecha]]),1)</f>
        <v>45658</v>
      </c>
      <c r="E4047">
        <v>4188.46</v>
      </c>
    </row>
  </sheetData>
  <phoneticPr fontId="46" type="noConversion"/>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151584D72037D418DBB71F692B269A1" ma:contentTypeVersion="17" ma:contentTypeDescription="Crear nuevo documento." ma:contentTypeScope="" ma:versionID="d6735dd164c0fa2b8face35e11b1fb32">
  <xsd:schema xmlns:xsd="http://www.w3.org/2001/XMLSchema" xmlns:xs="http://www.w3.org/2001/XMLSchema" xmlns:p="http://schemas.microsoft.com/office/2006/metadata/properties" xmlns:ns2="1f8cd00a-7ed1-45f4-a1d2-11fa5d528c74" xmlns:ns3="b34339ab-555d-41ee-a400-3aa7e74f922f" targetNamespace="http://schemas.microsoft.com/office/2006/metadata/properties" ma:root="true" ma:fieldsID="040beafa686a2e66c59db575c795e951" ns2:_="" ns3:_="">
    <xsd:import namespace="1f8cd00a-7ed1-45f4-a1d2-11fa5d528c74"/>
    <xsd:import namespace="b34339ab-555d-41ee-a400-3aa7e74f922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AutoKeyPoints" minOccurs="0"/>
                <xsd:element ref="ns2:MediaServiceKeyPoint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8cd00a-7ed1-45f4-a1d2-11fa5d528c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42cdfcee-ca2d-46b2-8159-5b17d2d80cf8"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4339ab-555d-41ee-a400-3aa7e74f922f"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ef156b55-9fdd-4f48-9d45-01a05c4d6907}" ma:internalName="TaxCatchAll" ma:showField="CatchAllData" ma:web="b34339ab-555d-41ee-a400-3aa7e74f9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f8cd00a-7ed1-45f4-a1d2-11fa5d528c74">
      <Terms xmlns="http://schemas.microsoft.com/office/infopath/2007/PartnerControls"/>
    </lcf76f155ced4ddcb4097134ff3c332f>
    <TaxCatchAll xmlns="b34339ab-555d-41ee-a400-3aa7e74f922f" xsi:nil="true"/>
    <SharedWithUsers xmlns="b34339ab-555d-41ee-a400-3aa7e74f922f">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F7DF92-4265-4795-8B95-6519DE7B2B74}"/>
</file>

<file path=customXml/itemProps2.xml><?xml version="1.0" encoding="utf-8"?>
<ds:datastoreItem xmlns:ds="http://schemas.openxmlformats.org/officeDocument/2006/customXml" ds:itemID="{E6899B00-6A6D-4F8C-B8E6-13E44DAA7173}"/>
</file>

<file path=customXml/itemProps3.xml><?xml version="1.0" encoding="utf-8"?>
<ds:datastoreItem xmlns:ds="http://schemas.openxmlformats.org/officeDocument/2006/customXml" ds:itemID="{6F55C5D8-3027-447F-B2EF-6AC03A05510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Luis Carlos Romero Romero</cp:lastModifiedBy>
  <cp:revision/>
  <dcterms:created xsi:type="dcterms:W3CDTF">2025-01-24T14:02:15Z</dcterms:created>
  <dcterms:modified xsi:type="dcterms:W3CDTF">2026-07-01T15:24:50Z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0x0101009151584D72037D418DBB71F692B269A1</vt:lpwstr>
  </property>
  <property fmtid="{D5CDD505-2E9C-101B-9397-08002B2CF9AE}" pid="3" name="MediaServiceImageTags">
    <vt:lpwstr/>
  </property>
  <property fmtid="{D5CDD505-2E9C-101B-9397-08002B2CF9AE}" pid="4" name="Order">
    <vt:r8>17642900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