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libardoacero/Downloads/H2/"/>
    </mc:Choice>
  </mc:AlternateContent>
  <xr:revisionPtr revIDLastSave="0" documentId="13_ncr:1_{61DC2F6C-FA89-AB42-99EC-23CE8A662DD9}" xr6:coauthVersionLast="47" xr6:coauthVersionMax="47" xr10:uidLastSave="{00000000-0000-0000-0000-000000000000}"/>
  <bookViews>
    <workbookView xWindow="0" yWindow="780" windowWidth="36000" windowHeight="21640" activeTab="5" xr2:uid="{00000000-000D-0000-FFFF-FFFF00000000}"/>
  </bookViews>
  <sheets>
    <sheet name="01_Instrucciones" sheetId="1" r:id="rId1"/>
    <sheet name="02_Categorias_Factores" sheetId="2" r:id="rId2"/>
    <sheet name="03_Resumen_Activos" sheetId="3" r:id="rId3"/>
    <sheet name="03A_Origen_columnas_L_X" sheetId="4" r:id="rId4"/>
    <sheet name="03B_Vintage_Ducto" sheetId="5" r:id="rId5"/>
    <sheet name="04_Matriz_Ponderacion" sheetId="6" r:id="rId6"/>
    <sheet name="04A_Nota_Matriz_K_AJ" sheetId="7" r:id="rId7"/>
    <sheet name="05_Categorias_x_Activo" sheetId="8" r:id="rId8"/>
    <sheet name="06_Activos" sheetId="9" r:id="rId9"/>
    <sheet name="07_Ductos" sheetId="10" r:id="rId10"/>
    <sheet name="08_Segmentos_Bandera" sheetId="11" r:id="rId11"/>
    <sheet name="08A_Nota_Segmentos_Bandera" sheetId="12" r:id="rId12"/>
    <sheet name="09_Cromatografia" sheetId="13" r:id="rId13"/>
    <sheet name="10_Brechas_Criticas" sheetId="14" r:id="rId14"/>
    <sheet name="10A_Nota_Brechas_Criticas" sheetId="15" r:id="rId15"/>
    <sheet name="11_Fuentes" sheetId="16" r:id="rId16"/>
    <sheet name="12_Anexo_Fila05" sheetId="17" r:id="rId17"/>
    <sheet name="13_CAPEX_OPEX_USD" sheetId="18" r:id="rId18"/>
    <sheet name="14_Biblioteca_Costos_v6" sheetId="19" r:id="rId19"/>
    <sheet name="15_Mapeo_Activos_v6" sheetId="20" r:id="rId20"/>
    <sheet name="16_CAPEX_OPEX_USD_v6" sheetId="21" r:id="rId21"/>
    <sheet name="17_Indicadores_USD_pulg_m" sheetId="22" r:id="rId22"/>
    <sheet name="12A_Nota_Anexo_Fila05" sheetId="23" r:id="rId23"/>
    <sheet name="15A_Nota_Mapeo_Activos_v6" sheetId="24" r:id="rId24"/>
    <sheet name="14A_Origen_Biblioteca_v6" sheetId="25" r:id="rId25"/>
    <sheet name="14B_Bibliografia_Benchmarks" sheetId="26" r:id="rId26"/>
    <sheet name="16A_Nota_G6_H9" sheetId="27" r:id="rId27"/>
    <sheet name="16C_Rangos_Parametros" sheetId="28" r:id="rId28"/>
    <sheet name="16D_Semaforo_Consolidado" sheetId="29" r:id="rId29"/>
    <sheet name="14D_Desglose_Familias_v6" sheetId="30" r:id="rId30"/>
  </sheets>
  <definedNames>
    <definedName name="_xlnm._FilterDatabase" localSheetId="17" hidden="1">'13_CAPEX_OPEX_USD'!$A$26:$Z$650</definedName>
    <definedName name="_xlnm._FilterDatabase" localSheetId="18" hidden="1">'14_Biblioteca_Costos_v6'!$A$5:$M$20</definedName>
    <definedName name="_xlnm._FilterDatabase" localSheetId="19" hidden="1">'15_Mapeo_Activos_v6'!$A$5:$P$161</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4" i="30" l="1"/>
  <c r="G193" i="30"/>
  <c r="G192" i="30"/>
  <c r="G191" i="30"/>
  <c r="G190" i="30"/>
  <c r="G189" i="30"/>
  <c r="G188" i="30"/>
  <c r="G187" i="30"/>
  <c r="G186" i="30"/>
  <c r="G185" i="30"/>
  <c r="G184" i="30"/>
  <c r="G183" i="30"/>
  <c r="G182" i="30"/>
  <c r="G181" i="30"/>
  <c r="G180" i="30"/>
  <c r="I175" i="30"/>
  <c r="H175" i="30"/>
  <c r="G175" i="30"/>
  <c r="I174" i="30"/>
  <c r="H174" i="30"/>
  <c r="G174" i="30"/>
  <c r="I173" i="30"/>
  <c r="H173" i="30"/>
  <c r="G173" i="30"/>
  <c r="I172" i="30"/>
  <c r="H172" i="30"/>
  <c r="G172" i="30"/>
  <c r="I171" i="30"/>
  <c r="H171" i="30"/>
  <c r="G171" i="30"/>
  <c r="L170" i="30"/>
  <c r="K170" i="30"/>
  <c r="J170" i="30"/>
  <c r="L169" i="30"/>
  <c r="K169" i="30"/>
  <c r="J169" i="30"/>
  <c r="L168" i="30"/>
  <c r="K168" i="30"/>
  <c r="J168" i="30"/>
  <c r="L167" i="30"/>
  <c r="K167" i="30"/>
  <c r="J167" i="30"/>
  <c r="L166" i="30"/>
  <c r="K166" i="30"/>
  <c r="J166" i="30"/>
  <c r="I165" i="30"/>
  <c r="H165" i="30"/>
  <c r="G165" i="30"/>
  <c r="I164" i="30"/>
  <c r="H164" i="30"/>
  <c r="G164" i="30"/>
  <c r="I163" i="30"/>
  <c r="H163" i="30"/>
  <c r="G163" i="30"/>
  <c r="I162" i="30"/>
  <c r="H162" i="30"/>
  <c r="G162" i="30"/>
  <c r="I161" i="30"/>
  <c r="H161" i="30"/>
  <c r="G161" i="30"/>
  <c r="L160" i="30"/>
  <c r="K160" i="30"/>
  <c r="J160" i="30"/>
  <c r="L159" i="30"/>
  <c r="K159" i="30"/>
  <c r="J159" i="30"/>
  <c r="L158" i="30"/>
  <c r="K158" i="30"/>
  <c r="J158" i="30"/>
  <c r="L157" i="30"/>
  <c r="K157" i="30"/>
  <c r="J157" i="30"/>
  <c r="L156" i="30"/>
  <c r="K156" i="30"/>
  <c r="J156" i="30"/>
  <c r="I155" i="30"/>
  <c r="H155" i="30"/>
  <c r="G155" i="30"/>
  <c r="I154" i="30"/>
  <c r="H154" i="30"/>
  <c r="G154" i="30"/>
  <c r="I153" i="30"/>
  <c r="H153" i="30"/>
  <c r="G153" i="30"/>
  <c r="I152" i="30"/>
  <c r="H152" i="30"/>
  <c r="G152" i="30"/>
  <c r="I151" i="30"/>
  <c r="H151" i="30"/>
  <c r="G151" i="30"/>
  <c r="L150" i="30"/>
  <c r="K150" i="30"/>
  <c r="J150" i="30"/>
  <c r="L149" i="30"/>
  <c r="K149" i="30"/>
  <c r="J149" i="30"/>
  <c r="L148" i="30"/>
  <c r="K148" i="30"/>
  <c r="J148" i="30"/>
  <c r="L147" i="30"/>
  <c r="K147" i="30"/>
  <c r="J147" i="30"/>
  <c r="L146" i="30"/>
  <c r="K146" i="30"/>
  <c r="J146" i="30"/>
  <c r="I145" i="30"/>
  <c r="H145" i="30"/>
  <c r="G145" i="30"/>
  <c r="I144" i="30"/>
  <c r="H144" i="30"/>
  <c r="G144" i="30"/>
  <c r="I143" i="30"/>
  <c r="H143" i="30"/>
  <c r="G143" i="30"/>
  <c r="I142" i="30"/>
  <c r="H142" i="30"/>
  <c r="G142" i="30"/>
  <c r="I141" i="30"/>
  <c r="H141" i="30"/>
  <c r="G141" i="30"/>
  <c r="L140" i="30"/>
  <c r="K140" i="30"/>
  <c r="J140" i="30"/>
  <c r="L139" i="30"/>
  <c r="K139" i="30"/>
  <c r="J139" i="30"/>
  <c r="L138" i="30"/>
  <c r="K138" i="30"/>
  <c r="J138" i="30"/>
  <c r="L137" i="30"/>
  <c r="K137" i="30"/>
  <c r="J137" i="30"/>
  <c r="L136" i="30"/>
  <c r="K136" i="30"/>
  <c r="J136" i="30"/>
  <c r="I135" i="30"/>
  <c r="H135" i="30"/>
  <c r="G135" i="30"/>
  <c r="I134" i="30"/>
  <c r="H134" i="30"/>
  <c r="G134" i="30"/>
  <c r="I133" i="30"/>
  <c r="H133" i="30"/>
  <c r="G133" i="30"/>
  <c r="I132" i="30"/>
  <c r="H132" i="30"/>
  <c r="G132" i="30"/>
  <c r="I131" i="30"/>
  <c r="H131" i="30"/>
  <c r="G131" i="30"/>
  <c r="L130" i="30"/>
  <c r="K130" i="30"/>
  <c r="J130" i="30"/>
  <c r="L129" i="30"/>
  <c r="K129" i="30"/>
  <c r="J129" i="30"/>
  <c r="L128" i="30"/>
  <c r="K128" i="30"/>
  <c r="J128" i="30"/>
  <c r="L127" i="30"/>
  <c r="K127" i="30"/>
  <c r="J127" i="30"/>
  <c r="L126" i="30"/>
  <c r="K126" i="30"/>
  <c r="J126" i="30"/>
  <c r="I125" i="30"/>
  <c r="H125" i="30"/>
  <c r="G125" i="30"/>
  <c r="I124" i="30"/>
  <c r="H124" i="30"/>
  <c r="G124" i="30"/>
  <c r="I123" i="30"/>
  <c r="H123" i="30"/>
  <c r="G123" i="30"/>
  <c r="I122" i="30"/>
  <c r="H122" i="30"/>
  <c r="G122" i="30"/>
  <c r="I121" i="30"/>
  <c r="H121" i="30"/>
  <c r="G121" i="30"/>
  <c r="L120" i="30"/>
  <c r="K120" i="30"/>
  <c r="J120" i="30"/>
  <c r="L119" i="30"/>
  <c r="K119" i="30"/>
  <c r="J119" i="30"/>
  <c r="L118" i="30"/>
  <c r="K118" i="30"/>
  <c r="J118" i="30"/>
  <c r="L117" i="30"/>
  <c r="K117" i="30"/>
  <c r="J117" i="30"/>
  <c r="L116" i="30"/>
  <c r="K116" i="30"/>
  <c r="J116" i="30"/>
  <c r="I115" i="30"/>
  <c r="H115" i="30"/>
  <c r="G115" i="30"/>
  <c r="I114" i="30"/>
  <c r="H114" i="30"/>
  <c r="G114" i="30"/>
  <c r="I113" i="30"/>
  <c r="H113" i="30"/>
  <c r="G113" i="30"/>
  <c r="I112" i="30"/>
  <c r="H112" i="30"/>
  <c r="G112" i="30"/>
  <c r="I111" i="30"/>
  <c r="H111" i="30"/>
  <c r="G111" i="30"/>
  <c r="L110" i="30"/>
  <c r="K110" i="30"/>
  <c r="J110" i="30"/>
  <c r="L109" i="30"/>
  <c r="K109" i="30"/>
  <c r="J109" i="30"/>
  <c r="L108" i="30"/>
  <c r="K108" i="30"/>
  <c r="J108" i="30"/>
  <c r="L107" i="30"/>
  <c r="K107" i="30"/>
  <c r="J107" i="30"/>
  <c r="L106" i="30"/>
  <c r="K106" i="30"/>
  <c r="J106" i="30"/>
  <c r="I105" i="30"/>
  <c r="H105" i="30"/>
  <c r="G105" i="30"/>
  <c r="I104" i="30"/>
  <c r="H104" i="30"/>
  <c r="G104" i="30"/>
  <c r="I103" i="30"/>
  <c r="H103" i="30"/>
  <c r="G103" i="30"/>
  <c r="I102" i="30"/>
  <c r="H102" i="30"/>
  <c r="G102" i="30"/>
  <c r="I101" i="30"/>
  <c r="H101" i="30"/>
  <c r="G101" i="30"/>
  <c r="L100" i="30"/>
  <c r="K100" i="30"/>
  <c r="J100" i="30"/>
  <c r="L99" i="30"/>
  <c r="K99" i="30"/>
  <c r="J99" i="30"/>
  <c r="L98" i="30"/>
  <c r="K98" i="30"/>
  <c r="J98" i="30"/>
  <c r="L97" i="30"/>
  <c r="K97" i="30"/>
  <c r="J97" i="30"/>
  <c r="L96" i="30"/>
  <c r="K96" i="30"/>
  <c r="J96" i="30"/>
  <c r="I95" i="30"/>
  <c r="H95" i="30"/>
  <c r="G95" i="30"/>
  <c r="I94" i="30"/>
  <c r="H94" i="30"/>
  <c r="G94" i="30"/>
  <c r="I93" i="30"/>
  <c r="H93" i="30"/>
  <c r="G93" i="30"/>
  <c r="I92" i="30"/>
  <c r="H92" i="30"/>
  <c r="G92" i="30"/>
  <c r="I91" i="30"/>
  <c r="H91" i="30"/>
  <c r="G91" i="30"/>
  <c r="L90" i="30"/>
  <c r="K90" i="30"/>
  <c r="J90" i="30"/>
  <c r="L89" i="30"/>
  <c r="K89" i="30"/>
  <c r="J89" i="30"/>
  <c r="L88" i="30"/>
  <c r="K88" i="30"/>
  <c r="J88" i="30"/>
  <c r="L87" i="30"/>
  <c r="K87" i="30"/>
  <c r="J87" i="30"/>
  <c r="L86" i="30"/>
  <c r="K86" i="30"/>
  <c r="J86" i="30"/>
  <c r="I85" i="30"/>
  <c r="H85" i="30"/>
  <c r="G85" i="30"/>
  <c r="I84" i="30"/>
  <c r="H84" i="30"/>
  <c r="G84" i="30"/>
  <c r="I83" i="30"/>
  <c r="H83" i="30"/>
  <c r="G83" i="30"/>
  <c r="I82" i="30"/>
  <c r="H82" i="30"/>
  <c r="G82" i="30"/>
  <c r="I81" i="30"/>
  <c r="H81" i="30"/>
  <c r="G81" i="30"/>
  <c r="L80" i="30"/>
  <c r="K80" i="30"/>
  <c r="J80" i="30"/>
  <c r="L79" i="30"/>
  <c r="K79" i="30"/>
  <c r="J79" i="30"/>
  <c r="L78" i="30"/>
  <c r="K78" i="30"/>
  <c r="J78" i="30"/>
  <c r="L77" i="30"/>
  <c r="K77" i="30"/>
  <c r="J77" i="30"/>
  <c r="L76" i="30"/>
  <c r="K76" i="30"/>
  <c r="J76" i="30"/>
  <c r="I75" i="30"/>
  <c r="H75" i="30"/>
  <c r="G75" i="30"/>
  <c r="I74" i="30"/>
  <c r="H74" i="30"/>
  <c r="G74" i="30"/>
  <c r="I73" i="30"/>
  <c r="H73" i="30"/>
  <c r="G73" i="30"/>
  <c r="I72" i="30"/>
  <c r="H72" i="30"/>
  <c r="G72" i="30"/>
  <c r="I71" i="30"/>
  <c r="H71" i="30"/>
  <c r="G71" i="30"/>
  <c r="L70" i="30"/>
  <c r="K70" i="30"/>
  <c r="J70" i="30"/>
  <c r="L69" i="30"/>
  <c r="K69" i="30"/>
  <c r="J69" i="30"/>
  <c r="L68" i="30"/>
  <c r="K68" i="30"/>
  <c r="J68" i="30"/>
  <c r="L67" i="30"/>
  <c r="K67" i="30"/>
  <c r="J67" i="30"/>
  <c r="L66" i="30"/>
  <c r="K66" i="30"/>
  <c r="J66" i="30"/>
  <c r="I65" i="30"/>
  <c r="H65" i="30"/>
  <c r="G65" i="30"/>
  <c r="I64" i="30"/>
  <c r="H64" i="30"/>
  <c r="G64" i="30"/>
  <c r="I63" i="30"/>
  <c r="H63" i="30"/>
  <c r="G63" i="30"/>
  <c r="I62" i="30"/>
  <c r="H62" i="30"/>
  <c r="G62" i="30"/>
  <c r="I61" i="30"/>
  <c r="H61" i="30"/>
  <c r="G61" i="30"/>
  <c r="L60" i="30"/>
  <c r="K60" i="30"/>
  <c r="J60" i="30"/>
  <c r="L59" i="30"/>
  <c r="K59" i="30"/>
  <c r="J59" i="30"/>
  <c r="L58" i="30"/>
  <c r="K58" i="30"/>
  <c r="J58" i="30"/>
  <c r="L57" i="30"/>
  <c r="K57" i="30"/>
  <c r="J57" i="30"/>
  <c r="L56" i="30"/>
  <c r="K56" i="30"/>
  <c r="J56" i="30"/>
  <c r="I55" i="30"/>
  <c r="H55" i="30"/>
  <c r="G55" i="30"/>
  <c r="I54" i="30"/>
  <c r="H54" i="30"/>
  <c r="G54" i="30"/>
  <c r="I53" i="30"/>
  <c r="H53" i="30"/>
  <c r="G53" i="30"/>
  <c r="I52" i="30"/>
  <c r="H52" i="30"/>
  <c r="G52" i="30"/>
  <c r="I51" i="30"/>
  <c r="H51" i="30"/>
  <c r="G51" i="30"/>
  <c r="L50" i="30"/>
  <c r="K50" i="30"/>
  <c r="J50" i="30"/>
  <c r="L49" i="30"/>
  <c r="K49" i="30"/>
  <c r="J49" i="30"/>
  <c r="L48" i="30"/>
  <c r="K48" i="30"/>
  <c r="J48" i="30"/>
  <c r="L47" i="30"/>
  <c r="K47" i="30"/>
  <c r="J47" i="30"/>
  <c r="L46" i="30"/>
  <c r="K46" i="30"/>
  <c r="J46" i="30"/>
  <c r="I45" i="30"/>
  <c r="H45" i="30"/>
  <c r="G45" i="30"/>
  <c r="I44" i="30"/>
  <c r="H44" i="30"/>
  <c r="G44" i="30"/>
  <c r="I43" i="30"/>
  <c r="H43" i="30"/>
  <c r="G43" i="30"/>
  <c r="I42" i="30"/>
  <c r="H42" i="30"/>
  <c r="G42" i="30"/>
  <c r="I41" i="30"/>
  <c r="H41" i="30"/>
  <c r="G41" i="30"/>
  <c r="L40" i="30"/>
  <c r="K40" i="30"/>
  <c r="J40" i="30"/>
  <c r="L39" i="30"/>
  <c r="K39" i="30"/>
  <c r="J39" i="30"/>
  <c r="L38" i="30"/>
  <c r="K38" i="30"/>
  <c r="J38" i="30"/>
  <c r="L37" i="30"/>
  <c r="K37" i="30"/>
  <c r="J37" i="30"/>
  <c r="L36" i="30"/>
  <c r="K36" i="30"/>
  <c r="J36" i="30"/>
  <c r="I35" i="30"/>
  <c r="H35" i="30"/>
  <c r="G35" i="30"/>
  <c r="I34" i="30"/>
  <c r="H34" i="30"/>
  <c r="G34" i="30"/>
  <c r="I33" i="30"/>
  <c r="H33" i="30"/>
  <c r="G33" i="30"/>
  <c r="I32" i="30"/>
  <c r="H32" i="30"/>
  <c r="G32" i="30"/>
  <c r="I31" i="30"/>
  <c r="H31" i="30"/>
  <c r="G31" i="30"/>
  <c r="L30" i="30"/>
  <c r="K30" i="30"/>
  <c r="J30" i="30"/>
  <c r="L29" i="30"/>
  <c r="K29" i="30"/>
  <c r="J29" i="30"/>
  <c r="L28" i="30"/>
  <c r="K28" i="30"/>
  <c r="J28" i="30"/>
  <c r="L27" i="30"/>
  <c r="K27" i="30"/>
  <c r="J27" i="30"/>
  <c r="L26" i="30"/>
  <c r="K26" i="30"/>
  <c r="J26" i="30"/>
  <c r="N20" i="30"/>
  <c r="M20" i="30"/>
  <c r="J20" i="30"/>
  <c r="I20" i="30"/>
  <c r="H20" i="30"/>
  <c r="G20" i="30"/>
  <c r="F20" i="30"/>
  <c r="E20" i="30"/>
  <c r="D20" i="30"/>
  <c r="C20" i="30"/>
  <c r="B20" i="30"/>
  <c r="A20" i="30"/>
  <c r="K20" i="30" s="1"/>
  <c r="B194" i="30" s="1"/>
  <c r="C194" i="30" s="1"/>
  <c r="N19" i="30"/>
  <c r="M19" i="30"/>
  <c r="J19" i="30"/>
  <c r="I19" i="30"/>
  <c r="H19" i="30"/>
  <c r="G19" i="30"/>
  <c r="F19" i="30"/>
  <c r="E19" i="30"/>
  <c r="D19" i="30"/>
  <c r="C19" i="30"/>
  <c r="B19" i="30"/>
  <c r="A19" i="30"/>
  <c r="A193" i="30" s="1"/>
  <c r="N18" i="30"/>
  <c r="M18" i="30"/>
  <c r="J18" i="30"/>
  <c r="I18" i="30"/>
  <c r="H18" i="30"/>
  <c r="G18" i="30"/>
  <c r="F18" i="30"/>
  <c r="E18" i="30"/>
  <c r="D18" i="30"/>
  <c r="C18" i="30"/>
  <c r="B18" i="30"/>
  <c r="A18" i="30"/>
  <c r="N17" i="30"/>
  <c r="M17" i="30"/>
  <c r="J17" i="30"/>
  <c r="I17" i="30"/>
  <c r="H17" i="30"/>
  <c r="G17" i="30"/>
  <c r="F17" i="30"/>
  <c r="E17" i="30"/>
  <c r="D17" i="30"/>
  <c r="C17" i="30"/>
  <c r="B17" i="30"/>
  <c r="A17" i="30"/>
  <c r="A191" i="30" s="1"/>
  <c r="N16" i="30"/>
  <c r="M16" i="30"/>
  <c r="J16" i="30"/>
  <c r="I16" i="30"/>
  <c r="H16" i="30"/>
  <c r="G16" i="30"/>
  <c r="F16" i="30"/>
  <c r="E16" i="30"/>
  <c r="D16" i="30"/>
  <c r="C16" i="30"/>
  <c r="B16" i="30"/>
  <c r="A16" i="30"/>
  <c r="N15" i="30"/>
  <c r="M15" i="30"/>
  <c r="J15" i="30"/>
  <c r="I15" i="30"/>
  <c r="H15" i="30"/>
  <c r="G15" i="30"/>
  <c r="F15" i="30"/>
  <c r="E15" i="30"/>
  <c r="D15" i="30"/>
  <c r="C15" i="30"/>
  <c r="B15" i="30"/>
  <c r="A15" i="30"/>
  <c r="A189" i="30" s="1"/>
  <c r="N14" i="30"/>
  <c r="M14" i="30"/>
  <c r="J14" i="30"/>
  <c r="I14" i="30"/>
  <c r="H14" i="30"/>
  <c r="G14" i="30"/>
  <c r="F14" i="30"/>
  <c r="E14" i="30"/>
  <c r="D14" i="30"/>
  <c r="C14" i="30"/>
  <c r="B14" i="30"/>
  <c r="A14" i="30"/>
  <c r="K14" i="30" s="1"/>
  <c r="B188" i="30" s="1"/>
  <c r="C188" i="30" s="1"/>
  <c r="N13" i="30"/>
  <c r="M13" i="30"/>
  <c r="J13" i="30"/>
  <c r="I13" i="30"/>
  <c r="H13" i="30"/>
  <c r="G13" i="30"/>
  <c r="F13" i="30"/>
  <c r="E13" i="30"/>
  <c r="D13" i="30"/>
  <c r="C13" i="30"/>
  <c r="B13" i="30"/>
  <c r="A13" i="30"/>
  <c r="A187" i="30" s="1"/>
  <c r="N12" i="30"/>
  <c r="M12" i="30"/>
  <c r="J12" i="30"/>
  <c r="I12" i="30"/>
  <c r="H12" i="30"/>
  <c r="G12" i="30"/>
  <c r="F12" i="30"/>
  <c r="E12" i="30"/>
  <c r="D12" i="30"/>
  <c r="C12" i="30"/>
  <c r="B12" i="30"/>
  <c r="A12" i="30"/>
  <c r="K12" i="30" s="1"/>
  <c r="B186" i="30" s="1"/>
  <c r="C186" i="30" s="1"/>
  <c r="N11" i="30"/>
  <c r="M11" i="30"/>
  <c r="J11" i="30"/>
  <c r="I11" i="30"/>
  <c r="H11" i="30"/>
  <c r="G11" i="30"/>
  <c r="F11" i="30"/>
  <c r="E11" i="30"/>
  <c r="D11" i="30"/>
  <c r="C11" i="30"/>
  <c r="B11" i="30"/>
  <c r="A11" i="30"/>
  <c r="A185" i="30" s="1"/>
  <c r="N10" i="30"/>
  <c r="M10" i="30"/>
  <c r="J10" i="30"/>
  <c r="I10" i="30"/>
  <c r="H10" i="30"/>
  <c r="G10" i="30"/>
  <c r="F10" i="30"/>
  <c r="E10" i="30"/>
  <c r="D10" i="30"/>
  <c r="C10" i="30"/>
  <c r="B10" i="30"/>
  <c r="A10" i="30"/>
  <c r="A184" i="30" s="1"/>
  <c r="N9" i="30"/>
  <c r="M9" i="30"/>
  <c r="J9" i="30"/>
  <c r="I9" i="30"/>
  <c r="H9" i="30"/>
  <c r="G9" i="30"/>
  <c r="F9" i="30"/>
  <c r="E9" i="30"/>
  <c r="D9" i="30"/>
  <c r="C9" i="30"/>
  <c r="B9" i="30"/>
  <c r="A9" i="30"/>
  <c r="N8" i="30"/>
  <c r="M8" i="30"/>
  <c r="J8" i="30"/>
  <c r="I8" i="30"/>
  <c r="H8" i="30"/>
  <c r="G8" i="30"/>
  <c r="F8" i="30"/>
  <c r="E8" i="30"/>
  <c r="D8" i="30"/>
  <c r="C8" i="30"/>
  <c r="B8" i="30"/>
  <c r="A8" i="30"/>
  <c r="A182" i="30" s="1"/>
  <c r="N7" i="30"/>
  <c r="M7" i="30"/>
  <c r="J7" i="30"/>
  <c r="I7" i="30"/>
  <c r="H7" i="30"/>
  <c r="G7" i="30"/>
  <c r="F7" i="30"/>
  <c r="E7" i="30"/>
  <c r="D7" i="30"/>
  <c r="C7" i="30"/>
  <c r="B7" i="30"/>
  <c r="A7" i="30"/>
  <c r="N6" i="30"/>
  <c r="M6" i="30"/>
  <c r="J6" i="30"/>
  <c r="I6" i="30"/>
  <c r="H6" i="30"/>
  <c r="G6" i="30"/>
  <c r="F6" i="30"/>
  <c r="E6" i="30"/>
  <c r="D6" i="30"/>
  <c r="C6" i="30"/>
  <c r="B6" i="30"/>
  <c r="A6" i="30"/>
  <c r="G29" i="30" s="1"/>
  <c r="F26" i="29"/>
  <c r="E26" i="29"/>
  <c r="D26" i="29"/>
  <c r="B26" i="29"/>
  <c r="F25" i="29"/>
  <c r="E25" i="29"/>
  <c r="D25" i="29"/>
  <c r="B25" i="29"/>
  <c r="F24" i="29"/>
  <c r="E24" i="29"/>
  <c r="D24" i="29"/>
  <c r="B24" i="29"/>
  <c r="F23" i="29"/>
  <c r="E23" i="29"/>
  <c r="D23" i="29"/>
  <c r="B23" i="29"/>
  <c r="F22" i="29"/>
  <c r="E22" i="29"/>
  <c r="D22" i="29"/>
  <c r="B22" i="29"/>
  <c r="F21" i="29"/>
  <c r="E21" i="29"/>
  <c r="D21" i="29"/>
  <c r="B21" i="29"/>
  <c r="F20" i="29"/>
  <c r="E20" i="29"/>
  <c r="D20" i="29"/>
  <c r="B20" i="29"/>
  <c r="B8" i="29"/>
  <c r="B9" i="29" s="1"/>
  <c r="B7" i="29"/>
  <c r="B20" i="27"/>
  <c r="B19" i="27"/>
  <c r="B18" i="27"/>
  <c r="B17" i="27"/>
  <c r="C6" i="22"/>
  <c r="B6" i="22"/>
  <c r="B7" i="22" s="1"/>
  <c r="Y50" i="21"/>
  <c r="X50" i="21"/>
  <c r="W50" i="21"/>
  <c r="D50" i="21"/>
  <c r="B50" i="21"/>
  <c r="A50" i="21"/>
  <c r="Y49" i="21"/>
  <c r="X49" i="21"/>
  <c r="W49" i="21"/>
  <c r="D49" i="21"/>
  <c r="B49" i="21"/>
  <c r="A49" i="21"/>
  <c r="Y48" i="21"/>
  <c r="X48" i="21"/>
  <c r="W48" i="21"/>
  <c r="D48" i="21"/>
  <c r="B48" i="21"/>
  <c r="A48" i="21"/>
  <c r="Y47" i="21"/>
  <c r="X47" i="21"/>
  <c r="W47" i="21"/>
  <c r="D47" i="21"/>
  <c r="B47" i="21"/>
  <c r="A47" i="21"/>
  <c r="Y46" i="21"/>
  <c r="X46" i="21"/>
  <c r="W46" i="21"/>
  <c r="D46" i="21"/>
  <c r="B46" i="21"/>
  <c r="A46" i="21"/>
  <c r="Y45" i="21"/>
  <c r="X45" i="21"/>
  <c r="W45" i="21"/>
  <c r="D45" i="21"/>
  <c r="B45" i="21"/>
  <c r="A45" i="21"/>
  <c r="Y44" i="21"/>
  <c r="X44" i="21"/>
  <c r="W44" i="21"/>
  <c r="D44" i="21"/>
  <c r="B44" i="21"/>
  <c r="A44" i="21"/>
  <c r="Y43" i="21"/>
  <c r="X43" i="21"/>
  <c r="W43" i="21"/>
  <c r="D43" i="21"/>
  <c r="B43" i="21"/>
  <c r="A43" i="21"/>
  <c r="Y42" i="21"/>
  <c r="X42" i="21"/>
  <c r="W42" i="21"/>
  <c r="D42" i="21"/>
  <c r="B42" i="21"/>
  <c r="A42" i="21"/>
  <c r="Y41" i="21"/>
  <c r="X41" i="21"/>
  <c r="W41" i="21"/>
  <c r="D41" i="21"/>
  <c r="B41" i="21"/>
  <c r="A41" i="21"/>
  <c r="Y40" i="21"/>
  <c r="X40" i="21"/>
  <c r="W40" i="21"/>
  <c r="D40" i="21"/>
  <c r="B40" i="21"/>
  <c r="A40" i="21"/>
  <c r="Y39" i="21"/>
  <c r="X39" i="21"/>
  <c r="W39" i="21"/>
  <c r="D39" i="21"/>
  <c r="B39" i="21"/>
  <c r="A39" i="21"/>
  <c r="Y38" i="21"/>
  <c r="X38" i="21"/>
  <c r="W38" i="21"/>
  <c r="D38" i="21"/>
  <c r="B38" i="21"/>
  <c r="A38" i="21"/>
  <c r="Y37" i="21"/>
  <c r="X37" i="21"/>
  <c r="W37" i="21"/>
  <c r="D37" i="21"/>
  <c r="B37" i="21"/>
  <c r="A37" i="21"/>
  <c r="Y36" i="21"/>
  <c r="X36" i="21"/>
  <c r="W36" i="21"/>
  <c r="D36" i="21"/>
  <c r="B36" i="21"/>
  <c r="A36" i="21"/>
  <c r="Y35" i="21"/>
  <c r="X35" i="21"/>
  <c r="W35" i="21"/>
  <c r="D35" i="21"/>
  <c r="B35" i="21"/>
  <c r="A35" i="21"/>
  <c r="Y34" i="21"/>
  <c r="X34" i="21"/>
  <c r="W34" i="21"/>
  <c r="D34" i="21"/>
  <c r="B34" i="21"/>
  <c r="A34" i="21"/>
  <c r="Y33" i="21"/>
  <c r="X33" i="21"/>
  <c r="W33" i="21"/>
  <c r="D33" i="21"/>
  <c r="B33" i="21"/>
  <c r="A33" i="21"/>
  <c r="Y32" i="21"/>
  <c r="X32" i="21"/>
  <c r="W32" i="21"/>
  <c r="D32" i="21"/>
  <c r="B32" i="21"/>
  <c r="A32" i="21"/>
  <c r="Y31" i="21"/>
  <c r="X31" i="21"/>
  <c r="W31" i="21"/>
  <c r="D31" i="21"/>
  <c r="B31" i="21"/>
  <c r="A31" i="21"/>
  <c r="Y30" i="21"/>
  <c r="X30" i="21"/>
  <c r="W30" i="21"/>
  <c r="D30" i="21"/>
  <c r="B30" i="21"/>
  <c r="A30" i="21"/>
  <c r="Y29" i="21"/>
  <c r="X29" i="21"/>
  <c r="W29" i="21"/>
  <c r="D29" i="21"/>
  <c r="B29" i="21"/>
  <c r="A29" i="21"/>
  <c r="Y28" i="21"/>
  <c r="X28" i="21"/>
  <c r="W28" i="21"/>
  <c r="D28" i="21"/>
  <c r="B28" i="21"/>
  <c r="A28" i="21"/>
  <c r="Y27" i="21"/>
  <c r="X27" i="21"/>
  <c r="W27" i="21"/>
  <c r="D27" i="21"/>
  <c r="B27" i="21"/>
  <c r="A27" i="21"/>
  <c r="P13" i="21"/>
  <c r="R12" i="21"/>
  <c r="Q12" i="21"/>
  <c r="C26" i="29" s="1"/>
  <c r="P12" i="21"/>
  <c r="R11" i="21"/>
  <c r="Q11" i="21"/>
  <c r="C25" i="29" s="1"/>
  <c r="P11" i="21"/>
  <c r="N11" i="21"/>
  <c r="M11" i="21"/>
  <c r="R10" i="21"/>
  <c r="Q10" i="21"/>
  <c r="C24" i="29" s="1"/>
  <c r="P10" i="21"/>
  <c r="N10" i="21"/>
  <c r="M10" i="21"/>
  <c r="R9" i="21"/>
  <c r="Q9" i="21"/>
  <c r="C23" i="29" s="1"/>
  <c r="P9" i="21"/>
  <c r="N9" i="21"/>
  <c r="M9" i="21"/>
  <c r="R8" i="21"/>
  <c r="Q8" i="21"/>
  <c r="C22" i="29" s="1"/>
  <c r="P8" i="21"/>
  <c r="N8" i="21"/>
  <c r="M8" i="21"/>
  <c r="R7" i="21"/>
  <c r="Q7" i="21"/>
  <c r="C21" i="29" s="1"/>
  <c r="P7" i="21"/>
  <c r="N7" i="21"/>
  <c r="M7" i="21"/>
  <c r="R6" i="21"/>
  <c r="Q6" i="21"/>
  <c r="P6" i="21"/>
  <c r="N6" i="21"/>
  <c r="M6" i="21"/>
  <c r="Y50" i="18"/>
  <c r="X50" i="18"/>
  <c r="W50" i="18"/>
  <c r="D50" i="18"/>
  <c r="B50" i="18"/>
  <c r="A50" i="18"/>
  <c r="Y49" i="18"/>
  <c r="X49" i="18"/>
  <c r="W49" i="18"/>
  <c r="D49" i="18"/>
  <c r="L49" i="18" s="1"/>
  <c r="B49" i="18"/>
  <c r="A49" i="18"/>
  <c r="Y48" i="18"/>
  <c r="X48" i="18"/>
  <c r="W48" i="18"/>
  <c r="D48" i="18"/>
  <c r="R48" i="18" s="1"/>
  <c r="B48" i="18"/>
  <c r="A48" i="18"/>
  <c r="Y47" i="18"/>
  <c r="X47" i="18"/>
  <c r="W47" i="18"/>
  <c r="D47" i="18"/>
  <c r="R47" i="18" s="1"/>
  <c r="B47" i="18"/>
  <c r="A47" i="18"/>
  <c r="Y46" i="18"/>
  <c r="X46" i="18"/>
  <c r="W46" i="18"/>
  <c r="D46" i="18"/>
  <c r="L46" i="18" s="1"/>
  <c r="B46" i="18"/>
  <c r="A46" i="18"/>
  <c r="Y45" i="18"/>
  <c r="X45" i="18"/>
  <c r="W45" i="18"/>
  <c r="D45" i="18"/>
  <c r="B45" i="18"/>
  <c r="A45" i="18"/>
  <c r="Y44" i="18"/>
  <c r="X44" i="18"/>
  <c r="W44" i="18"/>
  <c r="D44" i="18"/>
  <c r="L44" i="18" s="1"/>
  <c r="B44" i="18"/>
  <c r="A44" i="18"/>
  <c r="Y43" i="18"/>
  <c r="X43" i="18"/>
  <c r="W43" i="18"/>
  <c r="D43" i="18"/>
  <c r="R43" i="18" s="1"/>
  <c r="B43" i="18"/>
  <c r="A43" i="18"/>
  <c r="Y42" i="18"/>
  <c r="X42" i="18"/>
  <c r="W42" i="18"/>
  <c r="D42" i="18"/>
  <c r="L42" i="18" s="1"/>
  <c r="B42" i="18"/>
  <c r="A42" i="18"/>
  <c r="Y41" i="18"/>
  <c r="X41" i="18"/>
  <c r="W41" i="18"/>
  <c r="D41" i="18"/>
  <c r="L41" i="18" s="1"/>
  <c r="B41" i="18"/>
  <c r="A41" i="18"/>
  <c r="Y40" i="18"/>
  <c r="X40" i="18"/>
  <c r="W40" i="18"/>
  <c r="D40" i="18"/>
  <c r="R40" i="18" s="1"/>
  <c r="B40" i="18"/>
  <c r="A40" i="18"/>
  <c r="Y39" i="18"/>
  <c r="X39" i="18"/>
  <c r="W39" i="18"/>
  <c r="D39" i="18"/>
  <c r="R39" i="18" s="1"/>
  <c r="B39" i="18"/>
  <c r="A39" i="18"/>
  <c r="Y38" i="18"/>
  <c r="X38" i="18"/>
  <c r="W38" i="18"/>
  <c r="D38" i="18"/>
  <c r="L38" i="18" s="1"/>
  <c r="B38" i="18"/>
  <c r="A38" i="18"/>
  <c r="Y37" i="18"/>
  <c r="X37" i="18"/>
  <c r="W37" i="18"/>
  <c r="D37" i="18"/>
  <c r="L37" i="18" s="1"/>
  <c r="B37" i="18"/>
  <c r="A37" i="18"/>
  <c r="Y36" i="18"/>
  <c r="X36" i="18"/>
  <c r="W36" i="18"/>
  <c r="D36" i="18"/>
  <c r="R36" i="18" s="1"/>
  <c r="B36" i="18"/>
  <c r="A36" i="18"/>
  <c r="Y35" i="18"/>
  <c r="X35" i="18"/>
  <c r="W35" i="18"/>
  <c r="D35" i="18"/>
  <c r="R35" i="18" s="1"/>
  <c r="B35" i="18"/>
  <c r="A35" i="18"/>
  <c r="Y34" i="18"/>
  <c r="X34" i="18"/>
  <c r="W34" i="18"/>
  <c r="D34" i="18"/>
  <c r="R34" i="18" s="1"/>
  <c r="B34" i="18"/>
  <c r="A34" i="18"/>
  <c r="Y33" i="18"/>
  <c r="X33" i="18"/>
  <c r="W33" i="18"/>
  <c r="D33" i="18"/>
  <c r="B33" i="18"/>
  <c r="A33" i="18"/>
  <c r="Y32" i="18"/>
  <c r="X32" i="18"/>
  <c r="W32" i="18"/>
  <c r="D32" i="18"/>
  <c r="J32" i="18" s="1"/>
  <c r="B32" i="18"/>
  <c r="A32" i="18"/>
  <c r="Y31" i="18"/>
  <c r="X31" i="18"/>
  <c r="W31" i="18"/>
  <c r="D31" i="18"/>
  <c r="B31" i="18"/>
  <c r="A31" i="18"/>
  <c r="Y30" i="18"/>
  <c r="X30" i="18"/>
  <c r="W30" i="18"/>
  <c r="D30" i="18"/>
  <c r="B30" i="18"/>
  <c r="A30" i="18"/>
  <c r="Y29" i="18"/>
  <c r="X29" i="18"/>
  <c r="W29" i="18"/>
  <c r="D29" i="18"/>
  <c r="L29" i="18" s="1"/>
  <c r="B29" i="18"/>
  <c r="A29" i="18"/>
  <c r="Y28" i="18"/>
  <c r="X28" i="18"/>
  <c r="W28" i="18"/>
  <c r="D28" i="18"/>
  <c r="R28" i="18" s="1"/>
  <c r="B28" i="18"/>
  <c r="A28" i="18"/>
  <c r="Y27" i="18"/>
  <c r="X27" i="18"/>
  <c r="W27" i="18"/>
  <c r="D27" i="18"/>
  <c r="B27" i="18"/>
  <c r="A27" i="18"/>
  <c r="T36" i="17"/>
  <c r="S36" i="17"/>
  <c r="L36" i="17"/>
  <c r="K36" i="17"/>
  <c r="J36" i="17"/>
  <c r="H36" i="17"/>
  <c r="G36" i="17"/>
  <c r="E36" i="17"/>
  <c r="D36" i="17"/>
  <c r="C36" i="17"/>
  <c r="B36" i="17"/>
  <c r="T35" i="17"/>
  <c r="S35" i="17"/>
  <c r="L35" i="17"/>
  <c r="K35" i="17"/>
  <c r="J35" i="17"/>
  <c r="H35" i="17"/>
  <c r="G35" i="17"/>
  <c r="E35" i="17"/>
  <c r="D35" i="17"/>
  <c r="C35" i="17"/>
  <c r="B35" i="17"/>
  <c r="T34" i="17"/>
  <c r="S34" i="17"/>
  <c r="L34" i="17"/>
  <c r="K34" i="17"/>
  <c r="J34" i="17"/>
  <c r="H34" i="17"/>
  <c r="G34" i="17"/>
  <c r="E34" i="17"/>
  <c r="D34" i="17"/>
  <c r="C34" i="17"/>
  <c r="B34" i="17"/>
  <c r="T33" i="17"/>
  <c r="S33" i="17"/>
  <c r="L33" i="17"/>
  <c r="K33" i="17"/>
  <c r="J33" i="17"/>
  <c r="H33" i="17"/>
  <c r="G33" i="17"/>
  <c r="E33" i="17"/>
  <c r="D33" i="17"/>
  <c r="C33" i="17"/>
  <c r="B33" i="17"/>
  <c r="T32" i="17"/>
  <c r="S32" i="17"/>
  <c r="L32" i="17"/>
  <c r="K32" i="17"/>
  <c r="J32" i="17"/>
  <c r="H32" i="17"/>
  <c r="G32" i="17"/>
  <c r="E32" i="17"/>
  <c r="D32" i="17"/>
  <c r="C32" i="17"/>
  <c r="B32" i="17"/>
  <c r="T31" i="17"/>
  <c r="S31" i="17"/>
  <c r="L31" i="17"/>
  <c r="K31" i="17"/>
  <c r="J31" i="17"/>
  <c r="H31" i="17"/>
  <c r="G31" i="17"/>
  <c r="E31" i="17"/>
  <c r="D31" i="17"/>
  <c r="C31" i="17"/>
  <c r="B31" i="17"/>
  <c r="T30" i="17"/>
  <c r="S30" i="17"/>
  <c r="L30" i="17"/>
  <c r="K30" i="17"/>
  <c r="J30" i="17"/>
  <c r="H30" i="17"/>
  <c r="G30" i="17"/>
  <c r="E30" i="17"/>
  <c r="D30" i="17"/>
  <c r="C30" i="17"/>
  <c r="B30" i="17"/>
  <c r="T29" i="17"/>
  <c r="S29" i="17"/>
  <c r="L29" i="17"/>
  <c r="K29" i="17"/>
  <c r="J29" i="17"/>
  <c r="H29" i="17"/>
  <c r="G29" i="17"/>
  <c r="E29" i="17"/>
  <c r="D29" i="17"/>
  <c r="C29" i="17"/>
  <c r="B29" i="17"/>
  <c r="T28" i="17"/>
  <c r="S28" i="17"/>
  <c r="L28" i="17"/>
  <c r="K28" i="17"/>
  <c r="J28" i="17"/>
  <c r="H28" i="17"/>
  <c r="G28" i="17"/>
  <c r="E28" i="17"/>
  <c r="D28" i="17"/>
  <c r="C28" i="17"/>
  <c r="B28" i="17"/>
  <c r="T27" i="17"/>
  <c r="S27" i="17"/>
  <c r="L27" i="17"/>
  <c r="K27" i="17"/>
  <c r="J27" i="17"/>
  <c r="H27" i="17"/>
  <c r="G27" i="17"/>
  <c r="E27" i="17"/>
  <c r="D27" i="17"/>
  <c r="C27" i="17"/>
  <c r="B27" i="17"/>
  <c r="T26" i="17"/>
  <c r="S26" i="17"/>
  <c r="L26" i="17"/>
  <c r="K26" i="17"/>
  <c r="J26" i="17"/>
  <c r="H26" i="17"/>
  <c r="G26" i="17"/>
  <c r="E26" i="17"/>
  <c r="D26" i="17"/>
  <c r="C26" i="17"/>
  <c r="B26" i="17"/>
  <c r="T25" i="17"/>
  <c r="S25" i="17"/>
  <c r="L25" i="17"/>
  <c r="K25" i="17"/>
  <c r="J25" i="17"/>
  <c r="H25" i="17"/>
  <c r="G25" i="17"/>
  <c r="E25" i="17"/>
  <c r="D25" i="17"/>
  <c r="C25" i="17"/>
  <c r="B25" i="17"/>
  <c r="T24" i="17"/>
  <c r="S24" i="17"/>
  <c r="L24" i="17"/>
  <c r="K24" i="17"/>
  <c r="J24" i="17"/>
  <c r="H24" i="17"/>
  <c r="G24" i="17"/>
  <c r="E24" i="17"/>
  <c r="D24" i="17"/>
  <c r="C24" i="17"/>
  <c r="B24" i="17"/>
  <c r="T23" i="17"/>
  <c r="S23" i="17"/>
  <c r="L23" i="17"/>
  <c r="K23" i="17"/>
  <c r="J23" i="17"/>
  <c r="H23" i="17"/>
  <c r="G23" i="17"/>
  <c r="E23" i="17"/>
  <c r="D23" i="17"/>
  <c r="C23" i="17"/>
  <c r="B23" i="17"/>
  <c r="T22" i="17"/>
  <c r="S22" i="17"/>
  <c r="L22" i="17"/>
  <c r="K22" i="17"/>
  <c r="J22" i="17"/>
  <c r="H22" i="17"/>
  <c r="G22" i="17"/>
  <c r="E22" i="17"/>
  <c r="D22" i="17"/>
  <c r="C22" i="17"/>
  <c r="B22" i="17"/>
  <c r="T21" i="17"/>
  <c r="S21" i="17"/>
  <c r="L21" i="17"/>
  <c r="K21" i="17"/>
  <c r="J21" i="17"/>
  <c r="H21" i="17"/>
  <c r="G21" i="17"/>
  <c r="E21" i="17"/>
  <c r="D21" i="17"/>
  <c r="C21" i="17"/>
  <c r="B21" i="17"/>
  <c r="T20" i="17"/>
  <c r="S20" i="17"/>
  <c r="L20" i="17"/>
  <c r="K20" i="17"/>
  <c r="J20" i="17"/>
  <c r="H20" i="17"/>
  <c r="G20" i="17"/>
  <c r="E20" i="17"/>
  <c r="D20" i="17"/>
  <c r="C20" i="17"/>
  <c r="B20" i="17"/>
  <c r="T19" i="17"/>
  <c r="S19" i="17"/>
  <c r="L19" i="17"/>
  <c r="K19" i="17"/>
  <c r="J19" i="17"/>
  <c r="H19" i="17"/>
  <c r="G19" i="17"/>
  <c r="E19" i="17"/>
  <c r="D19" i="17"/>
  <c r="C19" i="17"/>
  <c r="B19" i="17"/>
  <c r="T18" i="17"/>
  <c r="S18" i="17"/>
  <c r="L18" i="17"/>
  <c r="K18" i="17"/>
  <c r="J18" i="17"/>
  <c r="H18" i="17"/>
  <c r="G18" i="17"/>
  <c r="E18" i="17"/>
  <c r="D18" i="17"/>
  <c r="C18" i="17"/>
  <c r="B18" i="17"/>
  <c r="T17" i="17"/>
  <c r="S17" i="17"/>
  <c r="L17" i="17"/>
  <c r="K17" i="17"/>
  <c r="J17" i="17"/>
  <c r="H17" i="17"/>
  <c r="G17" i="17"/>
  <c r="E17" i="17"/>
  <c r="D17" i="17"/>
  <c r="C17" i="17"/>
  <c r="B17" i="17"/>
  <c r="T16" i="17"/>
  <c r="S16" i="17"/>
  <c r="L16" i="17"/>
  <c r="K16" i="17"/>
  <c r="J16" i="17"/>
  <c r="H16" i="17"/>
  <c r="G16" i="17"/>
  <c r="E16" i="17"/>
  <c r="D16" i="17"/>
  <c r="C16" i="17"/>
  <c r="B16" i="17"/>
  <c r="T15" i="17"/>
  <c r="S15" i="17"/>
  <c r="L15" i="17"/>
  <c r="K15" i="17"/>
  <c r="J15" i="17"/>
  <c r="H15" i="17"/>
  <c r="G15" i="17"/>
  <c r="E15" i="17"/>
  <c r="D15" i="17"/>
  <c r="C15" i="17"/>
  <c r="B15" i="17"/>
  <c r="T14" i="17"/>
  <c r="S14" i="17"/>
  <c r="L14" i="17"/>
  <c r="K14" i="17"/>
  <c r="J14" i="17"/>
  <c r="H14" i="17"/>
  <c r="G14" i="17"/>
  <c r="E14" i="17"/>
  <c r="D14" i="17"/>
  <c r="C14" i="17"/>
  <c r="B14" i="17"/>
  <c r="T13" i="17"/>
  <c r="S13" i="17"/>
  <c r="L13" i="17"/>
  <c r="K13" i="17"/>
  <c r="J13" i="17"/>
  <c r="H13" i="17"/>
  <c r="G13" i="17"/>
  <c r="E13" i="17"/>
  <c r="D13" i="17"/>
  <c r="C13" i="17"/>
  <c r="B13" i="17"/>
  <c r="T12" i="17"/>
  <c r="S12" i="17"/>
  <c r="L12" i="17"/>
  <c r="K12" i="17"/>
  <c r="J12" i="17"/>
  <c r="H12" i="17"/>
  <c r="G12" i="17"/>
  <c r="E12" i="17"/>
  <c r="D12" i="17"/>
  <c r="C12" i="17"/>
  <c r="B12" i="17"/>
  <c r="T11" i="17"/>
  <c r="S11" i="17"/>
  <c r="L11" i="17"/>
  <c r="K11" i="17"/>
  <c r="J11" i="17"/>
  <c r="H11" i="17"/>
  <c r="G11" i="17"/>
  <c r="E11" i="17"/>
  <c r="D11" i="17"/>
  <c r="C11" i="17"/>
  <c r="B11" i="17"/>
  <c r="T10" i="17"/>
  <c r="S10" i="17"/>
  <c r="L10" i="17"/>
  <c r="K10" i="17"/>
  <c r="J10" i="17"/>
  <c r="H10" i="17"/>
  <c r="G10" i="17"/>
  <c r="E10" i="17"/>
  <c r="D10" i="17"/>
  <c r="C10" i="17"/>
  <c r="B10" i="17"/>
  <c r="T9" i="17"/>
  <c r="S9" i="17"/>
  <c r="L9" i="17"/>
  <c r="K9" i="17"/>
  <c r="J9" i="17"/>
  <c r="H9" i="17"/>
  <c r="G9" i="17"/>
  <c r="E9" i="17"/>
  <c r="D9" i="17"/>
  <c r="C9" i="17"/>
  <c r="B9" i="17"/>
  <c r="T8" i="17"/>
  <c r="S8" i="17"/>
  <c r="L8" i="17"/>
  <c r="K8" i="17"/>
  <c r="J8" i="17"/>
  <c r="H8" i="17"/>
  <c r="G8" i="17"/>
  <c r="E8" i="17"/>
  <c r="D8" i="17"/>
  <c r="C8" i="17"/>
  <c r="B8" i="17"/>
  <c r="T7" i="17"/>
  <c r="S7" i="17"/>
  <c r="L7" i="17"/>
  <c r="K7" i="17"/>
  <c r="J7" i="17"/>
  <c r="H7" i="17"/>
  <c r="G7" i="17"/>
  <c r="E7" i="17"/>
  <c r="D7" i="17"/>
  <c r="C7" i="17"/>
  <c r="B7" i="17"/>
  <c r="T6" i="17"/>
  <c r="S6" i="17"/>
  <c r="L6" i="17"/>
  <c r="K6" i="17"/>
  <c r="J6" i="17"/>
  <c r="H6" i="17"/>
  <c r="G6" i="17"/>
  <c r="E6" i="17"/>
  <c r="D6" i="17"/>
  <c r="C6" i="17"/>
  <c r="B6" i="17"/>
  <c r="I9" i="14"/>
  <c r="H9" i="14"/>
  <c r="F9" i="14"/>
  <c r="E9" i="14"/>
  <c r="D9" i="14"/>
  <c r="C9" i="14"/>
  <c r="B9" i="14"/>
  <c r="A9" i="14"/>
  <c r="I8" i="14"/>
  <c r="H8" i="14"/>
  <c r="F8" i="14"/>
  <c r="E8" i="14"/>
  <c r="D8" i="14"/>
  <c r="C8" i="14"/>
  <c r="B8" i="14"/>
  <c r="A8" i="14"/>
  <c r="I7" i="14"/>
  <c r="H7" i="14"/>
  <c r="F7" i="14"/>
  <c r="E7" i="14"/>
  <c r="D7" i="14"/>
  <c r="C7" i="14"/>
  <c r="B7" i="14"/>
  <c r="A7" i="14"/>
  <c r="I6" i="14"/>
  <c r="H6" i="14"/>
  <c r="F6" i="14"/>
  <c r="E6" i="14"/>
  <c r="D6" i="14"/>
  <c r="C6" i="14"/>
  <c r="B6" i="14"/>
  <c r="A6" i="14"/>
  <c r="I5" i="14"/>
  <c r="H5" i="14"/>
  <c r="F5" i="14"/>
  <c r="E5" i="14"/>
  <c r="D5" i="14"/>
  <c r="C5" i="14"/>
  <c r="B5" i="14"/>
  <c r="A5" i="14"/>
  <c r="I4" i="14"/>
  <c r="H4" i="14"/>
  <c r="F4" i="14"/>
  <c r="E4" i="14"/>
  <c r="D4" i="14"/>
  <c r="C4" i="14"/>
  <c r="B4" i="14"/>
  <c r="A4" i="14"/>
  <c r="X4" i="13"/>
  <c r="Y4" i="13" s="1"/>
  <c r="B4" i="10"/>
  <c r="W9" i="8"/>
  <c r="D9" i="8"/>
  <c r="W8" i="8"/>
  <c r="D8" i="8"/>
  <c r="W7" i="8"/>
  <c r="D7" i="8"/>
  <c r="W6" i="8"/>
  <c r="D6" i="8"/>
  <c r="W5" i="8"/>
  <c r="D5" i="8"/>
  <c r="W4" i="8"/>
  <c r="D4" i="8"/>
  <c r="AJ34" i="6"/>
  <c r="AI34" i="6"/>
  <c r="AH34" i="6"/>
  <c r="AG34" i="6"/>
  <c r="AB34" i="6"/>
  <c r="AA34" i="6"/>
  <c r="Z34" i="6"/>
  <c r="I36" i="17" s="1"/>
  <c r="O34" i="6"/>
  <c r="N34" i="6"/>
  <c r="M34" i="6"/>
  <c r="L34" i="6"/>
  <c r="K34" i="6"/>
  <c r="AF33" i="6"/>
  <c r="AE33" i="6"/>
  <c r="AD33" i="6"/>
  <c r="AC33" i="6"/>
  <c r="AB33" i="6"/>
  <c r="AA33" i="6"/>
  <c r="Z33" i="6"/>
  <c r="I35" i="17" s="1"/>
  <c r="O33" i="6"/>
  <c r="N33" i="6"/>
  <c r="M33" i="6"/>
  <c r="L33" i="6"/>
  <c r="K33" i="6"/>
  <c r="AJ32" i="6"/>
  <c r="AI32" i="6"/>
  <c r="AH32" i="6"/>
  <c r="AG32" i="6"/>
  <c r="AB32" i="6"/>
  <c r="AA32" i="6"/>
  <c r="Z32" i="6"/>
  <c r="I34" i="17" s="1"/>
  <c r="O32" i="6"/>
  <c r="N32" i="6"/>
  <c r="M32" i="6"/>
  <c r="L32" i="6"/>
  <c r="K32" i="6"/>
  <c r="AF31" i="6"/>
  <c r="AE31" i="6"/>
  <c r="AD31" i="6"/>
  <c r="AC31" i="6"/>
  <c r="AB31" i="6"/>
  <c r="AA31" i="6"/>
  <c r="E9" i="8" s="1"/>
  <c r="Z31" i="6"/>
  <c r="I33" i="17" s="1"/>
  <c r="O31" i="6"/>
  <c r="N31" i="6"/>
  <c r="M31" i="6"/>
  <c r="L31" i="6"/>
  <c r="K31" i="6"/>
  <c r="AF30" i="6"/>
  <c r="AE30" i="6"/>
  <c r="AD30" i="6"/>
  <c r="AC30" i="6"/>
  <c r="AB30" i="6"/>
  <c r="AA30" i="6"/>
  <c r="Z30" i="6"/>
  <c r="I32" i="17" s="1"/>
  <c r="O30" i="6"/>
  <c r="N30" i="6"/>
  <c r="M30" i="6"/>
  <c r="L30" i="6"/>
  <c r="K30" i="6"/>
  <c r="AJ29" i="6"/>
  <c r="AI29" i="6"/>
  <c r="AH29" i="6"/>
  <c r="AG29" i="6"/>
  <c r="AB29" i="6"/>
  <c r="AA29" i="6"/>
  <c r="Z29" i="6"/>
  <c r="I31" i="17" s="1"/>
  <c r="O29" i="6"/>
  <c r="N29" i="6"/>
  <c r="M29" i="6"/>
  <c r="L29" i="6"/>
  <c r="K29" i="6"/>
  <c r="AJ28" i="6"/>
  <c r="AI28" i="6"/>
  <c r="AH28" i="6"/>
  <c r="AG28" i="6"/>
  <c r="AB28" i="6"/>
  <c r="AA28" i="6"/>
  <c r="Z28" i="6"/>
  <c r="I30" i="17" s="1"/>
  <c r="O28" i="6"/>
  <c r="N28" i="6"/>
  <c r="M28" i="6"/>
  <c r="L28" i="6"/>
  <c r="K28" i="6"/>
  <c r="AJ27" i="6"/>
  <c r="AI27" i="6"/>
  <c r="AH27" i="6"/>
  <c r="AG27" i="6"/>
  <c r="AB27" i="6"/>
  <c r="AA27" i="6"/>
  <c r="Z27" i="6"/>
  <c r="I29" i="17" s="1"/>
  <c r="O27" i="6"/>
  <c r="N27" i="6"/>
  <c r="M27" i="6"/>
  <c r="L27" i="6"/>
  <c r="K27" i="6"/>
  <c r="AJ26" i="6"/>
  <c r="AI26" i="6"/>
  <c r="AH26" i="6"/>
  <c r="AG26" i="6"/>
  <c r="AB26" i="6"/>
  <c r="AA26" i="6"/>
  <c r="Z26" i="6"/>
  <c r="I28" i="17" s="1"/>
  <c r="O26" i="6"/>
  <c r="N26" i="6"/>
  <c r="M26" i="6"/>
  <c r="L26" i="6"/>
  <c r="K26" i="6"/>
  <c r="AJ25" i="6"/>
  <c r="AI25" i="6"/>
  <c r="AH25" i="6"/>
  <c r="AG25" i="6"/>
  <c r="AB25" i="6"/>
  <c r="AA25" i="6"/>
  <c r="Z25" i="6"/>
  <c r="I27" i="17" s="1"/>
  <c r="O25" i="6"/>
  <c r="N25" i="6"/>
  <c r="M25" i="6"/>
  <c r="L25" i="6"/>
  <c r="K25" i="6"/>
  <c r="AJ24" i="6"/>
  <c r="AI24" i="6"/>
  <c r="AH24" i="6"/>
  <c r="AG24" i="6"/>
  <c r="AB24" i="6"/>
  <c r="AA24" i="6"/>
  <c r="Z24" i="6"/>
  <c r="I26" i="17" s="1"/>
  <c r="O24" i="6"/>
  <c r="N24" i="6"/>
  <c r="M24" i="6"/>
  <c r="L24" i="6"/>
  <c r="K24" i="6"/>
  <c r="AJ23" i="6"/>
  <c r="AI23" i="6"/>
  <c r="AH23" i="6"/>
  <c r="AG23" i="6"/>
  <c r="AB23" i="6"/>
  <c r="AA23" i="6"/>
  <c r="Z23" i="6"/>
  <c r="I25" i="17" s="1"/>
  <c r="O23" i="6"/>
  <c r="N23" i="6"/>
  <c r="M23" i="6"/>
  <c r="L23" i="6"/>
  <c r="K23" i="6"/>
  <c r="AJ22" i="6"/>
  <c r="AI22" i="6"/>
  <c r="AH22" i="6"/>
  <c r="AG22" i="6"/>
  <c r="AB22" i="6"/>
  <c r="AA22" i="6"/>
  <c r="Z22" i="6"/>
  <c r="I24" i="17" s="1"/>
  <c r="O22" i="6"/>
  <c r="N22" i="6"/>
  <c r="M22" i="6"/>
  <c r="L22" i="6"/>
  <c r="K22" i="6"/>
  <c r="AJ21" i="6"/>
  <c r="AI21" i="6"/>
  <c r="AH21" i="6"/>
  <c r="AG21" i="6"/>
  <c r="AB21" i="6"/>
  <c r="AA21" i="6"/>
  <c r="Z21" i="6"/>
  <c r="I23" i="17" s="1"/>
  <c r="O21" i="6"/>
  <c r="N21" i="6"/>
  <c r="M21" i="6"/>
  <c r="L21" i="6"/>
  <c r="K21" i="6"/>
  <c r="AJ20" i="6"/>
  <c r="AI20" i="6"/>
  <c r="AH20" i="6"/>
  <c r="AG20" i="6"/>
  <c r="K7" i="8" s="1"/>
  <c r="G39" i="21" s="1"/>
  <c r="AB20" i="6"/>
  <c r="AA20" i="6"/>
  <c r="Z20" i="6"/>
  <c r="I22" i="17" s="1"/>
  <c r="O20" i="6"/>
  <c r="N20" i="6"/>
  <c r="M20" i="6"/>
  <c r="L20" i="6"/>
  <c r="K20" i="6"/>
  <c r="AJ19" i="6"/>
  <c r="AI19" i="6"/>
  <c r="AH19" i="6"/>
  <c r="AG19" i="6"/>
  <c r="AB19" i="6"/>
  <c r="AA19" i="6"/>
  <c r="Z19" i="6"/>
  <c r="I21" i="17" s="1"/>
  <c r="O19" i="6"/>
  <c r="N19" i="6"/>
  <c r="M19" i="6"/>
  <c r="L19" i="6"/>
  <c r="K19" i="6"/>
  <c r="AJ18" i="6"/>
  <c r="AI18" i="6"/>
  <c r="AH18" i="6"/>
  <c r="AG18" i="6"/>
  <c r="AB18" i="6"/>
  <c r="AA18" i="6"/>
  <c r="Z18" i="6"/>
  <c r="I20" i="17" s="1"/>
  <c r="O18" i="6"/>
  <c r="N18" i="6"/>
  <c r="M18" i="6"/>
  <c r="L18" i="6"/>
  <c r="K18" i="6"/>
  <c r="AJ17" i="6"/>
  <c r="AI17" i="6"/>
  <c r="AH17" i="6"/>
  <c r="AG17" i="6"/>
  <c r="AB17" i="6"/>
  <c r="AA17" i="6"/>
  <c r="Z17" i="6"/>
  <c r="I19" i="17" s="1"/>
  <c r="O17" i="6"/>
  <c r="N17" i="6"/>
  <c r="M17" i="6"/>
  <c r="L17" i="6"/>
  <c r="K17" i="6"/>
  <c r="AJ16" i="6"/>
  <c r="AI16" i="6"/>
  <c r="AH16" i="6"/>
  <c r="AG16" i="6"/>
  <c r="AB16" i="6"/>
  <c r="AA16" i="6"/>
  <c r="Z16" i="6"/>
  <c r="I18" i="17" s="1"/>
  <c r="O16" i="6"/>
  <c r="N16" i="6"/>
  <c r="M16" i="6"/>
  <c r="L16" i="6"/>
  <c r="K16" i="6"/>
  <c r="AJ15" i="6"/>
  <c r="AI15" i="6"/>
  <c r="AH15" i="6"/>
  <c r="AG15" i="6"/>
  <c r="AB15" i="6"/>
  <c r="AA15" i="6"/>
  <c r="Z15" i="6"/>
  <c r="I17" i="17" s="1"/>
  <c r="O15" i="6"/>
  <c r="N15" i="6"/>
  <c r="M15" i="6"/>
  <c r="L15" i="6"/>
  <c r="K15" i="6"/>
  <c r="AJ14" i="6"/>
  <c r="AI14" i="6"/>
  <c r="AH14" i="6"/>
  <c r="AG14" i="6"/>
  <c r="AB14" i="6"/>
  <c r="AA14" i="6"/>
  <c r="Z14" i="6"/>
  <c r="I16" i="17" s="1"/>
  <c r="O14" i="6"/>
  <c r="N14" i="6"/>
  <c r="M14" i="6"/>
  <c r="L14" i="6"/>
  <c r="K14" i="6"/>
  <c r="AJ13" i="6"/>
  <c r="AI13" i="6"/>
  <c r="AH13" i="6"/>
  <c r="AG13" i="6"/>
  <c r="AB13" i="6"/>
  <c r="AA13" i="6"/>
  <c r="Z13" i="6"/>
  <c r="I15" i="17" s="1"/>
  <c r="O13" i="6"/>
  <c r="N13" i="6"/>
  <c r="M13" i="6"/>
  <c r="L13" i="6"/>
  <c r="K13" i="6"/>
  <c r="AJ12" i="6"/>
  <c r="AI12" i="6"/>
  <c r="AH12" i="6"/>
  <c r="AG12" i="6"/>
  <c r="AB12" i="6"/>
  <c r="AA12" i="6"/>
  <c r="Z12" i="6"/>
  <c r="I14" i="17" s="1"/>
  <c r="O12" i="6"/>
  <c r="N12" i="6"/>
  <c r="M12" i="6"/>
  <c r="L12" i="6"/>
  <c r="K12" i="6"/>
  <c r="AJ11" i="6"/>
  <c r="AI11" i="6"/>
  <c r="AH11" i="6"/>
  <c r="AG11" i="6"/>
  <c r="AB11" i="6"/>
  <c r="AA11" i="6"/>
  <c r="Z11" i="6"/>
  <c r="I13" i="17" s="1"/>
  <c r="O11" i="6"/>
  <c r="N11" i="6"/>
  <c r="M11" i="6"/>
  <c r="L11" i="6"/>
  <c r="K11" i="6"/>
  <c r="AJ10" i="6"/>
  <c r="AI10" i="6"/>
  <c r="AH10" i="6"/>
  <c r="AG10" i="6"/>
  <c r="AB10" i="6"/>
  <c r="AA10" i="6"/>
  <c r="Z10" i="6"/>
  <c r="I12" i="17" s="1"/>
  <c r="O10" i="6"/>
  <c r="N10" i="6"/>
  <c r="M10" i="6"/>
  <c r="L10" i="6"/>
  <c r="K10" i="6"/>
  <c r="AJ9" i="6"/>
  <c r="AI9" i="6"/>
  <c r="AH9" i="6"/>
  <c r="AG9" i="6"/>
  <c r="AB9" i="6"/>
  <c r="AA9" i="6"/>
  <c r="Z9" i="6"/>
  <c r="I11" i="17" s="1"/>
  <c r="O9" i="6"/>
  <c r="N9" i="6"/>
  <c r="M9" i="6"/>
  <c r="L9" i="6"/>
  <c r="K9" i="6"/>
  <c r="AF8" i="6"/>
  <c r="AE8" i="6"/>
  <c r="AD8" i="6"/>
  <c r="AC8" i="6"/>
  <c r="AB8" i="6"/>
  <c r="AA8" i="6"/>
  <c r="Z8" i="6"/>
  <c r="I10" i="17" s="1"/>
  <c r="O8" i="6"/>
  <c r="N8" i="6"/>
  <c r="M8" i="6"/>
  <c r="L8" i="6"/>
  <c r="K8" i="6"/>
  <c r="AF7" i="6"/>
  <c r="AE7" i="6"/>
  <c r="AD7" i="6"/>
  <c r="AC7" i="6"/>
  <c r="AB7" i="6"/>
  <c r="AA7" i="6"/>
  <c r="Z7" i="6"/>
  <c r="I9" i="17" s="1"/>
  <c r="O7" i="6"/>
  <c r="N7" i="6"/>
  <c r="M7" i="6"/>
  <c r="L7" i="6"/>
  <c r="K7" i="6"/>
  <c r="AF6" i="6"/>
  <c r="AE6" i="6"/>
  <c r="AD6" i="6"/>
  <c r="AC6" i="6"/>
  <c r="AB6" i="6"/>
  <c r="AA6" i="6"/>
  <c r="Z6" i="6"/>
  <c r="I8" i="17" s="1"/>
  <c r="O6" i="6"/>
  <c r="N6" i="6"/>
  <c r="M6" i="6"/>
  <c r="L6" i="6"/>
  <c r="K6" i="6"/>
  <c r="AJ5" i="6"/>
  <c r="AI5" i="6"/>
  <c r="AH5" i="6"/>
  <c r="AG5" i="6"/>
  <c r="AB5" i="6"/>
  <c r="AA5" i="6"/>
  <c r="Z5" i="6"/>
  <c r="I7" i="17" s="1"/>
  <c r="O5" i="6"/>
  <c r="N5" i="6"/>
  <c r="M5" i="6"/>
  <c r="L5" i="6"/>
  <c r="K5" i="6"/>
  <c r="AJ4" i="6"/>
  <c r="AI4" i="6"/>
  <c r="AH4" i="6"/>
  <c r="AG4" i="6"/>
  <c r="AB4" i="6"/>
  <c r="F4" i="8" s="1"/>
  <c r="AA4" i="6"/>
  <c r="E4" i="8" s="1"/>
  <c r="Z4" i="6"/>
  <c r="I6" i="17" s="1"/>
  <c r="O4" i="6"/>
  <c r="N4" i="6"/>
  <c r="M4" i="6"/>
  <c r="L4" i="6"/>
  <c r="K4" i="6"/>
  <c r="Q4" i="3"/>
  <c r="S8" i="6" l="1"/>
  <c r="W8" i="6" s="1"/>
  <c r="R10" i="17" s="1"/>
  <c r="S17" i="6"/>
  <c r="AF17" i="6" s="1"/>
  <c r="S24" i="6"/>
  <c r="W24" i="6" s="1"/>
  <c r="R26" i="17" s="1"/>
  <c r="S25" i="6"/>
  <c r="S27" i="6"/>
  <c r="S28" i="6"/>
  <c r="AF28" i="6" s="1"/>
  <c r="S33" i="6"/>
  <c r="S23" i="6"/>
  <c r="AF23" i="6" s="1"/>
  <c r="S29" i="6"/>
  <c r="AF29" i="6" s="1"/>
  <c r="J8" i="8" s="1"/>
  <c r="F46" i="21" s="1"/>
  <c r="S5" i="6"/>
  <c r="W5" i="6" s="1"/>
  <c r="R7" i="17" s="1"/>
  <c r="S9" i="6"/>
  <c r="P11" i="17" s="1"/>
  <c r="W11" i="17" s="1"/>
  <c r="S16" i="6"/>
  <c r="W16" i="6" s="1"/>
  <c r="R18" i="17" s="1"/>
  <c r="S19" i="6"/>
  <c r="AF19" i="6" s="1"/>
  <c r="S10" i="6"/>
  <c r="AF10" i="6" s="1"/>
  <c r="S15" i="6"/>
  <c r="AF15" i="6" s="1"/>
  <c r="S7" i="6"/>
  <c r="AJ7" i="6" s="1"/>
  <c r="G8" i="14" s="1"/>
  <c r="S11" i="6"/>
  <c r="AF11" i="6" s="1"/>
  <c r="S14" i="6"/>
  <c r="AF14" i="6" s="1"/>
  <c r="S31" i="6"/>
  <c r="W31" i="6" s="1"/>
  <c r="R33" i="17" s="1"/>
  <c r="S32" i="6"/>
  <c r="W32" i="6" s="1"/>
  <c r="R34" i="17" s="1"/>
  <c r="S20" i="6"/>
  <c r="AF20" i="6" s="1"/>
  <c r="S21" i="6"/>
  <c r="AF21" i="6" s="1"/>
  <c r="S34" i="6"/>
  <c r="AF34" i="6" s="1"/>
  <c r="S13" i="6"/>
  <c r="AF13" i="6" s="1"/>
  <c r="S22" i="6"/>
  <c r="AF22" i="6" s="1"/>
  <c r="S26" i="6"/>
  <c r="AF26" i="6" s="1"/>
  <c r="S6" i="6"/>
  <c r="P8" i="17" s="1"/>
  <c r="W8" i="17" s="1"/>
  <c r="S30" i="6"/>
  <c r="AJ30" i="6" s="1"/>
  <c r="G4" i="14" s="1"/>
  <c r="S18" i="6"/>
  <c r="AF18" i="6" s="1"/>
  <c r="S4" i="6"/>
  <c r="AF4" i="6" s="1"/>
  <c r="S12" i="6"/>
  <c r="AF12" i="6" s="1"/>
  <c r="C35" i="18"/>
  <c r="C30" i="18"/>
  <c r="C43" i="21"/>
  <c r="D6" i="22"/>
  <c r="D7" i="22" s="1"/>
  <c r="G26" i="30"/>
  <c r="P22" i="6"/>
  <c r="T22" i="6" s="1"/>
  <c r="P31" i="6"/>
  <c r="AG31" i="6" s="1"/>
  <c r="P33" i="6"/>
  <c r="AG33" i="6" s="1"/>
  <c r="R17" i="6"/>
  <c r="AE17" i="6" s="1"/>
  <c r="R20" i="6"/>
  <c r="AE20" i="6" s="1"/>
  <c r="C43" i="18"/>
  <c r="C38" i="21"/>
  <c r="B10" i="29"/>
  <c r="K8" i="30"/>
  <c r="B182" i="30" s="1"/>
  <c r="C182" i="30" s="1"/>
  <c r="Q17" i="6"/>
  <c r="U17" i="6" s="1"/>
  <c r="Q19" i="6"/>
  <c r="U19" i="6" s="1"/>
  <c r="Q22" i="6"/>
  <c r="AD22" i="6" s="1"/>
  <c r="Q27" i="6"/>
  <c r="U27" i="6" s="1"/>
  <c r="Q31" i="6"/>
  <c r="AH31" i="6" s="1"/>
  <c r="C46" i="18"/>
  <c r="C29" i="21"/>
  <c r="C31" i="21"/>
  <c r="C33" i="21"/>
  <c r="C35" i="21"/>
  <c r="C37" i="21"/>
  <c r="C27" i="18"/>
  <c r="P4" i="6"/>
  <c r="M6" i="17" s="1"/>
  <c r="P5" i="6"/>
  <c r="M7" i="17" s="1"/>
  <c r="P6" i="6"/>
  <c r="T6" i="6" s="1"/>
  <c r="P7" i="6"/>
  <c r="T7" i="6" s="1"/>
  <c r="P8" i="6"/>
  <c r="AG8" i="6" s="1"/>
  <c r="P9" i="6"/>
  <c r="AC9" i="6" s="1"/>
  <c r="P11" i="6"/>
  <c r="M13" i="17" s="1"/>
  <c r="P13" i="6"/>
  <c r="M15" i="17" s="1"/>
  <c r="Q13" i="6"/>
  <c r="U13" i="6" s="1"/>
  <c r="P17" i="6"/>
  <c r="T17" i="6" s="1"/>
  <c r="P20" i="6"/>
  <c r="AC20" i="6" s="1"/>
  <c r="C34" i="18"/>
  <c r="K17" i="30"/>
  <c r="B191" i="30" s="1"/>
  <c r="C191" i="30" s="1"/>
  <c r="Q14" i="6"/>
  <c r="AD14" i="6" s="1"/>
  <c r="J28" i="18"/>
  <c r="K28" i="18" s="1"/>
  <c r="C31" i="18"/>
  <c r="C50" i="18"/>
  <c r="C45" i="21"/>
  <c r="C47" i="21"/>
  <c r="C49" i="21"/>
  <c r="Q16" i="6"/>
  <c r="AD16" i="6" s="1"/>
  <c r="C47" i="18"/>
  <c r="C36" i="21"/>
  <c r="P16" i="6"/>
  <c r="M18" i="17" s="1"/>
  <c r="C42" i="18"/>
  <c r="K5" i="8"/>
  <c r="G31" i="21" s="1"/>
  <c r="R12" i="6"/>
  <c r="AE12" i="6" s="1"/>
  <c r="P14" i="6"/>
  <c r="T14" i="6" s="1"/>
  <c r="K6" i="8"/>
  <c r="G35" i="21" s="1"/>
  <c r="P19" i="6"/>
  <c r="AC19" i="6" s="1"/>
  <c r="P24" i="6"/>
  <c r="AC24" i="6" s="1"/>
  <c r="Q24" i="6"/>
  <c r="U24" i="6" s="1"/>
  <c r="AF24" i="6"/>
  <c r="R25" i="6"/>
  <c r="V25" i="6" s="1"/>
  <c r="P27" i="6"/>
  <c r="T27" i="6" s="1"/>
  <c r="P28" i="6"/>
  <c r="AC28" i="6" s="1"/>
  <c r="Q28" i="6"/>
  <c r="U28" i="6" s="1"/>
  <c r="R29" i="6"/>
  <c r="O31" i="17" s="1"/>
  <c r="Q33" i="6"/>
  <c r="U33" i="6" s="1"/>
  <c r="C32" i="18"/>
  <c r="K32" i="18" s="1"/>
  <c r="L32" i="18"/>
  <c r="R37" i="18"/>
  <c r="C38" i="18"/>
  <c r="C44" i="21"/>
  <c r="R32" i="18"/>
  <c r="C45" i="18"/>
  <c r="C30" i="21"/>
  <c r="C39" i="21"/>
  <c r="C41" i="21"/>
  <c r="C46" i="21"/>
  <c r="C50" i="21"/>
  <c r="Q4" i="6"/>
  <c r="N6" i="17" s="1"/>
  <c r="Q5" i="6"/>
  <c r="N7" i="17" s="1"/>
  <c r="Q6" i="6"/>
  <c r="N8" i="17" s="1"/>
  <c r="Q7" i="6"/>
  <c r="AH7" i="6" s="1"/>
  <c r="Q8" i="6"/>
  <c r="AH8" i="6" s="1"/>
  <c r="Q9" i="6"/>
  <c r="U9" i="6" s="1"/>
  <c r="Q11" i="6"/>
  <c r="U11" i="6" s="1"/>
  <c r="P12" i="6"/>
  <c r="AC12" i="6" s="1"/>
  <c r="Q20" i="6"/>
  <c r="N22" i="17" s="1"/>
  <c r="E7" i="8"/>
  <c r="L7" i="8"/>
  <c r="G40" i="21" s="1"/>
  <c r="P21" i="6"/>
  <c r="AC21" i="6" s="1"/>
  <c r="Q21" i="6"/>
  <c r="U21" i="6" s="1"/>
  <c r="P25" i="6"/>
  <c r="T25" i="6" s="1"/>
  <c r="P26" i="6"/>
  <c r="M28" i="17" s="1"/>
  <c r="Q26" i="6"/>
  <c r="U26" i="6" s="1"/>
  <c r="R27" i="6"/>
  <c r="O29" i="17" s="1"/>
  <c r="P29" i="6"/>
  <c r="AC29" i="6" s="1"/>
  <c r="P26" i="17"/>
  <c r="W26" i="17" s="1"/>
  <c r="Q12" i="6"/>
  <c r="N14" i="17" s="1"/>
  <c r="Q25" i="6"/>
  <c r="U25" i="6" s="1"/>
  <c r="Q29" i="6"/>
  <c r="U29" i="6" s="1"/>
  <c r="C39" i="18"/>
  <c r="J40" i="18"/>
  <c r="L8" i="30"/>
  <c r="D182" i="30" s="1"/>
  <c r="E182" i="30" s="1"/>
  <c r="L17" i="30"/>
  <c r="D191" i="30" s="1"/>
  <c r="E191" i="30" s="1"/>
  <c r="R4" i="6"/>
  <c r="V4" i="6" s="1"/>
  <c r="R5" i="6"/>
  <c r="O7" i="17" s="1"/>
  <c r="R6" i="6"/>
  <c r="V6" i="6" s="1"/>
  <c r="R7" i="6"/>
  <c r="V7" i="6" s="1"/>
  <c r="R8" i="6"/>
  <c r="O10" i="17" s="1"/>
  <c r="R9" i="6"/>
  <c r="V9" i="6" s="1"/>
  <c r="L5" i="8"/>
  <c r="G32" i="18" s="1"/>
  <c r="P10" i="6"/>
  <c r="AC10" i="6" s="1"/>
  <c r="Q10" i="6"/>
  <c r="N12" i="17" s="1"/>
  <c r="R11" i="6"/>
  <c r="O13" i="17" s="1"/>
  <c r="R14" i="6"/>
  <c r="V14" i="6" s="1"/>
  <c r="E6" i="8"/>
  <c r="L6" i="8"/>
  <c r="G36" i="21" s="1"/>
  <c r="P15" i="6"/>
  <c r="T15" i="6" s="1"/>
  <c r="Q15" i="6"/>
  <c r="N17" i="17" s="1"/>
  <c r="F6" i="8"/>
  <c r="P18" i="6"/>
  <c r="T18" i="6" s="1"/>
  <c r="Q18" i="6"/>
  <c r="U18" i="6" s="1"/>
  <c r="R19" i="6"/>
  <c r="O21" i="17" s="1"/>
  <c r="F7" i="8"/>
  <c r="R22" i="6"/>
  <c r="AE22" i="6" s="1"/>
  <c r="P23" i="6"/>
  <c r="M25" i="17" s="1"/>
  <c r="Q23" i="6"/>
  <c r="P30" i="6"/>
  <c r="M32" i="17" s="1"/>
  <c r="Q30" i="6"/>
  <c r="AH30" i="6" s="1"/>
  <c r="L8" i="8" s="1"/>
  <c r="R31" i="6"/>
  <c r="AI31" i="6" s="1"/>
  <c r="P32" i="6"/>
  <c r="M34" i="17" s="1"/>
  <c r="Q32" i="6"/>
  <c r="N34" i="17" s="1"/>
  <c r="R33" i="6"/>
  <c r="V33" i="6" s="1"/>
  <c r="P34" i="6"/>
  <c r="M36" i="17" s="1"/>
  <c r="Q34" i="6"/>
  <c r="N36" i="17" s="1"/>
  <c r="J36" i="18"/>
  <c r="L39" i="18"/>
  <c r="L40" i="18"/>
  <c r="J41" i="18"/>
  <c r="J44" i="18"/>
  <c r="K44" i="18" s="1"/>
  <c r="J48" i="18"/>
  <c r="K48" i="18" s="1"/>
  <c r="AA49" i="21"/>
  <c r="AB49" i="21" s="1"/>
  <c r="AH49" i="21" s="1"/>
  <c r="K6" i="30"/>
  <c r="B180" i="30" s="1"/>
  <c r="C180" i="30" s="1"/>
  <c r="K10" i="30"/>
  <c r="B184" i="30" s="1"/>
  <c r="C184" i="30" s="1"/>
  <c r="K15" i="30"/>
  <c r="B189" i="30" s="1"/>
  <c r="C189" i="30" s="1"/>
  <c r="R44" i="18"/>
  <c r="M5" i="8"/>
  <c r="G33" i="21" s="1"/>
  <c r="R13" i="6"/>
  <c r="V13" i="6" s="1"/>
  <c r="R16" i="6"/>
  <c r="O18" i="17" s="1"/>
  <c r="N7" i="8"/>
  <c r="G42" i="18" s="1"/>
  <c r="R21" i="6"/>
  <c r="AE21" i="6" s="1"/>
  <c r="R24" i="6"/>
  <c r="AE24" i="6" s="1"/>
  <c r="R26" i="6"/>
  <c r="AE26" i="6" s="1"/>
  <c r="R28" i="6"/>
  <c r="AE28" i="6" s="1"/>
  <c r="E8" i="8"/>
  <c r="L28" i="18"/>
  <c r="L35" i="18"/>
  <c r="L36" i="18"/>
  <c r="J37" i="18"/>
  <c r="C41" i="18"/>
  <c r="R41" i="18"/>
  <c r="L43" i="18"/>
  <c r="C44" i="18"/>
  <c r="L47" i="18"/>
  <c r="C48" i="18"/>
  <c r="L48" i="18"/>
  <c r="C32" i="21"/>
  <c r="C40" i="21"/>
  <c r="J35" i="30"/>
  <c r="L6" i="30"/>
  <c r="D180" i="30" s="1"/>
  <c r="E180" i="30" s="1"/>
  <c r="L10" i="30"/>
  <c r="D184" i="30" s="1"/>
  <c r="E184" i="30" s="1"/>
  <c r="L15" i="30"/>
  <c r="D189" i="30" s="1"/>
  <c r="E189" i="30" s="1"/>
  <c r="F5" i="8"/>
  <c r="N5" i="8"/>
  <c r="G34" i="18" s="1"/>
  <c r="R10" i="6"/>
  <c r="AE10" i="6" s="1"/>
  <c r="N6" i="8"/>
  <c r="G38" i="18" s="1"/>
  <c r="R15" i="6"/>
  <c r="V15" i="6" s="1"/>
  <c r="R18" i="6"/>
  <c r="V18" i="6" s="1"/>
  <c r="R23" i="6"/>
  <c r="AE23" i="6" s="1"/>
  <c r="F8" i="8"/>
  <c r="R30" i="6"/>
  <c r="V30" i="6" s="1"/>
  <c r="F9" i="8"/>
  <c r="R32" i="6"/>
  <c r="O34" i="17" s="1"/>
  <c r="R34" i="6"/>
  <c r="AE34" i="6" s="1"/>
  <c r="C37" i="18"/>
  <c r="C49" i="18"/>
  <c r="C34" i="21"/>
  <c r="C42" i="21"/>
  <c r="G28" i="30"/>
  <c r="L33" i="18"/>
  <c r="R33" i="18"/>
  <c r="L45" i="18"/>
  <c r="R45" i="18"/>
  <c r="J45" i="18"/>
  <c r="K45" i="18" s="1"/>
  <c r="W17" i="6"/>
  <c r="R19" i="17" s="1"/>
  <c r="P19" i="17"/>
  <c r="W19" i="17" s="1"/>
  <c r="P25" i="17"/>
  <c r="W25" i="17" s="1"/>
  <c r="W25" i="6"/>
  <c r="R27" i="17" s="1"/>
  <c r="P27" i="17"/>
  <c r="W27" i="17" s="1"/>
  <c r="P29" i="17"/>
  <c r="W29" i="17" s="1"/>
  <c r="W27" i="6"/>
  <c r="R29" i="17" s="1"/>
  <c r="W33" i="6"/>
  <c r="R35" i="17" s="1"/>
  <c r="P35" i="17"/>
  <c r="W35" i="17" s="1"/>
  <c r="C28" i="18"/>
  <c r="R30" i="18"/>
  <c r="L30" i="18"/>
  <c r="J33" i="18"/>
  <c r="AJ8" i="6"/>
  <c r="G6" i="14" s="1"/>
  <c r="B10" i="10"/>
  <c r="P10" i="17"/>
  <c r="W10" i="17" s="1"/>
  <c r="AF25" i="6"/>
  <c r="AF27" i="6"/>
  <c r="AJ33" i="6"/>
  <c r="G9" i="14" s="1"/>
  <c r="R27" i="18"/>
  <c r="J27" i="18"/>
  <c r="K27" i="18" s="1"/>
  <c r="L27" i="18"/>
  <c r="J30" i="18"/>
  <c r="K30" i="18" s="1"/>
  <c r="R50" i="18"/>
  <c r="J50" i="18"/>
  <c r="K50" i="18" s="1"/>
  <c r="L50" i="18"/>
  <c r="E5" i="8"/>
  <c r="M6" i="8"/>
  <c r="M7" i="8"/>
  <c r="P30" i="17"/>
  <c r="W30" i="17" s="1"/>
  <c r="W28" i="6"/>
  <c r="R30" i="17" s="1"/>
  <c r="C29" i="18"/>
  <c r="R29" i="18"/>
  <c r="R31" i="18"/>
  <c r="J31" i="18"/>
  <c r="J34" i="18"/>
  <c r="R46" i="18"/>
  <c r="J46" i="18"/>
  <c r="K46" i="18" s="1"/>
  <c r="L31" i="18"/>
  <c r="C33" i="18"/>
  <c r="L34" i="18"/>
  <c r="C40" i="18"/>
  <c r="R42" i="18"/>
  <c r="J42" i="18"/>
  <c r="J49" i="18"/>
  <c r="K49" i="18" s="1"/>
  <c r="R49" i="18"/>
  <c r="J29" i="18"/>
  <c r="K29" i="18" s="1"/>
  <c r="C36" i="18"/>
  <c r="R38" i="18"/>
  <c r="J38" i="18"/>
  <c r="G39" i="18"/>
  <c r="C28" i="21"/>
  <c r="AA28" i="21"/>
  <c r="AA27" i="21"/>
  <c r="AA30" i="21"/>
  <c r="AA32" i="21"/>
  <c r="AA34" i="21"/>
  <c r="AA36" i="21"/>
  <c r="AA38" i="21"/>
  <c r="AA40" i="21"/>
  <c r="AA42" i="21"/>
  <c r="AA44" i="21"/>
  <c r="AA46" i="21"/>
  <c r="AA48" i="21"/>
  <c r="C48" i="21"/>
  <c r="B5" i="29"/>
  <c r="B4" i="29"/>
  <c r="B6" i="29"/>
  <c r="C20" i="29"/>
  <c r="AA29" i="21"/>
  <c r="AA31" i="21"/>
  <c r="AA33" i="21"/>
  <c r="AA35" i="21"/>
  <c r="AA37" i="21"/>
  <c r="AA39" i="21"/>
  <c r="AA41" i="21"/>
  <c r="AA43" i="21"/>
  <c r="AA45" i="21"/>
  <c r="AA47" i="21"/>
  <c r="J35" i="18"/>
  <c r="J39" i="18"/>
  <c r="J43" i="18"/>
  <c r="K43" i="18" s="1"/>
  <c r="J47" i="18"/>
  <c r="K47" i="18" s="1"/>
  <c r="C27" i="21"/>
  <c r="AA50" i="21"/>
  <c r="I29" i="30"/>
  <c r="I26" i="30"/>
  <c r="I30" i="30"/>
  <c r="I27" i="30"/>
  <c r="A181" i="30"/>
  <c r="K7" i="30"/>
  <c r="B181" i="30" s="1"/>
  <c r="C181" i="30" s="1"/>
  <c r="J83" i="30"/>
  <c r="I77" i="30"/>
  <c r="I69" i="30"/>
  <c r="I67" i="30"/>
  <c r="I59" i="30"/>
  <c r="I57" i="30"/>
  <c r="I49" i="30"/>
  <c r="I47" i="30"/>
  <c r="I39" i="30"/>
  <c r="I37" i="30"/>
  <c r="G90" i="30"/>
  <c r="I87" i="30"/>
  <c r="G86" i="30"/>
  <c r="J82" i="30"/>
  <c r="J75" i="30"/>
  <c r="J73" i="30"/>
  <c r="J71" i="30"/>
  <c r="J65" i="30"/>
  <c r="J63" i="30"/>
  <c r="J61" i="30"/>
  <c r="J55" i="30"/>
  <c r="J53" i="30"/>
  <c r="J51" i="30"/>
  <c r="J45" i="30"/>
  <c r="J43" i="30"/>
  <c r="J41" i="30"/>
  <c r="K94" i="30"/>
  <c r="J93" i="30"/>
  <c r="J85" i="30"/>
  <c r="J81" i="30"/>
  <c r="I78" i="30"/>
  <c r="I76" i="30"/>
  <c r="I70" i="30"/>
  <c r="I68" i="30"/>
  <c r="I66" i="30"/>
  <c r="I60" i="30"/>
  <c r="I58" i="30"/>
  <c r="I56" i="30"/>
  <c r="I50" i="30"/>
  <c r="I48" i="30"/>
  <c r="I46" i="30"/>
  <c r="I40" i="30"/>
  <c r="I38" i="30"/>
  <c r="I36" i="30"/>
  <c r="L7" i="30"/>
  <c r="D181" i="30" s="1"/>
  <c r="E181" i="30" s="1"/>
  <c r="A183" i="30"/>
  <c r="K9" i="30"/>
  <c r="B183" i="30" s="1"/>
  <c r="C183" i="30" s="1"/>
  <c r="L9" i="30"/>
  <c r="D183" i="30" s="1"/>
  <c r="E183" i="30" s="1"/>
  <c r="L11" i="30"/>
  <c r="D185" i="30" s="1"/>
  <c r="E185" i="30" s="1"/>
  <c r="A192" i="30"/>
  <c r="L18" i="30"/>
  <c r="D192" i="30" s="1"/>
  <c r="E192" i="30" s="1"/>
  <c r="L19" i="30"/>
  <c r="D193" i="30" s="1"/>
  <c r="E193" i="30" s="1"/>
  <c r="A190" i="30"/>
  <c r="L16" i="30"/>
  <c r="D190" i="30" s="1"/>
  <c r="E190" i="30" s="1"/>
  <c r="J31" i="30"/>
  <c r="J33" i="30"/>
  <c r="K13" i="30"/>
  <c r="B187" i="30" s="1"/>
  <c r="C187" i="30" s="1"/>
  <c r="A188" i="30"/>
  <c r="L14" i="30"/>
  <c r="D188" i="30" s="1"/>
  <c r="E188" i="30" s="1"/>
  <c r="H188" i="30" s="1"/>
  <c r="K18" i="30"/>
  <c r="B192" i="30" s="1"/>
  <c r="C192" i="30" s="1"/>
  <c r="A180" i="30"/>
  <c r="K175" i="30"/>
  <c r="K174" i="30"/>
  <c r="K173" i="30"/>
  <c r="K172" i="30"/>
  <c r="K171" i="30"/>
  <c r="G170" i="30"/>
  <c r="G169" i="30"/>
  <c r="G168" i="30"/>
  <c r="G167" i="30"/>
  <c r="G166" i="30"/>
  <c r="K165" i="30"/>
  <c r="K164" i="30"/>
  <c r="K163" i="30"/>
  <c r="K162" i="30"/>
  <c r="K161" i="30"/>
  <c r="G160" i="30"/>
  <c r="G159" i="30"/>
  <c r="G158" i="30"/>
  <c r="G157" i="30"/>
  <c r="L175" i="30"/>
  <c r="L174" i="30"/>
  <c r="L173" i="30"/>
  <c r="L172" i="30"/>
  <c r="L171" i="30"/>
  <c r="H170" i="30"/>
  <c r="H169" i="30"/>
  <c r="H168" i="30"/>
  <c r="H167" i="30"/>
  <c r="H166" i="30"/>
  <c r="L165" i="30"/>
  <c r="L164" i="30"/>
  <c r="L163" i="30"/>
  <c r="L162" i="30"/>
  <c r="L161" i="30"/>
  <c r="H160" i="30"/>
  <c r="H159" i="30"/>
  <c r="H158" i="30"/>
  <c r="H157" i="30"/>
  <c r="H156" i="30"/>
  <c r="L155" i="30"/>
  <c r="L154" i="30"/>
  <c r="L153" i="30"/>
  <c r="L152" i="30"/>
  <c r="L151" i="30"/>
  <c r="H150" i="30"/>
  <c r="H149" i="30"/>
  <c r="H148" i="30"/>
  <c r="H147" i="30"/>
  <c r="H146" i="30"/>
  <c r="L145" i="30"/>
  <c r="L144" i="30"/>
  <c r="L143" i="30"/>
  <c r="L142" i="30"/>
  <c r="L141" i="30"/>
  <c r="H140" i="30"/>
  <c r="H139" i="30"/>
  <c r="H138" i="30"/>
  <c r="H137" i="30"/>
  <c r="H136" i="30"/>
  <c r="L135" i="30"/>
  <c r="L134" i="30"/>
  <c r="L133" i="30"/>
  <c r="L132" i="30"/>
  <c r="L131" i="30"/>
  <c r="H130" i="30"/>
  <c r="H129" i="30"/>
  <c r="H128" i="30"/>
  <c r="H127" i="30"/>
  <c r="H126" i="30"/>
  <c r="L125" i="30"/>
  <c r="L124" i="30"/>
  <c r="L123" i="30"/>
  <c r="L122" i="30"/>
  <c r="L121" i="30"/>
  <c r="H120" i="30"/>
  <c r="H119" i="30"/>
  <c r="H118" i="30"/>
  <c r="H117" i="30"/>
  <c r="H116" i="30"/>
  <c r="L115" i="30"/>
  <c r="L114" i="30"/>
  <c r="L113" i="30"/>
  <c r="I170" i="30"/>
  <c r="I168" i="30"/>
  <c r="I166" i="30"/>
  <c r="I160" i="30"/>
  <c r="I158" i="30"/>
  <c r="I156" i="30"/>
  <c r="K155" i="30"/>
  <c r="J154" i="30"/>
  <c r="K151" i="30"/>
  <c r="I148" i="30"/>
  <c r="G147" i="30"/>
  <c r="K143" i="30"/>
  <c r="J142" i="30"/>
  <c r="I140" i="30"/>
  <c r="G139" i="30"/>
  <c r="I136" i="30"/>
  <c r="K135" i="30"/>
  <c r="J134" i="30"/>
  <c r="K131" i="30"/>
  <c r="I128" i="30"/>
  <c r="G127" i="30"/>
  <c r="K123" i="30"/>
  <c r="J122" i="30"/>
  <c r="I120" i="30"/>
  <c r="G119" i="30"/>
  <c r="I116" i="30"/>
  <c r="K115" i="30"/>
  <c r="J114" i="30"/>
  <c r="I110" i="30"/>
  <c r="J174" i="30"/>
  <c r="J172" i="30"/>
  <c r="J164" i="30"/>
  <c r="J162" i="30"/>
  <c r="G156" i="30"/>
  <c r="J155" i="30"/>
  <c r="K152" i="30"/>
  <c r="J151" i="30"/>
  <c r="I149" i="30"/>
  <c r="G148" i="30"/>
  <c r="K144" i="30"/>
  <c r="J143" i="30"/>
  <c r="G140" i="30"/>
  <c r="I137" i="30"/>
  <c r="G136" i="30"/>
  <c r="J135" i="30"/>
  <c r="K132" i="30"/>
  <c r="J131" i="30"/>
  <c r="I129" i="30"/>
  <c r="G128" i="30"/>
  <c r="K124" i="30"/>
  <c r="J123" i="30"/>
  <c r="G120" i="30"/>
  <c r="I117" i="30"/>
  <c r="G116" i="30"/>
  <c r="J115" i="30"/>
  <c r="L112" i="30"/>
  <c r="L111" i="30"/>
  <c r="H110" i="30"/>
  <c r="H109" i="30"/>
  <c r="H108" i="30"/>
  <c r="H107" i="30"/>
  <c r="H106" i="30"/>
  <c r="L105" i="30"/>
  <c r="L104" i="30"/>
  <c r="L103" i="30"/>
  <c r="L102" i="30"/>
  <c r="L101" i="30"/>
  <c r="H100" i="30"/>
  <c r="H99" i="30"/>
  <c r="H98" i="30"/>
  <c r="H97" i="30"/>
  <c r="H96" i="30"/>
  <c r="L95" i="30"/>
  <c r="L94" i="30"/>
  <c r="L93" i="30"/>
  <c r="L92" i="30"/>
  <c r="L91" i="30"/>
  <c r="H90" i="30"/>
  <c r="H89" i="30"/>
  <c r="H88" i="30"/>
  <c r="H87" i="30"/>
  <c r="H86" i="30"/>
  <c r="L85" i="30"/>
  <c r="I169" i="30"/>
  <c r="I167" i="30"/>
  <c r="I159" i="30"/>
  <c r="I157" i="30"/>
  <c r="K153" i="30"/>
  <c r="J152" i="30"/>
  <c r="I150" i="30"/>
  <c r="G149" i="30"/>
  <c r="I146" i="30"/>
  <c r="K145" i="30"/>
  <c r="J144" i="30"/>
  <c r="K141" i="30"/>
  <c r="I138" i="30"/>
  <c r="G137" i="30"/>
  <c r="K133" i="30"/>
  <c r="J132" i="30"/>
  <c r="I130" i="30"/>
  <c r="G129" i="30"/>
  <c r="I126" i="30"/>
  <c r="K125" i="30"/>
  <c r="J124" i="30"/>
  <c r="K121" i="30"/>
  <c r="I118" i="30"/>
  <c r="G117" i="30"/>
  <c r="K113" i="30"/>
  <c r="K112" i="30"/>
  <c r="K111" i="30"/>
  <c r="G110" i="30"/>
  <c r="J175" i="30"/>
  <c r="J173" i="30"/>
  <c r="J171" i="30"/>
  <c r="J165" i="30"/>
  <c r="J163" i="30"/>
  <c r="J161" i="30"/>
  <c r="K154" i="30"/>
  <c r="J153" i="30"/>
  <c r="G150" i="30"/>
  <c r="I147" i="30"/>
  <c r="G146" i="30"/>
  <c r="J145" i="30"/>
  <c r="K142" i="30"/>
  <c r="J141" i="30"/>
  <c r="I139" i="30"/>
  <c r="G138" i="30"/>
  <c r="J112" i="30"/>
  <c r="I108" i="30"/>
  <c r="G107" i="30"/>
  <c r="K103" i="30"/>
  <c r="J102" i="30"/>
  <c r="I100" i="30"/>
  <c r="G99" i="30"/>
  <c r="I96" i="30"/>
  <c r="K95" i="30"/>
  <c r="J94" i="30"/>
  <c r="K91" i="30"/>
  <c r="I88" i="30"/>
  <c r="G87" i="30"/>
  <c r="I80" i="30"/>
  <c r="I79" i="30"/>
  <c r="J111" i="30"/>
  <c r="I109" i="30"/>
  <c r="G108" i="30"/>
  <c r="K104" i="30"/>
  <c r="J103" i="30"/>
  <c r="G100" i="30"/>
  <c r="I97" i="30"/>
  <c r="G96" i="30"/>
  <c r="J95" i="30"/>
  <c r="K92" i="30"/>
  <c r="J91" i="30"/>
  <c r="I89" i="30"/>
  <c r="G88" i="30"/>
  <c r="L84" i="30"/>
  <c r="L83" i="30"/>
  <c r="L82" i="30"/>
  <c r="L81" i="30"/>
  <c r="H80" i="30"/>
  <c r="H79" i="30"/>
  <c r="H78" i="30"/>
  <c r="H77" i="30"/>
  <c r="H76" i="30"/>
  <c r="L75" i="30"/>
  <c r="L74" i="30"/>
  <c r="L73" i="30"/>
  <c r="L72" i="30"/>
  <c r="L71" i="30"/>
  <c r="H70" i="30"/>
  <c r="H69" i="30"/>
  <c r="H68" i="30"/>
  <c r="H67" i="30"/>
  <c r="H66" i="30"/>
  <c r="L65" i="30"/>
  <c r="L64" i="30"/>
  <c r="L63" i="30"/>
  <c r="L62" i="30"/>
  <c r="L61" i="30"/>
  <c r="H60" i="30"/>
  <c r="H59" i="30"/>
  <c r="H58" i="30"/>
  <c r="H57" i="30"/>
  <c r="H56" i="30"/>
  <c r="L55" i="30"/>
  <c r="L54" i="30"/>
  <c r="L53" i="30"/>
  <c r="L52" i="30"/>
  <c r="L51" i="30"/>
  <c r="H50" i="30"/>
  <c r="H49" i="30"/>
  <c r="H48" i="30"/>
  <c r="H47" i="30"/>
  <c r="H46" i="30"/>
  <c r="L45" i="30"/>
  <c r="L44" i="30"/>
  <c r="L43" i="30"/>
  <c r="L42" i="30"/>
  <c r="L41" i="30"/>
  <c r="H40" i="30"/>
  <c r="H39" i="30"/>
  <c r="H38" i="30"/>
  <c r="H37" i="30"/>
  <c r="H36" i="30"/>
  <c r="L35" i="30"/>
  <c r="L34" i="30"/>
  <c r="L33" i="30"/>
  <c r="L32" i="30"/>
  <c r="L31" i="30"/>
  <c r="H30" i="30"/>
  <c r="H29" i="30"/>
  <c r="H28" i="30"/>
  <c r="H27" i="30"/>
  <c r="H26" i="30"/>
  <c r="G130" i="30"/>
  <c r="I127" i="30"/>
  <c r="G126" i="30"/>
  <c r="G109" i="30"/>
  <c r="I106" i="30"/>
  <c r="K105" i="30"/>
  <c r="J104" i="30"/>
  <c r="K101" i="30"/>
  <c r="I98" i="30"/>
  <c r="G97" i="30"/>
  <c r="K93" i="30"/>
  <c r="J92" i="30"/>
  <c r="I90" i="30"/>
  <c r="G89" i="30"/>
  <c r="I86" i="30"/>
  <c r="K85" i="30"/>
  <c r="K84" i="30"/>
  <c r="K83" i="30"/>
  <c r="K82" i="30"/>
  <c r="K81" i="30"/>
  <c r="G80" i="30"/>
  <c r="G79" i="30"/>
  <c r="G78" i="30"/>
  <c r="G77" i="30"/>
  <c r="G76" i="30"/>
  <c r="K75" i="30"/>
  <c r="K74" i="30"/>
  <c r="K73" i="30"/>
  <c r="K72" i="30"/>
  <c r="K71" i="30"/>
  <c r="G70" i="30"/>
  <c r="G69" i="30"/>
  <c r="G68" i="30"/>
  <c r="G67" i="30"/>
  <c r="G66" i="30"/>
  <c r="K65" i="30"/>
  <c r="K64" i="30"/>
  <c r="K63" i="30"/>
  <c r="K62" i="30"/>
  <c r="K61" i="30"/>
  <c r="G60" i="30"/>
  <c r="G59" i="30"/>
  <c r="G58" i="30"/>
  <c r="G57" i="30"/>
  <c r="G56" i="30"/>
  <c r="K55" i="30"/>
  <c r="K54" i="30"/>
  <c r="K53" i="30"/>
  <c r="K52" i="30"/>
  <c r="K51" i="30"/>
  <c r="G50" i="30"/>
  <c r="G49" i="30"/>
  <c r="G48" i="30"/>
  <c r="G47" i="30"/>
  <c r="G46" i="30"/>
  <c r="K45" i="30"/>
  <c r="K44" i="30"/>
  <c r="K43" i="30"/>
  <c r="K42" i="30"/>
  <c r="K41" i="30"/>
  <c r="G40" i="30"/>
  <c r="G39" i="30"/>
  <c r="G38" i="30"/>
  <c r="G37" i="30"/>
  <c r="G36" i="30"/>
  <c r="K35" i="30"/>
  <c r="K34" i="30"/>
  <c r="K33" i="30"/>
  <c r="K32" i="30"/>
  <c r="K31" i="30"/>
  <c r="G30" i="30"/>
  <c r="K134" i="30"/>
  <c r="J133" i="30"/>
  <c r="J125" i="30"/>
  <c r="K122" i="30"/>
  <c r="J121" i="30"/>
  <c r="I119" i="30"/>
  <c r="G118" i="30"/>
  <c r="K114" i="30"/>
  <c r="J113" i="30"/>
  <c r="I107" i="30"/>
  <c r="G106" i="30"/>
  <c r="J105" i="30"/>
  <c r="K102" i="30"/>
  <c r="J101" i="30"/>
  <c r="I99" i="30"/>
  <c r="G98" i="30"/>
  <c r="K11" i="30"/>
  <c r="B185" i="30" s="1"/>
  <c r="C185" i="30" s="1"/>
  <c r="H185" i="30" s="1"/>
  <c r="A186" i="30"/>
  <c r="L12" i="30"/>
  <c r="D186" i="30" s="1"/>
  <c r="E186" i="30" s="1"/>
  <c r="H186" i="30" s="1"/>
  <c r="L13" i="30"/>
  <c r="D187" i="30" s="1"/>
  <c r="E187" i="30" s="1"/>
  <c r="K16" i="30"/>
  <c r="B190" i="30" s="1"/>
  <c r="C190" i="30" s="1"/>
  <c r="K19" i="30"/>
  <c r="B193" i="30" s="1"/>
  <c r="C193" i="30" s="1"/>
  <c r="A194" i="30"/>
  <c r="L20" i="30"/>
  <c r="D194" i="30" s="1"/>
  <c r="E194" i="30" s="1"/>
  <c r="H194" i="30" s="1"/>
  <c r="G27" i="30"/>
  <c r="I28" i="30"/>
  <c r="J32" i="30"/>
  <c r="J34" i="30"/>
  <c r="J42" i="30"/>
  <c r="J44" i="30"/>
  <c r="J52" i="30"/>
  <c r="J54" i="30"/>
  <c r="J62" i="30"/>
  <c r="J64" i="30"/>
  <c r="J72" i="30"/>
  <c r="J74" i="30"/>
  <c r="J84" i="30"/>
  <c r="W23" i="6" l="1"/>
  <c r="R25" i="17" s="1"/>
  <c r="P7" i="17"/>
  <c r="W7" i="17" s="1"/>
  <c r="W29" i="6"/>
  <c r="R31" i="17" s="1"/>
  <c r="P31" i="17"/>
  <c r="W31" i="17" s="1"/>
  <c r="AF9" i="6"/>
  <c r="J5" i="8" s="1"/>
  <c r="P18" i="17"/>
  <c r="W18" i="17" s="1"/>
  <c r="AF5" i="6"/>
  <c r="P21" i="17"/>
  <c r="W21" i="17" s="1"/>
  <c r="W9" i="6"/>
  <c r="R11" i="17" s="1"/>
  <c r="W19" i="6"/>
  <c r="R21" i="17" s="1"/>
  <c r="AF16" i="6"/>
  <c r="J6" i="8" s="1"/>
  <c r="W15" i="6"/>
  <c r="R17" i="17" s="1"/>
  <c r="P17" i="17"/>
  <c r="W17" i="17" s="1"/>
  <c r="W10" i="6"/>
  <c r="R12" i="17" s="1"/>
  <c r="P12" i="17"/>
  <c r="W12" i="17" s="1"/>
  <c r="P9" i="17"/>
  <c r="W9" i="17" s="1"/>
  <c r="W7" i="6"/>
  <c r="R9" i="17" s="1"/>
  <c r="W11" i="6"/>
  <c r="R13" i="17" s="1"/>
  <c r="P13" i="17"/>
  <c r="W13" i="17" s="1"/>
  <c r="P16" i="17"/>
  <c r="W16" i="17" s="1"/>
  <c r="W14" i="6"/>
  <c r="R16" i="17" s="1"/>
  <c r="AJ31" i="6"/>
  <c r="P33" i="17"/>
  <c r="W33" i="17" s="1"/>
  <c r="AF32" i="6"/>
  <c r="J9" i="8" s="1"/>
  <c r="F50" i="18" s="1"/>
  <c r="P34" i="17"/>
  <c r="W34" i="17" s="1"/>
  <c r="W20" i="6"/>
  <c r="R22" i="17" s="1"/>
  <c r="P22" i="17"/>
  <c r="W22" i="17" s="1"/>
  <c r="W21" i="6"/>
  <c r="R23" i="17" s="1"/>
  <c r="P23" i="17"/>
  <c r="W23" i="17" s="1"/>
  <c r="AJ6" i="6"/>
  <c r="G5" i="14" s="1"/>
  <c r="W34" i="6"/>
  <c r="R36" i="17" s="1"/>
  <c r="P36" i="17"/>
  <c r="W36" i="17" s="1"/>
  <c r="W6" i="6"/>
  <c r="R8" i="17" s="1"/>
  <c r="P24" i="17"/>
  <c r="W24" i="17" s="1"/>
  <c r="W22" i="6"/>
  <c r="R24" i="17" s="1"/>
  <c r="W13" i="6"/>
  <c r="R15" i="17" s="1"/>
  <c r="P15" i="17"/>
  <c r="W15" i="17" s="1"/>
  <c r="M8" i="17"/>
  <c r="W26" i="6"/>
  <c r="R28" i="17" s="1"/>
  <c r="P28" i="17"/>
  <c r="W28" i="17" s="1"/>
  <c r="W30" i="6"/>
  <c r="R32" i="17" s="1"/>
  <c r="P32" i="17"/>
  <c r="W32" i="17" s="1"/>
  <c r="W12" i="6"/>
  <c r="R14" i="17" s="1"/>
  <c r="N8" i="8"/>
  <c r="G46" i="21" s="1"/>
  <c r="W18" i="6"/>
  <c r="R20" i="17" s="1"/>
  <c r="W4" i="6"/>
  <c r="R6" i="17" s="1"/>
  <c r="J4" i="8"/>
  <c r="F30" i="21" s="1"/>
  <c r="P20" i="17"/>
  <c r="W20" i="17" s="1"/>
  <c r="P6" i="17"/>
  <c r="W6" i="17" s="1"/>
  <c r="M17" i="17"/>
  <c r="O33" i="17"/>
  <c r="AC23" i="6"/>
  <c r="V11" i="6"/>
  <c r="P14" i="17"/>
  <c r="W14" i="17" s="1"/>
  <c r="AE5" i="6"/>
  <c r="N20" i="17"/>
  <c r="AD4" i="6"/>
  <c r="N24" i="17"/>
  <c r="T11" i="6"/>
  <c r="K35" i="18"/>
  <c r="AG6" i="6"/>
  <c r="T19" i="6"/>
  <c r="N29" i="17"/>
  <c r="T20" i="6"/>
  <c r="V20" i="6"/>
  <c r="O22" i="17"/>
  <c r="M22" i="17"/>
  <c r="U22" i="6"/>
  <c r="V17" i="6"/>
  <c r="T31" i="6"/>
  <c r="AC13" i="6"/>
  <c r="O27" i="17"/>
  <c r="T26" i="6"/>
  <c r="AD11" i="6"/>
  <c r="AC22" i="6"/>
  <c r="N28" i="17"/>
  <c r="N33" i="17"/>
  <c r="AH33" i="6"/>
  <c r="L9" i="8" s="1"/>
  <c r="T21" i="6"/>
  <c r="T12" i="6"/>
  <c r="M26" i="17"/>
  <c r="N19" i="17"/>
  <c r="AC11" i="6"/>
  <c r="G5" i="8" s="1"/>
  <c r="AD10" i="6"/>
  <c r="O19" i="17"/>
  <c r="K31" i="18"/>
  <c r="AD26" i="6"/>
  <c r="T24" i="6"/>
  <c r="N35" i="17"/>
  <c r="M33" i="17"/>
  <c r="M29" i="17"/>
  <c r="M23" i="17"/>
  <c r="U12" i="6"/>
  <c r="M14" i="17"/>
  <c r="AE13" i="6"/>
  <c r="T8" i="6"/>
  <c r="T4" i="6"/>
  <c r="K38" i="18"/>
  <c r="K40" i="18"/>
  <c r="AC27" i="6"/>
  <c r="N15" i="17"/>
  <c r="AD12" i="6"/>
  <c r="AC16" i="6"/>
  <c r="M10" i="17"/>
  <c r="AC4" i="6"/>
  <c r="AD17" i="6"/>
  <c r="AD13" i="6"/>
  <c r="T16" i="6"/>
  <c r="U7" i="6"/>
  <c r="O14" i="17"/>
  <c r="U31" i="6"/>
  <c r="AD32" i="6"/>
  <c r="H9" i="8" s="1"/>
  <c r="F48" i="18" s="1"/>
  <c r="H191" i="30"/>
  <c r="N9" i="17"/>
  <c r="V12" i="6"/>
  <c r="M24" i="17"/>
  <c r="AE11" i="6"/>
  <c r="H182" i="30"/>
  <c r="K37" i="18"/>
  <c r="AD18" i="6"/>
  <c r="N23" i="17"/>
  <c r="K36" i="18"/>
  <c r="O24" i="17"/>
  <c r="AG7" i="6"/>
  <c r="U6" i="6"/>
  <c r="G40" i="18"/>
  <c r="AC26" i="6"/>
  <c r="AD27" i="6"/>
  <c r="AC17" i="6"/>
  <c r="N13" i="17"/>
  <c r="O8" i="17"/>
  <c r="AH6" i="6"/>
  <c r="L4" i="8" s="1"/>
  <c r="K34" i="18"/>
  <c r="G36" i="18"/>
  <c r="T13" i="6"/>
  <c r="N18" i="17"/>
  <c r="V21" i="6"/>
  <c r="AE4" i="6"/>
  <c r="AE25" i="6"/>
  <c r="M9" i="17"/>
  <c r="V29" i="6"/>
  <c r="T23" i="6"/>
  <c r="M21" i="17"/>
  <c r="G31" i="18"/>
  <c r="O28" i="17"/>
  <c r="O15" i="17"/>
  <c r="V19" i="6"/>
  <c r="AE9" i="6"/>
  <c r="AE29" i="6"/>
  <c r="K39" i="18"/>
  <c r="N32" i="17"/>
  <c r="O26" i="17"/>
  <c r="AI33" i="6"/>
  <c r="M9" i="8" s="1"/>
  <c r="AE14" i="6"/>
  <c r="O11" i="17"/>
  <c r="AG30" i="6"/>
  <c r="K8" i="8" s="1"/>
  <c r="G43" i="21" s="1"/>
  <c r="U34" i="6"/>
  <c r="U32" i="6"/>
  <c r="N21" i="17"/>
  <c r="AC15" i="6"/>
  <c r="U10" i="6"/>
  <c r="G33" i="18"/>
  <c r="M20" i="17"/>
  <c r="V32" i="6"/>
  <c r="V24" i="6"/>
  <c r="O23" i="17"/>
  <c r="V8" i="6"/>
  <c r="V5" i="6"/>
  <c r="O6" i="17"/>
  <c r="AC5" i="6"/>
  <c r="T30" i="6"/>
  <c r="U30" i="6"/>
  <c r="T28" i="6"/>
  <c r="AD20" i="6"/>
  <c r="AC18" i="6"/>
  <c r="AC14" i="6"/>
  <c r="V23" i="6"/>
  <c r="AI8" i="6"/>
  <c r="V27" i="6"/>
  <c r="AD34" i="6"/>
  <c r="O25" i="17"/>
  <c r="V22" i="6"/>
  <c r="U8" i="6"/>
  <c r="AE27" i="6"/>
  <c r="AD24" i="6"/>
  <c r="T33" i="6"/>
  <c r="AD25" i="6"/>
  <c r="M19" i="17"/>
  <c r="T9" i="6"/>
  <c r="T32" i="6"/>
  <c r="M16" i="17"/>
  <c r="G32" i="21"/>
  <c r="N10" i="17"/>
  <c r="C7" i="22"/>
  <c r="AI49" i="21"/>
  <c r="N26" i="17"/>
  <c r="M35" i="17"/>
  <c r="N27" i="17"/>
  <c r="U20" i="6"/>
  <c r="U16" i="6"/>
  <c r="M11" i="17"/>
  <c r="M30" i="17"/>
  <c r="N16" i="17"/>
  <c r="U4" i="6"/>
  <c r="T5" i="6"/>
  <c r="AF49" i="21"/>
  <c r="AD21" i="6"/>
  <c r="AD19" i="6"/>
  <c r="U14" i="6"/>
  <c r="M12" i="17"/>
  <c r="O20" i="17"/>
  <c r="G34" i="21"/>
  <c r="R77" i="30"/>
  <c r="V34" i="6"/>
  <c r="O30" i="17"/>
  <c r="G42" i="21"/>
  <c r="H190" i="30"/>
  <c r="AE18" i="6"/>
  <c r="O12" i="17"/>
  <c r="R37" i="30"/>
  <c r="R65" i="30"/>
  <c r="AE49" i="21"/>
  <c r="AG49" i="21"/>
  <c r="T29" i="6"/>
  <c r="AC34" i="6"/>
  <c r="AC32" i="6"/>
  <c r="G9" i="8" s="1"/>
  <c r="F47" i="21" s="1"/>
  <c r="T10" i="6"/>
  <c r="O36" i="17"/>
  <c r="AI30" i="6"/>
  <c r="M8" i="8" s="1"/>
  <c r="G45" i="18" s="1"/>
  <c r="Z45" i="18" s="1"/>
  <c r="AE15" i="6"/>
  <c r="V10" i="6"/>
  <c r="V28" i="6"/>
  <c r="AI7" i="6"/>
  <c r="F46" i="18"/>
  <c r="H192" i="30"/>
  <c r="AD49" i="21"/>
  <c r="K49" i="21" s="1"/>
  <c r="K42" i="18"/>
  <c r="T34" i="6"/>
  <c r="O32" i="17"/>
  <c r="O17" i="17"/>
  <c r="O9" i="17"/>
  <c r="AC49" i="21"/>
  <c r="J49" i="21" s="1"/>
  <c r="M27" i="17"/>
  <c r="AD28" i="6"/>
  <c r="G35" i="18"/>
  <c r="N31" i="17"/>
  <c r="M31" i="17"/>
  <c r="AD9" i="6"/>
  <c r="N30" i="17"/>
  <c r="AE32" i="6"/>
  <c r="I9" i="8" s="1"/>
  <c r="F49" i="21" s="1"/>
  <c r="G38" i="21"/>
  <c r="V16" i="6"/>
  <c r="O35" i="17"/>
  <c r="AE19" i="6"/>
  <c r="O16" i="17"/>
  <c r="U5" i="6"/>
  <c r="R61" i="30"/>
  <c r="AD29" i="6"/>
  <c r="J7" i="8"/>
  <c r="R7" i="8" s="1"/>
  <c r="AC25" i="6"/>
  <c r="N11" i="17"/>
  <c r="V26" i="6"/>
  <c r="AE16" i="6"/>
  <c r="V31" i="6"/>
  <c r="AI6" i="6"/>
  <c r="AD5" i="6"/>
  <c r="R49" i="30"/>
  <c r="H193" i="30"/>
  <c r="Q167" i="30"/>
  <c r="R116" i="30"/>
  <c r="Q162" i="30"/>
  <c r="H189" i="30"/>
  <c r="AD23" i="6"/>
  <c r="U23" i="6"/>
  <c r="N25" i="17"/>
  <c r="AD15" i="6"/>
  <c r="U15" i="6"/>
  <c r="R112" i="30"/>
  <c r="K33" i="18"/>
  <c r="H184" i="30"/>
  <c r="H180" i="30"/>
  <c r="K41" i="18"/>
  <c r="R43" i="30"/>
  <c r="Q69" i="30"/>
  <c r="B11" i="29"/>
  <c r="B12" i="29" s="1"/>
  <c r="A16" i="29" s="1"/>
  <c r="Q90" i="30"/>
  <c r="Q106" i="30"/>
  <c r="Q97" i="30"/>
  <c r="R102" i="30"/>
  <c r="R106" i="30"/>
  <c r="R110" i="30"/>
  <c r="Q79" i="30"/>
  <c r="Q82" i="30"/>
  <c r="Q139" i="30"/>
  <c r="Q143" i="30"/>
  <c r="Q151" i="30"/>
  <c r="Q155" i="30"/>
  <c r="Q122" i="30"/>
  <c r="Q142" i="30"/>
  <c r="Q157" i="30"/>
  <c r="Q163" i="30"/>
  <c r="Q113" i="30"/>
  <c r="Q121" i="30"/>
  <c r="Q125" i="30"/>
  <c r="Q129" i="30"/>
  <c r="Q133" i="30"/>
  <c r="Q141" i="30"/>
  <c r="Q145" i="30"/>
  <c r="Q149" i="30"/>
  <c r="Q153" i="30"/>
  <c r="R157" i="30"/>
  <c r="R163" i="30"/>
  <c r="R169" i="30"/>
  <c r="Q111" i="30"/>
  <c r="Q158" i="30"/>
  <c r="Q164" i="30"/>
  <c r="Q168" i="30"/>
  <c r="Q174" i="30"/>
  <c r="Q175" i="30"/>
  <c r="Q30" i="30"/>
  <c r="Q36" i="30"/>
  <c r="Q40" i="30"/>
  <c r="Q46" i="30"/>
  <c r="Q50" i="30"/>
  <c r="Q56" i="30"/>
  <c r="Q60" i="30"/>
  <c r="Q66" i="30"/>
  <c r="Q70" i="30"/>
  <c r="Q76" i="30"/>
  <c r="R80" i="30"/>
  <c r="Q91" i="30"/>
  <c r="Q95" i="30"/>
  <c r="R32" i="30"/>
  <c r="R40" i="30"/>
  <c r="R44" i="30"/>
  <c r="R50" i="30"/>
  <c r="R54" i="30"/>
  <c r="R60" i="30"/>
  <c r="R64" i="30"/>
  <c r="R70" i="30"/>
  <c r="R74" i="30"/>
  <c r="R88" i="30"/>
  <c r="Q31" i="30"/>
  <c r="Q37" i="30"/>
  <c r="Q43" i="30"/>
  <c r="Q55" i="30"/>
  <c r="Q59" i="30"/>
  <c r="Q71" i="30"/>
  <c r="Q77" i="30"/>
  <c r="AD43" i="21"/>
  <c r="K43" i="21" s="1"/>
  <c r="AI43" i="21"/>
  <c r="AE43" i="21"/>
  <c r="AC43" i="21"/>
  <c r="J43" i="21" s="1"/>
  <c r="AB43" i="21"/>
  <c r="AD35" i="21"/>
  <c r="K35" i="21" s="1"/>
  <c r="AI35" i="21"/>
  <c r="AE35" i="21"/>
  <c r="AC35" i="21"/>
  <c r="J35" i="21" s="1"/>
  <c r="AB35" i="21"/>
  <c r="AB46" i="21"/>
  <c r="AC46" i="21"/>
  <c r="J46" i="21" s="1"/>
  <c r="AE46" i="21"/>
  <c r="AD46" i="21"/>
  <c r="K46" i="21" s="1"/>
  <c r="AI46" i="21"/>
  <c r="AB38" i="21"/>
  <c r="AC38" i="21"/>
  <c r="J38" i="21" s="1"/>
  <c r="AE38" i="21"/>
  <c r="AD38" i="21"/>
  <c r="K38" i="21" s="1"/>
  <c r="AI38" i="21"/>
  <c r="AB30" i="21"/>
  <c r="AC30" i="21"/>
  <c r="J30" i="21" s="1"/>
  <c r="AE30" i="21"/>
  <c r="AD30" i="21"/>
  <c r="K30" i="21" s="1"/>
  <c r="AI30" i="21"/>
  <c r="G41" i="21"/>
  <c r="G41" i="18"/>
  <c r="G44" i="21"/>
  <c r="G44" i="18"/>
  <c r="Z44" i="18" s="1"/>
  <c r="R120" i="30"/>
  <c r="Q94" i="30"/>
  <c r="R86" i="30"/>
  <c r="R75" i="30"/>
  <c r="R53" i="30"/>
  <c r="R47" i="30"/>
  <c r="R35" i="30"/>
  <c r="R31" i="30"/>
  <c r="Q99" i="30"/>
  <c r="Q103" i="30"/>
  <c r="R87" i="30"/>
  <c r="R91" i="30"/>
  <c r="R95" i="30"/>
  <c r="R99" i="30"/>
  <c r="R107" i="30"/>
  <c r="Q127" i="30"/>
  <c r="R98" i="30"/>
  <c r="Q83" i="30"/>
  <c r="Q92" i="30"/>
  <c r="R136" i="30"/>
  <c r="R140" i="30"/>
  <c r="R144" i="30"/>
  <c r="Q147" i="30"/>
  <c r="R152" i="30"/>
  <c r="R156" i="30"/>
  <c r="R162" i="30"/>
  <c r="R166" i="30"/>
  <c r="R172" i="30"/>
  <c r="Q114" i="30"/>
  <c r="Q118" i="30"/>
  <c r="R123" i="30"/>
  <c r="Q126" i="30"/>
  <c r="Q130" i="30"/>
  <c r="Q134" i="30"/>
  <c r="Q138" i="30"/>
  <c r="R143" i="30"/>
  <c r="Q146" i="30"/>
  <c r="Q150" i="30"/>
  <c r="Q154" i="30"/>
  <c r="Q165" i="30"/>
  <c r="Q169" i="30"/>
  <c r="R114" i="30"/>
  <c r="Q117" i="30"/>
  <c r="R122" i="30"/>
  <c r="R126" i="30"/>
  <c r="R130" i="30"/>
  <c r="R134" i="30"/>
  <c r="Q137" i="30"/>
  <c r="R142" i="30"/>
  <c r="R146" i="30"/>
  <c r="R150" i="30"/>
  <c r="R154" i="30"/>
  <c r="R159" i="30"/>
  <c r="R171" i="30"/>
  <c r="Q109" i="30"/>
  <c r="Q112" i="30"/>
  <c r="Q132" i="30"/>
  <c r="Q152" i="30"/>
  <c r="R175" i="30"/>
  <c r="H187" i="30"/>
  <c r="Q32" i="30"/>
  <c r="Q42" i="30"/>
  <c r="Q52" i="30"/>
  <c r="Q62" i="30"/>
  <c r="Q72" i="30"/>
  <c r="R92" i="30"/>
  <c r="Q26" i="30"/>
  <c r="R34" i="30"/>
  <c r="Q33" i="30"/>
  <c r="Q45" i="30"/>
  <c r="Q49" i="30"/>
  <c r="Q61" i="30"/>
  <c r="Q67" i="30"/>
  <c r="Q73" i="30"/>
  <c r="R82" i="30"/>
  <c r="AI50" i="21"/>
  <c r="AE50" i="21"/>
  <c r="AD50" i="21"/>
  <c r="K50" i="21" s="1"/>
  <c r="AC50" i="21"/>
  <c r="J50" i="21" s="1"/>
  <c r="AB50" i="21"/>
  <c r="AD41" i="21"/>
  <c r="K41" i="21" s="1"/>
  <c r="AI41" i="21"/>
  <c r="AE41" i="21"/>
  <c r="AC41" i="21"/>
  <c r="J41" i="21" s="1"/>
  <c r="AB41" i="21"/>
  <c r="AD33" i="21"/>
  <c r="K33" i="21" s="1"/>
  <c r="AI33" i="21"/>
  <c r="AE33" i="21"/>
  <c r="AC33" i="21"/>
  <c r="J33" i="21" s="1"/>
  <c r="AB33" i="21"/>
  <c r="AB44" i="21"/>
  <c r="AC44" i="21"/>
  <c r="J44" i="21" s="1"/>
  <c r="AE44" i="21"/>
  <c r="AD44" i="21"/>
  <c r="K44" i="21" s="1"/>
  <c r="AI44" i="21"/>
  <c r="AB36" i="21"/>
  <c r="AC36" i="21"/>
  <c r="J36" i="21" s="1"/>
  <c r="AE36" i="21"/>
  <c r="AD36" i="21"/>
  <c r="K36" i="21" s="1"/>
  <c r="AI36" i="21"/>
  <c r="AI27" i="21"/>
  <c r="AE27" i="21"/>
  <c r="AC27" i="21"/>
  <c r="J27" i="21" s="1"/>
  <c r="AB27" i="21"/>
  <c r="AD27" i="21"/>
  <c r="K27" i="21" s="1"/>
  <c r="AB28" i="21"/>
  <c r="AC28" i="21"/>
  <c r="J28" i="21" s="1"/>
  <c r="AE28" i="21"/>
  <c r="AD28" i="21"/>
  <c r="K28" i="21" s="1"/>
  <c r="AI28" i="21"/>
  <c r="G37" i="21"/>
  <c r="G37" i="18"/>
  <c r="Q86" i="30"/>
  <c r="R103" i="30"/>
  <c r="R94" i="30"/>
  <c r="R59" i="30"/>
  <c r="R63" i="30"/>
  <c r="R45" i="30"/>
  <c r="R29" i="30"/>
  <c r="R96" i="30"/>
  <c r="R104" i="30"/>
  <c r="Q135" i="30"/>
  <c r="Q78" i="30"/>
  <c r="Q84" i="30"/>
  <c r="R93" i="30"/>
  <c r="Q100" i="30"/>
  <c r="Q104" i="30"/>
  <c r="Q108" i="30"/>
  <c r="R148" i="30"/>
  <c r="R158" i="30"/>
  <c r="R168" i="30"/>
  <c r="R115" i="30"/>
  <c r="R119" i="30"/>
  <c r="R127" i="30"/>
  <c r="R131" i="30"/>
  <c r="R135" i="30"/>
  <c r="R139" i="30"/>
  <c r="R147" i="30"/>
  <c r="R151" i="30"/>
  <c r="R155" i="30"/>
  <c r="Q159" i="30"/>
  <c r="Q171" i="30"/>
  <c r="R118" i="30"/>
  <c r="R138" i="30"/>
  <c r="R161" i="30"/>
  <c r="R165" i="30"/>
  <c r="R113" i="30"/>
  <c r="Q116" i="30"/>
  <c r="Q120" i="30"/>
  <c r="Q124" i="30"/>
  <c r="Q128" i="30"/>
  <c r="R133" i="30"/>
  <c r="Q136" i="30"/>
  <c r="Q140" i="30"/>
  <c r="Q144" i="30"/>
  <c r="Q148" i="30"/>
  <c r="R153" i="30"/>
  <c r="Q156" i="30"/>
  <c r="Q160" i="30"/>
  <c r="Q166" i="30"/>
  <c r="Q170" i="30"/>
  <c r="Q27" i="30"/>
  <c r="Q34" i="30"/>
  <c r="Q38" i="30"/>
  <c r="Q44" i="30"/>
  <c r="Q48" i="30"/>
  <c r="Q54" i="30"/>
  <c r="Q58" i="30"/>
  <c r="Q64" i="30"/>
  <c r="Q68" i="30"/>
  <c r="Q74" i="30"/>
  <c r="R78" i="30"/>
  <c r="R84" i="30"/>
  <c r="R27" i="30"/>
  <c r="R36" i="30"/>
  <c r="R42" i="30"/>
  <c r="R46" i="30"/>
  <c r="R52" i="30"/>
  <c r="R56" i="30"/>
  <c r="R62" i="30"/>
  <c r="R66" i="30"/>
  <c r="R72" i="30"/>
  <c r="R76" i="30"/>
  <c r="R26" i="30"/>
  <c r="Q35" i="30"/>
  <c r="Q39" i="30"/>
  <c r="Q51" i="30"/>
  <c r="Q57" i="30"/>
  <c r="Q63" i="30"/>
  <c r="Q75" i="30"/>
  <c r="AD47" i="21"/>
  <c r="K47" i="21" s="1"/>
  <c r="AI47" i="21"/>
  <c r="AE47" i="21"/>
  <c r="AC47" i="21"/>
  <c r="J47" i="21" s="1"/>
  <c r="AB47" i="21"/>
  <c r="AD39" i="21"/>
  <c r="K39" i="21" s="1"/>
  <c r="AI39" i="21"/>
  <c r="AE39" i="21"/>
  <c r="AC39" i="21"/>
  <c r="J39" i="21" s="1"/>
  <c r="AB39" i="21"/>
  <c r="AD31" i="21"/>
  <c r="K31" i="21" s="1"/>
  <c r="AI31" i="21"/>
  <c r="AE31" i="21"/>
  <c r="AC31" i="21"/>
  <c r="J31" i="21" s="1"/>
  <c r="AB31" i="21"/>
  <c r="AB42" i="21"/>
  <c r="AC42" i="21"/>
  <c r="J42" i="21" s="1"/>
  <c r="AE42" i="21"/>
  <c r="AD42" i="21"/>
  <c r="K42" i="21" s="1"/>
  <c r="AI42" i="21"/>
  <c r="AB34" i="21"/>
  <c r="AC34" i="21"/>
  <c r="J34" i="21" s="1"/>
  <c r="AE34" i="21"/>
  <c r="AD34" i="21"/>
  <c r="K34" i="21" s="1"/>
  <c r="AI34" i="21"/>
  <c r="F49" i="18"/>
  <c r="F47" i="18"/>
  <c r="G8" i="8"/>
  <c r="R124" i="30"/>
  <c r="Q98" i="30"/>
  <c r="R90" i="30"/>
  <c r="R71" i="30"/>
  <c r="R69" i="30"/>
  <c r="R57" i="30"/>
  <c r="R41" i="30"/>
  <c r="R100" i="30"/>
  <c r="Q107" i="30"/>
  <c r="Q131" i="30"/>
  <c r="R128" i="30"/>
  <c r="Q80" i="30"/>
  <c r="Q88" i="30"/>
  <c r="Q96" i="30"/>
  <c r="R83" i="30"/>
  <c r="R73" i="30"/>
  <c r="R67" i="30"/>
  <c r="R55" i="30"/>
  <c r="R51" i="30"/>
  <c r="R39" i="30"/>
  <c r="R33" i="30"/>
  <c r="Q28" i="30"/>
  <c r="R108" i="30"/>
  <c r="Q115" i="30"/>
  <c r="Q119" i="30"/>
  <c r="Q123" i="30"/>
  <c r="R132" i="30"/>
  <c r="Q102" i="30"/>
  <c r="Q85" i="30"/>
  <c r="Q89" i="30"/>
  <c r="Q93" i="30"/>
  <c r="Q101" i="30"/>
  <c r="Q105" i="30"/>
  <c r="R109" i="30"/>
  <c r="Q81" i="30"/>
  <c r="R85" i="30"/>
  <c r="R89" i="30"/>
  <c r="R97" i="30"/>
  <c r="R101" i="30"/>
  <c r="R105" i="30"/>
  <c r="R111" i="30"/>
  <c r="R160" i="30"/>
  <c r="R164" i="30"/>
  <c r="R170" i="30"/>
  <c r="R174" i="30"/>
  <c r="Q161" i="30"/>
  <c r="Q173" i="30"/>
  <c r="R167" i="30"/>
  <c r="R173" i="30"/>
  <c r="Q110" i="30"/>
  <c r="R117" i="30"/>
  <c r="R121" i="30"/>
  <c r="R125" i="30"/>
  <c r="R129" i="30"/>
  <c r="R137" i="30"/>
  <c r="R141" i="30"/>
  <c r="R145" i="30"/>
  <c r="R149" i="30"/>
  <c r="Q172" i="30"/>
  <c r="H183" i="30"/>
  <c r="R28" i="30"/>
  <c r="R79" i="30"/>
  <c r="R30" i="30"/>
  <c r="R38" i="30"/>
  <c r="R48" i="30"/>
  <c r="R58" i="30"/>
  <c r="R68" i="30"/>
  <c r="R81" i="30"/>
  <c r="Q87" i="30"/>
  <c r="Q29" i="30"/>
  <c r="Q41" i="30"/>
  <c r="Q47" i="30"/>
  <c r="Q53" i="30"/>
  <c r="Q65" i="30"/>
  <c r="H181" i="30"/>
  <c r="AD45" i="21"/>
  <c r="K45" i="21" s="1"/>
  <c r="AI45" i="21"/>
  <c r="AE45" i="21"/>
  <c r="AC45" i="21"/>
  <c r="J45" i="21" s="1"/>
  <c r="AB45" i="21"/>
  <c r="AD37" i="21"/>
  <c r="K37" i="21" s="1"/>
  <c r="AI37" i="21"/>
  <c r="AE37" i="21"/>
  <c r="AC37" i="21"/>
  <c r="J37" i="21" s="1"/>
  <c r="AB37" i="21"/>
  <c r="AD29" i="21"/>
  <c r="K29" i="21" s="1"/>
  <c r="AI29" i="21"/>
  <c r="AE29" i="21"/>
  <c r="AC29" i="21"/>
  <c r="J29" i="21" s="1"/>
  <c r="AB29" i="21"/>
  <c r="AI48" i="21"/>
  <c r="AE48" i="21"/>
  <c r="AC48" i="21"/>
  <c r="J48" i="21" s="1"/>
  <c r="AD48" i="21"/>
  <c r="K48" i="21" s="1"/>
  <c r="AB48" i="21"/>
  <c r="AB40" i="21"/>
  <c r="AC40" i="21"/>
  <c r="J40" i="21" s="1"/>
  <c r="AE40" i="21"/>
  <c r="AD40" i="21"/>
  <c r="K40" i="21" s="1"/>
  <c r="AI40" i="21"/>
  <c r="AB32" i="21"/>
  <c r="AC32" i="21"/>
  <c r="J32" i="21" s="1"/>
  <c r="AE32" i="21"/>
  <c r="AD32" i="21"/>
  <c r="K32" i="21" s="1"/>
  <c r="AI32" i="21"/>
  <c r="G7" i="14"/>
  <c r="N9" i="8"/>
  <c r="K9" i="8"/>
  <c r="I8" i="8"/>
  <c r="I4" i="8"/>
  <c r="G4" i="8"/>
  <c r="F34" i="18" l="1"/>
  <c r="F34" i="21"/>
  <c r="R5" i="8"/>
  <c r="H34" i="21" s="1"/>
  <c r="Z34" i="21" s="1"/>
  <c r="G46" i="18"/>
  <c r="Z46" i="18" s="1"/>
  <c r="F38" i="21"/>
  <c r="F38" i="18"/>
  <c r="N4" i="8"/>
  <c r="G30" i="21" s="1"/>
  <c r="F30" i="18"/>
  <c r="F50" i="21"/>
  <c r="G45" i="21"/>
  <c r="R8" i="8"/>
  <c r="R6" i="8"/>
  <c r="U21" i="17" s="1"/>
  <c r="Q21" i="17" s="1"/>
  <c r="R49" i="21"/>
  <c r="H4" i="8"/>
  <c r="F28" i="18" s="1"/>
  <c r="I5" i="8"/>
  <c r="F33" i="18" s="1"/>
  <c r="I7" i="8"/>
  <c r="F41" i="18" s="1"/>
  <c r="F48" i="21"/>
  <c r="K4" i="8"/>
  <c r="G27" i="21" s="1"/>
  <c r="H8" i="8"/>
  <c r="P8" i="8" s="1"/>
  <c r="G48" i="21"/>
  <c r="G48" i="18"/>
  <c r="Z48" i="18" s="1"/>
  <c r="G43" i="18"/>
  <c r="Z43" i="18" s="1"/>
  <c r="H5" i="8"/>
  <c r="F32" i="21" s="1"/>
  <c r="P9" i="8"/>
  <c r="H48" i="21" s="1"/>
  <c r="Z48" i="21" s="1"/>
  <c r="G49" i="21"/>
  <c r="G49" i="18"/>
  <c r="Z49" i="18" s="1"/>
  <c r="Q9" i="8"/>
  <c r="H49" i="18" s="1"/>
  <c r="G28" i="18"/>
  <c r="Z28" i="18" s="1"/>
  <c r="I4" i="9"/>
  <c r="H4" i="10" s="1"/>
  <c r="H10" i="10" s="1"/>
  <c r="G28" i="21"/>
  <c r="G7" i="8"/>
  <c r="F39" i="18" s="1"/>
  <c r="G4" i="9"/>
  <c r="F4" i="10" s="1"/>
  <c r="F10" i="10" s="1"/>
  <c r="G6" i="8"/>
  <c r="O6" i="8" s="1"/>
  <c r="L49" i="21"/>
  <c r="H7" i="8"/>
  <c r="P7" i="8" s="1"/>
  <c r="H6" i="8"/>
  <c r="I6" i="8"/>
  <c r="Q6" i="8" s="1"/>
  <c r="F42" i="21"/>
  <c r="M4" i="8"/>
  <c r="Q4" i="8" s="1"/>
  <c r="F42" i="18"/>
  <c r="AF40" i="21"/>
  <c r="L40" i="21" s="1"/>
  <c r="AG40" i="21"/>
  <c r="R40" i="21" s="1"/>
  <c r="AH40" i="21"/>
  <c r="AH45" i="21"/>
  <c r="AF45" i="21"/>
  <c r="L45" i="21" s="1"/>
  <c r="AG45" i="21"/>
  <c r="R45" i="21" s="1"/>
  <c r="AF42" i="21"/>
  <c r="L42" i="21" s="1"/>
  <c r="AG42" i="21"/>
  <c r="R42" i="21" s="1"/>
  <c r="AH42" i="21"/>
  <c r="AF44" i="21"/>
  <c r="L44" i="21" s="1"/>
  <c r="AG44" i="21"/>
  <c r="R44" i="21" s="1"/>
  <c r="AH44" i="21"/>
  <c r="AF30" i="21"/>
  <c r="L30" i="21" s="1"/>
  <c r="AG30" i="21"/>
  <c r="R30" i="21" s="1"/>
  <c r="AH30" i="21"/>
  <c r="G47" i="21"/>
  <c r="G47" i="18"/>
  <c r="Z47" i="18" s="1"/>
  <c r="F45" i="21"/>
  <c r="Q8" i="8"/>
  <c r="F45" i="18"/>
  <c r="AH48" i="21"/>
  <c r="AG48" i="21"/>
  <c r="R48" i="21" s="1"/>
  <c r="AF48" i="21"/>
  <c r="L48" i="21" s="1"/>
  <c r="AH31" i="21"/>
  <c r="AF31" i="21"/>
  <c r="L31" i="21" s="1"/>
  <c r="AG31" i="21"/>
  <c r="R31" i="21" s="1"/>
  <c r="AF28" i="21"/>
  <c r="L28" i="21" s="1"/>
  <c r="AG28" i="21"/>
  <c r="R28" i="21" s="1"/>
  <c r="AH28" i="21"/>
  <c r="AH33" i="21"/>
  <c r="AF33" i="21"/>
  <c r="L33" i="21" s="1"/>
  <c r="AG33" i="21"/>
  <c r="R33" i="21" s="1"/>
  <c r="AF50" i="21"/>
  <c r="L50" i="21" s="1"/>
  <c r="AH50" i="21"/>
  <c r="AG50" i="21"/>
  <c r="R50" i="21" s="1"/>
  <c r="AF38" i="21"/>
  <c r="L38" i="21" s="1"/>
  <c r="AG38" i="21"/>
  <c r="R38" i="21" s="1"/>
  <c r="AH38" i="21"/>
  <c r="AH35" i="21"/>
  <c r="AF35" i="21"/>
  <c r="L35" i="21" s="1"/>
  <c r="AG35" i="21"/>
  <c r="R35" i="21" s="1"/>
  <c r="H42" i="21"/>
  <c r="Z42" i="21" s="1"/>
  <c r="U27" i="17"/>
  <c r="Q27" i="17" s="1"/>
  <c r="U23" i="17"/>
  <c r="Q23" i="17" s="1"/>
  <c r="H42" i="18"/>
  <c r="U25" i="17"/>
  <c r="Q25" i="17" s="1"/>
  <c r="U24" i="17"/>
  <c r="Q24" i="17" s="1"/>
  <c r="U22" i="17"/>
  <c r="Q22" i="17" s="1"/>
  <c r="U26" i="17"/>
  <c r="Q26" i="17" s="1"/>
  <c r="V7" i="8"/>
  <c r="U28" i="17"/>
  <c r="Q28" i="17" s="1"/>
  <c r="U29" i="17"/>
  <c r="Q29" i="17" s="1"/>
  <c r="AH29" i="21"/>
  <c r="AF29" i="21"/>
  <c r="L29" i="21" s="1"/>
  <c r="AG29" i="21"/>
  <c r="R29" i="21" s="1"/>
  <c r="F43" i="21"/>
  <c r="F43" i="18"/>
  <c r="O8" i="8"/>
  <c r="O9" i="8"/>
  <c r="AH39" i="21"/>
  <c r="AF39" i="21"/>
  <c r="L39" i="21" s="1"/>
  <c r="AG39" i="21"/>
  <c r="R39" i="21" s="1"/>
  <c r="AH41" i="21"/>
  <c r="AF41" i="21"/>
  <c r="L41" i="21" s="1"/>
  <c r="AG41" i="21"/>
  <c r="R41" i="21" s="1"/>
  <c r="AF46" i="21"/>
  <c r="L46" i="21" s="1"/>
  <c r="AG46" i="21"/>
  <c r="R46" i="21" s="1"/>
  <c r="AH46" i="21"/>
  <c r="AH43" i="21"/>
  <c r="AF43" i="21"/>
  <c r="L43" i="21" s="1"/>
  <c r="AG43" i="21"/>
  <c r="R43" i="21" s="1"/>
  <c r="G50" i="21"/>
  <c r="G50" i="18"/>
  <c r="Z50" i="18" s="1"/>
  <c r="R9" i="8"/>
  <c r="F29" i="21"/>
  <c r="F29" i="18"/>
  <c r="F27" i="18"/>
  <c r="F27" i="21"/>
  <c r="F31" i="21"/>
  <c r="F31" i="18"/>
  <c r="O5" i="8"/>
  <c r="AF32" i="21"/>
  <c r="L32" i="21" s="1"/>
  <c r="AG32" i="21"/>
  <c r="R32" i="21" s="1"/>
  <c r="AH32" i="21"/>
  <c r="AH37" i="21"/>
  <c r="AF37" i="21"/>
  <c r="L37" i="21" s="1"/>
  <c r="AG37" i="21"/>
  <c r="R37" i="21" s="1"/>
  <c r="AF34" i="21"/>
  <c r="L34" i="21" s="1"/>
  <c r="AG34" i="21"/>
  <c r="R34" i="21" s="1"/>
  <c r="AH34" i="21"/>
  <c r="AH47" i="21"/>
  <c r="AF47" i="21"/>
  <c r="L47" i="21" s="1"/>
  <c r="AG47" i="21"/>
  <c r="R47" i="21" s="1"/>
  <c r="AH27" i="21"/>
  <c r="AG27" i="21"/>
  <c r="R27" i="21" s="1"/>
  <c r="AF27" i="21"/>
  <c r="L27" i="21" s="1"/>
  <c r="AF36" i="21"/>
  <c r="L36" i="21" s="1"/>
  <c r="AG36" i="21"/>
  <c r="R36" i="21" s="1"/>
  <c r="AH36" i="21"/>
  <c r="V5" i="8" l="1"/>
  <c r="V13" i="17" s="1"/>
  <c r="U13" i="17"/>
  <c r="Q13" i="17" s="1"/>
  <c r="H34" i="18"/>
  <c r="U11" i="17"/>
  <c r="Q11" i="17" s="1"/>
  <c r="U12" i="17"/>
  <c r="Q12" i="17" s="1"/>
  <c r="U15" i="17"/>
  <c r="Q15" i="17" s="1"/>
  <c r="U14" i="17"/>
  <c r="Q14" i="17" s="1"/>
  <c r="K4" i="9"/>
  <c r="J4" i="10" s="1"/>
  <c r="J10" i="10" s="1"/>
  <c r="G30" i="18"/>
  <c r="Z30" i="18" s="1"/>
  <c r="R4" i="8"/>
  <c r="U7" i="17" s="1"/>
  <c r="Q7" i="17" s="1"/>
  <c r="H38" i="18"/>
  <c r="H38" i="21"/>
  <c r="Z38" i="21" s="1"/>
  <c r="U18" i="17"/>
  <c r="Q18" i="17" s="1"/>
  <c r="U36" i="17"/>
  <c r="Q36" i="17" s="1"/>
  <c r="U17" i="17"/>
  <c r="Q17" i="17" s="1"/>
  <c r="V6" i="8"/>
  <c r="V17" i="17" s="1"/>
  <c r="U20" i="17"/>
  <c r="Q20" i="17" s="1"/>
  <c r="H46" i="18"/>
  <c r="U31" i="17"/>
  <c r="Q31" i="17" s="1"/>
  <c r="V8" i="8"/>
  <c r="U32" i="17"/>
  <c r="Q32" i="17" s="1"/>
  <c r="H46" i="21"/>
  <c r="Z46" i="21" s="1"/>
  <c r="U30" i="17"/>
  <c r="Q30" i="17" s="1"/>
  <c r="Q5" i="8"/>
  <c r="H33" i="18" s="1"/>
  <c r="P4" i="8"/>
  <c r="H28" i="18" s="1"/>
  <c r="U16" i="17"/>
  <c r="Q16" i="17" s="1"/>
  <c r="U19" i="17"/>
  <c r="Q19" i="17" s="1"/>
  <c r="F33" i="21"/>
  <c r="F41" i="21"/>
  <c r="Q7" i="8"/>
  <c r="U7" i="8" s="1"/>
  <c r="G27" i="18"/>
  <c r="Z27" i="18" s="1"/>
  <c r="O4" i="8"/>
  <c r="S4" i="8" s="1"/>
  <c r="F28" i="21"/>
  <c r="F35" i="21"/>
  <c r="F44" i="21"/>
  <c r="H4" i="9"/>
  <c r="G4" i="10" s="1"/>
  <c r="G10" i="10" s="1"/>
  <c r="H48" i="18"/>
  <c r="F44" i="18"/>
  <c r="U9" i="8"/>
  <c r="I49" i="18" s="1"/>
  <c r="H49" i="21"/>
  <c r="Z49" i="21" s="1"/>
  <c r="T9" i="8"/>
  <c r="I48" i="21" s="1"/>
  <c r="P5" i="8"/>
  <c r="H32" i="21" s="1"/>
  <c r="Z32" i="21" s="1"/>
  <c r="F32" i="18"/>
  <c r="F4" i="9"/>
  <c r="E4" i="10" s="1"/>
  <c r="E10" i="10" s="1"/>
  <c r="F35" i="18"/>
  <c r="F37" i="18"/>
  <c r="D4" i="9"/>
  <c r="C4" i="10" s="1"/>
  <c r="C10" i="10" s="1"/>
  <c r="F39" i="21"/>
  <c r="O7" i="8"/>
  <c r="H39" i="21" s="1"/>
  <c r="Z39" i="21" s="1"/>
  <c r="F37" i="21"/>
  <c r="H40" i="18"/>
  <c r="H40" i="21"/>
  <c r="Z40" i="21" s="1"/>
  <c r="F40" i="21"/>
  <c r="F40" i="18"/>
  <c r="E4" i="9"/>
  <c r="D4" i="10" s="1"/>
  <c r="D10" i="10" s="1"/>
  <c r="P6" i="8"/>
  <c r="F36" i="21"/>
  <c r="F36" i="18"/>
  <c r="G29" i="21"/>
  <c r="J4" i="9"/>
  <c r="I4" i="10" s="1"/>
  <c r="I10" i="10" s="1"/>
  <c r="G29" i="18"/>
  <c r="Z29" i="18" s="1"/>
  <c r="T7" i="8"/>
  <c r="I40" i="18" s="1"/>
  <c r="H47" i="21"/>
  <c r="Z47" i="21" s="1"/>
  <c r="S9" i="8"/>
  <c r="H47" i="18"/>
  <c r="H43" i="21"/>
  <c r="Z43" i="21" s="1"/>
  <c r="H43" i="18"/>
  <c r="S8" i="8"/>
  <c r="H37" i="18"/>
  <c r="H37" i="21"/>
  <c r="Z37" i="21" s="1"/>
  <c r="U6" i="8"/>
  <c r="H35" i="21"/>
  <c r="Z35" i="21" s="1"/>
  <c r="H35" i="18"/>
  <c r="S6" i="8"/>
  <c r="I42" i="21"/>
  <c r="V26" i="17"/>
  <c r="V22" i="17"/>
  <c r="V25" i="17"/>
  <c r="V24" i="17"/>
  <c r="V23" i="17"/>
  <c r="V29" i="17"/>
  <c r="V28" i="17"/>
  <c r="V27" i="17"/>
  <c r="I42" i="18"/>
  <c r="H31" i="21"/>
  <c r="Z31" i="21" s="1"/>
  <c r="H31" i="18"/>
  <c r="S5" i="8"/>
  <c r="H29" i="18"/>
  <c r="H29" i="21"/>
  <c r="Z29" i="21" s="1"/>
  <c r="U4" i="8"/>
  <c r="H50" i="21"/>
  <c r="Z50" i="21" s="1"/>
  <c r="U35" i="17"/>
  <c r="Q35" i="17" s="1"/>
  <c r="U33" i="17"/>
  <c r="Q33" i="17" s="1"/>
  <c r="H50" i="18"/>
  <c r="V9" i="8"/>
  <c r="U34" i="17"/>
  <c r="Q34" i="17" s="1"/>
  <c r="H45" i="18"/>
  <c r="H45" i="21"/>
  <c r="Z45" i="21" s="1"/>
  <c r="U8" i="8"/>
  <c r="H44" i="21"/>
  <c r="Z44" i="21" s="1"/>
  <c r="H44" i="18"/>
  <c r="T8" i="8"/>
  <c r="V15" i="17" l="1"/>
  <c r="I34" i="18"/>
  <c r="Z34" i="18" s="1"/>
  <c r="V11" i="17"/>
  <c r="V14" i="17"/>
  <c r="V12" i="17"/>
  <c r="I34" i="21"/>
  <c r="S34" i="21" s="1"/>
  <c r="T34" i="21" s="1"/>
  <c r="V4" i="8"/>
  <c r="V6" i="17" s="1"/>
  <c r="U6" i="17"/>
  <c r="Q6" i="17" s="1"/>
  <c r="H30" i="21"/>
  <c r="Z30" i="21" s="1"/>
  <c r="U9" i="17"/>
  <c r="Q9" i="17" s="1"/>
  <c r="H30" i="18"/>
  <c r="U10" i="17"/>
  <c r="Q10" i="17" s="1"/>
  <c r="O4" i="9"/>
  <c r="N4" i="10" s="1"/>
  <c r="N10" i="10" s="1"/>
  <c r="U8" i="17"/>
  <c r="Q8" i="17" s="1"/>
  <c r="H41" i="18"/>
  <c r="U5" i="8"/>
  <c r="I33" i="21" s="1"/>
  <c r="V21" i="17"/>
  <c r="V18" i="17"/>
  <c r="V20" i="17"/>
  <c r="I38" i="21"/>
  <c r="S38" i="21" s="1"/>
  <c r="T38" i="21" s="1"/>
  <c r="U38" i="21" s="1"/>
  <c r="V38" i="21" s="1"/>
  <c r="V36" i="17"/>
  <c r="I38" i="18"/>
  <c r="S38" i="18" s="1"/>
  <c r="T38" i="18" s="1"/>
  <c r="U38" i="18" s="1"/>
  <c r="V38" i="18" s="1"/>
  <c r="V16" i="17"/>
  <c r="V19" i="17"/>
  <c r="H41" i="21"/>
  <c r="Z41" i="21" s="1"/>
  <c r="H33" i="21"/>
  <c r="Z33" i="21" s="1"/>
  <c r="H27" i="21"/>
  <c r="Z27" i="21" s="1"/>
  <c r="H28" i="21"/>
  <c r="Z28" i="21" s="1"/>
  <c r="T4" i="8"/>
  <c r="I28" i="21" s="1"/>
  <c r="M28" i="21" s="1"/>
  <c r="N28" i="21" s="1"/>
  <c r="V30" i="17"/>
  <c r="I46" i="18"/>
  <c r="V32" i="17"/>
  <c r="I46" i="21"/>
  <c r="V31" i="17"/>
  <c r="N4" i="9"/>
  <c r="M4" i="10" s="1"/>
  <c r="M10" i="10" s="1"/>
  <c r="H27" i="18"/>
  <c r="I49" i="21"/>
  <c r="M49" i="21" s="1"/>
  <c r="N49" i="21" s="1"/>
  <c r="I48" i="18"/>
  <c r="M48" i="18" s="1"/>
  <c r="N48" i="18" s="1"/>
  <c r="H32" i="18"/>
  <c r="M4" i="9"/>
  <c r="L4" i="10" s="1"/>
  <c r="L10" i="10" s="1"/>
  <c r="T5" i="8"/>
  <c r="L4" i="9"/>
  <c r="K4" i="10" s="1"/>
  <c r="K10" i="10" s="1"/>
  <c r="H39" i="18"/>
  <c r="S7" i="8"/>
  <c r="I40" i="21"/>
  <c r="M40" i="21" s="1"/>
  <c r="N40" i="21" s="1"/>
  <c r="T6" i="8"/>
  <c r="H36" i="21"/>
  <c r="Z36" i="21" s="1"/>
  <c r="H36" i="18"/>
  <c r="V34" i="17"/>
  <c r="I50" i="21"/>
  <c r="V33" i="17"/>
  <c r="I50" i="18"/>
  <c r="V35" i="17"/>
  <c r="I31" i="21"/>
  <c r="I31" i="18"/>
  <c r="S48" i="21"/>
  <c r="T48" i="21" s="1"/>
  <c r="M48" i="21"/>
  <c r="N48" i="21" s="1"/>
  <c r="I27" i="21"/>
  <c r="I27" i="18"/>
  <c r="I44" i="21"/>
  <c r="I44" i="18"/>
  <c r="S42" i="18"/>
  <c r="T42" i="18" s="1"/>
  <c r="M42" i="18"/>
  <c r="N42" i="18" s="1"/>
  <c r="Z42" i="18"/>
  <c r="I35" i="21"/>
  <c r="I35" i="18"/>
  <c r="I41" i="21"/>
  <c r="I41" i="18"/>
  <c r="M34" i="21"/>
  <c r="N34" i="21" s="1"/>
  <c r="S49" i="18"/>
  <c r="T49" i="18" s="1"/>
  <c r="M49" i="18"/>
  <c r="N49" i="18" s="1"/>
  <c r="I37" i="21"/>
  <c r="I37" i="18"/>
  <c r="M40" i="18"/>
  <c r="N40" i="18" s="1"/>
  <c r="S40" i="18"/>
  <c r="T40" i="18" s="1"/>
  <c r="Z40" i="18"/>
  <c r="I29" i="21"/>
  <c r="I29" i="18"/>
  <c r="M42" i="21"/>
  <c r="N42" i="21" s="1"/>
  <c r="S42" i="21"/>
  <c r="T42" i="21" s="1"/>
  <c r="I45" i="21"/>
  <c r="I45" i="18"/>
  <c r="I43" i="21"/>
  <c r="I43" i="18"/>
  <c r="I47" i="21"/>
  <c r="I47" i="18"/>
  <c r="M38" i="21" l="1"/>
  <c r="N38" i="21" s="1"/>
  <c r="O38" i="21" s="1"/>
  <c r="P38" i="21" s="1"/>
  <c r="Q38" i="21" s="1"/>
  <c r="S34" i="18"/>
  <c r="T34" i="18" s="1"/>
  <c r="U34" i="18" s="1"/>
  <c r="V34" i="18" s="1"/>
  <c r="M34" i="18"/>
  <c r="N34" i="18" s="1"/>
  <c r="O34" i="18" s="1"/>
  <c r="P34" i="18" s="1"/>
  <c r="Q34" i="18" s="1"/>
  <c r="V8" i="17"/>
  <c r="V10" i="17"/>
  <c r="I30" i="21"/>
  <c r="M30" i="21" s="1"/>
  <c r="N30" i="21" s="1"/>
  <c r="V9" i="17"/>
  <c r="I30" i="18"/>
  <c r="M30" i="18" s="1"/>
  <c r="N30" i="18" s="1"/>
  <c r="V7" i="17"/>
  <c r="I33" i="18"/>
  <c r="M33" i="18" s="1"/>
  <c r="N33" i="18" s="1"/>
  <c r="Z38" i="18"/>
  <c r="M38" i="18"/>
  <c r="N38" i="18" s="1"/>
  <c r="O38" i="18" s="1"/>
  <c r="P38" i="18" s="1"/>
  <c r="Q38" i="18" s="1"/>
  <c r="S28" i="21"/>
  <c r="T28" i="21" s="1"/>
  <c r="U28" i="21" s="1"/>
  <c r="V28" i="21" s="1"/>
  <c r="I28" i="18"/>
  <c r="M28" i="18" s="1"/>
  <c r="N28" i="18" s="1"/>
  <c r="O28" i="18" s="1"/>
  <c r="S46" i="21"/>
  <c r="T46" i="21" s="1"/>
  <c r="U46" i="21" s="1"/>
  <c r="V46" i="21" s="1"/>
  <c r="M46" i="21"/>
  <c r="N46" i="21" s="1"/>
  <c r="O46" i="21" s="1"/>
  <c r="P46" i="21" s="1"/>
  <c r="Q46" i="21" s="1"/>
  <c r="S46" i="18"/>
  <c r="T46" i="18" s="1"/>
  <c r="U46" i="18" s="1"/>
  <c r="V46" i="18" s="1"/>
  <c r="M46" i="18"/>
  <c r="N46" i="18" s="1"/>
  <c r="O46" i="18" s="1"/>
  <c r="P46" i="18" s="1"/>
  <c r="Q46" i="18" s="1"/>
  <c r="S49" i="21"/>
  <c r="T49" i="21" s="1"/>
  <c r="U49" i="21" s="1"/>
  <c r="V49" i="21" s="1"/>
  <c r="S48" i="18"/>
  <c r="T48" i="18" s="1"/>
  <c r="U48" i="18" s="1"/>
  <c r="V48" i="18" s="1"/>
  <c r="I32" i="18"/>
  <c r="I32" i="21"/>
  <c r="S40" i="21"/>
  <c r="T40" i="21" s="1"/>
  <c r="U40" i="21" s="1"/>
  <c r="V40" i="21" s="1"/>
  <c r="I39" i="18"/>
  <c r="I39" i="21"/>
  <c r="I36" i="18"/>
  <c r="I36" i="21"/>
  <c r="S43" i="21"/>
  <c r="T43" i="21" s="1"/>
  <c r="M43" i="21"/>
  <c r="N43" i="21" s="1"/>
  <c r="M47" i="18"/>
  <c r="N47" i="18" s="1"/>
  <c r="S47" i="18"/>
  <c r="T47" i="18" s="1"/>
  <c r="S45" i="18"/>
  <c r="T45" i="18" s="1"/>
  <c r="M45" i="18"/>
  <c r="N45" i="18" s="1"/>
  <c r="S37" i="18"/>
  <c r="T37" i="18" s="1"/>
  <c r="M37" i="18"/>
  <c r="N37" i="18" s="1"/>
  <c r="Z37" i="18"/>
  <c r="O42" i="18"/>
  <c r="P42" i="18" s="1"/>
  <c r="Q42" i="18" s="1"/>
  <c r="O49" i="21"/>
  <c r="P49" i="21" s="1"/>
  <c r="Q49" i="21" s="1"/>
  <c r="S50" i="21"/>
  <c r="T50" i="21" s="1"/>
  <c r="M50" i="21"/>
  <c r="N50" i="21" s="1"/>
  <c r="O42" i="21"/>
  <c r="P42" i="21" s="1"/>
  <c r="Q42" i="21" s="1"/>
  <c r="S37" i="21"/>
  <c r="T37" i="21" s="1"/>
  <c r="M37" i="21"/>
  <c r="N37" i="21" s="1"/>
  <c r="M35" i="18"/>
  <c r="N35" i="18" s="1"/>
  <c r="S35" i="18"/>
  <c r="T35" i="18" s="1"/>
  <c r="Z35" i="18"/>
  <c r="O48" i="18"/>
  <c r="P48" i="18" s="1"/>
  <c r="Q48" i="18" s="1"/>
  <c r="U42" i="21"/>
  <c r="V42" i="21" s="1"/>
  <c r="S29" i="18"/>
  <c r="T29" i="18" s="1"/>
  <c r="M29" i="18"/>
  <c r="N29" i="18" s="1"/>
  <c r="U49" i="18"/>
  <c r="V49" i="18" s="1"/>
  <c r="S41" i="21"/>
  <c r="T41" i="21" s="1"/>
  <c r="M41" i="21"/>
  <c r="N41" i="21" s="1"/>
  <c r="U48" i="21"/>
  <c r="V48" i="21" s="1"/>
  <c r="S31" i="21"/>
  <c r="T31" i="21" s="1"/>
  <c r="M31" i="21"/>
  <c r="N31" i="21" s="1"/>
  <c r="S47" i="21"/>
  <c r="T47" i="21" s="1"/>
  <c r="M47" i="21"/>
  <c r="N47" i="21" s="1"/>
  <c r="S45" i="21"/>
  <c r="T45" i="21" s="1"/>
  <c r="M45" i="21"/>
  <c r="N45" i="21" s="1"/>
  <c r="S29" i="21"/>
  <c r="T29" i="21" s="1"/>
  <c r="M29" i="21"/>
  <c r="N29" i="21" s="1"/>
  <c r="U34" i="21"/>
  <c r="V34" i="21" s="1"/>
  <c r="U42" i="18"/>
  <c r="V42" i="18" s="1"/>
  <c r="M44" i="18"/>
  <c r="N44" i="18" s="1"/>
  <c r="S44" i="18"/>
  <c r="T44" i="18" s="1"/>
  <c r="S27" i="18"/>
  <c r="T27" i="18" s="1"/>
  <c r="M27" i="18"/>
  <c r="N27" i="18" s="1"/>
  <c r="M43" i="18"/>
  <c r="N43" i="18" s="1"/>
  <c r="S43" i="18"/>
  <c r="T43" i="18" s="1"/>
  <c r="U40" i="18"/>
  <c r="V40" i="18" s="1"/>
  <c r="O34" i="21"/>
  <c r="P34" i="21" s="1"/>
  <c r="Q34" i="21" s="1"/>
  <c r="O40" i="21"/>
  <c r="P40" i="21" s="1"/>
  <c r="Q40" i="21" s="1"/>
  <c r="S35" i="21"/>
  <c r="T35" i="21" s="1"/>
  <c r="M35" i="21"/>
  <c r="N35" i="21" s="1"/>
  <c r="S33" i="21"/>
  <c r="T33" i="21" s="1"/>
  <c r="M33" i="21"/>
  <c r="N33" i="21" s="1"/>
  <c r="M44" i="21"/>
  <c r="N44" i="21" s="1"/>
  <c r="S44" i="21"/>
  <c r="T44" i="21" s="1"/>
  <c r="S27" i="21"/>
  <c r="T27" i="21" s="1"/>
  <c r="M27" i="21"/>
  <c r="N27" i="21" s="1"/>
  <c r="O28" i="21"/>
  <c r="P28" i="21" s="1"/>
  <c r="Q28" i="21" s="1"/>
  <c r="S50" i="18"/>
  <c r="T50" i="18" s="1"/>
  <c r="M50" i="18"/>
  <c r="N50" i="18" s="1"/>
  <c r="O40" i="18"/>
  <c r="P40" i="18" s="1"/>
  <c r="Q40" i="18" s="1"/>
  <c r="O49" i="18"/>
  <c r="P49" i="18" s="1"/>
  <c r="Q49" i="18" s="1"/>
  <c r="S41" i="18"/>
  <c r="T41" i="18" s="1"/>
  <c r="M41" i="18"/>
  <c r="N41" i="18" s="1"/>
  <c r="Z41" i="18"/>
  <c r="O48" i="21"/>
  <c r="P48" i="21" s="1"/>
  <c r="Q48" i="21" s="1"/>
  <c r="S31" i="18"/>
  <c r="T31" i="18" s="1"/>
  <c r="M31" i="18"/>
  <c r="N31" i="18" s="1"/>
  <c r="Z31" i="18"/>
  <c r="S30" i="18" l="1"/>
  <c r="T30" i="18" s="1"/>
  <c r="E19" i="18" s="1"/>
  <c r="S30" i="21"/>
  <c r="T30" i="21" s="1"/>
  <c r="E19" i="21" s="1"/>
  <c r="S33" i="18"/>
  <c r="T33" i="18" s="1"/>
  <c r="E18" i="18" s="1"/>
  <c r="Z33" i="18"/>
  <c r="S28" i="18"/>
  <c r="T28" i="18" s="1"/>
  <c r="U28" i="18" s="1"/>
  <c r="V28" i="18" s="1"/>
  <c r="S32" i="21"/>
  <c r="T32" i="21" s="1"/>
  <c r="U32" i="21" s="1"/>
  <c r="V32" i="21" s="1"/>
  <c r="M32" i="21"/>
  <c r="N32" i="21" s="1"/>
  <c r="O32" i="21" s="1"/>
  <c r="P32" i="21" s="1"/>
  <c r="Q32" i="21" s="1"/>
  <c r="M32" i="18"/>
  <c r="N32" i="18" s="1"/>
  <c r="O32" i="18" s="1"/>
  <c r="P32" i="18" s="1"/>
  <c r="Q32" i="18" s="1"/>
  <c r="Z32" i="18"/>
  <c r="S32" i="18"/>
  <c r="T32" i="18" s="1"/>
  <c r="U32" i="18" s="1"/>
  <c r="V32" i="18" s="1"/>
  <c r="M39" i="21"/>
  <c r="N39" i="21" s="1"/>
  <c r="O39" i="21" s="1"/>
  <c r="P39" i="21" s="1"/>
  <c r="Q39" i="21" s="1"/>
  <c r="S39" i="21"/>
  <c r="T39" i="21" s="1"/>
  <c r="U39" i="21" s="1"/>
  <c r="V39" i="21" s="1"/>
  <c r="M39" i="18"/>
  <c r="N39" i="18" s="1"/>
  <c r="O39" i="18" s="1"/>
  <c r="P39" i="18" s="1"/>
  <c r="Q39" i="18" s="1"/>
  <c r="S39" i="18"/>
  <c r="T39" i="18" s="1"/>
  <c r="U39" i="18" s="1"/>
  <c r="V39" i="18" s="1"/>
  <c r="Z39" i="18"/>
  <c r="S36" i="21"/>
  <c r="T36" i="21" s="1"/>
  <c r="U36" i="21" s="1"/>
  <c r="V36" i="21" s="1"/>
  <c r="M36" i="21"/>
  <c r="N36" i="21" s="1"/>
  <c r="S36" i="18"/>
  <c r="T36" i="18" s="1"/>
  <c r="U36" i="18" s="1"/>
  <c r="V36" i="18" s="1"/>
  <c r="Z36" i="18"/>
  <c r="M36" i="18"/>
  <c r="N36" i="18" s="1"/>
  <c r="O36" i="18" s="1"/>
  <c r="P36" i="18" s="1"/>
  <c r="Q36" i="18" s="1"/>
  <c r="B18" i="18"/>
  <c r="O29" i="18"/>
  <c r="U35" i="18"/>
  <c r="V35" i="18" s="1"/>
  <c r="O37" i="21"/>
  <c r="P37" i="21" s="1"/>
  <c r="Q37" i="21" s="1"/>
  <c r="O50" i="21"/>
  <c r="P50" i="21" s="1"/>
  <c r="Q50" i="21" s="1"/>
  <c r="U37" i="18"/>
  <c r="V37" i="18" s="1"/>
  <c r="U45" i="18"/>
  <c r="V45" i="18" s="1"/>
  <c r="U47" i="18"/>
  <c r="V47" i="18" s="1"/>
  <c r="O33" i="21"/>
  <c r="P33" i="21" s="1"/>
  <c r="Q33" i="21" s="1"/>
  <c r="U30" i="21"/>
  <c r="V30" i="21" s="1"/>
  <c r="B19" i="21"/>
  <c r="O30" i="21"/>
  <c r="P30" i="21" s="1"/>
  <c r="Q30" i="21" s="1"/>
  <c r="O44" i="18"/>
  <c r="O45" i="21"/>
  <c r="P45" i="21" s="1"/>
  <c r="Q45" i="21" s="1"/>
  <c r="O35" i="18"/>
  <c r="P35" i="18" s="1"/>
  <c r="Q35" i="18" s="1"/>
  <c r="U37" i="21"/>
  <c r="V37" i="21" s="1"/>
  <c r="U50" i="21"/>
  <c r="V50" i="21" s="1"/>
  <c r="O47" i="18"/>
  <c r="P47" i="18" s="1"/>
  <c r="Q47" i="18" s="1"/>
  <c r="O43" i="18"/>
  <c r="P43" i="18" s="1"/>
  <c r="Q43" i="18" s="1"/>
  <c r="O33" i="18"/>
  <c r="P33" i="18" s="1"/>
  <c r="Q33" i="18" s="1"/>
  <c r="U31" i="21"/>
  <c r="V31" i="21" s="1"/>
  <c r="U41" i="18"/>
  <c r="V41" i="18" s="1"/>
  <c r="U50" i="18"/>
  <c r="V50" i="18" s="1"/>
  <c r="O35" i="21"/>
  <c r="P35" i="21" s="1"/>
  <c r="Q35" i="21" s="1"/>
  <c r="O27" i="18"/>
  <c r="P27" i="18" s="1"/>
  <c r="Q27" i="18" s="1"/>
  <c r="O47" i="21"/>
  <c r="P47" i="21" s="1"/>
  <c r="Q47" i="21" s="1"/>
  <c r="O43" i="21"/>
  <c r="P43" i="21" s="1"/>
  <c r="Q43" i="21" s="1"/>
  <c r="O31" i="18"/>
  <c r="P31" i="18" s="1"/>
  <c r="Q31" i="18" s="1"/>
  <c r="U44" i="21"/>
  <c r="U43" i="18"/>
  <c r="V43" i="18" s="1"/>
  <c r="U44" i="18"/>
  <c r="V44" i="18" s="1"/>
  <c r="U29" i="21"/>
  <c r="V29" i="21" s="1"/>
  <c r="E18" i="21"/>
  <c r="O31" i="21"/>
  <c r="P31" i="21" s="1"/>
  <c r="Q31" i="21" s="1"/>
  <c r="U31" i="18"/>
  <c r="V31" i="18" s="1"/>
  <c r="O41" i="18"/>
  <c r="P41" i="18" s="1"/>
  <c r="Q41" i="18" s="1"/>
  <c r="O30" i="18"/>
  <c r="P30" i="18" s="1"/>
  <c r="Q30" i="18" s="1"/>
  <c r="B19" i="18"/>
  <c r="O50" i="18"/>
  <c r="P50" i="18" s="1"/>
  <c r="Q50" i="18" s="1"/>
  <c r="O44" i="21"/>
  <c r="P44" i="21" s="1"/>
  <c r="Q44" i="21" s="1"/>
  <c r="U33" i="21"/>
  <c r="V33" i="21" s="1"/>
  <c r="U29" i="18"/>
  <c r="V29" i="18" s="1"/>
  <c r="O27" i="21"/>
  <c r="P27" i="21" s="1"/>
  <c r="Q27" i="21" s="1"/>
  <c r="U45" i="21"/>
  <c r="V45" i="21" s="1"/>
  <c r="O41" i="21"/>
  <c r="P41" i="21" s="1"/>
  <c r="Q41" i="21" s="1"/>
  <c r="U27" i="21"/>
  <c r="U35" i="21"/>
  <c r="V35" i="21" s="1"/>
  <c r="U27" i="18"/>
  <c r="V27" i="18" s="1"/>
  <c r="O29" i="21"/>
  <c r="P29" i="21" s="1"/>
  <c r="Q29" i="21" s="1"/>
  <c r="B18" i="21"/>
  <c r="P28" i="18"/>
  <c r="Q28" i="18" s="1"/>
  <c r="U47" i="21"/>
  <c r="V47" i="21" s="1"/>
  <c r="U41" i="21"/>
  <c r="V41" i="21" s="1"/>
  <c r="O37" i="18"/>
  <c r="P37" i="18" s="1"/>
  <c r="Q37" i="18" s="1"/>
  <c r="O45" i="18"/>
  <c r="P45" i="18" s="1"/>
  <c r="Q45" i="18" s="1"/>
  <c r="U43" i="21"/>
  <c r="V43" i="21" s="1"/>
  <c r="U30" i="18" l="1"/>
  <c r="F19" i="18" s="1"/>
  <c r="E16" i="21"/>
  <c r="U33" i="18"/>
  <c r="V33" i="18" s="1"/>
  <c r="G18" i="18" s="1"/>
  <c r="B16" i="21"/>
  <c r="G17" i="18"/>
  <c r="F17" i="21"/>
  <c r="E17" i="18"/>
  <c r="E17" i="21"/>
  <c r="E16" i="18"/>
  <c r="B16" i="18"/>
  <c r="V44" i="21"/>
  <c r="O16" i="21" s="1"/>
  <c r="O22" i="21" s="1"/>
  <c r="F17" i="18"/>
  <c r="O36" i="21"/>
  <c r="P36" i="21" s="1"/>
  <c r="Q36" i="21" s="1"/>
  <c r="K16" i="21" s="1"/>
  <c r="K22" i="21" s="1"/>
  <c r="B17" i="21"/>
  <c r="C17" i="18"/>
  <c r="B17" i="18"/>
  <c r="C18" i="21"/>
  <c r="F16" i="18"/>
  <c r="F16" i="21"/>
  <c r="G18" i="21"/>
  <c r="P16" i="21"/>
  <c r="P22" i="21" s="1"/>
  <c r="E18" i="22"/>
  <c r="D19" i="21"/>
  <c r="M16" i="21"/>
  <c r="M22" i="21" s="1"/>
  <c r="C19" i="22"/>
  <c r="D19" i="18"/>
  <c r="M16" i="18"/>
  <c r="M22" i="18" s="1"/>
  <c r="J16" i="18"/>
  <c r="J22" i="18" s="1"/>
  <c r="D16" i="18"/>
  <c r="P44" i="18"/>
  <c r="Q44" i="18" s="1"/>
  <c r="K16" i="18" s="1"/>
  <c r="K22" i="18" s="1"/>
  <c r="G19" i="21"/>
  <c r="E19" i="22"/>
  <c r="Q16" i="21"/>
  <c r="Q22" i="21" s="1"/>
  <c r="C18" i="18"/>
  <c r="C16" i="18"/>
  <c r="O16" i="18"/>
  <c r="O22" i="18" s="1"/>
  <c r="C19" i="21"/>
  <c r="C18" i="22"/>
  <c r="D18" i="21"/>
  <c r="L16" i="21"/>
  <c r="L22" i="21" s="1"/>
  <c r="N16" i="18"/>
  <c r="N22" i="18" s="1"/>
  <c r="G16" i="18"/>
  <c r="D16" i="21"/>
  <c r="C16" i="22"/>
  <c r="J16" i="21"/>
  <c r="J22" i="21" s="1"/>
  <c r="V27" i="21"/>
  <c r="C16" i="21"/>
  <c r="C19" i="18"/>
  <c r="F18" i="21"/>
  <c r="F19" i="21"/>
  <c r="P29" i="18"/>
  <c r="Q29" i="18" s="1"/>
  <c r="D17" i="21" l="1"/>
  <c r="C17" i="21"/>
  <c r="V30" i="18"/>
  <c r="G19" i="18" s="1"/>
  <c r="P16" i="18"/>
  <c r="P22" i="18" s="1"/>
  <c r="F18" i="18"/>
  <c r="E17" i="22"/>
  <c r="F17" i="22" s="1"/>
  <c r="G49" i="22" s="1"/>
  <c r="G17" i="21"/>
  <c r="C17" i="22"/>
  <c r="D17" i="22" s="1"/>
  <c r="C49" i="22" s="1"/>
  <c r="D17" i="18"/>
  <c r="D18" i="18"/>
  <c r="L16" i="18"/>
  <c r="L22" i="18" s="1"/>
  <c r="G16" i="21"/>
  <c r="E16" i="22"/>
  <c r="N16" i="21"/>
  <c r="N22" i="21" s="1"/>
  <c r="D18" i="22"/>
  <c r="D49" i="22" s="1"/>
  <c r="C22" i="22"/>
  <c r="D22" i="22" s="1"/>
  <c r="D50" i="22" s="1"/>
  <c r="E22" i="22"/>
  <c r="F22" i="22" s="1"/>
  <c r="H50" i="22" s="1"/>
  <c r="F18" i="22"/>
  <c r="H49" i="22" s="1"/>
  <c r="D16" i="22"/>
  <c r="B49" i="22" s="1"/>
  <c r="C20" i="22"/>
  <c r="D20" i="22" s="1"/>
  <c r="B50" i="22" s="1"/>
  <c r="E23" i="22"/>
  <c r="F23" i="22" s="1"/>
  <c r="I50" i="22" s="1"/>
  <c r="F19" i="22"/>
  <c r="I49" i="22" s="1"/>
  <c r="D19" i="22"/>
  <c r="E49" i="22" s="1"/>
  <c r="C23" i="22"/>
  <c r="D23" i="22" s="1"/>
  <c r="E50" i="22" s="1"/>
  <c r="Q16" i="18" l="1"/>
  <c r="Q22" i="18" s="1"/>
  <c r="E21" i="22"/>
  <c r="F21" i="22" s="1"/>
  <c r="G50" i="22" s="1"/>
  <c r="C21" i="22"/>
  <c r="D21" i="22" s="1"/>
  <c r="C50" i="22" s="1"/>
  <c r="E20" i="22"/>
  <c r="F20" i="22" s="1"/>
  <c r="F50" i="22" s="1"/>
  <c r="F16" i="22"/>
  <c r="F49"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B4" authorId="0" shapeId="0" xr:uid="{00000000-0006-0000-0100-000001000000}">
      <text>
        <r>
          <rPr>
            <sz val="10"/>
            <rFont val="Arial"/>
            <family val="2"/>
          </rPr>
          <t>Peso categoría = supuesto metodológico del proyecto para screening técnico-económico. No proviene de una tabla normativa única. Se definió para priorizar drivers de costo en coherencia con literatura pública que destaca integridad, materiales, hidráulica, equipos y usos finales como ejes principales del análisis de blending H2.
Fuentes base:
NREL BlendPATH (2025): https://research-hub.nrel.gov/en/publications/blending-pipeline-analysis-tool-for-hydrogen-blendpath-documentat
DOE HyBlend: https://www.energy.gov/eere/fuelcells/hyblend-opportunities-hydrogen-blending-natural-gas-pipelines</t>
        </r>
      </text>
    </comment>
    <comment ref="C4" authorId="0" shapeId="0" xr:uid="{00000000-0006-0000-0100-000002000000}">
      <text>
        <r>
          <rPr>
            <sz val="10"/>
            <rFont val="Arial"/>
            <family val="2"/>
          </rPr>
          <t>Composición / demanda / medición
Valor en esta celda: 1.1
Factores calibrados como proxies metodológicos, no extraídos de una tabla única. Se incrementan por escenario para reflejar mayor sensibilidad del balance energético, medición y cromatografía conforme sube el %H2. Basado en NETL NG-H2_P_COM (cambio de energía por volumen y compresión) y DOE HyBlend (impacto en materiales/equipos/usos finales).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D4" authorId="0" shapeId="0" xr:uid="{00000000-0006-0000-0100-000003000000}">
      <text>
        <r>
          <rPr>
            <sz val="10"/>
            <rFont val="Arial"/>
            <family val="2"/>
          </rPr>
          <t>Composición / demanda / medición
Valor en esta celda: 1.3
Factores calibrados como proxies metodológicos, no extraídos de una tabla única. Se incrementan por escenario para reflejar mayor sensibilidad del balance energético, medición y cromatografía conforme sube el %H2. Basado en NETL NG-H2_P_COM (cambio de energía por volumen y compresión) y DOE HyBlend (impacto en materiales/equipos/usos finales).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E4" authorId="0" shapeId="0" xr:uid="{00000000-0006-0000-0100-000004000000}">
      <text>
        <r>
          <rPr>
            <sz val="10"/>
            <rFont val="Arial"/>
            <family val="2"/>
          </rPr>
          <t>Composición / demanda / medición
Valor en esta celda: 1.7
Factores calibrados como proxies metodológicos, no extraídos de una tabla única. Se incrementan por escenario para reflejar mayor sensibilidad del balance energético, medición y cromatografía conforme sube el %H2. Basado en NETL NG-H2_P_COM (cambio de energía por volumen y compresión) y DOE HyBlend (impacto en materiales/equipos/usos finales).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F4" authorId="0" shapeId="0" xr:uid="{00000000-0006-0000-0100-000005000000}">
      <text>
        <r>
          <rPr>
            <sz val="10"/>
            <rFont val="Arial"/>
            <family val="2"/>
          </rPr>
          <t>Composición / demanda / medición
Valor en esta celda: 2.2
Factores calibrados como proxies metodológicos, no extraídos de una tabla única. Se incrementan por escenario para reflejar mayor sensibilidad del balance energético, medición y cromatografía conforme sube el %H2. Basado en NETL NG-H2_P_COM (cambio de energía por volumen y compresión) y DOE HyBlend (impacto en materiales/equipos/usos finales).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B5" authorId="0" shapeId="0" xr:uid="{00000000-0006-0000-0100-000006000000}">
      <text>
        <r>
          <rPr>
            <sz val="10"/>
            <rFont val="Arial"/>
            <family val="2"/>
          </rPr>
          <t>Peso categoría = supuesto metodológico del proyecto para screening técnico-económico. No proviene de una tabla normativa única. Se definió para priorizar drivers de costo en coherencia con literatura pública que destaca integridad, materiales, hidráulica, equipos y usos finales como ejes principales del análisis de blending H2.
Fuentes base:
NREL BlendPATH (2025): https://research-hub.nrel.gov/en/publications/blending-pipeline-analysis-tool-for-hydrogen-blendpath-documentat
DOE HyBlend: https://www.energy.gov/eere/fuelcells/hyblend-opportunities-hydrogen-blending-natural-gas-pipelines</t>
        </r>
      </text>
    </comment>
    <comment ref="C5" authorId="0" shapeId="0" xr:uid="{00000000-0006-0000-0100-000007000000}">
      <text>
        <r>
          <rPr>
            <sz val="10"/>
            <rFont val="Arial"/>
            <family val="2"/>
          </rPr>
          <t>Geometría e hidráulica
Valor en esta celda: 1
Factores calibrados como proxies metodológicos. Se mantienen cerca de 1.0 a bajo blend y aumentan en 10-20% H2 para reflejar más caudal equivalente, caída de presión y potencia de compresión, según el marco del modelo NG-H2_P_COM de NETL.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D5" authorId="0" shapeId="0" xr:uid="{00000000-0006-0000-0100-000008000000}">
      <text>
        <r>
          <rPr>
            <sz val="10"/>
            <rFont val="Arial"/>
            <family val="2"/>
          </rPr>
          <t>Geometría e hidráulica
Valor en esta celda: 1.2
Factores calibrados como proxies metodológicos. Se mantienen cerca de 1.0 a bajo blend y aumentan en 10-20% H2 para reflejar más caudal equivalente, caída de presión y potencia de compresión, según el marco del modelo NG-H2_P_COM de NETL.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E5" authorId="0" shapeId="0" xr:uid="{00000000-0006-0000-0100-000009000000}">
      <text>
        <r>
          <rPr>
            <sz val="10"/>
            <rFont val="Arial"/>
            <family val="2"/>
          </rPr>
          <t>Geometría e hidráulica
Valor en esta celda: 1.6
Factores calibrados como proxies metodológicos. Se mantienen cerca de 1.0 a bajo blend y aumentan en 10-20% H2 para reflejar más caudal equivalente, caída de presión y potencia de compresión, según el marco del modelo NG-H2_P_COM de NETL.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F5" authorId="0" shapeId="0" xr:uid="{00000000-0006-0000-0100-00000A000000}">
      <text>
        <r>
          <rPr>
            <sz val="10"/>
            <rFont val="Arial"/>
            <family val="2"/>
          </rPr>
          <t>Geometría e hidráulica
Valor en esta celda: 2.3
Factores calibrados como proxies metodológicos. Se mantienen cerca de 1.0 a bajo blend y aumentan en 10-20% H2 para reflejar más caudal equivalente, caída de presión y potencia de compresión, según el marco del modelo NG-H2_P_COM de NETL.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B6" authorId="0" shapeId="0" xr:uid="{00000000-0006-0000-0100-00000B000000}">
      <text>
        <r>
          <rPr>
            <sz val="10"/>
            <rFont val="Arial"/>
            <family val="2"/>
          </rPr>
          <t>Peso categoría = supuesto metodológico del proyecto para screening técnico-económico. No proviene de una tabla normativa única. Se definió para priorizar drivers de costo en coherencia con literatura pública que destaca integridad, materiales, hidráulica, equipos y usos finales como ejes principales del análisis de blending H2.
Fuentes base:
NREL BlendPATH (2025): https://research-hub.nrel.gov/en/publications/blending-pipeline-analysis-tool-for-hydrogen-blendpath-documentat
DOE HyBlend: https://www.energy.gov/eere/fuelcells/hyblend-opportunities-hydrogen-blending-natural-gas-pipelines</t>
        </r>
      </text>
    </comment>
    <comment ref="C6" authorId="0" shapeId="0" xr:uid="{00000000-0006-0000-0100-00000C000000}">
      <text>
        <r>
          <rPr>
            <sz val="10"/>
            <rFont val="Arial"/>
            <family val="2"/>
          </rPr>
          <t>Materiales y diseño del ducto
Valor en esta celda: 1
Factores calibrados como proxies metodológicos. El aumento fuerte a 10-20% H2 responde a la mayor sensibilidad de compatibilidad metalúrgica y diseño resaltada por BlendPATH/ASME B31.12, DOE HyBlend y ORNL (Kass et al., 2023).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D6" authorId="0" shapeId="0" xr:uid="{00000000-0006-0000-0100-00000D000000}">
      <text>
        <r>
          <rPr>
            <sz val="10"/>
            <rFont val="Arial"/>
            <family val="2"/>
          </rPr>
          <t>Materiales y diseño del ducto
Valor en esta celda: 1.15
Factores calibrados como proxies metodológicos. El aumento fuerte a 10-20% H2 responde a la mayor sensibilidad de compatibilidad metalúrgica y diseño resaltada por BlendPATH/ASME B31.12, DOE HyBlend y ORNL (Kass et al., 2023).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E6" authorId="0" shapeId="0" xr:uid="{00000000-0006-0000-0100-00000E000000}">
      <text>
        <r>
          <rPr>
            <sz val="10"/>
            <rFont val="Arial"/>
            <family val="2"/>
          </rPr>
          <t>Materiales y diseño del ducto
Valor en esta celda: 1.8
Factores calibrados como proxies metodológicos. El aumento fuerte a 10-20% H2 responde a la mayor sensibilidad de compatibilidad metalúrgica y diseño resaltada por BlendPATH/ASME B31.12, DOE HyBlend y ORNL (Kass et al., 2023).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F6" authorId="0" shapeId="0" xr:uid="{00000000-0006-0000-0100-00000F000000}">
      <text>
        <r>
          <rPr>
            <sz val="10"/>
            <rFont val="Arial"/>
            <family val="2"/>
          </rPr>
          <t>Materiales y diseño del ducto
Valor en esta celda: 2.8
Factores calibrados como proxies metodológicos. El aumento fuerte a 10-20% H2 responde a la mayor sensibilidad de compatibilidad metalúrgica y diseño resaltada por BlendPATH/ASME B31.12, DOE HyBlend y ORNL (Kass et al., 2023).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B7" authorId="0" shapeId="0" xr:uid="{00000000-0006-0000-0100-000010000000}">
      <text>
        <r>
          <rPr>
            <sz val="10"/>
            <rFont val="Arial"/>
            <family val="2"/>
          </rPr>
          <t>Peso categoría = supuesto metodológico del proyecto para screening técnico-económico. No proviene de una tabla normativa única. Se definió para priorizar drivers de costo en coherencia con literatura pública que destaca integridad, materiales, hidráulica, equipos y usos finales como ejes principales del análisis de blending H2.
Fuentes base:
NREL BlendPATH (2025): https://research-hub.nrel.gov/en/publications/blending-pipeline-analysis-tool-for-hydrogen-blendpath-documentat
DOE HyBlend: https://www.energy.gov/eere/fuelcells/hyblend-opportunities-hydrogen-blending-natural-gas-pipelines</t>
        </r>
      </text>
    </comment>
    <comment ref="C7" authorId="0" shapeId="0" xr:uid="{00000000-0006-0000-0100-000011000000}">
      <text>
        <r>
          <rPr>
            <sz val="10"/>
            <rFont val="Arial"/>
            <family val="2"/>
          </rPr>
          <t>Integridad histórica y estado del activo
Valor en esta celda: 1
Factores calibrados como proxies metodológicos. El aumento fuerte a 10-20% H2 busca capturar mayor peso de grietas, reparaciones, fatiga y monitoreo adicional, consistente con HyBlend, BlendPATH y literatura ORNL sobre compatibilidad e integridad.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D7" authorId="0" shapeId="0" xr:uid="{00000000-0006-0000-0100-000012000000}">
      <text>
        <r>
          <rPr>
            <sz val="10"/>
            <rFont val="Arial"/>
            <family val="2"/>
          </rPr>
          <t>Integridad histórica y estado del activo
Valor en esta celda: 1.25
Factores calibrados como proxies metodológicos. El aumento fuerte a 10-20% H2 busca capturar mayor peso de grietas, reparaciones, fatiga y monitoreo adicional, consistente con HyBlend, BlendPATH y literatura ORNL sobre compatibilidad e integridad.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E7" authorId="0" shapeId="0" xr:uid="{00000000-0006-0000-0100-000013000000}">
      <text>
        <r>
          <rPr>
            <sz val="10"/>
            <rFont val="Arial"/>
            <family val="2"/>
          </rPr>
          <t>Integridad histórica y estado del activo
Valor en esta celda: 2
Factores calibrados como proxies metodológicos. El aumento fuerte a 10-20% H2 busca capturar mayor peso de grietas, reparaciones, fatiga y monitoreo adicional, consistente con HyBlend, BlendPATH y literatura ORNL sobre compatibilidad e integridad.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F7" authorId="0" shapeId="0" xr:uid="{00000000-0006-0000-0100-000014000000}">
      <text>
        <r>
          <rPr>
            <sz val="10"/>
            <rFont val="Arial"/>
            <family val="2"/>
          </rPr>
          <t>Integridad histórica y estado del activo
Valor en esta celda: 3.2
Factores calibrados como proxies metodológicos. El aumento fuerte a 10-20% H2 busca capturar mayor peso de grietas, reparaciones, fatiga y monitoreo adicional, consistente con HyBlend, BlendPATH y literatura ORNL sobre compatibilidad e integridad.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B8" authorId="0" shapeId="0" xr:uid="{00000000-0006-0000-0100-000015000000}">
      <text>
        <r>
          <rPr>
            <sz val="10"/>
            <rFont val="Arial"/>
            <family val="2"/>
          </rPr>
          <t>Peso categoría = supuesto metodológico del proyecto para screening técnico-económico. No proviene de una tabla normativa única. Se definió para priorizar drivers de costo en coherencia con literatura pública que destaca integridad, materiales, hidráulica, equipos y usos finales como ejes principales del análisis de blending H2.
Fuentes base:
NREL BlendPATH (2025): https://research-hub.nrel.gov/en/publications/blending-pipeline-analysis-tool-for-hydrogen-blendpath-documentat
DOE HyBlend: https://www.energy.gov/eere/fuelcells/hyblend-opportunities-hydrogen-blending-natural-gas-pipelines</t>
        </r>
      </text>
    </comment>
    <comment ref="C8" authorId="0" shapeId="0" xr:uid="{00000000-0006-0000-0100-000016000000}">
      <text>
        <r>
          <rPr>
            <sz val="10"/>
            <rFont val="Arial"/>
            <family val="2"/>
          </rPr>
          <t>Equipos e instrumentación
Valor en esta celda: 1.05
Factores calibrados como proxies metodológicos. Se asigna un castigo temprano incluso a 2% H2 por sensibilidad de medición, cromatografía, sellos y accesorios; aumenta en 10-20% H2 por mayor probabilidad de retrofit/reemplazo según HyBlend y ORNL.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D8" authorId="0" shapeId="0" xr:uid="{00000000-0006-0000-0100-000017000000}">
      <text>
        <r>
          <rPr>
            <sz val="10"/>
            <rFont val="Arial"/>
            <family val="2"/>
          </rPr>
          <t>Equipos e instrumentación
Valor en esta celda: 1.25
Factores calibrados como proxies metodológicos. Se asigna un castigo temprano incluso a 2% H2 por sensibilidad de medición, cromatografía, sellos y accesorios; aumenta en 10-20% H2 por mayor probabilidad de retrofit/reemplazo según HyBlend y ORNL.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E8" authorId="0" shapeId="0" xr:uid="{00000000-0006-0000-0100-000018000000}">
      <text>
        <r>
          <rPr>
            <sz val="10"/>
            <rFont val="Arial"/>
            <family val="2"/>
          </rPr>
          <t>Equipos e instrumentación
Valor en esta celda: 1.85
Factores calibrados como proxies metodológicos. Se asigna un castigo temprano incluso a 2% H2 por sensibilidad de medición, cromatografía, sellos y accesorios; aumenta en 10-20% H2 por mayor probabilidad de retrofit/reemplazo según HyBlend y ORNL.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F8" authorId="0" shapeId="0" xr:uid="{00000000-0006-0000-0100-000019000000}">
      <text>
        <r>
          <rPr>
            <sz val="10"/>
            <rFont val="Arial"/>
            <family val="2"/>
          </rPr>
          <t>Equipos e instrumentación
Valor en esta celda: 2.7
Factores calibrados como proxies metodológicos. Se asigna un castigo temprano incluso a 2% H2 por sensibilidad de medición, cromatografía, sellos y accesorios; aumenta en 10-20% H2 por mayor probabilidad de retrofit/reemplazo según HyBlend y ORNL.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B9" authorId="0" shapeId="0" xr:uid="{00000000-0006-0000-0100-00001A000000}">
      <text>
        <r>
          <rPr>
            <sz val="10"/>
            <rFont val="Arial"/>
            <family val="2"/>
          </rPr>
          <t>Peso categoría = supuesto metodológico del proyecto para screening técnico-económico. No proviene de una tabla normativa única. Se definió para priorizar drivers de costo en coherencia con literatura pública que destaca integridad, materiales, hidráulica, equipos y usos finales como ejes principales del análisis de blending H2.
Fuentes base:
NREL BlendPATH (2025): https://research-hub.nrel.gov/en/publications/blending-pipeline-analysis-tool-for-hydrogen-blendpath-documentat
DOE HyBlend: https://www.energy.gov/eere/fuelcells/hyblend-opportunities-hydrogen-blending-natural-gas-pipelines</t>
        </r>
      </text>
    </comment>
    <comment ref="C9" authorId="0" shapeId="0" xr:uid="{00000000-0006-0000-0100-00001B000000}">
      <text>
        <r>
          <rPr>
            <sz val="10"/>
            <rFont val="Arial"/>
            <family val="2"/>
          </rPr>
          <t>Uso final / regulación / seguridad
Valor en esta celda: 1
Factores calibrados como proxies metodológicos. Se incrementan moderadamente con el %H2 para representar restricciones de usuarios finales, permisos y estudios adicionales, apoyado en HyBlend y en la práctica de screening caso a caso de BlendPATH.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D9" authorId="0" shapeId="0" xr:uid="{00000000-0006-0000-0100-00001C000000}">
      <text>
        <r>
          <rPr>
            <sz val="10"/>
            <rFont val="Arial"/>
            <family val="2"/>
          </rPr>
          <t>Uso final / regulación / seguridad
Valor en esta celda: 1.1
Factores calibrados como proxies metodológicos. Se incrementan moderadamente con el %H2 para representar restricciones de usuarios finales, permisos y estudios adicionales, apoyado en HyBlend y en la práctica de screening caso a caso de BlendPATH.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E9" authorId="0" shapeId="0" xr:uid="{00000000-0006-0000-0100-00001D000000}">
      <text>
        <r>
          <rPr>
            <sz val="10"/>
            <rFont val="Arial"/>
            <family val="2"/>
          </rPr>
          <t>Uso final / regulación / seguridad
Valor en esta celda: 1.35
Factores calibrados como proxies metodológicos. Se incrementan moderadamente con el %H2 para representar restricciones de usuarios finales, permisos y estudios adicionales, apoyado en HyBlend y en la práctica de screening caso a caso de BlendPATH.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 ref="F9" authorId="0" shapeId="0" xr:uid="{00000000-0006-0000-0100-00001E000000}">
      <text>
        <r>
          <rPr>
            <sz val="10"/>
            <rFont val="Arial"/>
            <family val="2"/>
          </rPr>
          <t>Uso final / regulación / seguridad
Valor en esta celda: 1.7
Factores calibrados como proxies metodológicos. Se incrementan moderadamente con el %H2 para representar restricciones de usuarios finales, permisos y estudios adicionales, apoyado en HyBlend y en la práctica de screening caso a caso de BlendPATH.
Referencias:
NREL BlendPATH (2025): https://research-hub.nrel.gov/en/publications/blending-pipeline-analysis-tool-for-hydrogen-blendpath-documentat
DOE HyBlend: https://www.energy.gov/eere/fuelcells/hyblend-opportunities-hydrogen-blending-natural-gas-pipelines
NETL NG-H2_P_COM (2024): https://www.osti.gov/biblio/2428949
ORNL Kass et al. (2023): https://www.ornl.gov/publication/assessing-compatibility-natural-gas-pipeline-materials-hydrogen-co2-and-ammonia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L3" authorId="0" shapeId="0" xr:uid="{00000000-0006-0000-0200-000001000000}">
      <text>
        <r>
          <rPr>
            <sz val="10"/>
            <rFont val="Arial"/>
            <family val="2"/>
          </rPr>
          <t>Origen: A02F1 Aux_H2!R. Conversión ordinal del estado del recubrimiento y promedio ponderado por longitud. Ver hoja 03A_Origen_columnas_L_X.</t>
        </r>
      </text>
    </comment>
    <comment ref="M3" authorId="0" shapeId="0" xr:uid="{00000000-0006-0000-0200-000002000000}">
      <text>
        <r>
          <rPr>
            <sz val="10"/>
            <rFont val="Arial"/>
            <family val="2"/>
          </rPr>
          <t>Origen: A02F1 Aux_H2!AH. Tipo de sistema de protección catódica predominante por activo. Ver hoja 03A_Origen_columnas_L_X.</t>
        </r>
      </text>
    </comment>
    <comment ref="N3" authorId="0" shapeId="0" xr:uid="{00000000-0006-0000-0200-000003000000}">
      <text>
        <r>
          <rPr>
            <sz val="10"/>
            <rFont val="Arial"/>
            <family val="2"/>
          </rPr>
          <t>Origen: A02F1 Aux_H2!AI. Conversión ordinal del estado del SPC y promedio ponderado por longitud. Ver hoja 03A_Origen_columnas_L_X.</t>
        </r>
      </text>
    </comment>
    <comment ref="O3" authorId="0" shapeId="0" xr:uid="{00000000-0006-0000-0200-000004000000}">
      <text>
        <r>
          <rPr>
            <sz val="10"/>
            <rFont val="Arial"/>
            <family val="2"/>
          </rPr>
          <t>Origen: A02F1 Aux_H2!AM. MAOP representativo/predominante del activo. Ver hoja 03A_Origen_columnas_L_X.</t>
        </r>
      </text>
    </comment>
    <comment ref="P3" authorId="0" shapeId="0" xr:uid="{00000000-0006-0000-0200-000005000000}">
      <text>
        <r>
          <rPr>
            <sz val="10"/>
            <rFont val="Arial"/>
            <family val="2"/>
          </rPr>
          <t>Origen: A02F1 Aux_H2!AN. Presión promedio resumida por activo. Ver hoja 03A_Origen_columnas_L_X.</t>
        </r>
      </text>
    </comment>
    <comment ref="Q3" authorId="0" shapeId="0" xr:uid="{00000000-0006-0000-0200-000006000000}">
      <text>
        <r>
          <rPr>
            <sz val="10"/>
            <rFont val="Arial"/>
            <family val="2"/>
          </rPr>
          <t>Cálculo interno: Presión prom. / MAOP. Ver hoja 03A_Origen_columnas_L_X.</t>
        </r>
      </text>
    </comment>
    <comment ref="R3" authorId="0" shapeId="0" xr:uid="{00000000-0006-0000-0200-000007000000}">
      <text>
        <r>
          <rPr>
            <sz val="10"/>
            <rFont val="Arial"/>
            <family val="2"/>
          </rPr>
          <t>Origen: A02F1 Aux_H2!AO. Promedio de temperaturas numéricas disponibles; NA se ignora. Ver hoja 03A_Origen_columnas_L_X.</t>
        </r>
      </text>
    </comment>
    <comment ref="S3" authorId="0" shapeId="0" xr:uid="{00000000-0006-0000-0200-000008000000}">
      <text>
        <r>
          <rPr>
            <sz val="10"/>
            <rFont val="Arial"/>
            <family val="2"/>
          </rPr>
          <t>Origen: A02F1 Aux_H2!AC. % de longitud del activo con reparaciones ILI reportadas. Ver hoja 03A_Origen_columnas_L_X.</t>
        </r>
      </text>
    </comment>
    <comment ref="T3" authorId="0" shapeId="0" xr:uid="{00000000-0006-0000-0200-000009000000}">
      <text>
        <r>
          <rPr>
            <sz val="10"/>
            <rFont val="Arial"/>
            <family val="2"/>
          </rPr>
          <t>Origen: A02F1 Aux_H2!AE. % de longitud reemplazada respecto a la longitud total del activo. Ver hoja 03A_Origen_columnas_L_X.</t>
        </r>
      </text>
    </comment>
    <comment ref="U3" authorId="0" shapeId="0" xr:uid="{00000000-0006-0000-0200-00000A000000}">
      <text>
        <r>
          <rPr>
            <sz val="10"/>
            <rFont val="Arial"/>
            <family val="2"/>
          </rPr>
          <t>Origen: A02F1 Aux_H2!AG. % de longitud del activo con reparaciones pendientes. Ver hoja 03A_Origen_columnas_L_X.</t>
        </r>
      </text>
    </comment>
    <comment ref="V3" authorId="0" shapeId="0" xr:uid="{00000000-0006-0000-0200-00000B000000}">
      <text>
        <r>
          <rPr>
            <sz val="10"/>
            <rFont val="Arial"/>
            <family val="2"/>
          </rPr>
          <t>Origen: A02F1 Aux_H2!AF. % de longitud del activo con indicios de SCC. Ver hoja 03A_Origen_columnas_L_X.</t>
        </r>
      </text>
    </comment>
    <comment ref="W3" authorId="0" shapeId="0" xr:uid="{00000000-0006-0000-0200-00000C000000}">
      <text>
        <r>
          <rPr>
            <sz val="10"/>
            <rFont val="Arial"/>
            <family val="2"/>
          </rPr>
          <t>Origen: A02F1 Aux_H2!U. Suma de block valves por activo. Ver hoja 03A_Origen_columnas_L_X.</t>
        </r>
      </text>
    </comment>
    <comment ref="X3" authorId="0" shapeId="0" xr:uid="{00000000-0006-0000-0200-00000D000000}">
      <text>
        <r>
          <rPr>
            <sz val="10"/>
            <rFont val="Arial"/>
            <family val="2"/>
          </rPr>
          <t>Origen: A02F1 Aux_H2!AR. Conteo de eventos de ruptura/geotecnia reportados. Ver hoja 03A_Origen_columnas_L_X.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E3" authorId="0" shapeId="0" xr:uid="{00000000-0006-0000-0500-000001000000}">
      <text>
        <r>
          <rPr>
            <sz val="10"/>
            <rFont val="Arial"/>
            <family val="2"/>
          </rPr>
          <t>Incluye desde v22 la variable explícita Vintage del ducto (proxy tecnológico). Ver hoja 03B_Vintage_Ducto para criterio y escala.</t>
        </r>
      </text>
    </comment>
    <comment ref="I3" authorId="0" shapeId="0" xr:uid="{00000000-0006-0000-0500-000002000000}">
      <text>
        <r>
          <rPr>
            <sz val="10"/>
            <rFont val="Arial"/>
            <family val="2"/>
          </rPr>
          <t>Severidad base asignada por criterio técnico (escala típica 1 a 4). Sí participa en los scores P:S mediante la fórmula =K*F*I*J*FactorH2.</t>
        </r>
      </text>
    </comment>
    <comment ref="J3" authorId="0" shapeId="0" xr:uid="{00000000-0006-0000-0500-000003000000}">
      <text>
        <r>
          <rPr>
            <sz val="10"/>
            <rFont val="Arial"/>
            <family val="2"/>
          </rPr>
          <t>Factor de incertidumbre asociado a calidad/completitud del dato. Valores guía: Verificado=1.00, Parcial=1.25, Faltante=1.50. Sí participa en los scores P:S mediante la fórmula =K*F*I*J*FactorH2.</t>
        </r>
      </text>
    </comment>
    <comment ref="K3" authorId="0" shapeId="0" xr:uid="{00000000-0006-0000-0500-000004000000}">
      <text>
        <r>
          <rPr>
            <sz val="10"/>
            <rFont val="Arial"/>
            <family val="2"/>
          </rPr>
          <t>Peso categoría. Viene de 02_Categorias_Factores y define el peso estructural de la categoría.</t>
        </r>
      </text>
    </comment>
    <comment ref="L3" authorId="0" shapeId="0" xr:uid="{00000000-0006-0000-0500-000005000000}">
      <text>
        <r>
          <rPr>
            <sz val="10"/>
            <rFont val="Arial"/>
            <family val="2"/>
          </rPr>
          <t>Factor 2% H2. Multiplicador del escenario 2% traído desde 02_Categorias_Factores.</t>
        </r>
      </text>
    </comment>
    <comment ref="M3" authorId="0" shapeId="0" xr:uid="{00000000-0006-0000-0500-000006000000}">
      <text>
        <r>
          <rPr>
            <sz val="10"/>
            <rFont val="Arial"/>
            <family val="2"/>
          </rPr>
          <t>Factor 5% H2. Multiplicador del escenario 5% traído desde 02_Categorias_Factores.</t>
        </r>
      </text>
    </comment>
    <comment ref="N3" authorId="0" shapeId="0" xr:uid="{00000000-0006-0000-0500-000007000000}">
      <text>
        <r>
          <rPr>
            <sz val="10"/>
            <rFont val="Arial"/>
            <family val="2"/>
          </rPr>
          <t>Factor 10% H2. Multiplicador del escenario 10% traído desde 02_Categorias_Factores.</t>
        </r>
      </text>
    </comment>
    <comment ref="O3" authorId="0" shapeId="0" xr:uid="{00000000-0006-0000-0500-000008000000}">
      <text>
        <r>
          <rPr>
            <sz val="10"/>
            <rFont val="Arial"/>
            <family val="2"/>
          </rPr>
          <t>Factor 20% H2. Multiplicador del escenario 20% traído desde 02_Categorias_Factores.</t>
        </r>
      </text>
    </comment>
    <comment ref="P3" authorId="0" shapeId="0" xr:uid="{00000000-0006-0000-0500-000009000000}">
      <text>
        <r>
          <rPr>
            <sz val="10"/>
            <rFont val="Arial"/>
            <family val="2"/>
          </rPr>
          <t>Score 2%. Fórmula base: K × F × I × J × L.</t>
        </r>
      </text>
    </comment>
    <comment ref="Q3" authorId="0" shapeId="0" xr:uid="{00000000-0006-0000-0500-00000A000000}">
      <text>
        <r>
          <rPr>
            <sz val="10"/>
            <rFont val="Arial"/>
            <family val="2"/>
          </rPr>
          <t>Score 5%. Fórmula base: K × F × I × J × M.</t>
        </r>
      </text>
    </comment>
    <comment ref="R3" authorId="0" shapeId="0" xr:uid="{00000000-0006-0000-0500-00000B000000}">
      <text>
        <r>
          <rPr>
            <sz val="10"/>
            <rFont val="Arial"/>
            <family val="2"/>
          </rPr>
          <t>Score 10%. Fórmula base: K × F × I × J × N.</t>
        </r>
      </text>
    </comment>
    <comment ref="S3" authorId="0" shapeId="0" xr:uid="{00000000-0006-0000-0500-00000C000000}">
      <text>
        <r>
          <rPr>
            <sz val="10"/>
            <rFont val="Arial"/>
            <family val="2"/>
          </rPr>
          <t>Score 20%. Fórmula base: K × F × I × J × O.</t>
        </r>
      </text>
    </comment>
    <comment ref="T3" authorId="0" shapeId="0" xr:uid="{00000000-0006-0000-0500-00000D000000}">
      <text>
        <r>
          <rPr>
            <sz val="10"/>
            <rFont val="Arial"/>
            <family val="2"/>
          </rPr>
          <t>Acción 2%. Traduce el score contra los umbrales de la hoja 02.</t>
        </r>
      </text>
    </comment>
    <comment ref="U3" authorId="0" shapeId="0" xr:uid="{00000000-0006-0000-0500-00000E000000}">
      <text>
        <r>
          <rPr>
            <sz val="10"/>
            <rFont val="Arial"/>
            <family val="2"/>
          </rPr>
          <t>Acción 5%. Traduce el score contra los umbrales de la hoja 02.</t>
        </r>
      </text>
    </comment>
    <comment ref="V3" authorId="0" shapeId="0" xr:uid="{00000000-0006-0000-0500-00000F000000}">
      <text>
        <r>
          <rPr>
            <sz val="10"/>
            <rFont val="Arial"/>
            <family val="2"/>
          </rPr>
          <t>Acción 10%. Traduce el score contra los umbrales de la hoja 02.</t>
        </r>
      </text>
    </comment>
    <comment ref="W3" authorId="0" shapeId="0" xr:uid="{00000000-0006-0000-0500-000010000000}">
      <text>
        <r>
          <rPr>
            <sz val="10"/>
            <rFont val="Arial"/>
            <family val="2"/>
          </rPr>
          <t>Acción 20%. Traduce el score contra los umbrales de la hoja 02.</t>
        </r>
      </text>
    </comment>
    <comment ref="X3" authorId="0" shapeId="0" xr:uid="{00000000-0006-0000-0500-000011000000}">
      <text>
        <r>
          <rPr>
            <sz val="10"/>
            <rFont val="Arial"/>
            <family val="2"/>
          </rPr>
          <t>Impacto CAPEX esperado. Texto metodológico que sugiere qué rubro de inversión puede moverse.</t>
        </r>
      </text>
    </comment>
    <comment ref="Y3" authorId="0" shapeId="0" xr:uid="{00000000-0006-0000-0500-000012000000}">
      <text>
        <r>
          <rPr>
            <sz val="10"/>
            <rFont val="Arial"/>
            <family val="2"/>
          </rPr>
          <t>Efecto AOM esperado. Texto metodológico que sugiere qué rubro operativo o de mantenimiento puede moverse.</t>
        </r>
      </text>
    </comment>
    <comment ref="Z3" authorId="0" shapeId="0" xr:uid="{00000000-0006-0000-0500-000013000000}">
      <text>
        <r>
          <rPr>
            <sz val="10"/>
            <rFont val="Arial"/>
            <family val="2"/>
          </rPr>
          <t>Tipo de fila. Indica si la variable es Base técnica o Brecha de información.</t>
        </r>
      </text>
    </comment>
    <comment ref="AA3" authorId="0" shapeId="0" xr:uid="{00000000-0006-0000-0500-000014000000}">
      <text>
        <r>
          <rPr>
            <sz val="10"/>
            <rFont val="Arial"/>
            <family val="2"/>
          </rPr>
          <t>Comp. severidad = Peso variable × Severidad base. Alimenta hoja 05.</t>
        </r>
      </text>
    </comment>
    <comment ref="AB3" authorId="0" shapeId="0" xr:uid="{00000000-0006-0000-0500-000015000000}">
      <text>
        <r>
          <rPr>
            <sz val="10"/>
            <rFont val="Arial"/>
            <family val="2"/>
          </rPr>
          <t>Comp. incertidumbre = Peso variable × Factor incertidumbre. Alimenta hoja 05.</t>
        </r>
      </text>
    </comment>
    <comment ref="AC3" authorId="0" shapeId="0" xr:uid="{00000000-0006-0000-0500-000016000000}">
      <text>
        <r>
          <rPr>
            <sz val="10"/>
            <rFont val="Arial"/>
            <family val="2"/>
          </rPr>
          <t>Score técnico 2%. Solo toma el score si la fila no está marcada como Faltante.</t>
        </r>
      </text>
    </comment>
    <comment ref="AD3" authorId="0" shapeId="0" xr:uid="{00000000-0006-0000-0500-000017000000}">
      <text>
        <r>
          <rPr>
            <sz val="10"/>
            <rFont val="Arial"/>
            <family val="2"/>
          </rPr>
          <t>Score técnico 5%. Solo toma el score si la fila no está marcada como Faltante.</t>
        </r>
      </text>
    </comment>
    <comment ref="AE3" authorId="0" shapeId="0" xr:uid="{00000000-0006-0000-0500-000018000000}">
      <text>
        <r>
          <rPr>
            <sz val="10"/>
            <rFont val="Arial"/>
            <family val="2"/>
          </rPr>
          <t>Score técnico 10%. Solo toma el score si la fila no está marcada como Faltante.</t>
        </r>
      </text>
    </comment>
    <comment ref="AF3" authorId="0" shapeId="0" xr:uid="{00000000-0006-0000-0500-000019000000}">
      <text>
        <r>
          <rPr>
            <sz val="10"/>
            <rFont val="Arial"/>
            <family val="2"/>
          </rPr>
          <t>Score técnico 20%. Solo toma el score si la fila no está marcada como Faltante.</t>
        </r>
      </text>
    </comment>
    <comment ref="AG3" authorId="0" shapeId="0" xr:uid="{00000000-0006-0000-0500-00001A000000}">
      <text>
        <r>
          <rPr>
            <sz val="10"/>
            <rFont val="Arial"/>
            <family val="2"/>
          </rPr>
          <t>Score brecha 2%. Solo toma el score si la fila está marcada como Faltante.</t>
        </r>
      </text>
    </comment>
    <comment ref="AH3" authorId="0" shapeId="0" xr:uid="{00000000-0006-0000-0500-00001B000000}">
      <text>
        <r>
          <rPr>
            <sz val="10"/>
            <rFont val="Arial"/>
            <family val="2"/>
          </rPr>
          <t>Score brecha 5%. Solo toma el score si la fila está marcada como Faltante.</t>
        </r>
      </text>
    </comment>
    <comment ref="AI3" authorId="0" shapeId="0" xr:uid="{00000000-0006-0000-0500-00001C000000}">
      <text>
        <r>
          <rPr>
            <sz val="10"/>
            <rFont val="Arial"/>
            <family val="2"/>
          </rPr>
          <t>Score brecha 10%. Solo toma el score si la fila está marcada como Faltante.</t>
        </r>
      </text>
    </comment>
    <comment ref="AJ3" authorId="0" shapeId="0" xr:uid="{00000000-0006-0000-0500-00001D000000}">
      <text>
        <r>
          <rPr>
            <sz val="10"/>
            <rFont val="Arial"/>
            <family val="2"/>
          </rPr>
          <t>Score brecha 20%. Solo toma el score si la fila está marcada como Faltante; alimenta hoja 10.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1" authorId="0" shapeId="0" xr:uid="{00000000-0006-0000-0A00-000001000000}">
      <text>
        <r>
          <rPr>
            <sz val="10"/>
            <rFont val="Arial"/>
            <family val="2"/>
          </rPr>
          <t>Ver hoja 08A_Nota_Segmentos_Bandera para la explicación metodológica de esta hoja.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G6" authorId="0" shapeId="0" xr:uid="{00000000-0006-0000-1100-000001000000}">
      <text>
        <r>
          <rPr>
            <sz val="10"/>
            <rFont val="Arial"/>
            <family val="2"/>
          </rPr>
          <t>Multiplicador editable de screening. Ajustar según criterio técnico y madurez del proyecto.</t>
        </r>
      </text>
    </comment>
    <comment ref="H6" authorId="0" shapeId="0" xr:uid="{00000000-0006-0000-1100-000002000000}">
      <text>
        <r>
          <rPr>
            <sz val="10"/>
            <rFont val="Arial"/>
            <family val="2"/>
          </rPr>
          <t>Multiplicador editable de screening. Ajustar según criterio técnico y madurez del proyecto.</t>
        </r>
      </text>
    </comment>
    <comment ref="M6" authorId="0" shapeId="0" xr:uid="{00000000-0006-0000-1100-000003000000}">
      <text>
        <r>
          <rPr>
            <sz val="10"/>
            <rFont val="Arial"/>
            <family val="2"/>
          </rPr>
          <t>Valor referencial de prueba para implementar la lógica. Reemplazar con tarifa/cotización real antes de usar el costo.</t>
        </r>
      </text>
    </comment>
    <comment ref="N6" authorId="0" shapeId="0" xr:uid="{00000000-0006-0000-1100-000004000000}">
      <text>
        <r>
          <rPr>
            <sz val="10"/>
            <rFont val="Arial"/>
            <family val="2"/>
          </rPr>
          <t>Valor referencial de prueba para implementar la lógica. Reemplazar con tarifa/cotización real antes de usar el costo.</t>
        </r>
      </text>
    </comment>
    <comment ref="G7" authorId="0" shapeId="0" xr:uid="{00000000-0006-0000-1100-000005000000}">
      <text>
        <r>
          <rPr>
            <sz val="10"/>
            <rFont val="Arial"/>
            <family val="2"/>
          </rPr>
          <t>Multiplicador editable de screening. Ajustar según criterio técnico y madurez del proyecto.</t>
        </r>
      </text>
    </comment>
    <comment ref="H7" authorId="0" shapeId="0" xr:uid="{00000000-0006-0000-1100-000006000000}">
      <text>
        <r>
          <rPr>
            <sz val="10"/>
            <rFont val="Arial"/>
            <family val="2"/>
          </rPr>
          <t>Multiplicador editable de screening. Ajustar según criterio técnico y madurez del proyecto.</t>
        </r>
      </text>
    </comment>
    <comment ref="M7" authorId="0" shapeId="0" xr:uid="{00000000-0006-0000-1100-000007000000}">
      <text>
        <r>
          <rPr>
            <sz val="10"/>
            <rFont val="Arial"/>
            <family val="2"/>
          </rPr>
          <t>Valor referencial de prueba para implementar la lógica. Reemplazar con tarifa/cotización real antes de usar el costo.</t>
        </r>
      </text>
    </comment>
    <comment ref="N7" authorId="0" shapeId="0" xr:uid="{00000000-0006-0000-1100-000008000000}">
      <text>
        <r>
          <rPr>
            <sz val="10"/>
            <rFont val="Arial"/>
            <family val="2"/>
          </rPr>
          <t>Valor referencial de prueba para implementar la lógica. Reemplazar con tarifa/cotización real antes de usar el costo.</t>
        </r>
      </text>
    </comment>
    <comment ref="G8" authorId="0" shapeId="0" xr:uid="{00000000-0006-0000-1100-000009000000}">
      <text>
        <r>
          <rPr>
            <sz val="10"/>
            <rFont val="Arial"/>
            <family val="2"/>
          </rPr>
          <t>Multiplicador editable de screening. Ajustar según criterio técnico y madurez del proyecto.</t>
        </r>
      </text>
    </comment>
    <comment ref="H8" authorId="0" shapeId="0" xr:uid="{00000000-0006-0000-1100-00000A000000}">
      <text>
        <r>
          <rPr>
            <sz val="10"/>
            <rFont val="Arial"/>
            <family val="2"/>
          </rPr>
          <t>Multiplicador editable de screening. Ajustar según criterio técnico y madurez del proyecto.</t>
        </r>
      </text>
    </comment>
    <comment ref="M8" authorId="0" shapeId="0" xr:uid="{00000000-0006-0000-1100-00000B000000}">
      <text>
        <r>
          <rPr>
            <sz val="10"/>
            <rFont val="Arial"/>
            <family val="2"/>
          </rPr>
          <t>Valor referencial de prueba para implementar la lógica. Reemplazar con tarifa/cotización real antes de usar el costo.</t>
        </r>
      </text>
    </comment>
    <comment ref="N8" authorId="0" shapeId="0" xr:uid="{00000000-0006-0000-1100-00000C000000}">
      <text>
        <r>
          <rPr>
            <sz val="10"/>
            <rFont val="Arial"/>
            <family val="2"/>
          </rPr>
          <t>Valor referencial de prueba para implementar la lógica. Reemplazar con tarifa/cotización real antes de usar el costo.</t>
        </r>
      </text>
    </comment>
    <comment ref="G9" authorId="0" shapeId="0" xr:uid="{00000000-0006-0000-1100-00000D000000}">
      <text>
        <r>
          <rPr>
            <sz val="10"/>
            <rFont val="Arial"/>
            <family val="2"/>
          </rPr>
          <t>Multiplicador editable de screening. Ajustar según criterio técnico y madurez del proyecto.</t>
        </r>
      </text>
    </comment>
    <comment ref="H9" authorId="0" shapeId="0" xr:uid="{00000000-0006-0000-1100-00000E000000}">
      <text>
        <r>
          <rPr>
            <sz val="10"/>
            <rFont val="Arial"/>
            <family val="2"/>
          </rPr>
          <t>Multiplicador editable de screening. Ajustar según criterio técnico y madurez del proyecto.</t>
        </r>
      </text>
    </comment>
    <comment ref="M9" authorId="0" shapeId="0" xr:uid="{00000000-0006-0000-1100-00000F000000}">
      <text>
        <r>
          <rPr>
            <sz val="10"/>
            <rFont val="Arial"/>
            <family val="2"/>
          </rPr>
          <t>Valor referencial de prueba para implementar la lógica. Reemplazar con tarifa/cotización real antes de usar el costo.</t>
        </r>
      </text>
    </comment>
    <comment ref="N9" authorId="0" shapeId="0" xr:uid="{00000000-0006-0000-1100-000010000000}">
      <text>
        <r>
          <rPr>
            <sz val="10"/>
            <rFont val="Arial"/>
            <family val="2"/>
          </rPr>
          <t>Valor referencial de prueba para implementar la lógica. Reemplazar con tarifa/cotización real antes de usar el costo.</t>
        </r>
      </text>
    </comment>
    <comment ref="M10" authorId="0" shapeId="0" xr:uid="{00000000-0006-0000-1100-000011000000}">
      <text>
        <r>
          <rPr>
            <sz val="10"/>
            <rFont val="Arial"/>
            <family val="2"/>
          </rPr>
          <t>Valor referencial de prueba para implementar la lógica. Reemplazar con tarifa/cotización real antes de usar el costo.</t>
        </r>
      </text>
    </comment>
    <comment ref="N10" authorId="0" shapeId="0" xr:uid="{00000000-0006-0000-1100-000012000000}">
      <text>
        <r>
          <rPr>
            <sz val="10"/>
            <rFont val="Arial"/>
            <family val="2"/>
          </rPr>
          <t>Valor referencial de prueba para implementar la lógica. Reemplazar con tarifa/cotización real antes de usar el costo.</t>
        </r>
      </text>
    </comment>
    <comment ref="M11" authorId="0" shapeId="0" xr:uid="{00000000-0006-0000-1100-000013000000}">
      <text>
        <r>
          <rPr>
            <sz val="10"/>
            <rFont val="Arial"/>
            <family val="2"/>
          </rPr>
          <t>Valor referencial de prueba para implementar la lógica. Reemplazar con tarifa/cotización real antes de usar el costo.</t>
        </r>
      </text>
    </comment>
    <comment ref="N11" authorId="0" shapeId="0" xr:uid="{00000000-0006-0000-1100-000014000000}">
      <text>
        <r>
          <rPr>
            <sz val="10"/>
            <rFont val="Arial"/>
            <family val="2"/>
          </rPr>
          <t>Valor referencial de prueba para implementar la lógica. Reemplazar con tarifa/cotización real antes de usar el costo.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L5" authorId="0" shapeId="0" xr:uid="{00000000-0006-0000-1200-000001000000}">
      <text>
        <r>
          <rPr>
            <sz val="10"/>
            <rFont val="Arial"/>
            <family val="2"/>
          </rPr>
          <t>Ver hoja 14A_Origen_Biblioteca_v6. Los valores v6 no tenían trazabilidad pública fila a fila; allí se documenta qué familias tienen anclaje metodológico y cuáles deben reemplazarse con cotizaciones.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L5" authorId="0" shapeId="0" xr:uid="{00000000-0006-0000-1300-000001000000}">
      <text>
        <r>
          <rPr>
            <sz val="10"/>
            <rFont val="Arial"/>
            <family val="2"/>
          </rPr>
          <t>Escalar cantidad: parámetro manual. En esta versión vale 1.0 en todas las filas. Sirve para sensibilidad sin cambiar la lógica del mapeo.</t>
        </r>
      </text>
    </comment>
    <comment ref="M5" authorId="0" shapeId="0" xr:uid="{00000000-0006-0000-1300-000002000000}">
      <text>
        <r>
          <rPr>
            <sz val="10"/>
            <rFont val="Arial"/>
            <family val="2"/>
          </rPr>
          <t>Factor local: supuesto metodológico por tipo de activo. Línea principal/trazado actual=1.00; loop=1.05; cruce especial=1.20.</t>
        </r>
      </text>
    </comment>
    <comment ref="N5" authorId="0" shapeId="0" xr:uid="{00000000-0006-0000-1300-000003000000}">
      <text>
        <r>
          <rPr>
            <sz val="10"/>
            <rFont val="Arial"/>
            <family val="2"/>
          </rPr>
          <t>Cantidad base sugerida: proxy derivada de longitud, block valves, puntos de medición y categoría. Es la cantidad que recibe la tasa unitaria.</t>
        </r>
      </text>
    </comment>
    <comment ref="O5" authorId="0" shapeId="0" xr:uid="{00000000-0006-0000-1300-000004000000}">
      <text>
        <r>
          <rPr>
            <sz val="10"/>
            <rFont val="Arial"/>
            <family val="2"/>
          </rPr>
          <t>Regla de mapeo: texto que documenta la lógica de K y N. No calcula; sirve para auditoría y para el desarrollador.</t>
        </r>
      </text>
    </comment>
    <comment ref="P5" authorId="0" shapeId="0" xr:uid="{00000000-0006-0000-1300-000005000000}">
      <text>
        <r>
          <rPr>
            <sz val="10"/>
            <rFont val="Arial"/>
            <family val="2"/>
          </rPr>
          <t>Nota implementación: comentario metodológico para evolución del modelo cuando exista inventario real más detallado.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P4" authorId="0" shapeId="0" xr:uid="{00000000-0006-0000-1400-000001000000}">
      <text>
        <r>
          <rPr>
            <sz val="10"/>
            <rFont val="Arial"/>
            <family val="2"/>
          </rPr>
          <t>Bloque adicional de semáforos y rango recomendado para B6:B12. Verde = dentro de rango central; Amarillo = cerca del límite; Rojo = fuera de rango.</t>
        </r>
      </text>
    </comment>
    <comment ref="G5" authorId="0" shapeId="0" xr:uid="{00000000-0006-0000-1400-000002000000}">
      <text>
        <r>
          <rPr>
            <sz val="10"/>
            <rFont val="Arial"/>
            <family val="2"/>
          </rPr>
          <t>Multiplicadores por acción. No vienen del operador ni de la hoja 14; son parámetros metodológicos manuales. Se usan en la columna M del detalle (CAPEX) y en la columna S del detalle (OPEX) mediante VLOOKUP sobre F6:H9.</t>
        </r>
      </text>
    </comment>
    <comment ref="H5" authorId="0" shapeId="0" xr:uid="{00000000-0006-0000-1400-000003000000}">
      <text>
        <r>
          <rPr>
            <sz val="10"/>
            <rFont val="Arial"/>
            <family val="2"/>
          </rPr>
          <t>Multiplicadores por acción. No vienen del operador ni de la hoja 14; son parámetros metodológicos manuales. Se usan en la columna M del detalle (CAPEX) y en la columna S del detalle (OPEX) mediante VLOOKUP sobre F6:H9.</t>
        </r>
      </text>
    </comment>
    <comment ref="B6" authorId="0" shapeId="0" xr:uid="{00000000-0006-0000-1400-000004000000}">
      <text>
        <r>
          <rPr>
            <sz val="10"/>
            <rFont val="Arial"/>
            <family val="2"/>
          </rPr>
          <t>Rango metodológico: mínimo en 16C!D6, base en 16C!E6, máximo en 16C!F6. El semáforo se muestra en Q6.</t>
        </r>
      </text>
    </comment>
    <comment ref="G6" authorId="0" shapeId="0" xr:uid="{00000000-0006-0000-1400-000005000000}">
      <text>
        <r>
          <rPr>
            <sz val="10"/>
            <rFont val="Arial"/>
            <family val="2"/>
          </rPr>
          <t>Se usa en M del detalle para acciones livianas.</t>
        </r>
      </text>
    </comment>
    <comment ref="H6" authorId="0" shapeId="0" xr:uid="{00000000-0006-0000-1400-000006000000}">
      <text>
        <r>
          <rPr>
            <sz val="10"/>
            <rFont val="Arial"/>
            <family val="2"/>
          </rPr>
          <t>Se usa en S del detalle para acciones livianas.</t>
        </r>
      </text>
    </comment>
    <comment ref="M6" authorId="0" shapeId="0" xr:uid="{00000000-0006-0000-1400-000007000000}">
      <text>
        <r>
          <rPr>
            <sz val="10"/>
            <rFont val="Arial"/>
            <family val="2"/>
          </rPr>
          <t>Valor referencial de prueba para implementar la lógica. Reemplazar con tarifa/cotización real antes de usar el costo.</t>
        </r>
      </text>
    </comment>
    <comment ref="N6" authorId="0" shapeId="0" xr:uid="{00000000-0006-0000-1400-000008000000}">
      <text>
        <r>
          <rPr>
            <sz val="10"/>
            <rFont val="Arial"/>
            <family val="2"/>
          </rPr>
          <t>Valor referencial de prueba para implementar la lógica. Reemplazar con tarifa/cotización real antes de usar el costo.</t>
        </r>
      </text>
    </comment>
    <comment ref="B7" authorId="0" shapeId="0" xr:uid="{00000000-0006-0000-1400-000009000000}">
      <text>
        <r>
          <rPr>
            <sz val="10"/>
            <rFont val="Arial"/>
            <family val="2"/>
          </rPr>
          <t>Rango metodológico: mínimo en 16C!D7, base en 16C!E7, máximo en 16C!F7. El semáforo se muestra en Q7.</t>
        </r>
      </text>
    </comment>
    <comment ref="G7" authorId="0" shapeId="0" xr:uid="{00000000-0006-0000-1400-00000A000000}">
      <text>
        <r>
          <rPr>
            <sz val="10"/>
            <rFont val="Arial"/>
            <family val="2"/>
          </rPr>
          <t>Se usa en M del detalle para retrofit focal.</t>
        </r>
      </text>
    </comment>
    <comment ref="H7" authorId="0" shapeId="0" xr:uid="{00000000-0006-0000-1400-00000B000000}">
      <text>
        <r>
          <rPr>
            <sz val="10"/>
            <rFont val="Arial"/>
            <family val="2"/>
          </rPr>
          <t>Se usa en S del detalle para retrofit focal.</t>
        </r>
      </text>
    </comment>
    <comment ref="M7" authorId="0" shapeId="0" xr:uid="{00000000-0006-0000-1400-00000C000000}">
      <text>
        <r>
          <rPr>
            <sz val="10"/>
            <rFont val="Arial"/>
            <family val="2"/>
          </rPr>
          <t>Valor referencial de prueba para implementar la lógica. Reemplazar con tarifa/cotización real antes de usar el costo.</t>
        </r>
      </text>
    </comment>
    <comment ref="N7" authorId="0" shapeId="0" xr:uid="{00000000-0006-0000-1400-00000D000000}">
      <text>
        <r>
          <rPr>
            <sz val="10"/>
            <rFont val="Arial"/>
            <family val="2"/>
          </rPr>
          <t>Valor referencial de prueba para implementar la lógica. Reemplazar con tarifa/cotización real antes de usar el costo.</t>
        </r>
      </text>
    </comment>
    <comment ref="B8" authorId="0" shapeId="0" xr:uid="{00000000-0006-0000-1400-00000E000000}">
      <text>
        <r>
          <rPr>
            <sz val="10"/>
            <rFont val="Arial"/>
            <family val="2"/>
          </rPr>
          <t>Rango metodológico: mínimo en 16C!D8, base en 16C!E8, máximo en 16C!F8. El semáforo se muestra en Q8.</t>
        </r>
      </text>
    </comment>
    <comment ref="G8" authorId="0" shapeId="0" xr:uid="{00000000-0006-0000-1400-00000F000000}">
      <text>
        <r>
          <rPr>
            <sz val="10"/>
            <rFont val="Arial"/>
            <family val="2"/>
          </rPr>
          <t>Se usa en M del detalle para upgrade.</t>
        </r>
      </text>
    </comment>
    <comment ref="H8" authorId="0" shapeId="0" xr:uid="{00000000-0006-0000-1400-000010000000}">
      <text>
        <r>
          <rPr>
            <sz val="10"/>
            <rFont val="Arial"/>
            <family val="2"/>
          </rPr>
          <t>Se usa en S del detalle para upgrade.</t>
        </r>
      </text>
    </comment>
    <comment ref="M8" authorId="0" shapeId="0" xr:uid="{00000000-0006-0000-1400-000011000000}">
      <text>
        <r>
          <rPr>
            <sz val="10"/>
            <rFont val="Arial"/>
            <family val="2"/>
          </rPr>
          <t>Valor referencial de prueba para implementar la lógica. Reemplazar con tarifa/cotización real antes de usar el costo.</t>
        </r>
      </text>
    </comment>
    <comment ref="N8" authorId="0" shapeId="0" xr:uid="{00000000-0006-0000-1400-000012000000}">
      <text>
        <r>
          <rPr>
            <sz val="10"/>
            <rFont val="Arial"/>
            <family val="2"/>
          </rPr>
          <t>Valor referencial de prueba para implementar la lógica. Reemplazar con tarifa/cotización real antes de usar el costo.</t>
        </r>
      </text>
    </comment>
    <comment ref="B9" authorId="0" shapeId="0" xr:uid="{00000000-0006-0000-1400-000013000000}">
      <text>
        <r>
          <rPr>
            <sz val="10"/>
            <rFont val="Arial"/>
            <family val="2"/>
          </rPr>
          <t>Rango metodológico: mínimo en 16C!D9, base en 16C!E9, máximo en 16C!F9. El semáforo se muestra en Q9.</t>
        </r>
      </text>
    </comment>
    <comment ref="G9" authorId="0" shapeId="0" xr:uid="{00000000-0006-0000-1400-000014000000}">
      <text>
        <r>
          <rPr>
            <sz val="10"/>
            <rFont val="Arial"/>
            <family val="2"/>
          </rPr>
          <t>Se usa en M del detalle para reemplazo focal.</t>
        </r>
      </text>
    </comment>
    <comment ref="H9" authorId="0" shapeId="0" xr:uid="{00000000-0006-0000-1400-000015000000}">
      <text>
        <r>
          <rPr>
            <sz val="10"/>
            <rFont val="Arial"/>
            <family val="2"/>
          </rPr>
          <t>Se usa en S del detalle para reemplazo focal.</t>
        </r>
      </text>
    </comment>
    <comment ref="M9" authorId="0" shapeId="0" xr:uid="{00000000-0006-0000-1400-000016000000}">
      <text>
        <r>
          <rPr>
            <sz val="10"/>
            <rFont val="Arial"/>
            <family val="2"/>
          </rPr>
          <t>Valor referencial de prueba para implementar la lógica. Reemplazar con tarifa/cotización real antes de usar el costo.</t>
        </r>
      </text>
    </comment>
    <comment ref="N9" authorId="0" shapeId="0" xr:uid="{00000000-0006-0000-1400-000017000000}">
      <text>
        <r>
          <rPr>
            <sz val="10"/>
            <rFont val="Arial"/>
            <family val="2"/>
          </rPr>
          <t>Valor referencial de prueba para implementar la lógica. Reemplazar con tarifa/cotización real antes de usar el costo.</t>
        </r>
      </text>
    </comment>
    <comment ref="B10" authorId="0" shapeId="0" xr:uid="{00000000-0006-0000-1400-000018000000}">
      <text>
        <r>
          <rPr>
            <sz val="10"/>
            <rFont val="Arial"/>
            <family val="2"/>
          </rPr>
          <t>Rango metodológico: mínimo en 16C!D10, base en 16C!E10, máximo en 16C!F10. El semáforo se muestra en Q10.</t>
        </r>
      </text>
    </comment>
    <comment ref="M10" authorId="0" shapeId="0" xr:uid="{00000000-0006-0000-1400-000019000000}">
      <text>
        <r>
          <rPr>
            <sz val="10"/>
            <rFont val="Arial"/>
            <family val="2"/>
          </rPr>
          <t>Valor referencial de prueba para implementar la lógica. Reemplazar con tarifa/cotización real antes de usar el costo.</t>
        </r>
      </text>
    </comment>
    <comment ref="N10" authorId="0" shapeId="0" xr:uid="{00000000-0006-0000-1400-00001A000000}">
      <text>
        <r>
          <rPr>
            <sz val="10"/>
            <rFont val="Arial"/>
            <family val="2"/>
          </rPr>
          <t>Valor referencial de prueba para implementar la lógica. Reemplazar con tarifa/cotización real antes de usar el costo.</t>
        </r>
      </text>
    </comment>
    <comment ref="B11" authorId="0" shapeId="0" xr:uid="{00000000-0006-0000-1400-00001B000000}">
      <text>
        <r>
          <rPr>
            <sz val="10"/>
            <rFont val="Arial"/>
            <family val="2"/>
          </rPr>
          <t>Rango metodológico: mínimo en 16C!D11, base en 16C!E11, máximo en 16C!F11. El semáforo se muestra en Q11.</t>
        </r>
      </text>
    </comment>
    <comment ref="M11" authorId="0" shapeId="0" xr:uid="{00000000-0006-0000-1400-00001C000000}">
      <text>
        <r>
          <rPr>
            <sz val="10"/>
            <rFont val="Arial"/>
            <family val="2"/>
          </rPr>
          <t>Valor referencial de prueba para implementar la lógica. Reemplazar con tarifa/cotización real antes de usar el costo.</t>
        </r>
      </text>
    </comment>
    <comment ref="N11" authorId="0" shapeId="0" xr:uid="{00000000-0006-0000-1400-00001D000000}">
      <text>
        <r>
          <rPr>
            <sz val="10"/>
            <rFont val="Arial"/>
            <family val="2"/>
          </rPr>
          <t>Valor referencial de prueba para implementar la lógica. Reemplazar con tarifa/cotización real antes de usar el costo.</t>
        </r>
      </text>
    </comment>
    <comment ref="B12" authorId="0" shapeId="0" xr:uid="{00000000-0006-0000-1400-00001E000000}">
      <text>
        <r>
          <rPr>
            <sz val="10"/>
            <rFont val="Arial"/>
            <family val="2"/>
          </rPr>
          <t>Rango metodológico: mínimo en 16C!D12, base en 16C!E12, máximo en 16C!F12. El semáforo se muestra en Q12.</t>
        </r>
      </text>
    </comment>
    <comment ref="B13" authorId="0" shapeId="0" xr:uid="{00000000-0006-0000-1400-00001F000000}">
      <text>
        <r>
          <rPr>
            <sz val="10"/>
            <rFont val="Arial"/>
            <family val="2"/>
          </rPr>
          <t>Selector con lista desplegable. Controla qué banda de costos de la hoja 14 usa el motor v6.</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1" authorId="0" shapeId="0" xr:uid="{00000000-0006-0000-1D00-000001000000}">
      <text>
        <r>
          <rPr>
            <sz val="10"/>
            <rFont val="Arial"/>
            <family val="2"/>
          </rPr>
          <t>Desglose metodológico reconstruido a partir de la biblioteca consolidada de la hoja 14. No sustituye históricos o cotizaciones.</t>
        </r>
      </text>
    </comment>
    <comment ref="K5" authorId="0" shapeId="0" xr:uid="{00000000-0006-0000-1D00-000002000000}">
      <text>
        <r>
          <rPr>
            <sz val="10"/>
            <rFont val="Arial"/>
            <family val="2"/>
          </rPr>
          <t>Debe sumar 100% por Family ID para CAPEX.</t>
        </r>
      </text>
    </comment>
    <comment ref="L5" authorId="0" shapeId="0" xr:uid="{00000000-0006-0000-1D00-000003000000}">
      <text>
        <r>
          <rPr>
            <sz val="10"/>
            <rFont val="Arial"/>
            <family val="2"/>
          </rPr>
          <t>Debe sumar 100% por Family ID para OPEX.</t>
        </r>
      </text>
    </comment>
  </commentList>
</comments>
</file>

<file path=xl/sharedStrings.xml><?xml version="1.0" encoding="utf-8"?>
<sst xmlns="http://schemas.openxmlformats.org/spreadsheetml/2006/main" count="23665" uniqueCount="1476">
  <si>
    <t>Objetivo</t>
  </si>
  <si>
    <t>Cómo usarlo</t>
  </si>
  <si>
    <t>1) Revise 03_Resumen_Activos para entender cada gasoducto / activo y sus hallazgos clave.</t>
  </si>
  <si>
    <t>2) En 04_Matriz_Ponderacion, cada fila corresponde a una variable técnica del archivo del operador ya clasificada y valorada.</t>
  </si>
  <si>
    <t>3) Las columnas Severidad base e Incertidumbre son el supuesto de screening. Se pueden ajustar si el equipo técnico valida nuevos datos.</t>
  </si>
  <si>
    <t>4) Los puntajes por escenario usan la fórmula: Peso categoría x Peso variable x Severidad x Incertidumbre x Factor H2.</t>
  </si>
  <si>
    <t>5) En 05_Categorias_x_Activo se separa el puntaje técnico del puntaje por brecha de información. El primero sirve para priorizar CAPEX/AOM; el segundo indica qué datos faltan antes del costeo final.</t>
  </si>
  <si>
    <t>6) En 06_Activos y 07_Ductos se consolida la priorización total por activo y por ducto.</t>
  </si>
  <si>
    <t>7) En 08_Segmentos_Bandera se listan los segmentos que más probablemente mueven costo por integridad, recubrimiento, SCC, reparaciones o rupturas.</t>
  </si>
  <si>
    <t>8) En 10_Brechas_Criticas se enumeran los datos que aún debe solicitarse al operador o que el desarrollador debe contemplar como campos obligatorios.</t>
  </si>
  <si>
    <t>9) En 04_Matriz_Ponderacion, los Scores 2/5/10/20 sí dependen de Severidad base (col. I) y Factor de incertidumbre (col. J).</t>
  </si>
  <si>
    <t>10) En esta versión se agregaron columnas auxiliares para separar explícitamente Score técnico y Score de brecha, de modo que el efecto de I y J se vea en 04, 05, 06 y 07.</t>
  </si>
  <si>
    <t>Umbrales de acción por categoría</t>
  </si>
  <si>
    <t>&lt; 0.75 = Reuso / inspección básica</t>
  </si>
  <si>
    <t>0.75 a &lt; 1.50 = Inspección / retrofit focalizado</t>
  </si>
  <si>
    <t>1.50 a &lt; 2.25 = Retrofit / upgrade</t>
  </si>
  <si>
    <t>&gt;= 2.25 = Estudio detallado / reemplazo focal</t>
  </si>
  <si>
    <t>Importante</t>
  </si>
  <si>
    <t>La longitud, el número de válvulas y la longitud históricamente reemplazada no se usan como "riesgo puro"; se usan como drivers de cantidad para transformar las acciones técnicas en CAPEX y AOM por km, segmento o equipo.</t>
  </si>
  <si>
    <t>Nota: Las hojas con nombre (A, B, C) corresponden a hojas explicatorias del número de hoja raiz.  Por ejemplo 03A_Origen_columnaas_L-X corresponde a una explicación de la hoja 03_Resumen_Activios)</t>
  </si>
  <si>
    <t xml:space="preserve">      Otro ejemplo la hoja 08A_  es la explicación de la hoja 08_</t>
  </si>
  <si>
    <t>Pesos por categoría y factores H2</t>
  </si>
  <si>
    <t>Categoría</t>
  </si>
  <si>
    <t>Peso categoría</t>
  </si>
  <si>
    <t>Factor 2% H2</t>
  </si>
  <si>
    <t>Factor 5% H2</t>
  </si>
  <si>
    <t>Factor 10% H2</t>
  </si>
  <si>
    <t>Factor 20% H2</t>
  </si>
  <si>
    <t>Lógica resumida</t>
  </si>
  <si>
    <t>Calidad dato</t>
  </si>
  <si>
    <t>Factor incertidumbre por defecto</t>
  </si>
  <si>
    <t>Composición / demanda / medición</t>
  </si>
  <si>
    <t>Ajusta energía, balance, calidad de gas y compatibilidad comercial/medición.</t>
  </si>
  <si>
    <t>Verificado</t>
  </si>
  <si>
    <t>Geometría e hidráulica</t>
  </si>
  <si>
    <t>Ajusta caudal equivalente, caída de presión y potencia de compresión.</t>
  </si>
  <si>
    <t>Parcial</t>
  </si>
  <si>
    <t>Materiales y diseño del ducto</t>
  </si>
  <si>
    <t>Ajusta compatibilidad metalúrgica, diseño y necesidad de derating/rehabilitación.</t>
  </si>
  <si>
    <t>Faltante</t>
  </si>
  <si>
    <t>Integridad histórica y estado del activo</t>
  </si>
  <si>
    <t>Ajusta inspección, reparación, reemplazo y monitoreo adicional.</t>
  </si>
  <si>
    <t>Equipos e instrumentación</t>
  </si>
  <si>
    <t>Ajusta retrofit/reemplazo de válvulas, medición, cromatografía y accesorios.</t>
  </si>
  <si>
    <t>Uso final / regulación / seguridad</t>
  </si>
  <si>
    <t>Ajusta restricciones de usuarios, permisos y estudios de seguridad/regulatorios.</t>
  </si>
  <si>
    <t>Severidad base</t>
  </si>
  <si>
    <t>Interpretación</t>
  </si>
  <si>
    <t>Favorable o verificado sin hallazgo relevante</t>
  </si>
  <si>
    <t>Aceptable con atención menor</t>
  </si>
  <si>
    <t>Umbral</t>
  </si>
  <si>
    <t>Valor</t>
  </si>
  <si>
    <t>Intermedia / vigilancia adicional</t>
  </si>
  <si>
    <t>Reuso / inspección básica</t>
  </si>
  <si>
    <t>Preocupante / retrofit probable</t>
  </si>
  <si>
    <t>Inspección / retrofit focalizado</t>
  </si>
  <si>
    <t>Crítica o dato crítico faltante</t>
  </si>
  <si>
    <t>Retrofit / upgrade</t>
  </si>
  <si>
    <t>Origen metodológico de columnas B:F</t>
  </si>
  <si>
    <t>Columna</t>
  </si>
  <si>
    <t>Qué representa</t>
  </si>
  <si>
    <t>Origen</t>
  </si>
  <si>
    <t>Cómo se construyó en este archivo</t>
  </si>
  <si>
    <t>Uso en el modelo</t>
  </si>
  <si>
    <t>Referencia principal</t>
  </si>
  <si>
    <t>B</t>
  </si>
  <si>
    <t>Supuesto metodológico del proyecto</t>
  </si>
  <si>
    <t>Peso base asignado por criterio ingenieril para screening económico: Integridad 25%, Geometría 20%, Materiales 20%, Composición 15%, Equipos 15%, Uso final 5%. No proviene de una tabla normativa única.</t>
  </si>
  <si>
    <t>Multiplica todas las variables de la categoría.</t>
  </si>
  <si>
    <t>BlendPATH (NREL, 2025); HyBlend (DOE, 2025)</t>
  </si>
  <si>
    <t>C</t>
  </si>
  <si>
    <t>Calibración metodológica del proyecto apoyada en literatura pública</t>
  </si>
  <si>
    <t>Se fijó cerca de 1.0 para hidráulica/materiales/integridad y ligeramente mayor en medición/equipos por impacto temprano en cromatografía, balance energético y metrología.</t>
  </si>
  <si>
    <t>Escala el score de cada variable para el escenario 2% H2.</t>
  </si>
  <si>
    <t>NETL NG-H2_P_COM (2024); HyBlend (DOE, 2025)</t>
  </si>
  <si>
    <t>D</t>
  </si>
  <si>
    <t>Se incrementó moderadamente respecto a 2% para reflejar mayor impacto de caudal equivalente, compresión, equipos y restricciones de uso final, manteniendo un enfoque de screening.</t>
  </si>
  <si>
    <t>Escala el score de cada variable para el escenario 5% H2.</t>
  </si>
  <si>
    <t>NETL NG-H2_P_COM (2024); HyBlend (DOE, 2025); BlendPATH (NREL, 2025)</t>
  </si>
  <si>
    <t>E</t>
  </si>
  <si>
    <t>Se incrementó de forma más agresiva porque a partir de este rango la compatibilidad de materiales, integridad y equipos se vuelve mucho más sensible en la bibliografía revisada.</t>
  </si>
  <si>
    <t>Escala el score de cada variable para el escenario 10% H2.</t>
  </si>
  <si>
    <t>ORNL Kass et al. (2023); HyBlend (DOE, 2025); BlendPATH (NREL, 2025)</t>
  </si>
  <si>
    <t>F</t>
  </si>
  <si>
    <t>Se usó el mayor castigo para representar un escenario alto de blending, donde aumentan más los requerimientos de compresión, retrofit y verificación de integridad/equipos.</t>
  </si>
  <si>
    <t>Escala el score de cada variable para el escenario 20% H2.</t>
  </si>
  <si>
    <t>NETL NG-H2_P_COM (2024); ORNL Kass et al. (2023); HyBlend (DOE, 2025)</t>
  </si>
  <si>
    <t>Referencias bibliográficas</t>
  </si>
  <si>
    <t>1) National Renewable Energy Laboratory (NREL). Blending Pipeline Analysis Tool for Hydrogen (BlendPATH) Documentation and User Manual, NREL/TP-5400-87790, 2025. https://research-hub.nrel.gov/en/publications/blending-pipeline-analysis-tool-for-hydrogen-blendpath-documentat</t>
  </si>
  <si>
    <t>2) U.S. Department of Energy (DOE). HyBlend: Opportunities for Hydrogen Blending in Natural Gas Pipelines, consultado 2026. https://www.energy.gov/eere/fuelcells/hyblend-opportunities-hydrogen-blending-natural-gas-pipelines</t>
  </si>
  <si>
    <t>3) National Energy Technology Laboratory (NETL). FECM/NETL Natural Gas with Hydrogen Pipeline Cost Model (2024): Description and User’s Manual, DOE/NETL-2024/4858. https://www.osti.gov/biblio/2428949</t>
  </si>
  <si>
    <t>4) Kass, M.D., Keiser, J.R., Liu, Y., Moore, A., Polsky, Y. Assessing Compatibility of Natural Gas Pipeline Materials with Hydrogen, CO2, and Ammonia. Journal of Pipeline Systems Engineering and Practice, 2023. https://www.ornl.gov/publication/assessing-compatibility-natural-gas-pipeline-materials-hydrogen-co2-and-ammonia</t>
  </si>
  <si>
    <t>Resumen técnico de los activos tomados del archivo del operador</t>
  </si>
  <si>
    <t>Ver hoja 03A_Origen_columnas_L_X para metodología de L:X</t>
  </si>
  <si>
    <t>Ducto</t>
  </si>
  <si>
    <t>Activo</t>
  </si>
  <si>
    <t>Segmentos</t>
  </si>
  <si>
    <t>Longitud km</t>
  </si>
  <si>
    <t>NPS</t>
  </si>
  <si>
    <t>OD (in)</t>
  </si>
  <si>
    <t>Espesor (in)</t>
  </si>
  <si>
    <t>Grado / SMYS</t>
  </si>
  <si>
    <t>Costura</t>
  </si>
  <si>
    <t>Soldadura</t>
  </si>
  <si>
    <t>Recubrimiento predominante</t>
  </si>
  <si>
    <t>Estado recubrimiento (ponderado)</t>
  </si>
  <si>
    <t>SPC predominante</t>
  </si>
  <si>
    <t>Estado SPC (ponderado)</t>
  </si>
  <si>
    <t>MAOP (psig)</t>
  </si>
  <si>
    <t>Presión prom. (psig)</t>
  </si>
  <si>
    <t>Pprom/MAOP</t>
  </si>
  <si>
    <t>Temp (°C)</t>
  </si>
  <si>
    <t>% long. ILI</t>
  </si>
  <si>
    <t>% long. reemplazo</t>
  </si>
  <si>
    <t>% long. pendientes</t>
  </si>
  <si>
    <t>% long. SCC</t>
  </si>
  <si>
    <t>Block valves</t>
  </si>
  <si>
    <t>Eventos de ruptura / geotecnia</t>
  </si>
  <si>
    <t>Hallazgos clave</t>
  </si>
  <si>
    <t>Gasoducto Troncal Oriental</t>
  </si>
  <si>
    <t>Gasoducto Oriente . Occidente</t>
  </si>
  <si>
    <t>API 5L X60 / 65 ksi</t>
  </si>
  <si>
    <t>ERW</t>
  </si>
  <si>
    <t>SMAW</t>
  </si>
  <si>
    <t>FBE</t>
  </si>
  <si>
    <t>Corriente impresa</t>
  </si>
  <si>
    <t>NPS modal 10 (97.2%); NPS ponderado 10.113; API 5L X60 / SMYS fuente 65 ksi ERW; recubrimiento FBE; Pprom/MAOP=75.0%; 2 registros de ruptura/atentado; cromatógrafo H2 no reportado.</t>
  </si>
  <si>
    <t>Origen metodológico de las columnas L:X de la hoja 03_Resumen_Activos</t>
  </si>
  <si>
    <t>Columna 03</t>
  </si>
  <si>
    <t>Nombre</t>
  </si>
  <si>
    <t>Fuente en archivo del operador</t>
  </si>
  <si>
    <t>Cómo se obtiene en la matriz</t>
  </si>
  <si>
    <t>Conversión / fórmula conceptual</t>
  </si>
  <si>
    <t>Ejemplo explicado</t>
  </si>
  <si>
    <t>Uso técnico</t>
  </si>
  <si>
    <t>L</t>
  </si>
  <si>
    <t>A02F1 Aux_H2!R
Estado general del recubrimiento</t>
  </si>
  <si>
    <t>Convierte el estado cualitativo a una escala ordinal y calcula promedio ponderado por longitud del segmento.</t>
  </si>
  <si>
    <t>Escala usada en esta matriz:
- bueno = 2
- regular = 3
Fórmula: SUM(longitud × score estado) / SUM(longitud)</t>
  </si>
  <si>
    <t>Ballena - Palomino 20" (20A):
74,927 m “bueno” y 46,565 m “regular”
=&gt; (74,927×2 + 46,565×3) / 121,492 = 2.3833</t>
  </si>
  <si>
    <t>Resume calidad relativa del recubrimiento por activo; entra luego a severidad material/integridad.</t>
  </si>
  <si>
    <t>M</t>
  </si>
  <si>
    <t>A02F1 Aux_H2!AH
Sistema de protección catódica</t>
  </si>
  <si>
    <t>Toma la categoría predominante por activo (no promedio).</t>
  </si>
  <si>
    <t>Clasificación dominante por mayor longitud / mayor frecuencia en el activo.</t>
  </si>
  <si>
    <t>Se usa como descriptor del sistema de control de corrosión.</t>
  </si>
  <si>
    <t>N</t>
  </si>
  <si>
    <t>A02F1 Aux_H2!AI
Estado de Funcionamiento del SPC</t>
  </si>
  <si>
    <t>Convierte la categoría de funcionamiento del SPC a escala ordinal y calcula promedio ponderado por longitud.</t>
  </si>
  <si>
    <t>Escala usada en esta matriz:
- 1 = 1
- &gt;80%-99% = 2
Fórmula: SUM(longitud × score SPC) / SUM(longitud)</t>
  </si>
  <si>
    <t>Ballena - Palomino 20" (20A):
102,392 m con score 1 y 19,100 m con score 2
=&gt; (102,392×1 + 19,100×2) / 121,492 = 1.1572</t>
  </si>
  <si>
    <t>Resume el desempeño del SPC por activo; sirve como señal de estado de protección catódica.</t>
  </si>
  <si>
    <t>O</t>
  </si>
  <si>
    <t>A02F1 Aux_H2!AM
MAOP (psig) calculado</t>
  </si>
  <si>
    <t>Toma el valor predominante / representativo del activo.</t>
  </si>
  <si>
    <t>Selección del valor dominante por longitud o repetición dentro del activo.</t>
  </si>
  <si>
    <t>La Mami - Bureche 20" (20B) contiene varios MAOP; el resumen conserva 936 psig como valor predominante.</t>
  </si>
  <si>
    <t>Base para evaluar presión relativa y sensibilidad operativa.</t>
  </si>
  <si>
    <t>P</t>
  </si>
  <si>
    <t>A02F1 Aux_H2!AN
Presión promedio de operación del tramo (psig)</t>
  </si>
  <si>
    <t>Promedio del activo; en la práctica equivale a promedio ponderado por longitud cuando hay grupos repetidos.</t>
  </si>
  <si>
    <t>Fórmula: SUM(presión × longitud) / SUM(longitud)</t>
  </si>
  <si>
    <t>Se resume una presión promedio única por activo.</t>
  </si>
  <si>
    <t>Sirve para construir la relación Pprom/MAOP.</t>
  </si>
  <si>
    <t>Q</t>
  </si>
  <si>
    <t>Columnas O y P de la misma hoja 03</t>
  </si>
  <si>
    <t>Cálculo interno del resumen; no viene directo del archivo del operador.</t>
  </si>
  <si>
    <t>Fórmula: Presión prom. / MAOP</t>
  </si>
  <si>
    <t>Cruce Subfluvial Río Magdalena 32" (32A):
566.5433 / 936 = 0.6053</t>
  </si>
  <si>
    <t>Indicador operativo de exigencia relativa del activo.</t>
  </si>
  <si>
    <t>R</t>
  </si>
  <si>
    <t>A02F1 Aux_H2!AO
Temperatura promedio ºC</t>
  </si>
  <si>
    <t>Promedio de valores numéricos disponibles; NA o vacíos se ignoran.</t>
  </si>
  <si>
    <t>Promedio simple o ponderado de datos válidos; si no hay dato, queda en blanco.</t>
  </si>
  <si>
    <t>La Creciente-Sincelejo 16":
(101.58 + 86.21) / 2 = 93.895</t>
  </si>
  <si>
    <t>Aporta al modelado hidráulico y a la caracterización operativa.</t>
  </si>
  <si>
    <t>S</t>
  </si>
  <si>
    <t>A02F1 Aux_H2!AC
Se han realizado reparaciones reportadas por ILI?</t>
  </si>
  <si>
    <t>Porcentaje de longitud del activo ubicada en segmentos marcados “Sí”.</t>
  </si>
  <si>
    <t>Fórmula: longitud con AC=Sí / longitud total del activo</t>
  </si>
  <si>
    <t>Ballena - Palomino 20" (20A):
20,075 / 121,492 = 0.16523</t>
  </si>
  <si>
    <t>Proxy de exposición histórica de integridad / intervención.</t>
  </si>
  <si>
    <t>T</t>
  </si>
  <si>
    <t>A02F1 Aux_H2!AE
Longitud de reemplazo de tubería realizados en metros</t>
  </si>
  <si>
    <t>Suma la longitud reemplazada y la divide por la longitud total del activo.</t>
  </si>
  <si>
    <t>Fórmula: SUM(longitud reemplazada) / longitud total del activo</t>
  </si>
  <si>
    <t>La Creciente-Sincelejo 16":
60 / 56,233 = 0.001067</t>
  </si>
  <si>
    <t>Proxy de historial de renovación / severidad de integridad.</t>
  </si>
  <si>
    <t>U</t>
  </si>
  <si>
    <t>A02F1 Aux_H2!AG
Se tienen reparaciones por realizar?</t>
  </si>
  <si>
    <t>Porcentaje de longitud del activo en segmentos marcados “Sí”.</t>
  </si>
  <si>
    <t>Fórmula: longitud con AG=Sí / longitud total del activo</t>
  </si>
  <si>
    <t>Se reporta como fracción del activo pendiente por intervenir.</t>
  </si>
  <si>
    <t>Bandera directa de CAPEX pendiente por integridad.</t>
  </si>
  <si>
    <t>V</t>
  </si>
  <si>
    <t>A02F1 Aux_H2!AF
Se tiene indicios de formación de grietas, SCC?</t>
  </si>
  <si>
    <t>Fórmula: longitud con AF=Sí / longitud total del activo</t>
  </si>
  <si>
    <t>Se reporta como fracción del activo con indicios de SCC.</t>
  </si>
  <si>
    <t>Bandera directa de riesgo de integridad para escenarios H2 altos.</t>
  </si>
  <si>
    <t>W</t>
  </si>
  <si>
    <t>A02F1 Aux_H2!U
Número de válvulas seccionadoras (block valves)</t>
  </si>
  <si>
    <t>Suma del número reportado por segmento / registro dentro del activo.</t>
  </si>
  <si>
    <t>Fórmula: SUM(block valves del activo)</t>
  </si>
  <si>
    <t>La Creciente-Sincelejo 16": 1 + 1 = 2</t>
  </si>
  <si>
    <t>Driver de equipos y de potencial CAPEX/AOM de válvulas.</t>
  </si>
  <si>
    <t>X</t>
  </si>
  <si>
    <t>A02F1 Aux_H2!AR
Se han tenido rupturas y por que causa?</t>
  </si>
  <si>
    <t>Conteo de eventos reportados distintos de vacío.</t>
  </si>
  <si>
    <t>Fórmula conceptual: COUNT(registros diligenciados en AR)</t>
  </si>
  <si>
    <t>Bandera de historial de eventos relevantes de integridad o geotecnia.</t>
  </si>
  <si>
    <t>Notas metodológicas importantes</t>
  </si>
  <si>
    <t>1. Las columnas L y N no son datos copiados literalmente del operador; usan una escala ordinal interna para resumir estados cualitativos por activo.</t>
  </si>
  <si>
    <t>2. Las columnas S, T, U y V son proporciones sobre la longitud total del activo, no conteos de eventos.</t>
  </si>
  <si>
    <t>3. La columna Q es un cálculo interno del resumen (Pprom / MAOP).</t>
  </si>
  <si>
    <t>4. La columna X cuenta eventos reportados en AR. Si el texto fuente está vacío, el conteo queda en cero.</t>
  </si>
  <si>
    <t>5. Si se desea un criterio alternativo, estas reglas pueden migrarse a una hoja de parámetros editable por el desarrollador.</t>
  </si>
  <si>
    <t>Vintage del ducto (proxy tecnológico)</t>
  </si>
  <si>
    <t>Clase vintage proxy</t>
  </si>
  <si>
    <t>Factor incertidumbre</t>
  </si>
  <si>
    <t>Peso variable sugerido</t>
  </si>
  <si>
    <t>Criterio aplicado</t>
  </si>
  <si>
    <t>Uso en la matriz</t>
  </si>
  <si>
    <t>Vintage tecnológico moderno</t>
  </si>
  <si>
    <t>Proxy vintage basado en API 5L X60/SMYS fuente 65 ksi, costura ERW, recubrimiento FBE, estado recubrimiento 1.22. No hay año de construcción explícito en el archivo fuente; se usa proxy tecnológico por materiales/costura/recubrimiento.</t>
  </si>
  <si>
    <t>Variable explícita dentro de "Materiales y diseño del ducto"</t>
  </si>
  <si>
    <t>Proxy vintage</t>
  </si>
  <si>
    <t>Estimación indirecta de antigüedad tecnológica con base en grado, costura, recubrimiento y condición reportada.</t>
  </si>
  <si>
    <t>Matriz operativa para el desarrollador</t>
  </si>
  <si>
    <t>Fórmula de score por escenario = Peso categoría × Peso variable × Severidad base × Factor incertidumbre × Factor H2
Ver hoja 04A_Nota_Matriz_K_AJ para explicación metodológica de las columnas K:AJ, su origen, fórmulas y uso en las hojas 05, 10 y 12.
Ajuste v22: se agregó la variable explícita "Vintage del ducto (proxy tecnológico)" dentro de la categoría Materiales y diseño del ducto. Ver hoja 03B_Vintage_Ducto.</t>
  </si>
  <si>
    <t>ID</t>
  </si>
  <si>
    <t>Variable</t>
  </si>
  <si>
    <t>Peso variable</t>
  </si>
  <si>
    <t>Dato observado</t>
  </si>
  <si>
    <t>Score 2%</t>
  </si>
  <si>
    <t>Score 5%</t>
  </si>
  <si>
    <t>Score 10%</t>
  </si>
  <si>
    <t>Score 20%</t>
  </si>
  <si>
    <t>Acción 2%</t>
  </si>
  <si>
    <t>Acción 5%</t>
  </si>
  <si>
    <t>Acción 10%</t>
  </si>
  <si>
    <t>Acción 20%</t>
  </si>
  <si>
    <t>Impacto CAPEX esperado</t>
  </si>
  <si>
    <t>Efecto AOM esperado</t>
  </si>
  <si>
    <t>Tipo de fila</t>
  </si>
  <si>
    <t>Comp. severidad</t>
  </si>
  <si>
    <t>Comp. incertidumbre</t>
  </si>
  <si>
    <t>Score técnico 2%</t>
  </si>
  <si>
    <t>Score técnico 5%</t>
  </si>
  <si>
    <t>Score técnico 10%</t>
  </si>
  <si>
    <t>Score técnico 20%</t>
  </si>
  <si>
    <t>Score brecha 2%</t>
  </si>
  <si>
    <t>Score brecha 5%</t>
  </si>
  <si>
    <t>Score brecha 10%</t>
  </si>
  <si>
    <t>Score brecha 20%</t>
  </si>
  <si>
    <t>Cromatografía base del GN</t>
  </si>
  <si>
    <t>Cromatografía A05F2 asociada a Estación de Recibo de Gas oriental; CH4=82.7390%, C2H6=10.4227%, C3H8=3.4294%, H2 base=0.0000%, total=0.999999.</t>
  </si>
  <si>
    <t>Medición adicional / posible actualización de blending skids</t>
  </si>
  <si>
    <t>Mayor muestreo, balance y control de calidad</t>
  </si>
  <si>
    <t>Cierre / consistencia de la cromatografía</t>
  </si>
  <si>
    <t>Cierre cromatográfico total=0.999999; tolerancia ±0.001.</t>
  </si>
  <si>
    <t>Bajo; principalmente validación / analítica</t>
  </si>
  <si>
    <t>Muestreo y aseguramiento metrológico</t>
  </si>
  <si>
    <t>Caudal promedio / energía objetivo</t>
  </si>
  <si>
    <t>No se reporta caudal promedio, energía objetivo ni curva hidráulica/energética en el formato Troncal Oriental.</t>
  </si>
  <si>
    <t>Alta sensibilidad en compresión, looping y sizing</t>
  </si>
  <si>
    <t>Alta sensibilidad en energía eléctrica/fuel gas</t>
  </si>
  <si>
    <t>Perfil de demanda / factor de carga</t>
  </si>
  <si>
    <t>No se reporta perfil horario/diario de demanda ni factor de carga para el activo.</t>
  </si>
  <si>
    <t>Media: afecta dimensionamiento fino</t>
  </si>
  <si>
    <t>Alta: horas equivalentes de compresión</t>
  </si>
  <si>
    <t>Medición comercial / cromatógrafo apto para H2</t>
  </si>
  <si>
    <t>Medidor reportado: Ultrasonico; Turbina; cromatógrafo lee %H2: No en el formato; 0 registros con lectura H2 positiva.</t>
  </si>
  <si>
    <t>Medio-alto: retrofit o reemplazo de medición/cromatografía</t>
  </si>
  <si>
    <t>Calibración y verificación metrológica</t>
  </si>
  <si>
    <t>Diámetro NPS / OD</t>
  </si>
  <si>
    <t>NPS ponderado=10.113; NPS modal=10.0 (97.2% de segmentos); OD ponderado=10.597 in; distribución NPS: 10.0: 14333 (97.2%); 14.0: 418 (2.8%); 12.0: 2 (0.0%).</t>
  </si>
  <si>
    <t>Puede disparar looping, compresión o restricciones de capacidad</t>
  </si>
  <si>
    <t>Incide en pérdidas de carga y consumo energético</t>
  </si>
  <si>
    <t>Espesor nominal</t>
  </si>
  <si>
    <t>Espesor ponderado=0.2535 in; espesor modal=0.219 in; distribución: 0.219: 7950 (53.9%); 0.312: 3270 (22.2%); 0.25: 2758 (18.7%); 0.375: 395 (2.7%).</t>
  </si>
  <si>
    <t>Puede mover derating, rehab o reemplazo localizado</t>
  </si>
  <si>
    <t>Seguimiento de integridad y margen mecánico</t>
  </si>
  <si>
    <t>Relación presión promedio / MAOP</t>
  </si>
  <si>
    <t>MAOP=1200 psig; presión promedio=900 psig; Pprom/MAOP=75.0%.</t>
  </si>
  <si>
    <t>Define headroom hidráulico y posible compresión adicional</t>
  </si>
  <si>
    <t>Impacta energía de compresión</t>
  </si>
  <si>
    <t>Altimetría y segmentación</t>
  </si>
  <si>
    <t>14.753 segmentos; longitud total=147.451 km; 14.753 segmentos con coordenadas y altimetría reportada.</t>
  </si>
  <si>
    <t>Escala cantidades de obra y análisis de tramos críticos</t>
  </si>
  <si>
    <t>Bajo directo; apoya hidráulica y mantenimiento</t>
  </si>
  <si>
    <t>Temperatura operativa</t>
  </si>
  <si>
    <t>Temperatura operativa promedio ponderada=85.00 °C.</t>
  </si>
  <si>
    <t>Bajo directo; ayuda a validar hidráulica</t>
  </si>
  <si>
    <t>Medio: mejora cálculo energético y operacional</t>
  </si>
  <si>
    <t>Grado de tubería / SMYS</t>
  </si>
  <si>
    <t>Grado predominante=API 5L X60; SMYS fuente ponderado=65 ksi.</t>
  </si>
  <si>
    <t>Puede llevar a derating o mayor verificación metalúrgica</t>
  </si>
  <si>
    <t>Inspección y monitoreo metalúrgico</t>
  </si>
  <si>
    <t>Tipo de costura</t>
  </si>
  <si>
    <t>Tipo de costura predominante=ERW; 100% registros con ERW.</t>
  </si>
  <si>
    <t>Puede disparar reemplazo/rehabilitación de segmentos</t>
  </si>
  <si>
    <t>Mayor inspección de integridad si hay incertidumbre</t>
  </si>
  <si>
    <t>Tipo de soldadura de juntas</t>
  </si>
  <si>
    <t>Tipo de soldadura de juntas predominante=SMAW.</t>
  </si>
  <si>
    <t>Puede requerir evaluación adicional de procedimientos/uniones</t>
  </si>
  <si>
    <t>Inspección focalizada de soldaduras</t>
  </si>
  <si>
    <t>Código de diseño aplicado</t>
  </si>
  <si>
    <t>Código de diseño aplicado predominante=ASME B 31.8.</t>
  </si>
  <si>
    <t>Bajo directo; soporta criterio de reutilización</t>
  </si>
  <si>
    <t>Bajo directo; soporta trazabilidad regulatoria</t>
  </si>
  <si>
    <t>Tipo de recubrimiento</t>
  </si>
  <si>
    <t>Recubrimiento predominante=FBE; distribución: FBE: 14471 (98.1%); FBE+Poliuretano: 181 (1.2%); cinta: 83 (0.6%); FBE/Poliuretano: 18 (0.1%).</t>
  </si>
  <si>
    <t>Puede requerir rehabilitación o recoating localizado</t>
  </si>
  <si>
    <t>Mantenimiento de recubrimiento y control de corrosión</t>
  </si>
  <si>
    <t>Estado del recubrimiento</t>
  </si>
  <si>
    <t>Estado recubrimiento ponderado=1.22 (1=muy bueno, 2=bueno, 3=regular); distribución: muy bueno: 11340 (76.9%); bueno: 3071 (20.8%); Muy bueno: 245 (1.7%); regular: 97 (0.7%).</t>
  </si>
  <si>
    <t>CAPEX de rehabilitación/corrección de recubrimiento</t>
  </si>
  <si>
    <t>Seguimiento de corrosión externa</t>
  </si>
  <si>
    <t>Reparaciones reportadas por ILI</t>
  </si>
  <si>
    <t>Longitud con reparación/ILI=150 m (0.102% de la longitud).</t>
  </si>
  <si>
    <t>Inspección, reparación o reemplazo localizado</t>
  </si>
  <si>
    <t>ILI adicional y seguimiento de integridad</t>
  </si>
  <si>
    <t>Longitud reemplazada / camisas o refuerzos</t>
  </si>
  <si>
    <t>Longitud reemplazada=243 m (0.165%); camisas/refuerzos reportados=41.</t>
  </si>
  <si>
    <t>Alto: rehab/reemplazo localizado y compatibilidad de reparaciones</t>
  </si>
  <si>
    <t>Seguimiento periódico de zonas intervenidas</t>
  </si>
  <si>
    <t>Reparaciones pendientes</t>
  </si>
  <si>
    <t>Reparaciones pendientes Sí=50 m (0.034%); registros por inspeccionar=17.</t>
  </si>
  <si>
    <t>Puede anticipar CAPEX inmediato previo al blending</t>
  </si>
  <si>
    <t>Mantenimiento correctivo y preventivo</t>
  </si>
  <si>
    <t>Indicios de grietas / SCC</t>
  </si>
  <si>
    <t>Indicios SCC=0 m (0.000%); registros SCC positivos=0.</t>
  </si>
  <si>
    <t>Muy alto si existe SCC: estudio detallado o reemplazo</t>
  </si>
  <si>
    <t>Monitoreo intensivo de grietas/fatiga</t>
  </si>
  <si>
    <t>Sistema de protección catódica y estado</t>
  </si>
  <si>
    <t>SPC predominante=Corriente impresa; estado SPC ponderado=1.32; distribución estado: 1: 12843 (87.1%); &lt;50%: 1372 (9.3%); 50%-80%: 206 (1.4%); Aéreo: 185 (1.3%); &gt;80%-99%: 147 (1.0%).</t>
  </si>
  <si>
    <t>Rectificación/mejora de SPC o rehabilitación localizada</t>
  </si>
  <si>
    <t>Monitoreo de potenciales y corrosión</t>
  </si>
  <si>
    <t>Monitoreo de corrosión interna / cupones / inhibidor</t>
  </si>
  <si>
    <t>Monitoreo corrosión interna/cupons: Sin Cupones; inhibidor predominante=Ninguno; reparaciones por corrosión interna=0.</t>
  </si>
  <si>
    <t>Bajo-medio: instrumentación/monitoreo adicional</t>
  </si>
  <si>
    <t>Campañas de corrosión interna y química</t>
  </si>
  <si>
    <t>Historial de rupturas / geotecnia</t>
  </si>
  <si>
    <t>Eventos/registros de ruptura o geotecnia positivos=2; antecedente predominante: No se han tenido roturas.</t>
  </si>
  <si>
    <t>Puede activar geotecnia, reemplazo o estabilización localizada</t>
  </si>
  <si>
    <t>Patrullaje y seguimiento geotécnico</t>
  </si>
  <si>
    <t>Ciclos de presión / vida por fatiga</t>
  </si>
  <si>
    <t>Ciclos de presión=300/año; vida útil por fatiga calculada=0.95.</t>
  </si>
  <si>
    <t>Puede llevar a derating o rehabilitación adicional</t>
  </si>
  <si>
    <t>Alta sensibilidad en inspección por fatiga</t>
  </si>
  <si>
    <t>Válvulas API 6D / block valves</t>
  </si>
  <si>
    <t>Válvulas API 6D reportadas=7; block valves total=7; tipo reportado=Bola con actuador.</t>
  </si>
  <si>
    <t>Retrofit/reemplazo de válvulas y sellos</t>
  </si>
  <si>
    <t>Mantenimiento adicional y pruebas de hermeticidad</t>
  </si>
  <si>
    <t>ANSI / clase de válvulas</t>
  </si>
  <si>
    <t>Clase ANSI reportada=ANSI 600; registros con ANSI=7.</t>
  </si>
  <si>
    <t>Afecta especificación de válvulas a reemplazar</t>
  </si>
  <si>
    <t>Bajo directo; relevante para mantenimiento y especificación</t>
  </si>
  <si>
    <t>Estaciones, medidores y cromatógrafo H2</t>
  </si>
  <si>
    <t>Estaciones de regulación=0; puntos de medición reportados=1; cromatógrafo lee %H2: No.</t>
  </si>
  <si>
    <t>Muy alto potencial: medición, regulación y cromatografía</t>
  </si>
  <si>
    <t>Calibración, verificación y control operativo</t>
  </si>
  <si>
    <t>Restricciones de usuarios finales / calidad de gas</t>
  </si>
  <si>
    <t>No se reportan restricciones de usuarios finales, contratos de calidad de gas ni límites específicos de recepción de mezcla H2/GN.</t>
  </si>
  <si>
    <t>Puede requerir segregación o tratamiento adicional</t>
  </si>
  <si>
    <t>Seguimiento contractual y de calidad</t>
  </si>
  <si>
    <t>Servicio previo / conversión / antecedentes</t>
  </si>
  <si>
    <t>Ducto convertido=No; servicio anterior=NA; antecedente operativo sin conversión reportada.</t>
  </si>
  <si>
    <t>Puede limitar reutilización o exigir estudios adicionales</t>
  </si>
  <si>
    <t>Trazabilidad técnica y documental</t>
  </si>
  <si>
    <t>Permisos / seguridad local / lineamientos regulatorios</t>
  </si>
  <si>
    <t>No se reporta matriz de permisos, lineamientos regulatorios específicos ni análisis de seguridad local para blending H2.</t>
  </si>
  <si>
    <t>Estudios, permisos y adecuaciones de seguridad</t>
  </si>
  <si>
    <t>Monitoreo, auditoría y cumplimiento</t>
  </si>
  <si>
    <t>Vintage tecnológico moderno. Proxy basado en API 5L X60/SMYS fuente 65 ksi, costura ERW, recubrimiento FBE y estado recubrimiento ponderado 1.22. No hay año de construcción explícito en el archivo fuente; se usa proxy tecnológico por materiales/costura/recubrimiento.</t>
  </si>
  <si>
    <t>Puede activar revisión documental/metalúrgica, retrofit focal, rehabilitación localizada o reemplazo selectivo por atributos de ducto legado.</t>
  </si>
  <si>
    <t>Mayor frecuencia de monitoreo de integridad, reevaluación periódica de compatibilidad y vigilancia de corrosión/fatiga.</t>
  </si>
  <si>
    <t>04A_Nota_Matriz_K_AJ</t>
  </si>
  <si>
    <t>Función de las columnas K:AJ de la hoja 04_Matriz_Ponderacion
Estas columnas son el núcleo operativo del modelo. Traen los pesos y factores por escenario desde la hoja 02_Categorias_Factores, calculan el score de cada variable para 2%, 5%, 10% y 20% H2, traducen ese score a una acción sugerida, y luego separan el resultado entre base técnica y brecha de información. Esa separación es la que alimenta las hojas 05_Categorias_x_Activo, 10_Brechas_Criticas y 12_Anexo_Fila05.</t>
  </si>
  <si>
    <t>Qué contiene el bloque K:AJ</t>
  </si>
  <si>
    <t>Bloque</t>
  </si>
  <si>
    <t>Columnas</t>
  </si>
  <si>
    <t>Qué traen</t>
  </si>
  <si>
    <t>Origen / fórmula</t>
  </si>
  <si>
    <t>Cómo se usan</t>
  </si>
  <si>
    <t>1. Parámetros de categoría y escenario</t>
  </si>
  <si>
    <t>K:O</t>
  </si>
  <si>
    <t>Peso categoría y factores H2 para 2%, 5%, 10% y 20%.</t>
  </si>
  <si>
    <t>VLOOKUP contra 02_Categorias_Factores usando la categoría de la columna D.</t>
  </si>
  <si>
    <t>Definen la intensidad base del score según la categoría y el escenario.</t>
  </si>
  <si>
    <t>2. Scores por escenario</t>
  </si>
  <si>
    <t>P:S</t>
  </si>
  <si>
    <t>Score 2%, 5%, 10% y 20% de la variable.</t>
  </si>
  <si>
    <t>Score = Peso categoría × Peso variable × Severidad base × Factor incertidumbre × Factor H2.</t>
  </si>
  <si>
    <t>Convierten cada variable técnica en un puntaje cuantificable por escenario.</t>
  </si>
  <si>
    <t>3. Acción sugerida</t>
  </si>
  <si>
    <t>T:W</t>
  </si>
  <si>
    <t>Acción 2%, 5%, 10% y 20%.</t>
  </si>
  <si>
    <t>Comparan P:S contra umbrales de 02_Categorias_Factores (0.75, 1.50, 2.25).</t>
  </si>
  <si>
    <t>Traducen el score a decisiones: reuso, inspección, retrofit o reemplazo focal.</t>
  </si>
  <si>
    <t>4. Traducción económica conceptual</t>
  </si>
  <si>
    <t>X:Y</t>
  </si>
  <si>
    <t>Impacto CAPEX esperado y Efecto AOM esperado.</t>
  </si>
  <si>
    <t>Texto metodológico manual definido para cada variable.</t>
  </si>
  <si>
    <t>Anticipan qué rubros de inversión y AOM pueden moverse antes del costeo en USD.</t>
  </si>
  <si>
    <t>5. Tipo de fila</t>
  </si>
  <si>
    <t>Z</t>
  </si>
  <si>
    <t>Clasifica la fila como Base técnica o Brecha de información.</t>
  </si>
  <si>
    <t>Deriva de la calidad del dato en H: si H = Faltante, la fila es brecha.</t>
  </si>
  <si>
    <t>Permite separar lo técnico de la ausencia de información.</t>
  </si>
  <si>
    <t>6. Componentes auxiliares</t>
  </si>
  <si>
    <t>AA:AB</t>
  </si>
  <si>
    <t>Comp. severidad y Comp. incertidumbre.</t>
  </si>
  <si>
    <t>AA = Peso variable × Severidad base; AB = Peso variable × Factor incertidumbre.</t>
  </si>
  <si>
    <t>Alimentan en hoja 05 la Severidad ponderada y la Incertidumbre ponderada.</t>
  </si>
  <si>
    <t>7. Score técnico</t>
  </si>
  <si>
    <t>AC:AF</t>
  </si>
  <si>
    <t>Score técnico 2%, 5%, 10% y 20%.</t>
  </si>
  <si>
    <t>IF(H="Faltante",0,Score escenario).</t>
  </si>
  <si>
    <t>Llevan a hoja 05 el índice técnico por categoría y activo.</t>
  </si>
  <si>
    <t>8. Score de brecha</t>
  </si>
  <si>
    <t>AG:AJ</t>
  </si>
  <si>
    <t>Score brecha 2%, 5%, 10% y 20%.</t>
  </si>
  <si>
    <t>IF(H="Faltante",Score escenario,0).</t>
  </si>
  <si>
    <t>Llevan a hoja 05 el índice de brecha y alimentan hoja 10_Brechas_Criticas.</t>
  </si>
  <si>
    <t>Flujo de lectura recomendado</t>
  </si>
  <si>
    <t>1. Revise K:O</t>
  </si>
  <si>
    <t>Confirme de qué categoría viene la fila y qué factores H2 aplican.</t>
  </si>
  <si>
    <t>2. Revise P:S</t>
  </si>
  <si>
    <t>Verifique cómo cambia el score entre 2%, 5%, 10% y 20% H2.</t>
  </si>
  <si>
    <t>3. Revise T:W</t>
  </si>
  <si>
    <t>Vea qué acción sugerida dispara la variable en cada escenario.</t>
  </si>
  <si>
    <t>4. Revise Z</t>
  </si>
  <si>
    <t>Identifique si la fila es base técnica o brecha de información.</t>
  </si>
  <si>
    <t>5. Revise AC:AJ</t>
  </si>
  <si>
    <t>Confirme qué parte del score va al índice técnico y cuál al índice de brecha.</t>
  </si>
  <si>
    <t>6. Cruce con hojas 05, 10 y 12</t>
  </si>
  <si>
    <t>Use 05 para el agregado, 10 para brechas críticas y 12 para la trazabilidad fila por fila.</t>
  </si>
  <si>
    <t>ç</t>
  </si>
  <si>
    <t>Severidad ponderada</t>
  </si>
  <si>
    <t>Incertidumbre ponderada</t>
  </si>
  <si>
    <t>Índice técnico 2%</t>
  </si>
  <si>
    <t>Índice técnico 5%</t>
  </si>
  <si>
    <t>Índice técnico 10%</t>
  </si>
  <si>
    <t>Índice técnico 20%</t>
  </si>
  <si>
    <t>Índice brecha 2%</t>
  </si>
  <si>
    <t>Índice brecha 5%</t>
  </si>
  <si>
    <t>Índice brecha 10%</t>
  </si>
  <si>
    <t>Índice brecha 20%</t>
  </si>
  <si>
    <t>Índice total 2%</t>
  </si>
  <si>
    <t>Índice total 5%</t>
  </si>
  <si>
    <t>Índice total 10%</t>
  </si>
  <si>
    <t>Índice total 20%</t>
  </si>
  <si>
    <t>Variables faltantes</t>
  </si>
  <si>
    <t>Driver principal 20%</t>
  </si>
  <si>
    <t>Enfoque CAPEX</t>
  </si>
  <si>
    <t>Enfoque AOM</t>
  </si>
  <si>
    <t>Consolidado por activo</t>
  </si>
  <si>
    <t>Driver técnico 20%</t>
  </si>
  <si>
    <t>Bloqueador de datos 20%</t>
  </si>
  <si>
    <t>Comentario ejecutivo</t>
  </si>
  <si>
    <t>CAPEX: drivers dominantes en integridad histórica y estado del activo y brechas de información en equipos e instrumentación.</t>
  </si>
  <si>
    <t>AOM: seguimiento por integridad, medición/cromatografía H2, SPC y operación con mezcla.</t>
  </si>
  <si>
    <t>Mayor sensibilidad técnica a 20% H2: Integridad histórica y estado del activo; principal bloqueo de modelación: Equipos e instrumentación.</t>
  </si>
  <si>
    <t>Consolidado por ducto (promedio ponderado por longitud)</t>
  </si>
  <si>
    <t>Driver técnico dominante 20%</t>
  </si>
  <si>
    <t>Bloqueador dominante 20%</t>
  </si>
  <si>
    <t>Observación ejecutiva</t>
  </si>
  <si>
    <t>Para Gasoducto Troncal Oriental, el driver técnico dominante a 20% H2 es integridad histórica y estado del activo y el principal bloqueo de modelación es equipos e instrumentación.</t>
  </si>
  <si>
    <t>Sistema total</t>
  </si>
  <si>
    <t>Ver drivers por ducto</t>
  </si>
  <si>
    <t>Ver bloqueadores por ducto</t>
  </si>
  <si>
    <t>Promedio ponderado por longitud del sistema modelado</t>
  </si>
  <si>
    <t>Segmentos con bandera técnica para CAPEX / AOM</t>
  </si>
  <si>
    <t>Ver hoja 08A_Nota_Segmentos_Bandera</t>
  </si>
  <si>
    <t>Segmento</t>
  </si>
  <si>
    <t>Longitud segmento (m)</t>
  </si>
  <si>
    <t>Latitud</t>
  </si>
  <si>
    <t>Longitud</t>
  </si>
  <si>
    <t>Grado</t>
  </si>
  <si>
    <t>Estado recubrimiento</t>
  </si>
  <si>
    <t>Rep. ILI</t>
  </si>
  <si>
    <t>Rep. pendientes</t>
  </si>
  <si>
    <t>SCC</t>
  </si>
  <si>
    <t>Estado SPC</t>
  </si>
  <si>
    <t>Ruptura / causa</t>
  </si>
  <si>
    <t>Score bandera</t>
  </si>
  <si>
    <t>Motivos bandera</t>
  </si>
  <si>
    <t>Prioridad CAPEX/AOM</t>
  </si>
  <si>
    <t>Foco recomendado</t>
  </si>
  <si>
    <t>API 5L X60</t>
  </si>
  <si>
    <t>muy bueno</t>
  </si>
  <si>
    <t>Sí</t>
  </si>
  <si>
    <t>Por Inspeccionar</t>
  </si>
  <si>
    <t>No</t>
  </si>
  <si>
    <t>&lt;50%</t>
  </si>
  <si>
    <t>No se han tenido roturas</t>
  </si>
  <si>
    <t>Reparación reportada por ILI; Camisas/refuerzos; Por inspeccionar; SPC &lt;50%</t>
  </si>
  <si>
    <t>Alta</t>
  </si>
  <si>
    <t>Integridad / posible rehabilitación o reemplazo</t>
  </si>
  <si>
    <t>Reparación reportada por ILI; Camisas/refuerzos; SPC &lt;50%</t>
  </si>
  <si>
    <t>Media</t>
  </si>
  <si>
    <t>Reparación pendiente; SPC &lt;50%</t>
  </si>
  <si>
    <t>Integridad / reparación pendiente</t>
  </si>
  <si>
    <t>regular</t>
  </si>
  <si>
    <t>Recubrimiento regular; SPC &lt;50%</t>
  </si>
  <si>
    <t>Corrosión / recubrimiento / SPC</t>
  </si>
  <si>
    <t>1</t>
  </si>
  <si>
    <t>Camisas/refuerzos; Reparación pendiente</t>
  </si>
  <si>
    <t>Por inspeccionar; SPC &lt;50%</t>
  </si>
  <si>
    <t>Integridad / inspección</t>
  </si>
  <si>
    <t>Camisas/refuerzos; SPC &lt;50%</t>
  </si>
  <si>
    <t>Reemplazo histórico; SPC &lt;50%</t>
  </si>
  <si>
    <t>bueno</t>
  </si>
  <si>
    <t>Aéreo</t>
  </si>
  <si>
    <t>Sí, atentado en 2003</t>
  </si>
  <si>
    <t>Geotecnia / seguridad / antecedentes</t>
  </si>
  <si>
    <t>4776_1</t>
  </si>
  <si>
    <t>SPC &lt;50%</t>
  </si>
  <si>
    <t>Baja</t>
  </si>
  <si>
    <t>Y7</t>
  </si>
  <si>
    <t>Y10</t>
  </si>
  <si>
    <t>Y11</t>
  </si>
  <si>
    <t>Y12</t>
  </si>
  <si>
    <t>Y13</t>
  </si>
  <si>
    <t>Y14</t>
  </si>
  <si>
    <t>Muy bueno</t>
  </si>
  <si>
    <t>Reparación reportada por ILI; Camisas/refuerzos</t>
  </si>
  <si>
    <t>Reparación pendiente</t>
  </si>
  <si>
    <t>Y6</t>
  </si>
  <si>
    <t>50%-80%</t>
  </si>
  <si>
    <t>SPC 50%-80%</t>
  </si>
  <si>
    <t>Y40</t>
  </si>
  <si>
    <t>Recubrimiento regular</t>
  </si>
  <si>
    <t>Camisas/refuerzos; Por inspeccionar</t>
  </si>
  <si>
    <t>08A_Nota_funcion_segmentos_bandera</t>
  </si>
  <si>
    <t>Función de la hoja 08_Segmentos_Bandera
Esta hoja NO calcula costos en dólares. Su función es bajar del nivel de activo al nivel de segmento para localizar los tramos que explican los mayores riesgos técnicos o las mayores necesidades potenciales de inspección, retrofit, rehabilitación o reemplazo. Es el puente entre la matriz agregada (hojas 05, 06 y 07) y las futuras cantidades que alimentarán CAPEX y AOM.</t>
  </si>
  <si>
    <t>Qué contiene la hoja 08</t>
  </si>
  <si>
    <t>Qué trae</t>
  </si>
  <si>
    <t>Cómo se usa</t>
  </si>
  <si>
    <t>Impacto en CAPEX/AOM</t>
  </si>
  <si>
    <t>Observación para desarrollador</t>
  </si>
  <si>
    <t>A:O</t>
  </si>
  <si>
    <t>Datos descriptivos del segmento: ducto, activo, segmento, longitud, NPS, grado, costura, recubrimiento, SPC, reparaciones, SCC y eventos.</t>
  </si>
  <si>
    <t>Archivo del operador + depuración del estudio.</t>
  </si>
  <si>
    <t>Permite ubicar físicamente el tramo y entender qué variables explican la bandera.</t>
  </si>
  <si>
    <t>Indirecto. No costea, pero localiza dónde puede materializarse CAPEX o crecer AOM.</t>
  </si>
  <si>
    <t>Debe poderse consultar desde un drill-down de activo a segmento.</t>
  </si>
  <si>
    <t>Regla interna de priorización del estudio.</t>
  </si>
  <si>
    <t>Resume la intensidad de la alerta técnica del segmento.</t>
  </si>
  <si>
    <t>Indirecto. Sirve para priorizar inspección, retrofit, rehabilitación o reemplazo focal.</t>
  </si>
  <si>
    <t>No debe interpretarse como costo. Es un índice de priorización.</t>
  </si>
  <si>
    <t>Concatenación de causas activas: recubrimiento, SPC, ILI, pendientes, SCC, ruptura, etc.</t>
  </si>
  <si>
    <t>Explica por qué el segmento quedó marcado.</t>
  </si>
  <si>
    <t>Permite mapear el score a paquetes de intervención.</t>
  </si>
  <si>
    <t>Conviene mantenerlo como texto legible para auditoría y trazabilidad.</t>
  </si>
  <si>
    <t>Clasificación cualitativa derivada del score y de las causas.</t>
  </si>
  <si>
    <t>Ayuda a distinguir entre prioridad baja, media o alta.</t>
  </si>
  <si>
    <t>Prioridad alta sugiere CAPEX focal probable; media sugiere inspección o retrofit; baja sugiere seguimiento.</t>
  </si>
  <si>
    <t>Útil como semáforo de negocio y como filtro de UX en la app.</t>
  </si>
  <si>
    <t>Regla metodológica del estudio.</t>
  </si>
  <si>
    <t>Indica el frente dominante: corrosión/recubrimiento/SPC, integridad, rehabilitación, reemplazo, etc.</t>
  </si>
  <si>
    <t>Permite asignar el segmento a una familia de costos o a un módulo de AOM.</t>
  </si>
  <si>
    <t>Debe conectarse con biblioteca de costos o catálogos de intervención.</t>
  </si>
  <si>
    <t>Cómo debe interpretarse</t>
  </si>
  <si>
    <t>No significa reemplazo automático</t>
  </si>
  <si>
    <t>Que un segmento aparezca en hoja 08 no significa que deba reemplazarse. Significa que merece atención porque presenta señales que pueden mover costos de integridad, recubrimiento, SPC, rehabilitación o medición.</t>
  </si>
  <si>
    <t>Complementa la hoja 05</t>
  </si>
  <si>
    <t>La hoja 05 dice qué categoría pesa más en cada activo; la hoja 08 dice en qué segmentos concretos se materializa esa criticidad.</t>
  </si>
  <si>
    <t>Puente a cantidades</t>
  </si>
  <si>
    <t>La hoja 08 ayuda a convertir la criticidad agregada en cantidades: cuántos segmentos revisar, qué longitud inspeccionar y qué focos priorizar.</t>
  </si>
  <si>
    <t>Uso recomendado en el modelo de costos</t>
  </si>
  <si>
    <t>Prioridad</t>
  </si>
  <si>
    <t>Lectura técnica</t>
  </si>
  <si>
    <t>Traducción sugerida a CAPEX</t>
  </si>
  <si>
    <t>Traducción sugerida a AOM</t>
  </si>
  <si>
    <t>Acción recomendada</t>
  </si>
  <si>
    <t>Nota</t>
  </si>
  <si>
    <t>Condición a seguir, sin evidencia fuerte de intervención mayor.</t>
  </si>
  <si>
    <t>CAPEX nulo o muy bajo; verificación puntual.</t>
  </si>
  <si>
    <t>Seguimiento normal o vigilancia incremental.</t>
  </si>
  <si>
    <t>Mantener en cartera de monitoreo.</t>
  </si>
  <si>
    <t>Útil para backlog de integridad.</t>
  </si>
  <si>
    <t>Segmento con señales que justifican inspección o retrofit focal.</t>
  </si>
  <si>
    <t>Inspección, evaluación metalúrgica o rehabilitación localizada.</t>
  </si>
  <si>
    <t>Mayor frecuencia de inspección, control de corrosión o monitoreo.</t>
  </si>
  <si>
    <t>Programar paquete de intervención focal.</t>
  </si>
  <si>
    <t>Normalmente entra primero a AOM y luego a CAPEX si se confirma.</t>
  </si>
  <si>
    <t>Segmento que concentra reparaciones, SCC, recubrimiento débil o eventos históricos.</t>
  </si>
  <si>
    <t>Excavación, rehabilitación, reemplazo focal o estudio detallado.</t>
  </si>
  <si>
    <t>AOM reforzado: integridad, geotecnia, corrosión, SPC.</t>
  </si>
  <si>
    <t>Priorizar en el plan de CAPEX/AOM del escenario.</t>
  </si>
  <si>
    <t>Debe quedar trazable a un rubro de la biblioteca de costos.</t>
  </si>
  <si>
    <t>Conclusión: 08_Segmentos_Bandera es una hoja de priorización técnica segmentada. No sustituye la matriz de ponderación, sino que la complementa. Debe usarse para localizar físicamente los segmentos donde conviene concentrar inspección, retrofit, rehabilitación, reemplazo o seguimiento, y para alimentar el módulo de cantidades del modelo CAPEX/AOM.</t>
  </si>
  <si>
    <t>Cromatografía incluida en el archivo del operador</t>
  </si>
  <si>
    <t>Ducto / activo asociado</t>
  </si>
  <si>
    <t>Punto de recibo</t>
  </si>
  <si>
    <t>CH4</t>
  </si>
  <si>
    <t>N2</t>
  </si>
  <si>
    <t>CO2</t>
  </si>
  <si>
    <t>C2H6</t>
  </si>
  <si>
    <t>C3H8</t>
  </si>
  <si>
    <t>H2O</t>
  </si>
  <si>
    <t>H2S</t>
  </si>
  <si>
    <t>H2</t>
  </si>
  <si>
    <t>CO</t>
  </si>
  <si>
    <t>O2</t>
  </si>
  <si>
    <t>i-C4</t>
  </si>
  <si>
    <t>n-C4</t>
  </si>
  <si>
    <t>i-C5</t>
  </si>
  <si>
    <t>n-C5</t>
  </si>
  <si>
    <t>C6</t>
  </si>
  <si>
    <t>C7</t>
  </si>
  <si>
    <t>C8</t>
  </si>
  <si>
    <t>C9</t>
  </si>
  <si>
    <t>C10</t>
  </si>
  <si>
    <t>He</t>
  </si>
  <si>
    <t>Ar</t>
  </si>
  <si>
    <t>Total calculado</t>
  </si>
  <si>
    <t>Estado cierre</t>
  </si>
  <si>
    <t>Observación fuente</t>
  </si>
  <si>
    <t>Gasoducto Troncal Oriental | Gasoducto Oriente . Occidente</t>
  </si>
  <si>
    <t>Estación de Recibo de Gas oriental</t>
  </si>
  <si>
    <t>E-2022-004812 Formatos A5F1 A5F2 A5F3.xlsx A05F2 | Asociación por único activo del archivo Troncal Oriental</t>
  </si>
  <si>
    <t>Brechas críticas para completar antes del costeo final</t>
  </si>
  <si>
    <t>Ver hoja 10A_Nota_Brechas_Criticas para explicación metodológica de lectura, prioridad y uso.</t>
  </si>
  <si>
    <t>Brecha</t>
  </si>
  <si>
    <t>Dato a solicitar / programar</t>
  </si>
  <si>
    <t>Levantar inventario de estaciones/regulación/medición, cromatógrafos y compatibilidad H2.</t>
  </si>
  <si>
    <t>Solicitar caudal promedio, energía objetivo y curva de operación para dimensionamiento hidráulico/compresión.</t>
  </si>
  <si>
    <t>Confirmar inventario metrológico, especificación de cromatógrafo y plan de adecuación para lectura de H2.</t>
  </si>
  <si>
    <t>Validar límites de calidad de gas, contratos y usuarios sensibles a mezcla H2/GN.</t>
  </si>
  <si>
    <t>Solicitar perfil horario/diario y factor de carga para escenarios de blending y OPEX energético.</t>
  </si>
  <si>
    <t>Revisar permisos, HSE, seguridad local y lineamientos regulatorios para blending H2.</t>
  </si>
  <si>
    <t>10A_Nota_Brechas_Criticas</t>
  </si>
  <si>
    <t>Función de la hoja 10_Brechas_Criticas
Esta hoja NO calcula costos en dólares. Su función es listar y priorizar la información faltante que todavía debe completarse antes de cerrar el costeo final de CAPEX y AOM. Es el puente entre la matriz técnica (hoja 04) y el plan de cierre de brechas de información para el estudio y para la app.</t>
  </si>
  <si>
    <t>Qué contiene la hoja 10</t>
  </si>
  <si>
    <t>A</t>
  </si>
  <si>
    <t>Hoja 04_Matriz_Ponderacion</t>
  </si>
  <si>
    <t>Identifica el sistema al que pertenece la brecha.</t>
  </si>
  <si>
    <t>Indirecto. Permite agrupar incertidumbre por ducto.</t>
  </si>
  <si>
    <t>Debe poder filtrarse por ducto y por escenario.</t>
  </si>
  <si>
    <t>Ubica el tramo o activo específico donde falta el dato.</t>
  </si>
  <si>
    <t>Indirecto. Permite pasar de ducto a activo.</t>
  </si>
  <si>
    <t>Conviene usarlo para drill-down y backlog por activo.</t>
  </si>
  <si>
    <t>Nombra la variable faltante concreta.</t>
  </si>
  <si>
    <t>Indirecto. Indica qué puede mover CAPEX o AOM si se completa.</t>
  </si>
  <si>
    <t>Es el campo más útil para priorizar solicitudes al operador.</t>
  </si>
  <si>
    <t>En esta hoja siempre aparece como Faltante.</t>
  </si>
  <si>
    <t>Indirecto. Confirma que la fila no es riesgo técnico verificado sino ausencia de dato.</t>
  </si>
  <si>
    <t>No debe mezclarse con score técnico.</t>
  </si>
  <si>
    <t>Mide la criticidad técnica de la variable faltante.</t>
  </si>
  <si>
    <t>A mayor severidad, mayor potencial de mover costos.</t>
  </si>
  <si>
    <t>Usar la misma escala metodológica de la hoja 04.</t>
  </si>
  <si>
    <t>Castiga el score por ausencia de información.</t>
  </si>
  <si>
    <t>Aumenta la exposición por brecha.</t>
  </si>
  <si>
    <t>En faltantes críticos suele ser 1.50.</t>
  </si>
  <si>
    <t>G</t>
  </si>
  <si>
    <t>Hoja 04_Matriz_Ponderacion (AJ)</t>
  </si>
  <si>
    <t>Prioriza la brecha bajo el escenario más exigente del estudio.</t>
  </si>
  <si>
    <t>Muy alto. Ordena qué completar primero para cerrar CAPEX/AOM.</t>
  </si>
  <si>
    <t>No es costo; es prioridad de cierre de información.</t>
  </si>
  <si>
    <t>H</t>
  </si>
  <si>
    <t>Regla metodológica del estudio</t>
  </si>
  <si>
    <t>Describe qué rubro de inversión podría cambiar si la brecha se confirma.</t>
  </si>
  <si>
    <t>Directo sobre inversión potencial.</t>
  </si>
  <si>
    <t>Útil para mapear a biblioteca de costos o módulos de intervención.</t>
  </si>
  <si>
    <t>I</t>
  </si>
  <si>
    <t>Describe qué rubro de AOM podría cambiar si la brecha se confirma.</t>
  </si>
  <si>
    <t>Directo sobre OPEX/AOM potencial.</t>
  </si>
  <si>
    <t>Conviene mantenerlo como texto legible para auditoría.</t>
  </si>
  <si>
    <t>J</t>
  </si>
  <si>
    <t>Texto agregado en hoja 10</t>
  </si>
  <si>
    <t>Traduce la brecha en una acción concreta de solicitud o captura.</t>
  </si>
  <si>
    <t>Acelera el cierre de incertidumbre.</t>
  </si>
  <si>
    <t>Debe conectarse con checklist de datos obligatorios en la app.</t>
  </si>
  <si>
    <t>Orden de prioridad</t>
  </si>
  <si>
    <t>La hoja está ordenada de mayor a menor Índice brecha 20%. Las primeras filas son las brechas que más pueden cambiar el resultado en el escenario 20% H2.</t>
  </si>
  <si>
    <t>No es una hoja de costos</t>
  </si>
  <si>
    <t>La hoja 10 no asigna USD. Su función es mostrar qué información falta antes de confiar plenamente en el CAPEX y el AOM del estudio.</t>
  </si>
  <si>
    <t>Separar brecha de riesgo técnico</t>
  </si>
  <si>
    <t>Una brecha crítica no significa que el activo tenga una falla; significa que falta información importante para estimar su costo con menor incertidumbre.</t>
  </si>
  <si>
    <t>Uso recomendado</t>
  </si>
  <si>
    <t>Sirve para priorizar solicitudes al operador, definir bloqueadores del costeo final y alimentar en la app un backlog de datos faltantes con semáforo de completitud.</t>
  </si>
  <si>
    <t>Fórmula conceptual de la columna G</t>
  </si>
  <si>
    <t>Ejemplo</t>
  </si>
  <si>
    <t>Para "Estaciones, medidores y cromatógrafo H2": 0.15 × 0.45 × 4 × 1.50 × 2.70 = 1.0935. Por eso aparece entre las primeras brechas críticas del archivo.</t>
  </si>
  <si>
    <t>Fuentes y soporte metodológico</t>
  </si>
  <si>
    <t>Documento / origen</t>
  </si>
  <si>
    <t>URL</t>
  </si>
  <si>
    <t>Soporte / uso</t>
  </si>
  <si>
    <t>S0</t>
  </si>
  <si>
    <t>Formato_Solicitud_datos_H2_TRONCAL ORIENTAL cargado por el usuario</t>
  </si>
  <si>
    <t>/mnt/data/1-Formato_Solicitud_datos_H2_TRONCAL ORIENTAL.xlsx</t>
  </si>
  <si>
    <t>Datos base por segmento, materiales, integridad, válvulas y cromatografía para la Troncal Oriental.</t>
  </si>
  <si>
    <t>S1</t>
  </si>
  <si>
    <t>DOE HyBlend overview</t>
  </si>
  <si>
    <t>https://www.energy.gov/eere/fuelcells/hyblend-opportunities-hydrogen-blending-natural-gas-pipelines</t>
  </si>
  <si>
    <t>Soporta que los límites de blending dependen de materiales, equipos e impactos en uso final.</t>
  </si>
  <si>
    <t>S2</t>
  </si>
  <si>
    <t>NREL BlendPATH manual</t>
  </si>
  <si>
    <t>https://research-hub.nrel.gov/en/publications/blending-pipeline-analysis-tool-for-hydrogen-blendpath-documentat</t>
  </si>
  <si>
    <t>Soporta el enfoque caso a caso de screening y el paso compatibilidad-hidráulica-costo.</t>
  </si>
  <si>
    <t>S3</t>
  </si>
  <si>
    <t>NETL NG-H2 pipeline cost model</t>
  </si>
  <si>
    <t>https://www.netl.doe.gov/projects/files/FECMNETLNaturalGaswithHydrogenPipelineCostModel2024DescriptionandUsersManual_052424.pdf</t>
  </si>
  <si>
    <t>Soporta separar variables técnicas, hidráulicas y económicas para CAPEX/OPEX.</t>
  </si>
  <si>
    <t>V6 biblioteca de costos</t>
  </si>
  <si>
    <t>Benchmark referencial derivado de v5 y escalado por tipo de activo, driver observable y complejidad constructiva. Reemplazar con históricos o cotizaciones locales.</t>
  </si>
  <si>
    <t>Interno / editable</t>
  </si>
  <si>
    <t>Se implementa en hojas 14, 15 y 16.</t>
  </si>
  <si>
    <t>Anexo técnico: trazabilidad de la hoja 05_Categorias_x_Activo hacia variables fuente de la hoja 04</t>
  </si>
  <si>
    <t>Cada fila documenta qué variable de la hoja 04 alimenta una fila de la hoja 05, su aporte por escenario (2%, 5%, 10%, 20% H2), si contribuye al índice técnico o al índice de brecha, y el rubro sugerido de CAPEX/AOM para implementación.</t>
  </si>
  <si>
    <t>Ver hoja 12A_Nota_Anexo_Fila05 para explicación metodológica de lectura, trazabilidad, aportes por escenario y uso para CAPEX/AOM.</t>
  </si>
  <si>
    <t>Azul claro = base técnica | Amarillo = brecha de información</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</si>
  <si>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</si>
  <si>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</si>
  <si>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</si>
  <si>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</si>
  <si>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</si>
  <si>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</si>
  <si>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</si>
  <si>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</si>
  <si>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</si>
  <si>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</si>
  <si>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</si>
  <si>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</si>
  <si>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</si>
  <si>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</si>
  <si>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</si>
  <si>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</si>
  <si>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</si>
  <si>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</si>
  <si>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</si>
  <si>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</si>
  <si>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</si>
  <si>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</si>
  <si>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</si>
  <si>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Fila hoja 05</t>
  </si>
  <si>
    <t>ID hoja 04</t>
  </si>
  <si>
    <t>Fila hoja 04</t>
  </si>
  <si>
    <t>Variable hoja 04</t>
  </si>
  <si>
    <t>Tipo de impacto</t>
  </si>
  <si>
    <t>Aporte 2%</t>
  </si>
  <si>
    <t>Aporte 5%</t>
  </si>
  <si>
    <t>Aporte 10%</t>
  </si>
  <si>
    <t>Aporte 20%</t>
  </si>
  <si>
    <t>% aporte sobre total 20% fila 05</t>
  </si>
  <si>
    <t>Acción 20% variable</t>
  </si>
  <si>
    <t>Impacto CAPEX asociado</t>
  </si>
  <si>
    <t>Rubro AOM asociado</t>
  </si>
  <si>
    <t>Índice total 20% fila 05</t>
  </si>
  <si>
    <t>Acción 20% fila 05</t>
  </si>
  <si>
    <t>Criticidad desarrollador</t>
  </si>
  <si>
    <t>Nota de implementación</t>
  </si>
  <si>
    <t>Conectar a cromatografía, balance energético, demanda y supuestos comerciales.</t>
  </si>
  <si>
    <t>Usar geometría/MAOP/temperatura para hidráulica, headroom y sensibilidad por escenario H2.</t>
  </si>
  <si>
    <t>Validar compatibilidad material, costura, recubrimiento y proxy vintage antes de elevar blending.</t>
  </si>
  <si>
    <t>Priorizar ILI, reparaciones, SPC, corrosión y fatiga en tramos con banderas.</t>
  </si>
  <si>
    <t>Validar válvulas, sellos, estaciones, medición y cromatografía compatible con H2.</t>
  </si>
  <si>
    <t>Cerrar restricciones de usuario final, permisos, seguridad y lineamientos regulatorios.</t>
  </si>
  <si>
    <t>Hoja puente: de la ponderación técnica H₂ a CAPEX y OPEX en USD</t>
  </si>
  <si>
    <t>Esta hoja convierte la matriz cualitativa v4 en un costeo preliminar en USD. Los valores unitarios y multiplicadores son referenciales de prueba para implementar lógica y deben reemplazarse por cotizaciones, históricos o tarifas internas antes de usar los resultados como presupuesto.</t>
  </si>
  <si>
    <t>Parámetros editables</t>
  </si>
  <si>
    <t>Multiplicadores por acción</t>
  </si>
  <si>
    <t>Tasas unitarias referenciales (reemplazar)</t>
  </si>
  <si>
    <t>Año base de costos</t>
  </si>
  <si>
    <t>Año de referencia del screening.</t>
  </si>
  <si>
    <t>Acción</t>
  </si>
  <si>
    <t>Mult CAPEX</t>
  </si>
  <si>
    <t>Mult OPEX</t>
  </si>
  <si>
    <t>Lógica de costeo</t>
  </si>
  <si>
    <t>Driver costo</t>
  </si>
  <si>
    <t>CAPEX base USD/unid</t>
  </si>
  <si>
    <t>OPEX base USD/unid-año</t>
  </si>
  <si>
    <t>Ingeniería / owner cost</t>
  </si>
  <si>
    <t>Porcentaje sobre CAPEX directo+brecha.</t>
  </si>
  <si>
    <t>Conserva el activo; solo inspección, ajuste menor o verificación.</t>
  </si>
  <si>
    <t>activo</t>
  </si>
  <si>
    <t>Medición, cromatografía, blending skid, balance y QA/QC.</t>
  </si>
  <si>
    <t>Indirectos / instalación</t>
  </si>
  <si>
    <t>Construcción, montaje, apoyo, permisos.</t>
  </si>
  <si>
    <t>Intervención localizada, metrología, sellos, retrofit parcial.</t>
  </si>
  <si>
    <t>km</t>
  </si>
  <si>
    <t>Capacidad, compresión incremental, válvulas/lazo hidráulico.</t>
  </si>
  <si>
    <t>Contingencia screening</t>
  </si>
  <si>
    <t>Reserva adicional por madurez temprana.</t>
  </si>
  <si>
    <t>Adecuación relevante del activo o del sistema asociado.</t>
  </si>
  <si>
    <t>Verificación metalúrgica, derating, rehabilitación focal.</t>
  </si>
  <si>
    <t>Add-on CAPEX por brecha</t>
  </si>
  <si>
    <t>Multiplica el CAPEX directo por cada punto de índice brecha.</t>
  </si>
  <si>
    <t>Estudio detallado / reemplazo focal</t>
  </si>
  <si>
    <t>Reserva alta para reemplazo focal, derating o ingeniería detallada.</t>
  </si>
  <si>
    <t>ILI, excavaciones, geotecnia, corrosión y reemplazo focal.</t>
  </si>
  <si>
    <t>Add-on OPEX por brecha</t>
  </si>
  <si>
    <t>Multiplica el OPEX directo anual por cada punto de índice brecha.</t>
  </si>
  <si>
    <t>Válvulas, sellos, reguladores, medidores, cromatógrafos.</t>
  </si>
  <si>
    <t>Cantidad base por activo</t>
  </si>
  <si>
    <t>Usada para categorías con driver "activo". Cambiar si luego se carga inventario real.</t>
  </si>
  <si>
    <t>Permisos, seguridad, adecuación documental y usuario final.</t>
  </si>
  <si>
    <t>Las tasas anteriores son valores unitarios referenciales de prueba para construir la lógica. Reemplazar con cotizaciones, benchmarking interno o base propia.</t>
  </si>
  <si>
    <t>Resumen portafolio por escenario</t>
  </si>
  <si>
    <t>Resumen por ducto</t>
  </si>
  <si>
    <t>Escenario</t>
  </si>
  <si>
    <t>CAPEX directo</t>
  </si>
  <si>
    <t>CAPEX add-on brecha</t>
  </si>
  <si>
    <t>CAPEX total USD</t>
  </si>
  <si>
    <t>OPEX directo anual</t>
  </si>
  <si>
    <t>OPEX add-on brecha</t>
  </si>
  <si>
    <t>OPEX total anual</t>
  </si>
  <si>
    <t>CAPEX 2%</t>
  </si>
  <si>
    <t>CAPEX 5%</t>
  </si>
  <si>
    <t>CAPEX 10%</t>
  </si>
  <si>
    <t>CAPEX 20%</t>
  </si>
  <si>
    <t>OPEX 2%</t>
  </si>
  <si>
    <t>OPEX 5%</t>
  </si>
  <si>
    <t>OPEX 10%</t>
  </si>
  <si>
    <t>OPEX 20%</t>
  </si>
  <si>
    <t>2%</t>
  </si>
  <si>
    <t>5%</t>
  </si>
  <si>
    <t>10%</t>
  </si>
  <si>
    <t>20%</t>
  </si>
  <si>
    <t>Interpretación: CAPEX directo = cantidad × tasa base × multiplicador de acción. El add-on por brecha convierte incertidumbre en reserva preliminar; luego se aplican ingeniería, indirectos y contingencia.</t>
  </si>
  <si>
    <t>TOTAL PORTAFOLIO</t>
  </si>
  <si>
    <t>Resumen por ducto: útil para priorizar qué corredores deben pasar primero a cuantificación detallada y vendor quotes. El detalle fila a fila queda desde la fila 26.</t>
  </si>
  <si>
    <t>Detalle normalizado para desarrollador</t>
  </si>
  <si>
    <t>Escenario H2</t>
  </si>
  <si>
    <t>Índice técnico</t>
  </si>
  <si>
    <t>Índice brecha</t>
  </si>
  <si>
    <t>Índice total</t>
  </si>
  <si>
    <t>Cantidad base</t>
  </si>
  <si>
    <t>CAPEX directo USD</t>
  </si>
  <si>
    <t>CAPEX subtotal USD</t>
  </si>
  <si>
    <t>OPEX directo USD/año</t>
  </si>
  <si>
    <t>OPEX total USD/año</t>
  </si>
  <si>
    <t>Nota implementación</t>
  </si>
  <si>
    <t>Biblioteca de costos v6 por tipo de activo y unidad de costeo</t>
  </si>
  <si>
    <t>Esta hoja separa la tasa de costo de la categoría técnica. Los valores son benchmarks referenciales para que el desarrollador conecte el motor de CAPEX/OPEX a una biblioteca editable. Ver 14A_Origen_Biblioteca_v6 para trazabilidad y fuentes.</t>
  </si>
  <si>
    <t>Biblioteca editable</t>
  </si>
  <si>
    <t>Family ID</t>
  </si>
  <si>
    <t>Tipo base</t>
  </si>
  <si>
    <t>Unidad driver</t>
  </si>
  <si>
    <t>CAPEX low USD/unid</t>
  </si>
  <si>
    <t>CAPEX high USD/unid</t>
  </si>
  <si>
    <t>OPEX low USD/unid-año</t>
  </si>
  <si>
    <t>OPEX high USD/unid-año</t>
  </si>
  <si>
    <t>Estado</t>
  </si>
  <si>
    <t>MEDICION_QAQC_PTO</t>
  </si>
  <si>
    <t>Punto de medición / cromatografía</t>
  </si>
  <si>
    <t>pto_medicion</t>
  </si>
  <si>
    <t>Placeholder / reemplazar</t>
  </si>
  <si>
    <t>Sin benchmark público robusto fila a fila; usar cotización o histórico</t>
  </si>
  <si>
    <t>Usar para cromatógrafo, QA/QC, balance y adecuación de medición.</t>
  </si>
  <si>
    <t>EQUIPOS_LINEA_PTO</t>
  </si>
  <si>
    <t>Punto crítico de equipo de línea</t>
  </si>
  <si>
    <t>pto_equipo</t>
  </si>
  <si>
    <t>Usar para válvulas, sellos, medidores auxiliares y retrofit focalizado.</t>
  </si>
  <si>
    <t>REG_SEG_ACTIVO</t>
  </si>
  <si>
    <t>Activo completo</t>
  </si>
  <si>
    <t>Cumplimiento, procedimientos, seguridad, capacitación y documentación.</t>
  </si>
  <si>
    <t>HID_DN_LE12</t>
  </si>
  <si>
    <t>Línea &lt;=12 in</t>
  </si>
  <si>
    <t>Referencial con anclaje metodológico</t>
  </si>
  <si>
    <t>Anclado a NETL 2024 + Brown 2022 / Parker 2004; recalibrar localmente</t>
  </si>
  <si>
    <t>Capacidad, lazos hidráulicos, ajustes y compresión incremental para diámetros pequeños.</t>
  </si>
  <si>
    <t>HID_DN_16_20</t>
  </si>
  <si>
    <t>Línea 16-20 in</t>
  </si>
  <si>
    <t>Capacidad y compresión incremental para diámetros medios.</t>
  </si>
  <si>
    <t>HID_DN_24_32</t>
  </si>
  <si>
    <t>Línea 24-32 in</t>
  </si>
  <si>
    <t>Capacidad, lazos y compresión en líneas principales de mayor diámetro.</t>
  </si>
  <si>
    <t>HID_CRUCE_ESPECIAL</t>
  </si>
  <si>
    <t>Cruce especial / subfluvial</t>
  </si>
  <si>
    <t>Referencial / reemplazar</t>
  </si>
  <si>
    <t>Anclaje contextual (cruces/canal/terreno) + criterio ingenieril; no exacto</t>
  </si>
  <si>
    <t>Cruces subfluviales, canal y puntos con constructabilidad elevada.</t>
  </si>
  <si>
    <t>MAT_DN_LE12</t>
  </si>
  <si>
    <t>Verificación metalúrgica y rehabilitación focal en diámetros pequeños.</t>
  </si>
  <si>
    <t>MAT_DN_16_20</t>
  </si>
  <si>
    <t>Compatibilidad material, derating y rehabilitación focal en diámetros medios.</t>
  </si>
  <si>
    <t>MAT_DN_24_32</t>
  </si>
  <si>
    <t>Compatibilidad material y ensayos/rehabilitación para líneas principales de mayor diámetro.</t>
  </si>
  <si>
    <t>MAT_CRUCE_ESPECIAL</t>
  </si>
  <si>
    <t>Materiales, recubrimiento y verificación focal en cruces especiales.</t>
  </si>
  <si>
    <t>INT_DN_LE12</t>
  </si>
  <si>
    <t>ILI, excavaciones, corrosión y reemplazo focal en diámetros pequeños.</t>
  </si>
  <si>
    <t>INT_DN_16_20</t>
  </si>
  <si>
    <t>Integridad, geotecnia, corrosión y reemplazo focal en diámetros medios.</t>
  </si>
  <si>
    <t>INT_DN_24_32</t>
  </si>
  <si>
    <t>Integridad y rehabilitación focal para líneas principales de mayor diámetro.</t>
  </si>
  <si>
    <t>INT_CRUCE_ESPECIAL</t>
  </si>
  <si>
    <t>Benchmark v6 derivado de v5 + complejidad especial</t>
  </si>
  <si>
    <t>Integridad focal, geotecnia y contingencias altas en cruces especiales.</t>
  </si>
  <si>
    <t>Mapeo activo + categoría -&gt; familia de costo v6</t>
  </si>
  <si>
    <t>El desarrollador puede editar esta hoja para cambiar el driver de costeo sin tocar la hoja 16. El mapeo usa NPS, tipo de activo y cantidades observables (longitud, block valves, puntos de medición).</t>
  </si>
  <si>
    <t>Ver hoja 15A_Nota_Mapeo_Activos_v6 para entender la función de esta hoja y el origen de las columnas L:P.</t>
  </si>
  <si>
    <t>Mapeo editable</t>
  </si>
  <si>
    <t>Key</t>
  </si>
  <si>
    <t>Puntos medición</t>
  </si>
  <si>
    <t>Tipo activo</t>
  </si>
  <si>
    <t>Escalar cantidad</t>
  </si>
  <si>
    <t>Factor local</t>
  </si>
  <si>
    <t>Cantidad base sugerida</t>
  </si>
  <si>
    <t>Regla de mapeo</t>
  </si>
  <si>
    <t>Gasoducto Troncal Oriental|Gasoducto Oriente . Occidente|Composición / demanda / medición</t>
  </si>
  <si>
    <t>Línea principal</t>
  </si>
  <si>
    <t>Usa puntos de medición/cromatografía extraídos del formato; mínimo 1 por activo.</t>
  </si>
  <si>
    <t>Mapeo generado desde Formato_Solicitud_datos_H2_TRONCAL ORIENTAL; editar Family ID, cantidad o factor local si se cargan cotizaciones reales.</t>
  </si>
  <si>
    <t>Gasoducto Troncal Oriental|Gasoducto Oriente . Occidente|Geometría e hidráulica</t>
  </si>
  <si>
    <t>Usa longitud del activo; familia &lt;=12 in por NPS dominante 10.</t>
  </si>
  <si>
    <t>Gasoducto Troncal Oriental|Gasoducto Oriente . Occidente|Materiales y diseño del ducto</t>
  </si>
  <si>
    <t>Gasoducto Troncal Oriental|Gasoducto Oriente . Occidente|Integridad histórica y estado del activo</t>
  </si>
  <si>
    <t>Gasoducto Troncal Oriental|Gasoducto Oriente . Occidente|Equipos e instrumentación</t>
  </si>
  <si>
    <t>Usa block valves + puntos de medición como proxy de equipos críticos; mínimo 1.</t>
  </si>
  <si>
    <t>Gasoducto Troncal Oriental|Gasoducto Oriente . Occidente|Uso final / regulación / seguridad</t>
  </si>
  <si>
    <t>Usa una unidad por activo para cumplimiento y seguridad.</t>
  </si>
  <si>
    <t>Hoja puente v6: matriz técnica H₂ -&gt; CAPEX / OPEX USD con biblioteca por tipo de activo</t>
  </si>
  <si>
    <t>La v6 reemplaza la tasa genérica por categoría por una biblioteca editable y un mapeo activo+catergoría. Mantiene el mismo score técnico/brecha, pero mejora la trazabilidad de cantidades y unidades de costeo.</t>
  </si>
  <si>
    <t>Parámetros editables v6</t>
  </si>
  <si>
    <t>Ver hoja 16A_Nota_G6_H9 para explicación del bloque G6:H9 y su uso en CAPEX/OPEX.</t>
  </si>
  <si>
    <t>Enlace v6</t>
  </si>
  <si>
    <t>Control de parámetros</t>
  </si>
  <si>
    <t>Año base del screening.</t>
  </si>
  <si>
    <t>Hoja biblioteca</t>
  </si>
  <si>
    <t>14_Biblioteca_Costos_v6</t>
  </si>
  <si>
    <t>Parámetro</t>
  </si>
  <si>
    <t>Semáforo</t>
  </si>
  <si>
    <t>Rango recomendado</t>
  </si>
  <si>
    <t>Hoja mapeo</t>
  </si>
  <si>
    <t>15_Mapeo_Activos_v6</t>
  </si>
  <si>
    <t>Motor v6</t>
  </si>
  <si>
    <t>Activo + categoría -&gt; Family ID -&gt; unidad y tasa</t>
  </si>
  <si>
    <t>Selector de rango</t>
  </si>
  <si>
    <t>B13 = LOW / BASE / HIGH</t>
  </si>
  <si>
    <t>Cantidad</t>
  </si>
  <si>
    <t>La hoja 15 define km, punto de medición, punto de equipo o activo</t>
  </si>
  <si>
    <t>Uso</t>
  </si>
  <si>
    <t>Actualizar Family ID, Cantidad base sugerida o tasas sin tocar fórmulas del detalle</t>
  </si>
  <si>
    <t>Cantidad mínima por activo</t>
  </si>
  <si>
    <t>Piso mínimo cuando el proxy observable sea cero.</t>
  </si>
  <si>
    <t>Factor mercado / proyecto</t>
  </si>
  <si>
    <t>Escala toda la biblioteca a históricos o cotizaciones internas.</t>
  </si>
  <si>
    <t>Los valores M6:N11 ahora se alimentan automaticamente como promedios de CAPEX/OPEX base por categoria desde 14_Biblioteca_Costos_v6.</t>
  </si>
  <si>
    <t>Ver hoja 16D_Semaforo_Consolidado</t>
  </si>
  <si>
    <t>Selector biblioteca</t>
  </si>
  <si>
    <t>BASE</t>
  </si>
  <si>
    <t>Usar LOW / BASE / HIGH para sensibilidad rápida.</t>
  </si>
  <si>
    <t>Lista</t>
  </si>
  <si>
    <t>LOW | BASE | HIGH</t>
  </si>
  <si>
    <t>Rangos documentados en 16C_Rangos_Parametros. Semáforos visibles en P:Q y color aplicado a B6:B12. B13 usa lista desplegable LOW/BASE/HIGH.</t>
  </si>
  <si>
    <t>Detalle normalizado para desarrollador (v6: mapeo + biblioteca)</t>
  </si>
  <si>
    <t>Clave mapeo</t>
  </si>
  <si>
    <t>Unidad biblioteca</t>
  </si>
  <si>
    <t>Cantidad sugerida map</t>
  </si>
  <si>
    <t>Factor local activo</t>
  </si>
  <si>
    <t>CAPEX fuente USD/unid</t>
  </si>
  <si>
    <t>OPEX fuente USD/unid-año</t>
  </si>
  <si>
    <t>Estado tasa</t>
  </si>
  <si>
    <t>Nota mapeo</t>
  </si>
  <si>
    <t>Indicadores CAPEX y OPEX en USD/pulgada·metro – Hoja 16_CAPEX_OPEX_USD_v6</t>
  </si>
  <si>
    <t>Supuesto metodológico: indicador = costo total del ducto / Σ(NPS [pulg] × longitud [m]) por ducto. OPEX expresado como USD/pulgada·metro·año.</t>
  </si>
  <si>
    <t>Parámetros tomados de 16_CAPEX_OPEX_USD_v6: ingeniería=8%, indirectos=5%, contingencia=15%, add-on CAPEX brecha=12%, add-on OPEX brecha=8%, selector biblioteca=BASE.</t>
  </si>
  <si>
    <t>Longitud total (km)</t>
  </si>
  <si>
    <t>NPS promedio ponderado (pulg)</t>
  </si>
  <si>
    <t>Σ NPS×m (pulg·m)</t>
  </si>
  <si>
    <t>CAPEX total (USD)</t>
  </si>
  <si>
    <t>Indicador CAPEX (USD/pulg·m)</t>
  </si>
  <si>
    <t>OPEX total anual (USD)</t>
  </si>
  <si>
    <t>Indicador OPEX (USD/pulg·m·año)</t>
  </si>
  <si>
    <t>Matriz compacta de indicadores USD/pulg·m por ducto y escenario</t>
  </si>
  <si>
    <t>(USD/pulg·m)</t>
  </si>
  <si>
    <t>(USD/pulg·m·año)</t>
  </si>
  <si>
    <t>12A_Nota_Anexo_Fila05</t>
  </si>
  <si>
    <t>Función de la hoja 12_Anexo_Fila05
Esta hoja NO reemplaza la hoja 05_Categorias_x_Activo. Su función es abrir el detalle interno de cada fila de la hoja 05 y mostrar, variable por variable, qué registro de la hoja 04_Matriz_Ponderacion la alimenta, cuánto aporta en 2%, 5%, 10% y 20% H2, si se trata de base técnica o de brecha de información, y qué rubros de CAPEX y AOM toca. Es la hoja de trazabilidad entre el resumen agregado y la lógica programable de la app.</t>
  </si>
  <si>
    <t>Qué contiene la hoja 12</t>
  </si>
  <si>
    <t>Bloque 1. Identificación</t>
  </si>
  <si>
    <t>Columnas A:D. Indican la fila de la hoja 05, ducto, activo y categoría que se están explicando.</t>
  </si>
  <si>
    <t>Bloque 2. Variable fuente</t>
  </si>
  <si>
    <t>Columnas E:I. Muestran el ID y fila de la hoja 04, la variable exacta, la calidad del dato y si el impacto es base técnica o brecha de información.</t>
  </si>
  <si>
    <t>Bloque 3. Parámetros</t>
  </si>
  <si>
    <t>Columnas J:L. Muestran peso variable, severidad base y factor de incertidumbre que explican cómo fue valorada la variable.</t>
  </si>
  <si>
    <t>Bloque 4. Aportes por escenario</t>
  </si>
  <si>
    <t>Columnas M:P. Muestran el aporte de esa variable al score para 2%, 5%, 10% y 20% H2.</t>
  </si>
  <si>
    <t>Bloque 5. Peso relativo y acción</t>
  </si>
  <si>
    <t>Columnas Q:R. Muestran el porcentaje del total de la fila 05 que explica la variable y la acción sugerida para 20% H2.</t>
  </si>
  <si>
    <t>Bloque 6. Traducción a costos</t>
  </si>
  <si>
    <t>Columnas S:T. Describen el rubro CAPEX asociado y el rubro AOM asociado.</t>
  </si>
  <si>
    <t>Bloque 7. Contexto agregado</t>
  </si>
  <si>
    <t>Columnas U:X. Repiten el índice total 20% de la fila 05, la acción agregada, la criticidad para desarrollo y la nota de implementación.</t>
  </si>
  <si>
    <t>Cómo se debe leer</t>
  </si>
  <si>
    <t>1. Ubique la fila en hoja 05</t>
  </si>
  <si>
    <t>Busque la fila agregada que quiere entender en 05_Categorias_x_Activo.</t>
  </si>
  <si>
    <t>2. Busque el mismo número en A</t>
  </si>
  <si>
    <t>En 12_Anexo_Fila05, la columna A repite el número de fila de hoja 05. Todas las filas con ese mismo número pertenecen al mismo bloque.</t>
  </si>
  <si>
    <t>3. Revise P y Q</t>
  </si>
  <si>
    <t>La columna P muestra el aporte en 20% H2 y la Q muestra qué porcentaje del total de la fila proviene de esa variable.</t>
  </si>
  <si>
    <t>4. Revise H e I</t>
  </si>
  <si>
    <t>H indica la calidad del dato e I si el aporte es base técnica o brecha. Esto separa riesgo técnico de información faltante.</t>
  </si>
  <si>
    <t>5. Revise S y T</t>
  </si>
  <si>
    <t>S y T indican qué rubro de CAPEX y AOM puede verse afectado por esa variable.</t>
  </si>
  <si>
    <t>6. Revise W y X</t>
  </si>
  <si>
    <t>W indica la criticidad para desarrollo y X sugiere cómo debe implementarse en la app o en la lógica de costeo.</t>
  </si>
  <si>
    <t>Para qué sirve en el proyecto</t>
  </si>
  <si>
    <t>1) Explicar por qué una categoría sale alta en hoja 05.</t>
  </si>
  <si>
    <t>2) Mostrar qué variables exactas están empujando el score.</t>
  </si>
  <si>
    <t>3) Separar drivers técnicos reales de brechas de información.</t>
  </si>
  <si>
    <t>4) Traducir la matriz a rubros de CAPEX y AOM.</t>
  </si>
  <si>
    <t>5) Dar al desarrollador una tabla lista para convertir en lógica y reglas de negocio.</t>
  </si>
  <si>
    <t>Lectura metodológica clave</t>
  </si>
  <si>
    <t>La hoja 05 resume por categoría; la hoja 12 explica variable por variable.</t>
  </si>
  <si>
    <t>La hoja 10 lista brechas faltantes; la hoja 12 muestra también cuánto pesan dentro de una fila específica de hoja 05.</t>
  </si>
  <si>
    <t>La hoja 12 es la mejor hoja para auditoría metodológica y para traducir la matriz a desarrollo de software.</t>
  </si>
  <si>
    <t>15A_Nota_Mapeo_Activos_v6</t>
  </si>
  <si>
    <t>Función de la hoja 15_Mapeo_Activos_v6
Esta hoja es el puente entre la matriz técnica y el motor de costeo. Por cada combinación de ducto, activo y categoría técnica define qué familia de costo se usará, en qué unidad se costeará y con qué cantidad base. La hoja 16_CAPEX_OPEX_USD_v6 usa esta hoja para buscar Family ID, Unidad driver, Factor local y Cantidad base sugerida; luego trae las tasas de la hoja 14_Biblioteca_Costos_v6.</t>
  </si>
  <si>
    <t>Qué contiene la hoja 15</t>
  </si>
  <si>
    <t>Impacto en costeo</t>
  </si>
  <si>
    <t>A:I</t>
  </si>
  <si>
    <t>Identificación y drivers base del activo</t>
  </si>
  <si>
    <t>Hojas 03_Resumen_Activos y 05_Categorias_x_Activo</t>
  </si>
  <si>
    <t>Identifican el activo, categoría, NPS, longitud, block valves, puntos de medición y tipo de activo.</t>
  </si>
  <si>
    <t>Definen la familia de costo aplicable y la cantidad observable de partida.</t>
  </si>
  <si>
    <t>Estas columnas deben mantenerse sincronizadas con el resumen técnico.</t>
  </si>
  <si>
    <t>Regla de mapeo metodológica</t>
  </si>
  <si>
    <t>Selecciona la fila de la hoja 14_Biblioteca_Costos_v6 de donde saldrán las tasas unitarias.</t>
  </si>
  <si>
    <t>Determina qué benchmark CAPEX y OPEX usa la hoja 16.</t>
  </si>
  <si>
    <t>Se puede editar si se cuenta con una familia de costo más específica.</t>
  </si>
  <si>
    <t>K</t>
  </si>
  <si>
    <t>Indica si el costo se aplicará por km, por punto de equipo, por punto de medición o por activo.</t>
  </si>
  <si>
    <t>Controla la unidad sobre la cual se multiplicará la tasa unitaria.</t>
  </si>
  <si>
    <t>Debe ser consistente con la familia de costo elegida.</t>
  </si>
  <si>
    <t>Parámetro metodológico manual</t>
  </si>
  <si>
    <t>Multiplicador editable para aumentar o reducir la cantidad base sin cambiar la lógica del mapeo.</t>
  </si>
  <si>
    <t>Ajusta linealmente la cantidad que alimenta el CAPEX y el OPEX.</t>
  </si>
  <si>
    <t>En esta versión vale 1.0 en todas las filas; se deja para sensibilidad futura.</t>
  </si>
  <si>
    <t>Supuesto metodológico derivado del tipo de activo</t>
  </si>
  <si>
    <t>Ajusta por complejidad local del activo: línea principal=1.00, loop=1.05, cruce especial=1.20.</t>
  </si>
  <si>
    <t>Permite aumentar el peso de activos especiales antes del costeo final.</t>
  </si>
  <si>
    <t>No sale directo del operador; es un multiplicador de complejidad.</t>
  </si>
  <si>
    <t>Regla de negocio derivada de longitud, block valves, puntos de medición y categoría</t>
  </si>
  <si>
    <t>Es la cantidad física proxy que se costeará: km, número de puntos o 1 por activo, según categoría.</t>
  </si>
  <si>
    <t>Es el principal puente entre score técnico y cantidades costeables.</t>
  </si>
  <si>
    <t>Si se cuenta con inventario real, debe reemplazarse por cantidades específicas.</t>
  </si>
  <si>
    <t>Documentación metodológica manual</t>
  </si>
  <si>
    <t>Explica en texto por qué se usó esa cantidad base y esa unidad driver.</t>
  </si>
  <si>
    <t>No calcula; documenta la lógica que respalda el costeo.</t>
  </si>
  <si>
    <t>Muy útil para auditoría y para el desarrollador.</t>
  </si>
  <si>
    <t>Comentario metodológico manual</t>
  </si>
  <si>
    <t>Aclara qué debe hacer el desarrollador si luego se carga un inventario más detallado.</t>
  </si>
  <si>
    <t>No afecta fórmulas; orienta la evolución del modelo.</t>
  </si>
  <si>
    <t>Normalmente indica cuándo editar Family ID o Cantidad base sugerida.</t>
  </si>
  <si>
    <t>Reglas de cálculo / construcción de L:P</t>
  </si>
  <si>
    <t>Fórmula / regla conceptual</t>
  </si>
  <si>
    <t>Lectura correcta</t>
  </si>
  <si>
    <t>Qué revisar si se cambia</t>
  </si>
  <si>
    <t>L Escalar cantidad</t>
  </si>
  <si>
    <t>Valor manual; en la v6 se dejó = 1.00 para todas las filas.</t>
  </si>
  <si>
    <t>Si L=1.25, la cantidad costeable aumenta 25%.</t>
  </si>
  <si>
    <t>Es un control de sensibilidad; hoy no cambia resultados porque vale 1.</t>
  </si>
  <si>
    <t>Si se modifica, verificar que no duplique efectos ya capturados en M o en N.</t>
  </si>
  <si>
    <t>M Factor local</t>
  </si>
  <si>
    <t>Depende del tipo de activo: línea principal=1.00; trazado actual=1.00; loop=1.05; cruce especial=1.20.</t>
  </si>
  <si>
    <t>Cruce Subfluvial Río Magdalena 32" =&gt; M=1.20.</t>
  </si>
  <si>
    <t>Es un ajuste por complejidad local del activo.</t>
  </si>
  <si>
    <t>Si se redefine la tipología de activos, actualizar esta regla.</t>
  </si>
  <si>
    <t>N Cantidad base sugerida</t>
  </si>
  <si>
    <t>Composición=MAX(1,puntos medición); Geometría/Materiales/Integridad=longitud km; Equipos=MAX(1,block valves+puntos medición); Uso final=1 por activo.</t>
  </si>
  <si>
    <t>La Creciente-Sincelejo 16" en equipos: 2 block valves + 2 puntos de medición = 4.</t>
  </si>
  <si>
    <t>Es la cantidad proxy que recibirá la tasa unitaria de la hoja 14.</t>
  </si>
  <si>
    <t>Si se cuenta con inventario real, reemplazar por cantidades observadas.</t>
  </si>
  <si>
    <t>O Regla de mapeo</t>
  </si>
  <si>
    <t>Texto fijo que documenta la lógica usada para N y K.</t>
  </si>
  <si>
    <t>"Usa longitud del activo; cruces especiales y loops reciben factor local dedicado."</t>
  </si>
  <si>
    <t>Sirve para auditoría y lectura humana, no para cálculo.</t>
  </si>
  <si>
    <t>Debe mantenerse consistente con N y K.</t>
  </si>
  <si>
    <t>P Nota implementación</t>
  </si>
  <si>
    <t>Texto fijo para evolución del modelo.</t>
  </si>
  <si>
    <t>"Editar Family ID o Cantidad base sugerida si se carga inventario real..."</t>
  </si>
  <si>
    <t>Aclara cuándo dejar de usar proxies y pasar a datos reales.</t>
  </si>
  <si>
    <t>Debe reflejar el camino de mejora esperado del modelo.</t>
  </si>
  <si>
    <t>Origen y trazabilidad de la hoja 14_Biblioteca_Costos_v6</t>
  </si>
  <si>
    <t>Conclusión clave: los valores numéricos actuales de la hoja 14_Biblioteca_Costos_v6 no provienen de una biblioteca histórica preservada ni de una sola fuente pública fila por fila. Fueron cargados como benchmarks referenciales de trabajo para desarrollo. En esta hoja se documenta: (i) qué familias sí tienen anclaje público metodológico, (ii) qué filas solo tienen soporte contextual, y (iii) qué filas deben reemplazarse por históricos o cotizaciones.</t>
  </si>
  <si>
    <t>Familia / uso</t>
  </si>
  <si>
    <t>Estatus de trazabilidad</t>
  </si>
  <si>
    <t>Base pública más cercana</t>
  </si>
  <si>
    <t>Qué sí soporta</t>
  </si>
  <si>
    <t>Fuente URL</t>
  </si>
  <si>
    <t>Geometría/hidráulica por km &lt;=12 in</t>
  </si>
  <si>
    <t>Anclaje metodológico indirecto</t>
  </si>
  <si>
    <t>NETL 2024 + Brown 2022 + Parker 2004</t>
  </si>
  <si>
    <t>Sí soporta costear tubería por longitud, diámetro y complejidad general</t>
  </si>
  <si>
    <t>Usar ecuaciones/benchmarks públicos y recalibrar a Colombia</t>
  </si>
  <si>
    <t>https://www.osti.gov/biblio/2428949 ; https://www.osti.gov/pages/biblio/1961595 ; https://itspubs.ucdavis.edu/publication_detail.php?id=197</t>
  </si>
  <si>
    <t>Geometría/hidráulica por km 16-20 in</t>
  </si>
  <si>
    <t>Sí soporta mayor costo unitario relativo por diámetro</t>
  </si>
  <si>
    <t>Geometría/hidráulica por km 24-32 in</t>
  </si>
  <si>
    <t>NETL 2024 + Brown 2022 + Parker 2004 + INGAA</t>
  </si>
  <si>
    <t>Sí soporta tendencia creciente con diámetro</t>
  </si>
  <si>
    <t>https://www.osti.gov/biblio/2428949 ; https://www.osti.gov/pages/biblio/1961595 ; https://ingaa.org/stay-current/u-s-3/</t>
  </si>
  <si>
    <t>Cruces especiales / subfluviales</t>
  </si>
  <si>
    <t>Soporte contextual, no exacto</t>
  </si>
  <si>
    <t>OGJ 2025 + criterio ingenieril</t>
  </si>
  <si>
    <t>Sí soporta que cruces, canales y terreno complejo elevan el costo</t>
  </si>
  <si>
    <t>Reemplazar por cotizaciones o históricos de cruces especiales</t>
  </si>
  <si>
    <t>https://www.ogj.com/pipelines-transportation/pipelines/article/55322093/pipeline-construction-costs-reach-record-121-million-mile</t>
  </si>
  <si>
    <t>Materiales y diseño &lt;=12 in</t>
  </si>
  <si>
    <t>Sí soporta familia separada para rehabilitación/compatibilidad</t>
  </si>
  <si>
    <t>Recalibrar con alcance real de ensayos/rehabilitación</t>
  </si>
  <si>
    <t>https://www.osti.gov/biblio/2428949 ; https://www.osti.gov/pages/biblio/1961595</t>
  </si>
  <si>
    <t>Materiales y diseño 16-20 in</t>
  </si>
  <si>
    <t>NETL 2024 + Brown 2022</t>
  </si>
  <si>
    <t>Sí soporta crecimiento por diámetro y material/labor</t>
  </si>
  <si>
    <t>Recalibrar con NDT, metalurgia y derating esperados</t>
  </si>
  <si>
    <t>Materiales y diseño 24-32 in</t>
  </si>
  <si>
    <t>NETL 2024 + Brown 2022 + INGAA</t>
  </si>
  <si>
    <t>Sí soporta tendencia creciente de costo unitario</t>
  </si>
  <si>
    <t>Recalibrar con alcance real de inspección/rehabilitación</t>
  </si>
  <si>
    <t>Materiales en cruces especiales</t>
  </si>
  <si>
    <t>Sí soporta complejidad superior en cruces</t>
  </si>
  <si>
    <t>Sustituir con histórico/cotización de cruce especial</t>
  </si>
  <si>
    <t>Integridad &lt;=12 in</t>
  </si>
  <si>
    <t>NETL 2024 O&amp;M + criterio de integridad</t>
  </si>
  <si>
    <t>Sí soporta que integridad tenga CAPEX y O&amp;M propios</t>
  </si>
  <si>
    <t>Reemplazar por costos de ILI, excavaciones, NDT y reparaciones</t>
  </si>
  <si>
    <t>https://www.osti.gov/biblio/2428949</t>
  </si>
  <si>
    <t>Integridad 16-20 in</t>
  </si>
  <si>
    <t>Sí soporta escalamiento por diámetro y mayor intervención</t>
  </si>
  <si>
    <t>Reemplazar por históricos de integridad del operador</t>
  </si>
  <si>
    <t>Integridad 24-32 in</t>
  </si>
  <si>
    <t>Sí soporta O&amp;M y CAPEX asociados a integridad</t>
  </si>
  <si>
    <t>Integridad en cruces especiales</t>
  </si>
  <si>
    <t>Sí soporta mayor contingencia y constructabilidad</t>
  </si>
  <si>
    <t>Sustituir por estudios/cotizaciones específicas</t>
  </si>
  <si>
    <t>Bibliografía pública usada para reconstruir la trazabilidad de la hoja 14_Biblioteca_Costos_v6</t>
  </si>
  <si>
    <t>Referencia</t>
  </si>
  <si>
    <t>Tipo</t>
  </si>
  <si>
    <t>Uso en la biblioteca</t>
  </si>
  <si>
    <t>Hallazgo relevante</t>
  </si>
  <si>
    <t>Observación</t>
  </si>
  <si>
    <t>R1</t>
  </si>
  <si>
    <t>Sheriff et al., NETL NG-H2 Pipeline Cost Model (2024)</t>
  </si>
  <si>
    <t>Manual/modelo oficial</t>
  </si>
  <si>
    <t>Ancla metodológica principal para CAPEX/OPEX y costeo por tubería, reutilización, estaciones y O&amp;M</t>
  </si>
  <si>
    <t>El modelo usa ecuaciones de Parker, McCoy &amp; Rubin, Rui y Brown para CAPEX de tubería; además documenta 5,000 $/mi-yr como O&amp;M fijo, 2.5% de CAPEX para O&amp;M de tubería y 4% para compresores</t>
  </si>
  <si>
    <t>Fuente principal recomendada para sustituir tasas genéricas por ecuaciones de benchmark.</t>
  </si>
  <si>
    <t>R2</t>
  </si>
  <si>
    <t>Brown, Reddi, Elgowainy (2022) The development of natural gas and hydrogen pipeline capital cost estimating equations</t>
  </si>
  <si>
    <t>Artículo científico</t>
  </si>
  <si>
    <t>Ancla de costo de tubería por diámetro, longitud y región</t>
  </si>
  <si>
    <t>Desarrolla ecuaciones de costo de materiales, labor, misc. y ROW a partir de datos históricos de OGJ; incorpora mecanismo de ajuste a H2</t>
  </si>
  <si>
    <t>https://www.osti.gov/pages/biblio/1961595</t>
  </si>
  <si>
    <t>Muy útil para familias HID_*, MAT_* e INT_* si se quiere pasar de tasas fijas a ecuaciones.</t>
  </si>
  <si>
    <t>R3</t>
  </si>
  <si>
    <t>Parker (2004) Using Natural Gas Transmission Pipeline Costs to Estimate Hydrogen Pipeline Costs</t>
  </si>
  <si>
    <t>Reporte académico</t>
  </si>
  <si>
    <t>Antecedente clásico de costo por longitud/diámetro</t>
  </si>
  <si>
    <t>Propone ecuación total de costo de construcción a partir de proyectos históricos y discute ajustes para H2</t>
  </si>
  <si>
    <t>https://itspubs.ucdavis.edu/publication_detail.php?id=197</t>
  </si>
  <si>
    <t>Útil como benchmark histórico y para entender el enfoque de costo total.</t>
  </si>
  <si>
    <t>R4</t>
  </si>
  <si>
    <t>INGAA statement on unit costs</t>
  </si>
  <si>
    <t>Asociación sectorial</t>
  </si>
  <si>
    <t>Soporte contextual de que el costo por unidad varía y depende del mercado</t>
  </si>
  <si>
    <t>Reporta un costo promedio de construcción en EE.UU. de ~230,000 USD por inch-mile (2016$) para 2017 y destaca variabilidad de escenarios</t>
  </si>
  <si>
    <t>https://ingaa.org/stay-current/u-s-3/</t>
  </si>
  <si>
    <t>No usar como tasa directa en Colombia; usar solo como referencia de escala.</t>
  </si>
  <si>
    <t>R5</t>
  </si>
  <si>
    <t>EIA Electric Power Annual 2024</t>
  </si>
  <si>
    <t>Estadística oficial</t>
  </si>
  <si>
    <t>Referencia para costo de energía eléctrica</t>
  </si>
  <si>
    <t>La tarifa industrial promedio de electricidad en EE.UU. para 2024 fue 8.13 ¢/kWh</t>
  </si>
  <si>
    <t>https://www.eia.gov/electricity/annual/table.php?t=epa_02_07.html</t>
  </si>
  <si>
    <t>Sirve para sustituir supuestos de electricidad; para Colombia conviene usar tarifa local.</t>
  </si>
  <si>
    <t>R6</t>
  </si>
  <si>
    <t>Oil &amp; Gas Journal 2025 pipeline construction costs</t>
  </si>
  <si>
    <t>Prensa técnica</t>
  </si>
  <si>
    <t>Soporte contextual para cruces especiales y dispersión de costos</t>
  </si>
  <si>
    <t>Destaca que cruces de carreteras, ríos/canales y terrenos complejos elevan materialmente el costo por milla</t>
  </si>
  <si>
    <t>No usar como tasa directa; usar para justificar multiplicadores de complejidad.</t>
  </si>
  <si>
    <t>R7</t>
  </si>
  <si>
    <t>DOE HyBlend opportunities for hydrogen blending in natural gas pipelines</t>
  </si>
  <si>
    <t>Programa técnico DOE</t>
  </si>
  <si>
    <t>Soporte conceptual para separar medición, equipos, materiales y usos finales</t>
  </si>
  <si>
    <t>Subraya que los límites de blending dependen de materiales, equipos e incluso de usos finales</t>
  </si>
  <si>
    <t>No entrega precios unitarios, pero sí justifica familias separadas como MEDICION_QAQC_PTO y EQUIPOS_LINEA_PTO.</t>
  </si>
  <si>
    <t>Nota metodológica – bloque G6:H9 de 16_CAPEX_OPEX_USD_v6</t>
  </si>
  <si>
    <t>¿Qué es?</t>
  </si>
  <si>
    <t>G6:H9 es la tabla de multiplicadores por acción. Convierte la acción técnica en intensidad de costo antes de aplicar la tasa unitaria de la hoja 14.</t>
  </si>
  <si>
    <t>No viene del archivo del operador ni de fórmulas automáticas. Es un parámetro metodológico manual del modelo v6.</t>
  </si>
  <si>
    <t>Uso en CAPEX</t>
  </si>
  <si>
    <t>La columna M del detalle usa =VLOOKUP(I, $F$6:$H$9, 2, FALSE) para traer el multiplicador de CAPEX. Luego N = K × L × M.</t>
  </si>
  <si>
    <t>Uso en OPEX</t>
  </si>
  <si>
    <t>La columna S del detalle usa =VLOOKUP(I, $F$6:$H$9, 3, FALSE) para traer el multiplicador de OPEX. Luego T = K × R × S.</t>
  </si>
  <si>
    <t>Lectura práctica</t>
  </si>
  <si>
    <t>Acción más liviana = menor fracción del costo base. Acción más intensa = mayor fracción del costo base.</t>
  </si>
  <si>
    <t>Usa una fracción baja del costo base; pensado para verificación, ajuste menor o inspección básica.</t>
  </si>
  <si>
    <t>Usa una fracción intermedia; pensado para intervención localizada o actualización parcial.</t>
  </si>
  <si>
    <t>Usa el costo base completo en CAPEX y la mitad del OPEX base.</t>
  </si>
  <si>
    <t>Usa un castigo mayor que el costo base; pensado para casos severos o reemplazo focal.</t>
  </si>
  <si>
    <t>Fórmulas donde se usa</t>
  </si>
  <si>
    <t>M del detalle</t>
  </si>
  <si>
    <t>Busca el multiplicador de CAPEX según la acción.</t>
  </si>
  <si>
    <t>Se alimenta de G6:G9.</t>
  </si>
  <si>
    <t>S del detalle</t>
  </si>
  <si>
    <t>Busca el multiplicador de OPEX según la acción.</t>
  </si>
  <si>
    <t>Se alimenta de H6:H9.</t>
  </si>
  <si>
    <t>N del detalle</t>
  </si>
  <si>
    <t>CAPEX directo.</t>
  </si>
  <si>
    <t>Usa indirectamente G6:G9.</t>
  </si>
  <si>
    <t>T del detalle</t>
  </si>
  <si>
    <t>OPEX directo anual.</t>
  </si>
  <si>
    <t>Usa indirectamente H6:H9.</t>
  </si>
  <si>
    <t>16C_Rangos_Parametros</t>
  </si>
  <si>
    <t>Rangos metodológicos recomendados para los parámetros editables B6:B12 de la hoja 16_CAPEX_OPEX_USD_v6. Estos rangos son de control del modelo y no sustituyen cotizaciones o históricos reales.</t>
  </si>
  <si>
    <t>Celda en hoja 16</t>
  </si>
  <si>
    <t>Formato</t>
  </si>
  <si>
    <t>Mínimo</t>
  </si>
  <si>
    <t>Valor base actual</t>
  </si>
  <si>
    <t>Máximo</t>
  </si>
  <si>
    <t>Criterio de uso</t>
  </si>
  <si>
    <t>Impacto en el modelo</t>
  </si>
  <si>
    <t>16!B6</t>
  </si>
  <si>
    <t>% sobre CAPEX</t>
  </si>
  <si>
    <t>Sube con mayor complejidad de ingeniería, interfaces, permisos y gestión del proyecto. Baja en alcances repetitivos o muy acotados.</t>
  </si>
  <si>
    <t>Aumenta CAPEX total vía carga de ingeniería.</t>
  </si>
  <si>
    <t>16!B7</t>
  </si>
  <si>
    <t>Sube con accesos difíciles, cruces especiales, activos dispersos y logística compleja. Baja en trabajos puntuales y accesibles.</t>
  </si>
  <si>
    <t>Aumenta CAPEX total vía indirectos de instalación.</t>
  </si>
  <si>
    <t>16!B8</t>
  </si>
  <si>
    <t>Refleja madurez del estudio. Sube cuando faltan diseños, inventarios o compatibilidad detallada. Baja cuando la información está cerrada.</t>
  </si>
  <si>
    <t>Aumenta CAPEX total como reserva por incertidumbre.</t>
  </si>
  <si>
    <t>16!B9</t>
  </si>
  <si>
    <t>factor</t>
  </si>
  <si>
    <t>Sube cuando faltan variables que pueden mover fuerte la inversión: medición, cromatografía, estaciones, integridad, geotecnia o fatiga.</t>
  </si>
  <si>
    <t>Aumenta CAPEX add-on asociado al índice de brecha.</t>
  </si>
  <si>
    <t>16!B10</t>
  </si>
  <si>
    <t>Sube cuando faltan datos que alteran inspección, mantenimiento, calibraciones, energía o QA/QC. Normalmente debe ser menor que B9.</t>
  </si>
  <si>
    <t>Aumenta OPEX add-on anual asociado al índice de brecha.</t>
  </si>
  <si>
    <t>16!B11</t>
  </si>
  <si>
    <t>entero</t>
  </si>
  <si>
    <t>Use 1 para evitar costos cero cuando el proxy observable sea cero. Use 0 solo si quiere permitir costo cero real en ciertas combinaciones.</t>
  </si>
  <si>
    <t>Define el piso mínimo de cantidad costeable por activo.</t>
  </si>
  <si>
    <t>16!B12</t>
  </si>
  <si>
    <t>multiplicador</t>
  </si>
  <si>
    <t>Escala toda la biblioteca a históricos, cotizaciones o condiciones de mercado. 1.00 = base; &gt;1.00 sube todo; &lt;1.00 lo reduce.</t>
  </si>
  <si>
    <t>Escala CAPEX y OPEX base provenientes de la biblioteca.</t>
  </si>
  <si>
    <t>Reglas de validación implementadas en hoja 16</t>
  </si>
  <si>
    <t>• B6, B7, B8, B9, B10 y B12 usan validación decimal entre mínimo y máximo de esta hoja.</t>
  </si>
  <si>
    <t>• B11 usa validación de número entero entre 0 y 1.</t>
  </si>
  <si>
    <t>• Las validaciones muestran mensaje de ayuda al seleccionar la celda y bloquean valores fuera de rango.</t>
  </si>
  <si>
    <t>• B13 mantiene su selector LOW / BASE / HIGH y no forma parte de esta hoja de rangos.</t>
  </si>
  <si>
    <t>16D_Semaforo_Consolidado</t>
  </si>
  <si>
    <t>Semáforo consolidado del modelo completo. Resume la salud de los parámetros B6:B12 y el sesgo LOW/BASE/HIGH para advertir si la configuración está fuera de rango, demasiado optimista o demasiado agresiva.</t>
  </si>
  <si>
    <t>Indicador</t>
  </si>
  <si>
    <t>Cómo leerlo</t>
  </si>
  <si>
    <t>Criterio consolidado</t>
  </si>
  <si>
    <t>Rojos (fuera de rango)</t>
  </si>
  <si>
    <t>Número de parámetros fuera del rango validado recomendado.</t>
  </si>
  <si>
    <t>ROJO</t>
  </si>
  <si>
    <t>≥1 parámetro fuera de rango validado.</t>
  </si>
  <si>
    <t>Amarillos (cerca del límite)</t>
  </si>
  <si>
    <t>Número de parámetros cerca del límite. Muchos amarillos indican sensibilidad.</t>
  </si>
  <si>
    <t>AMARILLO</t>
  </si>
  <si>
    <t>Sin rojos, pero con ≥3 amarillos o índice ajustado &lt;0.25 o &gt;0.75.</t>
  </si>
  <si>
    <t>Verdes (en rango central)</t>
  </si>
  <si>
    <t>Parámetros cómodamente dentro del rango recomendado.</t>
  </si>
  <si>
    <t>VERDE</t>
  </si>
  <si>
    <t>Sin rojos y con perfil balanceado para screening.</t>
  </si>
  <si>
    <t>Promedio normalizado 0-1</t>
  </si>
  <si>
    <t>Posición promedio dentro del rango recomendado (0=bajo, 1=alto).</t>
  </si>
  <si>
    <t>Sesgo de costos elegido en la biblioteca.</t>
  </si>
  <si>
    <t>Ajuste por selector</t>
  </si>
  <si>
    <t>Ajuste metodológico por LOW/BASE/HIGH.</t>
  </si>
  <si>
    <t>Índice ajustado</t>
  </si>
  <si>
    <t>Índice final para clasificar el sesgo global del modelo.</t>
  </si>
  <si>
    <t>Semáforo consolidado</t>
  </si>
  <si>
    <t>Semáforo global del set de parámetros.</t>
  </si>
  <si>
    <t>Perfil de configuración</t>
  </si>
  <si>
    <t>Lectura ejecutiva del perfil elegido.</t>
  </si>
  <si>
    <t>Recomendación automática</t>
  </si>
  <si>
    <t>Valor actual</t>
  </si>
  <si>
    <t>Base</t>
  </si>
  <si>
    <t>Desglose metodológico reconstruido por familia - Biblioteca de costos v6</t>
  </si>
  <si>
    <t>Esta hoja abre cada Family ID de la hoja 14_Biblioteca_Costos_v6 en subcomponentes de CAPEX y OPEX. El desglose es metodológico reconstruido (no una recuperación exacta de una hoja maestra previa). Los valores se calculan con fórmulas a partir de la biblioteca consolidada.</t>
  </si>
  <si>
    <t>Uso recomendado: auditoría de benchmarks, discusión con desarrollador, y futura sustitución de porcentajes o rubros por históricos/cotizaciones reales.</t>
  </si>
  <si>
    <t>Unidad</t>
  </si>
  <si>
    <t>CAPEX low</t>
  </si>
  <si>
    <t>CAPEX base</t>
  </si>
  <si>
    <t>CAPEX high</t>
  </si>
  <si>
    <t>OPEX low</t>
  </si>
  <si>
    <t>OPEX base</t>
  </si>
  <si>
    <t>OPEX high</t>
  </si>
  <si>
    <t>% CAPEX</t>
  </si>
  <si>
    <t>% OPEX</t>
  </si>
  <si>
    <t>Detalle reconstruido por subcomponente</t>
  </si>
  <si>
    <t>Subcomponente</t>
  </si>
  <si>
    <t>Tipo rubro</t>
  </si>
  <si>
    <t>% participación</t>
  </si>
  <si>
    <t>Fuente / criterio</t>
  </si>
  <si>
    <t>Estado de confianza</t>
  </si>
  <si>
    <t>Reemplazar con cotización</t>
  </si>
  <si>
    <t>Observación de uso</t>
  </si>
  <si>
    <t>Suma CAPEX familia</t>
  </si>
  <si>
    <t>Suma OPEX familia</t>
  </si>
  <si>
    <t>Cromatógrafo / analizador principal</t>
  </si>
  <si>
    <t>CAPEX</t>
  </si>
  <si>
    <t>Placeholder; desagregado metodológico para cromatografía y blending skid</t>
  </si>
  <si>
    <t>Medio</t>
  </si>
  <si>
    <t>Equipo principal</t>
  </si>
  <si>
    <t>Gabinete, integración, comunicaciones y montaje</t>
  </si>
  <si>
    <t>Placeholder; instalación y comunicaciones</t>
  </si>
  <si>
    <t>Montaje / shelter / señales</t>
  </si>
  <si>
    <t>Puesta en marcha y calibración inicial</t>
  </si>
  <si>
    <t>Placeholder; puesta en servicio</t>
  </si>
  <si>
    <t>Comisionamiento inicial</t>
  </si>
  <si>
    <t>Ingeniería / configuración / QAQC inicial</t>
  </si>
  <si>
    <t>Placeholder; programación y QAQC</t>
  </si>
  <si>
    <t>Ingeniería de implementación</t>
  </si>
  <si>
    <t>Reserva por consumibles y adecuaciones menores</t>
  </si>
  <si>
    <t>Placeholder; pequeños accesorios</t>
  </si>
  <si>
    <t>Accesorios y contingencia de punto</t>
  </si>
  <si>
    <t>Calibración periódica y gases patrón</t>
  </si>
  <si>
    <t>OPEX</t>
  </si>
  <si>
    <t>Placeholder; operación del punto</t>
  </si>
  <si>
    <t>Consumibles y calibración</t>
  </si>
  <si>
    <t>Mantenimiento preventivo del analizador</t>
  </si>
  <si>
    <t>Placeholder; mantenimiento anual</t>
  </si>
  <si>
    <t>Preventivo</t>
  </si>
  <si>
    <t>QAQC / balance / conciliación de datos</t>
  </si>
  <si>
    <t>Placeholder; soporte operativo</t>
  </si>
  <si>
    <t>Operación y QAQC</t>
  </si>
  <si>
    <t>Repuestos y correctivo menor</t>
  </si>
  <si>
    <t>Placeholder; repuestos</t>
  </si>
  <si>
    <t>Correctivo</t>
  </si>
  <si>
    <t>Gestión metrológica / verificación externa</t>
  </si>
  <si>
    <t>Placeholder; soporte metrológico</t>
  </si>
  <si>
    <t>Verificación externa</t>
  </si>
  <si>
    <t>Equipo principal / válvula / regulador</t>
  </si>
  <si>
    <t>Placeholder; costo de equipo puntual</t>
  </si>
  <si>
    <t>Kits de retrofit / elastómeros / sellos</t>
  </si>
  <si>
    <t>Placeholder; retrofit para H2</t>
  </si>
  <si>
    <t>Kits de compatibilidad</t>
  </si>
  <si>
    <t>Instalación y montaje</t>
  </si>
  <si>
    <t>Placeholder; instalación de equipo</t>
  </si>
  <si>
    <t>Montaje</t>
  </si>
  <si>
    <t>Pruebas y puesta en servicio</t>
  </si>
  <si>
    <t>Placeholder; commissioning</t>
  </si>
  <si>
    <t>Pruebas</t>
  </si>
  <si>
    <t>Logística / misceláneos</t>
  </si>
  <si>
    <t>Placeholder; accesorios</t>
  </si>
  <si>
    <t>Logística</t>
  </si>
  <si>
    <t>Mantenimiento preventivo</t>
  </si>
  <si>
    <t>Repuestos críticos</t>
  </si>
  <si>
    <t>Spares</t>
  </si>
  <si>
    <t>Correctivo menor</t>
  </si>
  <si>
    <t>Placeholder; correctivo</t>
  </si>
  <si>
    <t>Inspección funcional</t>
  </si>
  <si>
    <t>Placeholder; inspección</t>
  </si>
  <si>
    <t>Inspección</t>
  </si>
  <si>
    <t>Documentación y cierre operativo</t>
  </si>
  <si>
    <t>Placeholder; soporte documental</t>
  </si>
  <si>
    <t>Documentación</t>
  </si>
  <si>
    <t>Ingeniería de procedimientos y evaluación de cumplimiento</t>
  </si>
  <si>
    <t>Placeholder; regulación y seguridad</t>
  </si>
  <si>
    <t>Ingeniería documental</t>
  </si>
  <si>
    <t>Capacitación inicial</t>
  </si>
  <si>
    <t>Placeholder; entrenamiento</t>
  </si>
  <si>
    <t>Capacitación</t>
  </si>
  <si>
    <t>Estudios / adecuaciones de seguridad y cumplimiento</t>
  </si>
  <si>
    <t>Placeholder; seguridad</t>
  </si>
  <si>
    <t>Seguridad y cumplimiento</t>
  </si>
  <si>
    <t>Actualización documental / señalización</t>
  </si>
  <si>
    <t>Placeholder; documentación</t>
  </si>
  <si>
    <t>Reserva de implementación</t>
  </si>
  <si>
    <t>Placeholder; contingencia</t>
  </si>
  <si>
    <t>Reserva</t>
  </si>
  <si>
    <t>Auditoría y verificación de cumplimiento</t>
  </si>
  <si>
    <t>Placeholder; cumplimiento anual</t>
  </si>
  <si>
    <t>Auditoría</t>
  </si>
  <si>
    <t>Refresco de capacitación</t>
  </si>
  <si>
    <t>Placeholder; entrenamiento anual</t>
  </si>
  <si>
    <t>Capacitación recurrente</t>
  </si>
  <si>
    <t>Actualización documental</t>
  </si>
  <si>
    <t>Placeholder; documentación anual</t>
  </si>
  <si>
    <t>Simulacros y preparación operativa</t>
  </si>
  <si>
    <t>Placeholder; simulacros</t>
  </si>
  <si>
    <t>Preparación</t>
  </si>
  <si>
    <t>Reporte / administración regulatoria</t>
  </si>
  <si>
    <t>Placeholder; administración</t>
  </si>
  <si>
    <t>Administración</t>
  </si>
  <si>
    <t>Modelación hidráulica y capacidad</t>
  </si>
  <si>
    <t>Anclado metodológicamente a evaluación hidráulica y sizing; reconstruido para desglose</t>
  </si>
  <si>
    <t>Estudios hidráulicos</t>
  </si>
  <si>
    <t>Compresión incremental / lazos / adecuaciones principales</t>
  </si>
  <si>
    <t>Anclado metodológicamente; componente dominante de hidráulica</t>
  </si>
  <si>
    <t>Capacidad y compresión</t>
  </si>
  <si>
    <t>Instalación / obra asociada</t>
  </si>
  <si>
    <t>Benchmark de obra asociado a adecuaciones</t>
  </si>
  <si>
    <t>Instalación</t>
  </si>
  <si>
    <t>Instrumentación / control / válvulas asociadas</t>
  </si>
  <si>
    <t>Adecuaciones auxiliares</t>
  </si>
  <si>
    <t>Control</t>
  </si>
  <si>
    <t>Reserva de complejidad</t>
  </si>
  <si>
    <t>Reserva metodológica</t>
  </si>
  <si>
    <t>Energía incremental</t>
  </si>
  <si>
    <t>Anclado metodológicamente a OPEX por compresión / operación</t>
  </si>
  <si>
    <t>Electricidad / fuel gas</t>
  </si>
  <si>
    <t>Mantenimiento operativo</t>
  </si>
  <si>
    <t>Mantenimiento de sistemas modificados</t>
  </si>
  <si>
    <t>Mantenimiento</t>
  </si>
  <si>
    <t>Monitoreo de operación</t>
  </si>
  <si>
    <t>Supervisión adicional</t>
  </si>
  <si>
    <t>Monitoreo</t>
  </si>
  <si>
    <t>Despacho / optimización</t>
  </si>
  <si>
    <t>Operación y control</t>
  </si>
  <si>
    <t>Optimización</t>
  </si>
  <si>
    <t>Reserva operativa</t>
  </si>
  <si>
    <t>Revisión documental y de especificación</t>
  </si>
  <si>
    <t>Anclado metodológicamente a compatibilidad de materiales</t>
  </si>
  <si>
    <t>Ensayos / metalurgia / verificación</t>
  </si>
  <si>
    <t>Anclado metodológicamente a verificación de material</t>
  </si>
  <si>
    <t>Ensayos</t>
  </si>
  <si>
    <t>Evaluación de costura / soldadura</t>
  </si>
  <si>
    <t>Compatibilidad costura y soldadura</t>
  </si>
  <si>
    <t>Costura / soldadura</t>
  </si>
  <si>
    <t>Rehabilitación / derating / adecuación focal</t>
  </si>
  <si>
    <t>Intervención focal reconstruida</t>
  </si>
  <si>
    <t>Rehabilitación</t>
  </si>
  <si>
    <t>Reserva de complejidad material</t>
  </si>
  <si>
    <t>Monitoreo técnico periódico</t>
  </si>
  <si>
    <t>Seguimiento de compatibilidad</t>
  </si>
  <si>
    <t>Corrosión / CP / recubrimiento</t>
  </si>
  <si>
    <t>Seguimiento de corrosión y recubrimiento</t>
  </si>
  <si>
    <t>Corrosión</t>
  </si>
  <si>
    <t>Ensayos / verificaciones periódicas</t>
  </si>
  <si>
    <t>Verificación anual / periódica</t>
  </si>
  <si>
    <t>Inspecciones focales</t>
  </si>
  <si>
    <t>Inspección adicional</t>
  </si>
  <si>
    <t>Inspecciones</t>
  </si>
  <si>
    <t>Soporte de ingeniería</t>
  </si>
  <si>
    <t>Soporte técnico</t>
  </si>
  <si>
    <t>Ingeniería</t>
  </si>
  <si>
    <t>ILI / inspección y evaluación inicial</t>
  </si>
  <si>
    <t>Anclado metodológicamente a integridad</t>
  </si>
  <si>
    <t>ILI / assessment</t>
  </si>
  <si>
    <t>Excavaciones y verificación en campo</t>
  </si>
  <si>
    <t>Excavaciones de integridad</t>
  </si>
  <si>
    <t>Excavaciones</t>
  </si>
  <si>
    <t>Reparaciones / rehabilitación focal</t>
  </si>
  <si>
    <t>Reparación / rehab dominante</t>
  </si>
  <si>
    <t>Mitigación de corrosión / geotecnia</t>
  </si>
  <si>
    <t>Mitigaciones específicas</t>
  </si>
  <si>
    <t>Mitigación</t>
  </si>
  <si>
    <t>Reserva por contingencia de integridad</t>
  </si>
  <si>
    <t>Monitoreo de integridad</t>
  </si>
  <si>
    <t>Programa anual de integridad</t>
  </si>
  <si>
    <t>Integridad</t>
  </si>
  <si>
    <t>Corrosión / CP</t>
  </si>
  <si>
    <t>Programa de corrosión</t>
  </si>
  <si>
    <t>Patrullaje / geotecnia</t>
  </si>
  <si>
    <t>Vigilancia geotécnica y patrullaje</t>
  </si>
  <si>
    <t>Patrullaje</t>
  </si>
  <si>
    <t>Inspecciones periódicas</t>
  </si>
  <si>
    <t>Inspección periódica</t>
  </si>
  <si>
    <t>Análisis / soporte de ingeniería</t>
  </si>
  <si>
    <t>Control de calidad del desglose</t>
  </si>
  <si>
    <t>Estado CAPEX</t>
  </si>
  <si>
    <t>Estado OPEX</t>
  </si>
  <si>
    <t>Fuente principal</t>
  </si>
  <si>
    <t>Verificar si la familia es referencial o placeholder antes de usar como presupuesto definitivo.</t>
  </si>
  <si>
    <t>EN LA HOJA 16… SE CONCENTRAN LOS COSTOS FINAES DE OPEX Y CAPEX</t>
  </si>
  <si>
    <t>Matriz de ponderación técnica H2 - TRONCAL ORIENTAL</t>
  </si>
  <si>
    <t>Estas columnas resumen datos del archivo del operador 1-Formato_Solicitud_datos_H2_TRONCAL ORIENTAL.xlsx (principalmente la hoja A02F1 Aux_H2). Algunas son copias directas, otras son agregaciones por activo y otras convierten estados cualitativos a una escala ordinal para poder resumirlos.</t>
  </si>
  <si>
    <t>No existe año de construcción explícito en el archivo base TRONCAL ORIENTAL usado en esta matriz. Por eso se define un proxy vintage con base en grado/SMYS, tipo de costura, recubrimiento predominante y estado del recubrimiento. Esta tabla alimenta una nueva variable explícita en 04_Matriz_Ponderacion.</t>
  </si>
  <si>
    <t>En los activos de  predomina “Corriente impresa”.</t>
  </si>
  <si>
    <t>En  los registros AR revisados vienen vacíos; por eso X = 0.</t>
  </si>
  <si>
    <t>Este libro traduce el archivo del operador  TRONCAL ORIENTAL  en pesos técnicos por categoría y escenario de blending (2%, 5%, 10% y 20% H2) para que el desarrollador tenga una base directa del motor de CAPEX y AOM.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</si>
</sst>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
    <numFmt numFmtId="165" formatCode="0.0%"/>
    <numFmt numFmtId="166" formatCode="0.0"/>
    <numFmt numFmtId="167" formatCode="0.000000"/>
    <numFmt numFmtId="168" formatCode="0.00\x"/>
    <numFmt numFmtId="169" formatCode="\$#,##0_);[Red]\(\$#,##0\);\-"/>
    <numFmt numFmtId="170" formatCode="#,##0.0"/>
    <numFmt numFmtId="171" formatCode="\$#,##0_);[Red]\(\$#,##0\)"/>
    <numFmt numFmtId="172" formatCode="\$#,##0"/>
    <numFmt numFmtId="173" formatCode="\$#,##0.00"/>
    <numFmt numFmtId="174" formatCode="\$#,##0.000000"/>
  </numFmts>
  <fonts count="26" x14ac:knownFonts="1">
    <font>
      <sz val="10"/>
      <name val="Arial"/>
      <family val="2"/>
    </font>
    <font>
      <sz val="11"/>
      <color theme="1"/>
      <name val="Calibri"/>
      <family val="2"/>
      <charset val="1"/>
    </font>
    <font>
      <b/>
      <sz val="14"/>
      <color rgb="FF1F1F1F"/>
      <name val="Cambria"/>
      <family val="1"/>
    </font>
    <font>
      <b/>
      <sz val="11"/>
      <color rgb="FFFFFFFF"/>
      <name val="Cambria"/>
      <family val="1"/>
    </font>
    <font>
      <sz val="11"/>
      <color rgb="FF000000"/>
      <name val="Cambria"/>
      <family val="1"/>
    </font>
    <font>
      <sz val="11"/>
      <color rgb="FF0000FF"/>
      <name val="Cambria"/>
      <family val="1"/>
    </font>
    <font>
      <sz val="11"/>
      <color rgb="FF666666"/>
      <name val="Cambria"/>
      <family val="1"/>
    </font>
    <font>
      <sz val="11"/>
      <color rgb="FF008000"/>
      <name val="Cambria"/>
      <family val="1"/>
    </font>
    <font>
      <b/>
      <sz val="13"/>
      <color rgb="FFFFFFFF"/>
      <name val="Cambria"/>
      <family val="1"/>
    </font>
    <font>
      <i/>
      <sz val="10"/>
      <color rgb="FF666666"/>
      <name val="Cambria"/>
      <family val="1"/>
    </font>
    <font>
      <b/>
      <sz val="12"/>
      <color rgb="FFFFFFFF"/>
      <name val="Arial"/>
      <family val="2"/>
    </font>
    <font>
      <i/>
      <sz val="10"/>
      <name val="Arial"/>
      <family val="2"/>
    </font>
    <font>
      <b/>
      <sz val="10"/>
      <name val="Arial"/>
      <family val="2"/>
    </font>
    <font>
      <i/>
      <sz val="10"/>
      <color rgb="FFC00000"/>
      <name val="Arial"/>
      <family val="2"/>
    </font>
    <font>
      <b/>
      <sz val="14"/>
      <color rgb="FFFFFFFF"/>
      <name val="Arial"/>
      <family val="2"/>
    </font>
    <font>
      <sz val="11"/>
      <name val="Arial"/>
      <family val="2"/>
    </font>
    <font>
      <b/>
      <sz val="10"/>
      <color rgb="FFFFFFFF"/>
      <name val="Arial"/>
      <family val="2"/>
    </font>
    <font>
      <i/>
      <sz val="10"/>
      <color rgb="FF9C6500"/>
      <name val="Arial"/>
      <family val="2"/>
    </font>
    <font>
      <i/>
      <sz val="10"/>
      <color rgb="FF7F6000"/>
      <name val="Arial"/>
      <family val="2"/>
    </font>
    <font>
      <sz val="10"/>
      <color rgb="FF0000FF"/>
      <name val="Arial"/>
      <family val="2"/>
    </font>
    <font>
      <b/>
      <sz val="10"/>
      <color rgb="FF000000"/>
      <name val="Arial"/>
      <family val="2"/>
    </font>
    <font>
      <b/>
      <sz val="11"/>
      <color rgb="FFFFFFFF"/>
      <name val="Arial"/>
      <family val="2"/>
    </font>
    <font>
      <sz val="10"/>
      <color rgb="FF000000"/>
      <name val="Arial"/>
      <family val="2"/>
    </font>
    <font>
      <sz val="10"/>
      <color rgb="FF008000"/>
      <name val="Arial"/>
      <family val="2"/>
    </font>
    <font>
      <b/>
      <sz val="12"/>
      <color rgb="FFFFFFFF"/>
      <name val="Aptos Narrow"/>
    </font>
    <font>
      <u/>
      <sz val="10"/>
      <color theme="10"/>
      <name val="Arial"/>
      <family val="2"/>
    </font>
  </fonts>
  <fills count="22">
    <fill>
      <patternFill patternType="none"/>
    </fill>
    <fill>
      <patternFill patternType="gray125"/>
    </fill>
    <fill>
      <patternFill patternType="solid">
        <fgColor rgb="FF1F4E78"/>
        <bgColor rgb="FF003366"/>
      </patternFill>
    </fill>
    <fill>
      <patternFill patternType="solid">
        <fgColor rgb="FFFDE9E7"/>
        <bgColor rgb="FFFFF2CC"/>
      </patternFill>
    </fill>
    <fill>
      <patternFill patternType="solid">
        <fgColor rgb="FFD9EAF7"/>
        <bgColor rgb="FFEAF3FF"/>
      </patternFill>
    </fill>
    <fill>
      <patternFill patternType="solid">
        <fgColor rgb="FFFFF2CC"/>
        <bgColor rgb="FFFDE9E7"/>
      </patternFill>
    </fill>
    <fill>
      <patternFill patternType="solid">
        <fgColor rgb="FFEAF3FF"/>
        <bgColor rgb="FFD9EAF7"/>
      </patternFill>
    </fill>
    <fill>
      <patternFill patternType="solid">
        <fgColor rgb="FF1F4E78"/>
      </patternFill>
    </fill>
    <fill>
      <patternFill patternType="solid">
        <fgColor rgb="FFFFF2CC"/>
      </patternFill>
    </fill>
    <fill>
      <patternFill patternType="solid">
        <fgColor rgb="FFD9EAF7"/>
      </patternFill>
    </fill>
    <fill>
      <patternFill patternType="solid">
        <fgColor rgb="FFDDEBF7"/>
      </patternFill>
    </fill>
    <fill>
      <patternFill patternType="solid">
        <fgColor rgb="FFE2F0D9"/>
      </patternFill>
    </fill>
    <fill>
      <patternFill patternType="solid">
        <fgColor rgb="FFEEF5FB"/>
      </patternFill>
    </fill>
    <fill>
      <patternFill patternType="solid">
        <fgColor rgb="FFFCE4D6"/>
      </patternFill>
    </fill>
    <fill>
      <patternFill patternType="solid">
        <fgColor rgb="FFF3F6FA"/>
      </patternFill>
    </fill>
    <fill>
      <patternFill patternType="solid">
        <fgColor rgb="FFE7E6E6"/>
      </patternFill>
    </fill>
    <fill>
      <patternFill patternType="solid">
        <fgColor rgb="FFF4F8FB"/>
      </patternFill>
    </fill>
    <fill>
      <patternFill patternType="solid">
        <fgColor rgb="FFF4CCCC"/>
      </patternFill>
    </fill>
    <fill>
      <patternFill patternType="solid">
        <fgColor rgb="FFC6E0B4"/>
      </patternFill>
    </fill>
    <fill>
      <patternFill patternType="solid">
        <fgColor rgb="FFD9E1F2"/>
      </patternFill>
    </fill>
    <fill>
      <patternFill patternType="solid">
        <fgColor rgb="FFF2F2F2"/>
      </patternFill>
    </fill>
    <fill>
      <patternFill patternType="solid">
        <fgColor rgb="FF1F4E79"/>
      </patternFill>
    </fill>
  </fills>
  <borders count="33">
    <border>
      <left/>
      <right/>
      <top/>
      <bottom/>
      <diagonal/>
    </border>
    <border>
      <left/>
      <right/>
      <top/>
      <bottom style="thin">
        <color rgb="FFD0D0D0"/>
      </bottom>
      <diagonal/>
    </border>
    <border>
      <left style="thin">
        <color rgb="FFD0D0D0"/>
      </left>
      <right style="thin">
        <color rgb="FFD0D0D0"/>
      </right>
      <top style="thin">
        <color rgb="FFD0D0D0"/>
      </top>
      <bottom style="thin">
        <color rgb="FFD0D0D0"/>
      </bottom>
      <diagonal/>
    </border>
    <border>
      <left style="thin">
        <color rgb="FFD0D0D0"/>
      </left>
      <right style="thin">
        <color rgb="FFD0D0D0"/>
      </right>
      <top style="medium">
        <color rgb="FF7F7F7F"/>
      </top>
      <bottom style="thin">
        <color rgb="FFD0D0D0"/>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7C9D6"/>
      </left>
      <right style="thin">
        <color rgb="FFB7C9D6"/>
      </right>
      <top style="thin">
        <color rgb="FFB7C9D6"/>
      </top>
      <bottom style="thin">
        <color rgb="FFB7C9D6"/>
      </bottom>
      <diagonal/>
    </border>
    <border>
      <left/>
      <right/>
      <top style="thin">
        <color rgb="FFB7C9D6"/>
      </top>
      <bottom/>
      <diagonal/>
    </border>
    <border>
      <left/>
      <right style="thin">
        <color rgb="FFB7C9D6"/>
      </right>
      <top style="thin">
        <color rgb="FFB7C9D6"/>
      </top>
      <bottom/>
      <diagonal/>
    </border>
    <border>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top/>
      <bottom/>
      <diagonal/>
    </border>
    <border>
      <left/>
      <right style="thin">
        <color rgb="FFB7C9D6"/>
      </right>
      <top/>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style="thin">
        <color rgb="FFD9D9D9"/>
      </left>
      <right style="thin">
        <color rgb="FFD9D9D9"/>
      </right>
      <top style="thin">
        <color rgb="FFD9D9D9"/>
      </top>
      <bottom style="thin">
        <color rgb="FFD9D9D9"/>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D9D9D9"/>
      </left>
      <right style="thin">
        <color rgb="FFD9D9D9"/>
      </right>
      <top style="medium">
        <color rgb="FF7F7F7F"/>
      </top>
      <bottom style="medium">
        <color rgb="FF7F7F7F"/>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right/>
      <top style="medium">
        <color rgb="FF7F7F7F"/>
      </top>
      <bottom style="medium">
        <color rgb="FF7F7F7F"/>
      </bottom>
      <diagonal/>
    </border>
    <border>
      <left/>
      <right style="thin">
        <color rgb="FFD9D9D9"/>
      </right>
      <top style="medium">
        <color rgb="FF7F7F7F"/>
      </top>
      <bottom style="medium">
        <color rgb="FF7F7F7F"/>
      </bottom>
      <diagonal/>
    </border>
    <border>
      <left style="thin">
        <color rgb="FFB7C9E2"/>
      </left>
      <right style="thin">
        <color rgb="FFB7C9E2"/>
      </right>
      <top style="thin">
        <color rgb="FFB7C9E2"/>
      </top>
      <bottom style="thin">
        <color rgb="FFB7C9E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5" fillId="0" borderId="0"/>
  </cellStyleXfs>
  <cellXfs count="200">
    <xf numFmtId="0" fontId="0" fillId="0" borderId="0" xfId="0"/>
    <xf numFmtId="0" fontId="1" fillId="0" borderId="0" xfId="0" applyFont="1" applyAlignment="1">
      <alignment vertical="top" wrapText="1"/>
    </xf>
    <xf numFmtId="0" fontId="2" fillId="0" borderId="0" xfId="0" applyFont="1"/>
    <xf numFmtId="0" fontId="3" fillId="2" borderId="0" xfId="0" applyFont="1" applyFill="1"/>
    <xf numFmtId="0" fontId="1" fillId="0" borderId="0" xfId="0" applyFont="1" applyAlignment="1">
      <alignment wrapText="1"/>
    </xf>
    <xf numFmtId="0" fontId="3" fillId="2" borderId="1" xfId="0" applyFont="1" applyFill="1" applyBorder="1" applyAlignment="1">
      <alignment horizontal="center" vertical="center" wrapText="1"/>
    </xf>
    <xf numFmtId="0" fontId="4" fillId="0" borderId="0" xfId="0" applyFont="1" applyAlignment="1">
      <alignment vertical="top" wrapText="1"/>
    </xf>
    <xf numFmtId="2" fontId="5" fillId="0" borderId="0" xfId="0" applyNumberFormat="1" applyFont="1" applyAlignment="1">
      <alignment vertical="top" wrapText="1"/>
    </xf>
    <xf numFmtId="0" fontId="6" fillId="0" borderId="0" xfId="0" applyFont="1" applyAlignment="1">
      <alignment vertical="top" wrapText="1"/>
    </xf>
    <xf numFmtId="2" fontId="5" fillId="0" borderId="0" xfId="0" applyNumberFormat="1" applyFont="1"/>
    <xf numFmtId="0" fontId="7" fillId="0" borderId="0" xfId="0" applyFont="1" applyAlignment="1">
      <alignment vertical="top" wrapText="1"/>
    </xf>
    <xf numFmtId="164" fontId="7" fillId="0" borderId="0" xfId="0" applyNumberFormat="1" applyFont="1" applyAlignment="1">
      <alignment vertical="top" wrapText="1"/>
    </xf>
    <xf numFmtId="2" fontId="7" fillId="0" borderId="0" xfId="0" applyNumberFormat="1" applyFont="1" applyAlignment="1">
      <alignment vertical="top" wrapText="1"/>
    </xf>
    <xf numFmtId="1" fontId="7" fillId="0" borderId="0" xfId="0" applyNumberFormat="1" applyFont="1" applyAlignment="1">
      <alignment vertical="top" wrapText="1"/>
    </xf>
    <xf numFmtId="165" fontId="7" fillId="0" borderId="0" xfId="0" applyNumberFormat="1" applyFont="1" applyAlignment="1">
      <alignment vertical="top" wrapText="1"/>
    </xf>
    <xf numFmtId="2" fontId="7" fillId="3" borderId="0" xfId="0" applyNumberFormat="1" applyFont="1" applyFill="1" applyAlignment="1">
      <alignment vertical="top" wrapText="1"/>
    </xf>
    <xf numFmtId="2" fontId="1" fillId="3" borderId="0" xfId="0" applyNumberFormat="1" applyFont="1" applyFill="1" applyAlignment="1">
      <alignment vertical="top" wrapText="1"/>
    </xf>
    <xf numFmtId="2" fontId="1" fillId="0" borderId="0" xfId="0" applyNumberFormat="1" applyFont="1" applyAlignment="1">
      <alignment vertical="top" wrapText="1"/>
    </xf>
    <xf numFmtId="164" fontId="1" fillId="0" borderId="0" xfId="0" applyNumberFormat="1" applyFont="1" applyAlignment="1">
      <alignment vertical="top" wrapText="1"/>
    </xf>
    <xf numFmtId="164" fontId="1" fillId="0" borderId="0" xfId="0" applyNumberFormat="1" applyFont="1"/>
    <xf numFmtId="166" fontId="1" fillId="0" borderId="0" xfId="0" applyNumberFormat="1" applyFont="1" applyAlignment="1">
      <alignment vertical="top" wrapText="1"/>
    </xf>
    <xf numFmtId="0" fontId="1" fillId="3" borderId="0" xfId="0" applyFont="1" applyFill="1" applyAlignment="1">
      <alignment vertical="top" wrapText="1"/>
    </xf>
    <xf numFmtId="167" fontId="1" fillId="0" borderId="0" xfId="0" applyNumberFormat="1" applyFont="1" applyAlignment="1">
      <alignment vertical="top" wrapText="1"/>
    </xf>
    <xf numFmtId="0" fontId="9" fillId="0" borderId="0" xfId="0" applyFont="1" applyAlignment="1">
      <alignment horizontal="left"/>
    </xf>
    <xf numFmtId="0" fontId="3" fillId="2" borderId="2" xfId="0" applyFont="1" applyFill="1" applyBorder="1" applyAlignment="1">
      <alignment horizontal="center" vertical="center" wrapText="1"/>
    </xf>
    <xf numFmtId="0" fontId="1" fillId="5" borderId="2" xfId="0" applyFont="1" applyFill="1" applyBorder="1" applyAlignment="1">
      <alignment horizontal="center" vertical="top"/>
    </xf>
    <xf numFmtId="0" fontId="1" fillId="5" borderId="2" xfId="0" applyFont="1" applyFill="1" applyBorder="1" applyAlignment="1">
      <alignment vertical="top" wrapText="1"/>
    </xf>
    <xf numFmtId="2" fontId="1" fillId="5" borderId="2" xfId="0" applyNumberFormat="1" applyFont="1" applyFill="1" applyBorder="1" applyAlignment="1">
      <alignment horizontal="center" vertical="top"/>
    </xf>
    <xf numFmtId="164" fontId="1" fillId="5" borderId="2" xfId="0" applyNumberFormat="1" applyFont="1" applyFill="1" applyBorder="1" applyAlignment="1">
      <alignment horizontal="center" vertical="top"/>
    </xf>
    <xf numFmtId="165" fontId="1" fillId="5" borderId="2" xfId="0" applyNumberFormat="1" applyFont="1" applyFill="1" applyBorder="1" applyAlignment="1">
      <alignment horizontal="center" vertical="top"/>
    </xf>
    <xf numFmtId="0" fontId="1" fillId="6" borderId="3" xfId="0" applyFont="1" applyFill="1" applyBorder="1" applyAlignment="1">
      <alignment horizontal="center" vertical="top"/>
    </xf>
    <xf numFmtId="0" fontId="1" fillId="6" borderId="3" xfId="0" applyFont="1" applyFill="1" applyBorder="1" applyAlignment="1">
      <alignment vertical="top" wrapText="1"/>
    </xf>
    <xf numFmtId="2" fontId="1" fillId="6" borderId="3" xfId="0" applyNumberFormat="1" applyFont="1" applyFill="1" applyBorder="1" applyAlignment="1">
      <alignment horizontal="center" vertical="top"/>
    </xf>
    <xf numFmtId="164" fontId="1" fillId="6" borderId="3" xfId="0" applyNumberFormat="1" applyFont="1" applyFill="1" applyBorder="1" applyAlignment="1">
      <alignment horizontal="center" vertical="top"/>
    </xf>
    <xf numFmtId="165" fontId="1" fillId="6" borderId="3" xfId="0" applyNumberFormat="1" applyFont="1" applyFill="1" applyBorder="1" applyAlignment="1">
      <alignment horizontal="center" vertical="top"/>
    </xf>
    <xf numFmtId="0" fontId="2" fillId="0" borderId="0" xfId="0" applyFont="1" applyAlignment="1">
      <alignment horizontal="left" vertical="center"/>
    </xf>
    <xf numFmtId="0" fontId="3" fillId="2" borderId="1" xfId="0" applyFont="1" applyFill="1" applyBorder="1" applyAlignment="1">
      <alignment horizontal="left" vertical="center"/>
    </xf>
    <xf numFmtId="0" fontId="1" fillId="0" borderId="4" xfId="0" applyFont="1" applyBorder="1" applyAlignment="1">
      <alignment vertical="top" wrapText="1"/>
    </xf>
    <xf numFmtId="3" fontId="5" fillId="0" borderId="4" xfId="0" applyNumberFormat="1" applyFont="1" applyBorder="1" applyAlignment="1">
      <alignment vertical="top" wrapText="1"/>
    </xf>
    <xf numFmtId="0" fontId="3" fillId="2" borderId="4" xfId="0" applyFont="1" applyFill="1" applyBorder="1" applyAlignment="1">
      <alignment horizontal="center" vertical="center" wrapText="1"/>
    </xf>
    <xf numFmtId="165" fontId="5" fillId="0" borderId="4" xfId="0" applyNumberFormat="1" applyFont="1" applyBorder="1" applyAlignment="1">
      <alignment vertical="top" wrapText="1"/>
    </xf>
    <xf numFmtId="168" fontId="5" fillId="0" borderId="4" xfId="0" applyNumberFormat="1" applyFont="1" applyBorder="1" applyAlignment="1">
      <alignment vertical="top" wrapText="1"/>
    </xf>
    <xf numFmtId="169" fontId="5" fillId="0" borderId="4" xfId="0" applyNumberFormat="1" applyFont="1" applyBorder="1" applyAlignment="1">
      <alignment vertical="top" wrapText="1"/>
    </xf>
    <xf numFmtId="170" fontId="5" fillId="0" borderId="4" xfId="0" applyNumberFormat="1" applyFont="1" applyBorder="1" applyAlignment="1">
      <alignment vertical="top" wrapText="1"/>
    </xf>
    <xf numFmtId="169" fontId="1" fillId="0" borderId="0" xfId="0" applyNumberFormat="1" applyFont="1" applyAlignment="1">
      <alignment vertical="top" wrapText="1"/>
    </xf>
    <xf numFmtId="0" fontId="0" fillId="0" borderId="1" xfId="0" applyBorder="1"/>
    <xf numFmtId="170" fontId="1" fillId="0" borderId="0" xfId="0" applyNumberFormat="1" applyFont="1" applyAlignment="1">
      <alignment vertical="top" wrapText="1"/>
    </xf>
    <xf numFmtId="168" fontId="1" fillId="0" borderId="0" xfId="0" applyNumberFormat="1" applyFont="1" applyAlignment="1">
      <alignment vertical="top" wrapText="1"/>
    </xf>
    <xf numFmtId="169" fontId="3" fillId="2" borderId="1" xfId="0" applyNumberFormat="1" applyFont="1" applyFill="1" applyBorder="1" applyAlignment="1">
      <alignment horizontal="center" vertical="center" wrapText="1"/>
    </xf>
    <xf numFmtId="171" fontId="1" fillId="0" borderId="0" xfId="0" applyNumberFormat="1" applyFont="1" applyAlignment="1">
      <alignment vertical="top" wrapText="1"/>
    </xf>
    <xf numFmtId="0" fontId="13" fillId="0" borderId="0" xfId="0" applyFont="1"/>
    <xf numFmtId="0" fontId="10" fillId="7" borderId="0" xfId="0" applyFont="1" applyFill="1" applyAlignment="1">
      <alignment horizontal="center" vertical="center" wrapText="1"/>
    </xf>
    <xf numFmtId="0" fontId="12" fillId="9" borderId="5"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0" borderId="5" xfId="0" applyFont="1" applyBorder="1" applyAlignment="1">
      <alignment horizontal="left" vertical="top" wrapText="1"/>
    </xf>
    <xf numFmtId="0" fontId="0" fillId="0" borderId="5" xfId="0" applyBorder="1" applyAlignment="1">
      <alignment horizontal="left" vertical="top" wrapText="1"/>
    </xf>
    <xf numFmtId="0" fontId="12" fillId="8" borderId="0" xfId="0" applyFont="1" applyFill="1" applyAlignment="1">
      <alignment horizontal="left" vertical="top" wrapText="1"/>
    </xf>
    <xf numFmtId="0" fontId="15" fillId="9" borderId="10" xfId="0" applyFont="1" applyFill="1" applyBorder="1" applyAlignment="1">
      <alignment horizontal="left" vertical="top" wrapText="1"/>
    </xf>
    <xf numFmtId="0" fontId="12" fillId="9" borderId="10" xfId="0" applyFont="1" applyFill="1" applyBorder="1" applyAlignment="1">
      <alignment horizontal="center" vertical="center" wrapText="1"/>
    </xf>
    <xf numFmtId="0" fontId="15" fillId="12" borderId="10" xfId="0" applyFont="1" applyFill="1" applyBorder="1" applyAlignment="1">
      <alignment horizontal="center" vertical="center" wrapText="1"/>
    </xf>
    <xf numFmtId="0" fontId="15" fillId="0" borderId="10" xfId="0" applyFont="1" applyBorder="1" applyAlignment="1">
      <alignment horizontal="left" vertical="top" wrapText="1"/>
    </xf>
    <xf numFmtId="0" fontId="15" fillId="11" borderId="10"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5" fillId="13" borderId="10" xfId="0" applyFont="1" applyFill="1" applyBorder="1" applyAlignment="1">
      <alignment horizontal="center" vertical="center" wrapText="1"/>
    </xf>
    <xf numFmtId="0" fontId="16" fillId="7" borderId="20" xfId="0" applyFont="1" applyFill="1" applyBorder="1"/>
    <xf numFmtId="0" fontId="0" fillId="0" borderId="20" xfId="0" applyBorder="1" applyAlignment="1">
      <alignment vertical="top" wrapText="1"/>
    </xf>
    <xf numFmtId="0" fontId="0" fillId="8" borderId="20" xfId="0" applyFill="1" applyBorder="1" applyAlignment="1">
      <alignment vertical="top" wrapText="1"/>
    </xf>
    <xf numFmtId="0" fontId="0" fillId="11" borderId="20" xfId="0" applyFill="1" applyBorder="1" applyAlignment="1">
      <alignment vertical="top" wrapText="1"/>
    </xf>
    <xf numFmtId="0" fontId="0" fillId="0" borderId="0" xfId="0" applyAlignment="1">
      <alignment horizontal="left" vertical="top" wrapText="1"/>
    </xf>
    <xf numFmtId="0" fontId="0" fillId="0" borderId="0" xfId="0" applyAlignment="1">
      <alignment vertical="top" wrapText="1"/>
    </xf>
    <xf numFmtId="0" fontId="12" fillId="9" borderId="10" xfId="0" applyFont="1" applyFill="1" applyBorder="1" applyAlignment="1">
      <alignment vertical="top" wrapText="1"/>
    </xf>
    <xf numFmtId="0" fontId="15" fillId="12" borderId="10" xfId="0" applyFont="1" applyFill="1" applyBorder="1" applyAlignment="1">
      <alignment vertical="top" wrapText="1"/>
    </xf>
    <xf numFmtId="0" fontId="17" fillId="8" borderId="0" xfId="0" applyFont="1" applyFill="1" applyAlignment="1">
      <alignment wrapText="1"/>
    </xf>
    <xf numFmtId="172" fontId="5" fillId="0" borderId="4" xfId="0" applyNumberFormat="1" applyFont="1" applyBorder="1" applyAlignment="1">
      <alignment vertical="top" wrapText="1"/>
    </xf>
    <xf numFmtId="0" fontId="0" fillId="14" borderId="10" xfId="0" applyFill="1" applyBorder="1" applyAlignment="1">
      <alignment vertical="top" wrapText="1"/>
    </xf>
    <xf numFmtId="0" fontId="16" fillId="7" borderId="10" xfId="0" applyFont="1" applyFill="1" applyBorder="1" applyAlignment="1">
      <alignment horizontal="center" vertical="center" wrapText="1"/>
    </xf>
    <xf numFmtId="0" fontId="0" fillId="0" borderId="10" xfId="0" applyBorder="1" applyAlignment="1">
      <alignment vertical="top" wrapText="1"/>
    </xf>
    <xf numFmtId="168" fontId="19" fillId="8" borderId="4" xfId="0" applyNumberFormat="1" applyFont="1" applyFill="1" applyBorder="1" applyAlignment="1">
      <alignment vertical="top" wrapText="1"/>
    </xf>
    <xf numFmtId="0" fontId="16" fillId="7" borderId="5" xfId="0" applyFont="1" applyFill="1" applyBorder="1" applyAlignment="1">
      <alignment horizontal="center" vertical="center" wrapText="1"/>
    </xf>
    <xf numFmtId="0" fontId="0" fillId="0" borderId="5" xfId="0" applyBorder="1" applyAlignment="1">
      <alignment vertical="top" wrapText="1"/>
    </xf>
    <xf numFmtId="0" fontId="0" fillId="15" borderId="5" xfId="0" applyFill="1" applyBorder="1" applyAlignment="1">
      <alignment vertical="top" wrapText="1"/>
    </xf>
    <xf numFmtId="2" fontId="0" fillId="10" borderId="5" xfId="0" applyNumberFormat="1" applyFill="1" applyBorder="1" applyAlignment="1">
      <alignment vertical="top" wrapText="1"/>
    </xf>
    <xf numFmtId="2" fontId="0" fillId="11" borderId="5" xfId="0" applyNumberFormat="1" applyFill="1" applyBorder="1" applyAlignment="1">
      <alignment vertical="top" wrapText="1"/>
    </xf>
    <xf numFmtId="2" fontId="0" fillId="13" borderId="5" xfId="0" applyNumberFormat="1" applyFill="1" applyBorder="1" applyAlignment="1">
      <alignment vertical="top" wrapText="1"/>
    </xf>
    <xf numFmtId="0" fontId="3" fillId="2" borderId="1" xfId="0" applyFont="1" applyFill="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vertical="center"/>
    </xf>
    <xf numFmtId="0" fontId="16" fillId="7" borderId="5" xfId="0" applyFont="1" applyFill="1" applyBorder="1"/>
    <xf numFmtId="0" fontId="12" fillId="0" borderId="5" xfId="0" applyFont="1" applyBorder="1"/>
    <xf numFmtId="0" fontId="0" fillId="0" borderId="5" xfId="0" applyBorder="1"/>
    <xf numFmtId="0" fontId="0" fillId="17" borderId="5" xfId="0" applyFill="1" applyBorder="1"/>
    <xf numFmtId="0" fontId="0" fillId="8" borderId="5" xfId="0" applyFill="1" applyBorder="1"/>
    <xf numFmtId="2" fontId="0" fillId="0" borderId="5" xfId="0" applyNumberFormat="1" applyBorder="1"/>
    <xf numFmtId="0" fontId="0" fillId="18" borderId="5" xfId="0" applyFill="1" applyBorder="1"/>
    <xf numFmtId="0" fontId="0" fillId="0" borderId="5" xfId="0" applyBorder="1" applyAlignment="1">
      <alignment wrapText="1"/>
    </xf>
    <xf numFmtId="0" fontId="17" fillId="8" borderId="0" xfId="0" applyFont="1" applyFill="1"/>
    <xf numFmtId="0" fontId="21" fillId="7" borderId="24" xfId="0" applyFont="1" applyFill="1" applyBorder="1" applyAlignment="1">
      <alignment horizontal="center" vertical="center" wrapText="1"/>
    </xf>
    <xf numFmtId="0" fontId="22" fillId="0" borderId="20" xfId="0" applyFont="1" applyBorder="1" applyAlignment="1">
      <alignment horizontal="left" vertical="center" wrapText="1"/>
    </xf>
    <xf numFmtId="0" fontId="22" fillId="0" borderId="20" xfId="0" applyFont="1" applyBorder="1" applyAlignment="1">
      <alignment horizontal="center" vertical="center" wrapText="1"/>
    </xf>
    <xf numFmtId="172" fontId="23" fillId="0" borderId="20" xfId="0" applyNumberFormat="1" applyFont="1" applyBorder="1" applyAlignment="1">
      <alignment horizontal="left" vertical="center" wrapText="1"/>
    </xf>
    <xf numFmtId="165" fontId="19" fillId="0" borderId="20" xfId="0" applyNumberFormat="1" applyFont="1" applyBorder="1" applyAlignment="1">
      <alignment horizontal="center"/>
    </xf>
    <xf numFmtId="0" fontId="22" fillId="17" borderId="20" xfId="0" applyFont="1" applyFill="1" applyBorder="1" applyAlignment="1">
      <alignment horizontal="left" vertical="center" wrapText="1"/>
    </xf>
    <xf numFmtId="0" fontId="20" fillId="9" borderId="20" xfId="0" applyFont="1" applyFill="1" applyBorder="1" applyAlignment="1">
      <alignment horizontal="center" vertical="center" wrapText="1"/>
    </xf>
    <xf numFmtId="0" fontId="22" fillId="11" borderId="20" xfId="0" applyFont="1" applyFill="1" applyBorder="1" applyAlignment="1">
      <alignment horizontal="center" vertical="center" wrapText="1"/>
    </xf>
    <xf numFmtId="165" fontId="19" fillId="0" borderId="20" xfId="0" applyNumberFormat="1" applyFont="1" applyBorder="1" applyAlignment="1">
      <alignment horizontal="center" vertical="center" wrapText="1"/>
    </xf>
    <xf numFmtId="172" fontId="22" fillId="0" borderId="20" xfId="0" applyNumberFormat="1" applyFont="1" applyBorder="1" applyAlignment="1">
      <alignment horizontal="left" vertical="center" wrapText="1"/>
    </xf>
    <xf numFmtId="165" fontId="23" fillId="0" borderId="20" xfId="0" applyNumberFormat="1" applyFont="1" applyBorder="1" applyAlignment="1">
      <alignment horizontal="center" vertical="center" wrapText="1"/>
    </xf>
    <xf numFmtId="0" fontId="22" fillId="13" borderId="20" xfId="0" applyFont="1" applyFill="1" applyBorder="1" applyAlignment="1">
      <alignment horizontal="center" vertical="center" wrapText="1"/>
    </xf>
    <xf numFmtId="165" fontId="22" fillId="0" borderId="20" xfId="0" applyNumberFormat="1" applyFont="1" applyBorder="1" applyAlignment="1">
      <alignment horizontal="center" vertical="center" wrapText="1"/>
    </xf>
    <xf numFmtId="0" fontId="12" fillId="19" borderId="29" xfId="0" applyFont="1" applyFill="1" applyBorder="1" applyAlignment="1">
      <alignment horizontal="center" vertical="center" wrapText="1"/>
    </xf>
    <xf numFmtId="0" fontId="0" fillId="0" borderId="29" xfId="0" applyBorder="1" applyAlignment="1">
      <alignment vertical="top" wrapText="1"/>
    </xf>
    <xf numFmtId="2" fontId="0" fillId="0" borderId="29" xfId="0" applyNumberFormat="1" applyBorder="1" applyAlignment="1">
      <alignment vertical="top" wrapText="1"/>
    </xf>
    <xf numFmtId="164" fontId="0" fillId="0" borderId="5" xfId="0" applyNumberFormat="1" applyBorder="1"/>
    <xf numFmtId="4" fontId="0" fillId="0" borderId="5" xfId="0" applyNumberFormat="1" applyBorder="1"/>
    <xf numFmtId="0" fontId="12" fillId="20" borderId="5" xfId="0" applyFont="1" applyFill="1" applyBorder="1"/>
    <xf numFmtId="164" fontId="0" fillId="20" borderId="5" xfId="0" applyNumberFormat="1" applyFill="1" applyBorder="1"/>
    <xf numFmtId="2" fontId="0" fillId="20" borderId="5" xfId="0" applyNumberFormat="1" applyFill="1" applyBorder="1"/>
    <xf numFmtId="4" fontId="0" fillId="20" borderId="5" xfId="0" applyNumberFormat="1" applyFill="1" applyBorder="1"/>
    <xf numFmtId="173" fontId="0" fillId="0" borderId="5" xfId="0" applyNumberFormat="1" applyBorder="1"/>
    <xf numFmtId="174" fontId="0" fillId="0" borderId="5" xfId="0" applyNumberFormat="1" applyBorder="1"/>
    <xf numFmtId="173" fontId="0" fillId="20" borderId="5" xfId="0" applyNumberFormat="1" applyFill="1" applyBorder="1"/>
    <xf numFmtId="174" fontId="0" fillId="20" borderId="5" xfId="0" applyNumberFormat="1" applyFill="1" applyBorder="1"/>
    <xf numFmtId="0" fontId="0" fillId="0" borderId="0" xfId="0" applyAlignment="1">
      <alignment wrapText="1"/>
    </xf>
    <xf numFmtId="173" fontId="16" fillId="7" borderId="5" xfId="0" applyNumberFormat="1" applyFont="1" applyFill="1" applyBorder="1" applyAlignment="1">
      <alignment horizontal="center" vertical="center" wrapText="1"/>
    </xf>
    <xf numFmtId="0" fontId="0" fillId="0" borderId="8" xfId="0" applyBorder="1"/>
    <xf numFmtId="0" fontId="0" fillId="0" borderId="9" xfId="0" applyBorder="1"/>
    <xf numFmtId="0" fontId="0" fillId="0" borderId="0" xfId="0" applyAlignment="1">
      <alignment horizontal="left" wrapText="1"/>
    </xf>
    <xf numFmtId="0" fontId="25" fillId="0" borderId="0" xfId="1" applyAlignment="1">
      <alignment vertical="top" wrapText="1"/>
    </xf>
    <xf numFmtId="10" fontId="7" fillId="0" borderId="0" xfId="0" applyNumberFormat="1" applyFont="1" applyAlignment="1">
      <alignment vertical="top" wrapText="1"/>
    </xf>
    <xf numFmtId="0" fontId="3" fillId="2" borderId="1" xfId="0" applyFont="1" applyFill="1" applyBorder="1" applyAlignment="1">
      <alignment horizontal="left" vertical="center"/>
    </xf>
    <xf numFmtId="0" fontId="0" fillId="0" borderId="1" xfId="0" applyBorder="1"/>
    <xf numFmtId="0" fontId="1" fillId="0" borderId="20" xfId="0" applyFont="1" applyBorder="1" applyAlignment="1">
      <alignment vertical="top" wrapText="1"/>
    </xf>
    <xf numFmtId="0" fontId="0" fillId="0" borderId="26" xfId="0" applyBorder="1"/>
    <xf numFmtId="0" fontId="1" fillId="4" borderId="0" xfId="0" applyFont="1" applyFill="1" applyAlignment="1">
      <alignment vertical="top" wrapText="1"/>
    </xf>
    <xf numFmtId="0" fontId="0" fillId="0" borderId="0" xfId="0"/>
    <xf numFmtId="0" fontId="2" fillId="0" borderId="0" xfId="0" applyFont="1" applyAlignment="1">
      <alignment horizontal="left" vertical="center"/>
    </xf>
    <xf numFmtId="0" fontId="12" fillId="8" borderId="1" xfId="0" applyFont="1" applyFill="1" applyBorder="1" applyAlignment="1">
      <alignment vertical="top" wrapText="1"/>
    </xf>
    <xf numFmtId="0" fontId="1" fillId="0" borderId="0" xfId="0" applyFont="1" applyAlignment="1">
      <alignment vertical="top" wrapText="1"/>
    </xf>
    <xf numFmtId="0" fontId="18" fillId="8" borderId="1" xfId="0" applyFont="1" applyFill="1" applyBorder="1" applyAlignment="1">
      <alignment horizontal="left" vertical="center"/>
    </xf>
    <xf numFmtId="0" fontId="1" fillId="4" borderId="20" xfId="0" applyFont="1" applyFill="1" applyBorder="1" applyAlignment="1">
      <alignment vertical="top" wrapText="1"/>
    </xf>
    <xf numFmtId="0" fontId="0" fillId="0" borderId="25" xfId="0" applyBorder="1"/>
    <xf numFmtId="0" fontId="2" fillId="0" borderId="0" xfId="0" applyFont="1"/>
    <xf numFmtId="0" fontId="4" fillId="0" borderId="0" xfId="0" applyFont="1" applyAlignment="1">
      <alignment vertical="top" wrapText="1"/>
    </xf>
    <xf numFmtId="0" fontId="0" fillId="0" borderId="5" xfId="0" applyBorder="1" applyAlignment="1">
      <alignment horizontal="left" vertical="top" wrapText="1"/>
    </xf>
    <xf numFmtId="0" fontId="0" fillId="0" borderId="8" xfId="0" applyBorder="1"/>
    <xf numFmtId="0" fontId="0" fillId="0" borderId="9" xfId="0" applyBorder="1"/>
    <xf numFmtId="0" fontId="10" fillId="7" borderId="0" xfId="0" applyFont="1" applyFill="1" applyAlignment="1">
      <alignment horizontal="center" vertical="center" wrapText="1"/>
    </xf>
    <xf numFmtId="0" fontId="0" fillId="8" borderId="5" xfId="0" applyFill="1" applyBorder="1" applyAlignment="1">
      <alignment horizontal="left" vertical="top" wrapText="1"/>
    </xf>
    <xf numFmtId="0" fontId="12" fillId="11" borderId="0" xfId="0" applyFont="1" applyFill="1" applyAlignment="1">
      <alignment horizontal="left" vertical="top" wrapText="1"/>
    </xf>
    <xf numFmtId="0" fontId="11" fillId="8" borderId="0" xfId="0" applyFont="1" applyFill="1" applyAlignment="1">
      <alignment horizontal="left" vertical="top" wrapText="1"/>
    </xf>
    <xf numFmtId="0" fontId="0" fillId="9" borderId="0" xfId="0" applyFill="1" applyAlignment="1">
      <alignment vertical="top" wrapText="1"/>
    </xf>
    <xf numFmtId="0" fontId="16" fillId="7" borderId="0" xfId="0" applyFont="1" applyFill="1"/>
    <xf numFmtId="0" fontId="0" fillId="0" borderId="0" xfId="0" applyAlignment="1">
      <alignment horizontal="left" wrapText="1"/>
    </xf>
    <xf numFmtId="0" fontId="0" fillId="0" borderId="0" xfId="0" applyAlignment="1">
      <alignment horizontal="left" vertical="center"/>
    </xf>
    <xf numFmtId="0" fontId="15" fillId="9" borderId="10" xfId="0" applyFont="1" applyFill="1" applyBorder="1" applyAlignment="1">
      <alignment horizontal="left" vertical="top" wrapText="1"/>
    </xf>
    <xf numFmtId="0" fontId="0" fillId="0" borderId="13" xfId="0" applyBorder="1"/>
    <xf numFmtId="0" fontId="0" fillId="0" borderId="14" xfId="0" applyBorder="1"/>
    <xf numFmtId="0" fontId="10" fillId="7" borderId="18" xfId="0" applyFont="1" applyFill="1" applyBorder="1" applyAlignment="1">
      <alignment horizontal="center" vertical="center" wrapText="1"/>
    </xf>
    <xf numFmtId="0" fontId="0" fillId="0" borderId="18" xfId="0" applyBorder="1"/>
    <xf numFmtId="0" fontId="14" fillId="7" borderId="0" xfId="0" applyFont="1" applyFill="1" applyAlignment="1">
      <alignment horizontal="center" vertical="center" wrapText="1"/>
    </xf>
    <xf numFmtId="0" fontId="12" fillId="9" borderId="10" xfId="0" applyFont="1" applyFill="1" applyBorder="1" applyAlignment="1">
      <alignment horizontal="left" vertical="top" wrapText="1"/>
    </xf>
    <xf numFmtId="0" fontId="0" fillId="0" borderId="11" xfId="0" applyBorder="1"/>
    <xf numFmtId="0" fontId="0" fillId="0" borderId="12" xfId="0" applyBorder="1"/>
    <xf numFmtId="0" fontId="0" fillId="0" borderId="15" xfId="0" applyBorder="1"/>
    <xf numFmtId="0" fontId="0" fillId="0" borderId="16" xfId="0" applyBorder="1"/>
    <xf numFmtId="0" fontId="0" fillId="0" borderId="17" xfId="0" applyBorder="1"/>
    <xf numFmtId="0" fontId="0" fillId="0" borderId="19" xfId="0" applyBorder="1"/>
    <xf numFmtId="0" fontId="0" fillId="0" borderId="10" xfId="0" applyBorder="1" applyAlignment="1">
      <alignment horizontal="left" vertical="top" wrapText="1"/>
    </xf>
    <xf numFmtId="0" fontId="0" fillId="0" borderId="0" xfId="0" applyAlignment="1">
      <alignment horizontal="left" vertical="top" wrapText="1"/>
    </xf>
    <xf numFmtId="0" fontId="1" fillId="4" borderId="0" xfId="0" applyFont="1" applyFill="1" applyAlignment="1">
      <alignment vertical="center" wrapText="1"/>
    </xf>
    <xf numFmtId="0" fontId="8" fillId="2" borderId="0" xfId="0" applyFont="1" applyFill="1" applyAlignment="1">
      <alignment horizontal="left" vertical="center"/>
    </xf>
    <xf numFmtId="0" fontId="12" fillId="9" borderId="0" xfId="0" applyFont="1" applyFill="1" applyAlignment="1">
      <alignment horizontal="left" vertical="center" wrapText="1"/>
    </xf>
    <xf numFmtId="0" fontId="0" fillId="0" borderId="0" xfId="0" applyAlignment="1">
      <alignment horizontal="left" vertical="center" wrapText="1"/>
    </xf>
    <xf numFmtId="0" fontId="24" fillId="21" borderId="32" xfId="0" applyFont="1" applyFill="1" applyBorder="1" applyAlignment="1">
      <alignment horizontal="center" vertical="center" wrapText="1"/>
    </xf>
    <xf numFmtId="0" fontId="0" fillId="0" borderId="30" xfId="0" applyBorder="1"/>
    <xf numFmtId="0" fontId="0" fillId="0" borderId="31" xfId="0" applyBorder="1"/>
    <xf numFmtId="0" fontId="16" fillId="7" borderId="22" xfId="0" applyFont="1" applyFill="1" applyBorder="1" applyAlignment="1">
      <alignment horizontal="center" vertical="center" wrapText="1"/>
    </xf>
    <xf numFmtId="0" fontId="0" fillId="0" borderId="22" xfId="0" applyBorder="1"/>
    <xf numFmtId="0" fontId="14" fillId="7" borderId="0" xfId="0" applyFont="1" applyFill="1" applyAlignment="1">
      <alignment vertical="top" wrapText="1"/>
    </xf>
    <xf numFmtId="0" fontId="15" fillId="12" borderId="10" xfId="0" applyFont="1" applyFill="1" applyBorder="1" applyAlignment="1">
      <alignment vertical="top" wrapText="1"/>
    </xf>
    <xf numFmtId="0" fontId="15" fillId="9" borderId="10" xfId="0" applyFont="1" applyFill="1" applyBorder="1" applyAlignment="1">
      <alignment vertical="top" wrapText="1"/>
    </xf>
    <xf numFmtId="0" fontId="10" fillId="7" borderId="0" xfId="0" applyFont="1" applyFill="1" applyAlignment="1">
      <alignment vertical="top" wrapText="1"/>
    </xf>
    <xf numFmtId="0" fontId="14" fillId="7" borderId="0" xfId="0" applyFont="1" applyFill="1"/>
    <xf numFmtId="0" fontId="0" fillId="8" borderId="0" xfId="0" applyFill="1" applyAlignment="1">
      <alignment vertical="top" wrapText="1"/>
    </xf>
    <xf numFmtId="0" fontId="16" fillId="7" borderId="0" xfId="0" applyFont="1" applyFill="1" applyAlignment="1">
      <alignment vertical="top" wrapText="1"/>
    </xf>
    <xf numFmtId="0" fontId="12" fillId="8" borderId="0" xfId="0" applyFont="1" applyFill="1" applyAlignment="1">
      <alignment vertical="top" wrapText="1"/>
    </xf>
    <xf numFmtId="0" fontId="0" fillId="0" borderId="0" xfId="0" applyAlignment="1">
      <alignment wrapText="1"/>
    </xf>
    <xf numFmtId="0" fontId="0" fillId="8" borderId="5" xfId="0" applyFill="1" applyBorder="1" applyAlignment="1">
      <alignment vertical="top" wrapText="1"/>
    </xf>
    <xf numFmtId="0" fontId="0" fillId="0" borderId="6" xfId="0" applyBorder="1"/>
    <xf numFmtId="0" fontId="0" fillId="0" borderId="7" xfId="0" applyBorder="1"/>
    <xf numFmtId="0" fontId="0" fillId="0" borderId="21" xfId="0" applyBorder="1"/>
    <xf numFmtId="0" fontId="0" fillId="0" borderId="23" xfId="0" applyBorder="1"/>
    <xf numFmtId="0" fontId="0" fillId="0" borderId="0" xfId="0" applyAlignment="1">
      <alignment vertical="top" wrapText="1"/>
    </xf>
    <xf numFmtId="0" fontId="0" fillId="16" borderId="0" xfId="0" applyFill="1" applyAlignment="1">
      <alignment vertical="top" wrapText="1"/>
    </xf>
    <xf numFmtId="0" fontId="20" fillId="8" borderId="20" xfId="0" applyFont="1" applyFill="1" applyBorder="1" applyAlignment="1">
      <alignment horizontal="center" vertical="center" wrapText="1"/>
    </xf>
    <xf numFmtId="0" fontId="21" fillId="7" borderId="24" xfId="0" applyFont="1" applyFill="1" applyBorder="1" applyAlignment="1">
      <alignment horizontal="center" vertical="center" wrapText="1"/>
    </xf>
    <xf numFmtId="0" fontId="0" fillId="0" borderId="27" xfId="0" applyBorder="1"/>
    <xf numFmtId="0" fontId="0" fillId="0" borderId="28" xfId="0" applyBorder="1"/>
    <xf numFmtId="0" fontId="20" fillId="19" borderId="20" xfId="0" applyFont="1" applyFill="1" applyBorder="1" applyAlignment="1">
      <alignment horizontal="center" vertical="center" wrapText="1"/>
    </xf>
    <xf numFmtId="0" fontId="14" fillId="7" borderId="24" xfId="0" applyFont="1" applyFill="1" applyBorder="1" applyAlignment="1">
      <alignment horizontal="center" vertical="center" wrapText="1"/>
    </xf>
  </cellXfs>
  <cellStyles count="2">
    <cellStyle name="Hipervínculo" xfId="1" builtinId="8"/>
    <cellStyle name="Normal" xfId="0" builtinId="0"/>
  </cellStyles>
  <dxfs count="15">
    <dxf>
      <fill>
        <patternFill patternType="solid">
          <fgColor rgb="FFF4CCCC"/>
        </patternFill>
      </fill>
    </dxf>
    <dxf>
      <fill>
        <patternFill patternType="solid">
          <fgColor rgb="FFFFF2CC"/>
        </patternFill>
      </fill>
    </dxf>
    <dxf>
      <fill>
        <patternFill patternType="solid">
          <fgColor rgb="FFC6E0B4"/>
        </patternFill>
      </fill>
    </dxf>
    <dxf>
      <fill>
        <patternFill patternType="solid">
          <fgColor rgb="FFF4CCCC"/>
        </patternFill>
      </fill>
    </dxf>
    <dxf>
      <fill>
        <patternFill patternType="solid">
          <fgColor rgb="FFFFF2CC"/>
        </patternFill>
      </fill>
    </dxf>
    <dxf>
      <fill>
        <patternFill patternType="solid">
          <fgColor rgb="FFC6E0B4"/>
        </patternFill>
      </fill>
    </dxf>
    <dxf>
      <fill>
        <patternFill patternType="solid">
          <fgColor rgb="FFF4CCCC"/>
        </patternFill>
      </fill>
    </dxf>
    <dxf>
      <fill>
        <patternFill patternType="solid">
          <fgColor rgb="FFFFF2CC"/>
        </patternFill>
      </fill>
    </dxf>
    <dxf>
      <fill>
        <patternFill patternType="solid">
          <fgColor rgb="FFC6E0B4"/>
        </patternFill>
      </fill>
    </dxf>
    <dxf>
      <fill>
        <patternFill patternType="solid">
          <fgColor rgb="FFF4CCCC"/>
        </patternFill>
      </fill>
    </dxf>
    <dxf>
      <fill>
        <patternFill patternType="solid">
          <fgColor rgb="FFFFF2CC"/>
        </patternFill>
      </fill>
    </dxf>
    <dxf>
      <fill>
        <patternFill patternType="solid">
          <fgColor rgb="FFC6E0B4"/>
        </patternFill>
      </fill>
    </dxf>
    <dxf>
      <font>
        <color rgb="FF006100"/>
      </font>
      <fill>
        <patternFill patternType="solid">
          <fgColor rgb="FFC6EFCE"/>
        </patternFill>
      </fill>
    </dxf>
    <dxf>
      <font>
        <color rgb="FF9C6500"/>
      </font>
      <fill>
        <patternFill patternType="solid">
          <fgColor rgb="FFFFEB9C"/>
        </patternFill>
      </fill>
    </dxf>
    <dxf>
      <font>
        <color rgb="FF9C0006"/>
      </font>
      <fill>
        <patternFill patternType="solid">
          <f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2CC"/>
      <rgbColor rgb="FFD9EAF7"/>
      <rgbColor rgb="FF660066"/>
      <rgbColor rgb="FFFF8080"/>
      <rgbColor rgb="FF0066CC"/>
      <rgbColor rgb="FFD0D0D0"/>
      <rgbColor rgb="FF000080"/>
      <rgbColor rgb="FFFF00FF"/>
      <rgbColor rgb="FFFFFF00"/>
      <rgbColor rgb="FF00FFFF"/>
      <rgbColor rgb="FF800080"/>
      <rgbColor rgb="FF800000"/>
      <rgbColor rgb="FF008080"/>
      <rgbColor rgb="FF0000FF"/>
      <rgbColor rgb="FF00CCFF"/>
      <rgbColor rgb="FFEAF3FF"/>
      <rgbColor rgb="FFCCFFCC"/>
      <rgbColor rgb="FFFDE9E7"/>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1F4E78"/>
      <rgbColor rgb="FF1F1F1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nexoFila05" displayName="AnexoFila05" ref="A4:X124" totalsRowShown="0">
  <autoFilter ref="A4:X124" xr:uid="{00000000-0009-0000-0100-000001000000}"/>
  <tableColumns count="24">
    <tableColumn id="1" xr3:uid="{00000000-0010-0000-0000-000001000000}" name="Azul claro = base técnica | Amarillo = brecha de información"/>
    <tableColumn id="2" xr3:uid="{00000000-0010-0000-0000-000002000000}" name="Columna1"/>
    <tableColumn id="3" xr3:uid="{00000000-0010-0000-0000-000003000000}" name="Columna2"/>
    <tableColumn id="4" xr3:uid="{00000000-0010-0000-0000-000004000000}" name="Columna3"/>
    <tableColumn id="5" xr3:uid="{00000000-0010-0000-0000-000005000000}" name="Columna4"/>
    <tableColumn id="6" xr3:uid="{00000000-0010-0000-0000-000006000000}" name="Columna5"/>
    <tableColumn id="7" xr3:uid="{00000000-0010-0000-0000-000007000000}" name="Columna6"/>
    <tableColumn id="8" xr3:uid="{00000000-0010-0000-0000-000008000000}" name="Columna7"/>
    <tableColumn id="9" xr3:uid="{00000000-0010-0000-0000-000009000000}" name="Columna8"/>
    <tableColumn id="10" xr3:uid="{00000000-0010-0000-0000-00000A000000}" name="Columna9"/>
    <tableColumn id="11" xr3:uid="{00000000-0010-0000-0000-00000B000000}" name="Columna10"/>
    <tableColumn id="12" xr3:uid="{00000000-0010-0000-0000-00000C000000}" name="Columna11"/>
    <tableColumn id="13" xr3:uid="{00000000-0010-0000-0000-00000D000000}" name="Columna12"/>
    <tableColumn id="14" xr3:uid="{00000000-0010-0000-0000-00000E000000}" name="Columna13"/>
    <tableColumn id="15" xr3:uid="{00000000-0010-0000-0000-00000F000000}" name="Columna14"/>
    <tableColumn id="16" xr3:uid="{00000000-0010-0000-0000-000010000000}" name="Columna15"/>
    <tableColumn id="17" xr3:uid="{00000000-0010-0000-0000-000011000000}" name="Columna16"/>
    <tableColumn id="18" xr3:uid="{00000000-0010-0000-0000-000012000000}" name="Columna17"/>
    <tableColumn id="19" xr3:uid="{00000000-0010-0000-0000-000013000000}" name="Columna18"/>
    <tableColumn id="20" xr3:uid="{00000000-0010-0000-0000-000014000000}" name="Columna19"/>
    <tableColumn id="21" xr3:uid="{00000000-0010-0000-0000-000015000000}" name="Columna20"/>
    <tableColumn id="22" xr3:uid="{00000000-0010-0000-0000-000016000000}" name="Columna21"/>
    <tableColumn id="23" xr3:uid="{00000000-0010-0000-0000-000017000000}" name="Columna22"/>
    <tableColumn id="24" xr3:uid="{00000000-0010-0000-0000-000018000000}" name="Columna23"/>
  </tableColumns>
  <tableStyleInfo showFirstColumn="0" showLastColumn="0" showRowStripes="1" showColumnStripes="0"/>
</table>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6.xml.rels><?xml version="1.0" encoding="UTF-8" standalone="yes"?>
<Relationships xmlns="http://schemas.openxmlformats.org/package/2006/relationships"><Relationship Id="rId1" Type="http://schemas.openxmlformats.org/officeDocument/2006/relationships/hyperlink" Target="https://www.netl.doe.gov/projects/files/FECMNETLNaturalGaswithHydrogenPipelineCostModel2024DescriptionandUsersManual_052424.pdf" TargetMode="External"/></Relationships>
</file>

<file path=xl/worksheets/_rels/sheet1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showGridLines="0" zoomScale="120" zoomScaleNormal="120" workbookViewId="0">
      <selection activeCell="A15" sqref="A15"/>
    </sheetView>
  </sheetViews>
  <sheetFormatPr baseColWidth="10" defaultColWidth="8.6640625" defaultRowHeight="15" customHeight="1" x14ac:dyDescent="0.15"/>
  <cols>
    <col min="1" max="1" width="120" customWidth="1"/>
  </cols>
  <sheetData>
    <row r="1" spans="1:1" ht="17.25" customHeight="1" x14ac:dyDescent="0.2">
      <c r="A1" s="2" t="s">
        <v>1470</v>
      </c>
    </row>
    <row r="3" spans="1:1" ht="15" customHeight="1" x14ac:dyDescent="0.15">
      <c r="A3" s="3" t="s">
        <v>0</v>
      </c>
    </row>
    <row r="4" spans="1:1" ht="33" customHeight="1" x14ac:dyDescent="0.15">
      <c r="A4" s="122" t="s">
        <v>1475</v>
      </c>
    </row>
    <row r="6" spans="1:1" ht="15" customHeight="1" x14ac:dyDescent="0.15">
      <c r="A6" s="3" t="s">
        <v>1</v>
      </c>
    </row>
    <row r="7" spans="1:1" ht="15" customHeight="1" x14ac:dyDescent="0.15">
      <c r="A7" s="1" t="s">
        <v>2</v>
      </c>
    </row>
    <row r="8" spans="1:1" ht="15" customHeight="1" x14ac:dyDescent="0.15">
      <c r="A8" s="1" t="s">
        <v>3</v>
      </c>
    </row>
    <row r="9" spans="1:1" ht="15" customHeight="1" x14ac:dyDescent="0.15">
      <c r="A9" s="1" t="s">
        <v>4</v>
      </c>
    </row>
    <row r="10" spans="1:1" ht="15" customHeight="1" x14ac:dyDescent="0.15">
      <c r="A10" s="1" t="s">
        <v>5</v>
      </c>
    </row>
    <row r="11" spans="1:1" ht="28.25" customHeight="1" x14ac:dyDescent="0.15">
      <c r="A11" s="1" t="s">
        <v>6</v>
      </c>
    </row>
    <row r="12" spans="1:1" ht="15" customHeight="1" x14ac:dyDescent="0.15">
      <c r="A12" s="1" t="s">
        <v>7</v>
      </c>
    </row>
    <row r="13" spans="1:1" ht="28.25" customHeight="1" x14ac:dyDescent="0.15">
      <c r="A13" s="1" t="s">
        <v>8</v>
      </c>
    </row>
    <row r="14" spans="1:1" ht="28.25" customHeight="1" x14ac:dyDescent="0.15">
      <c r="A14" s="1" t="s">
        <v>9</v>
      </c>
    </row>
    <row r="15" spans="1:1" ht="15" customHeight="1" x14ac:dyDescent="0.15">
      <c r="A15" s="1" t="s">
        <v>10</v>
      </c>
    </row>
    <row r="16" spans="1:1" ht="28.25" customHeight="1" x14ac:dyDescent="0.15">
      <c r="A16" s="1" t="s">
        <v>11</v>
      </c>
    </row>
    <row r="17" spans="1:1" ht="15" customHeight="1" x14ac:dyDescent="0.15">
      <c r="A17" s="3" t="s">
        <v>12</v>
      </c>
    </row>
    <row r="18" spans="1:1" ht="15" customHeight="1" x14ac:dyDescent="0.15">
      <c r="A18" t="s">
        <v>13</v>
      </c>
    </row>
    <row r="19" spans="1:1" ht="15" customHeight="1" x14ac:dyDescent="0.15">
      <c r="A19" t="s">
        <v>14</v>
      </c>
    </row>
    <row r="20" spans="1:1" ht="15" customHeight="1" x14ac:dyDescent="0.15">
      <c r="A20" t="s">
        <v>15</v>
      </c>
    </row>
    <row r="21" spans="1:1" ht="15" customHeight="1" x14ac:dyDescent="0.15">
      <c r="A21" t="s">
        <v>16</v>
      </c>
    </row>
    <row r="23" spans="1:1" ht="15" customHeight="1" x14ac:dyDescent="0.15">
      <c r="A23" s="3" t="s">
        <v>17</v>
      </c>
    </row>
    <row r="24" spans="1:1" ht="28.25" customHeight="1" x14ac:dyDescent="0.2">
      <c r="A24" s="4" t="s">
        <v>18</v>
      </c>
    </row>
    <row r="28" spans="1:1" ht="15" customHeight="1" x14ac:dyDescent="0.15">
      <c r="A28" t="s">
        <v>19</v>
      </c>
    </row>
    <row r="29" spans="1:1" ht="15" customHeight="1" x14ac:dyDescent="0.15">
      <c r="A29" t="s">
        <v>20</v>
      </c>
    </row>
    <row r="32" spans="1:1" ht="15" customHeight="1" x14ac:dyDescent="0.15">
      <c r="A32" t="s">
        <v>1469</v>
      </c>
    </row>
  </sheetData>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
  <sheetViews>
    <sheetView showGridLines="0" zoomScaleNormal="100" workbookViewId="0">
      <selection activeCell="O48" sqref="O48"/>
    </sheetView>
  </sheetViews>
  <sheetFormatPr baseColWidth="10" defaultColWidth="8.6640625" defaultRowHeight="15" customHeight="1" x14ac:dyDescent="0.15"/>
  <cols>
    <col min="1" max="1" width="30" customWidth="1"/>
    <col min="2" max="14" width="42" customWidth="1"/>
    <col min="15" max="16" width="28" customWidth="1"/>
    <col min="17" max="17" width="54" customWidth="1"/>
  </cols>
  <sheetData>
    <row r="1" spans="1:17" ht="17.25" customHeight="1" x14ac:dyDescent="0.2">
      <c r="A1" s="2" t="s">
        <v>464</v>
      </c>
    </row>
    <row r="3" spans="1:17" ht="28.25" customHeight="1" x14ac:dyDescent="0.15">
      <c r="A3" s="5" t="s">
        <v>94</v>
      </c>
      <c r="B3" s="5" t="s">
        <v>97</v>
      </c>
      <c r="C3" s="5" t="s">
        <v>441</v>
      </c>
      <c r="D3" s="5" t="s">
        <v>442</v>
      </c>
      <c r="E3" s="5" t="s">
        <v>443</v>
      </c>
      <c r="F3" s="5" t="s">
        <v>444</v>
      </c>
      <c r="G3" s="5" t="s">
        <v>445</v>
      </c>
      <c r="H3" s="5" t="s">
        <v>446</v>
      </c>
      <c r="I3" s="5" t="s">
        <v>447</v>
      </c>
      <c r="J3" s="5" t="s">
        <v>448</v>
      </c>
      <c r="K3" s="5" t="s">
        <v>449</v>
      </c>
      <c r="L3" s="5" t="s">
        <v>450</v>
      </c>
      <c r="M3" s="5" t="s">
        <v>451</v>
      </c>
      <c r="N3" s="5" t="s">
        <v>452</v>
      </c>
      <c r="O3" s="5" t="s">
        <v>465</v>
      </c>
      <c r="P3" s="5" t="s">
        <v>466</v>
      </c>
      <c r="Q3" s="5" t="s">
        <v>467</v>
      </c>
    </row>
    <row r="4" spans="1:17" ht="42" customHeight="1" x14ac:dyDescent="0.2">
      <c r="A4" t="s">
        <v>119</v>
      </c>
      <c r="B4" s="19">
        <f>SUMIF('06_Activos'!$A$4:$A$29,$A4,'06_Activos'!$C$4:$C$29)</f>
        <v>147.45099999999999</v>
      </c>
      <c r="C4" s="19">
        <f>SUMPRODUCT(('06_Activos'!$A$4:$A$29=$A4)*'06_Activos'!$C$4:$C$29*'06_Activos'!$D$4:$D$29)/$B4</f>
        <v>1.6762296250000002</v>
      </c>
      <c r="D4" s="19">
        <f>SUMPRODUCT(('06_Activos'!$A$4:$A$29=$A4)*'06_Activos'!$C$4:$C$29*'06_Activos'!$E$4:$E$29)/$B4</f>
        <v>2.007031725</v>
      </c>
      <c r="E4" s="19">
        <f>SUMPRODUCT(('06_Activos'!$A$4:$A$29=$A4)*'06_Activos'!$C$4:$C$29*'06_Activos'!$F$4:$F$29)/$B4</f>
        <v>2.9638158250000002</v>
      </c>
      <c r="F4" s="19">
        <f>SUMPRODUCT(('06_Activos'!$A$4:$A$29=$A4)*'06_Activos'!$C$4:$C$29*'06_Activos'!$G$4:$G$29)/$B4</f>
        <v>4.4707979499999997</v>
      </c>
      <c r="G4" s="19">
        <f>SUMPRODUCT(('06_Activos'!$A$4:$A$29=$A4)*'06_Activos'!$C$4:$C$29*'06_Activos'!$H$4:$H$29)/$B4</f>
        <v>1.1572500000000001</v>
      </c>
      <c r="H4" s="19">
        <f>SUMPRODUCT(('06_Activos'!$A$4:$A$29=$A4)*'06_Activos'!$C$4:$C$29*'06_Activos'!$I$4:$I$29)/$B4</f>
        <v>1.3560000000000001</v>
      </c>
      <c r="I4" s="19">
        <f>SUMPRODUCT(('06_Activos'!$A$4:$A$29=$A4)*'06_Activos'!$C$4:$C$29*'06_Activos'!$J$4:$J$29)/$B4</f>
        <v>1.8438749999999999</v>
      </c>
      <c r="J4" s="19">
        <f>SUMPRODUCT(('06_Activos'!$A$4:$A$29=$A4)*'06_Activos'!$C$4:$C$29*'06_Activos'!$K$4:$K$29)/$B4</f>
        <v>2.5012500000000002</v>
      </c>
      <c r="K4" s="19">
        <f>SUMPRODUCT(('06_Activos'!$A$4:$A$29=$A4)*'06_Activos'!$C$4:$C$29*'06_Activos'!$L$4:$L$29)/$B4</f>
        <v>2.8334796250000003</v>
      </c>
      <c r="L4" s="19">
        <f>SUMPRODUCT(('06_Activos'!$A$4:$A$29=$A4)*'06_Activos'!$C$4:$C$29*'06_Activos'!$M$4:$M$29)/$B4</f>
        <v>3.3630317250000004</v>
      </c>
      <c r="M4" s="19">
        <f>SUMPRODUCT(('06_Activos'!$A$4:$A$29=$A4)*'06_Activos'!$C$4:$C$29*'06_Activos'!$N$4:$N$29)/$B4</f>
        <v>4.8076908249999999</v>
      </c>
      <c r="N4" s="19">
        <f>SUMPRODUCT(('06_Activos'!$A$4:$A$29=$A4)*'06_Activos'!$C$4:$C$29*'06_Activos'!$O$4:$O$29)/$B4</f>
        <v>6.9720479499999994</v>
      </c>
      <c r="O4" t="s">
        <v>40</v>
      </c>
      <c r="P4" t="s">
        <v>42</v>
      </c>
      <c r="Q4" t="s">
        <v>468</v>
      </c>
    </row>
    <row r="5" spans="1:17" ht="42" customHeight="1" x14ac:dyDescent="0.2">
      <c r="B5" s="19"/>
      <c r="C5" s="19"/>
      <c r="D5" s="19"/>
      <c r="E5" s="19"/>
      <c r="F5" s="19"/>
      <c r="G5" s="19"/>
      <c r="H5" s="19"/>
      <c r="I5" s="19"/>
      <c r="J5" s="19"/>
      <c r="K5" s="19"/>
      <c r="L5" s="19"/>
      <c r="M5" s="19"/>
      <c r="N5" s="19"/>
    </row>
    <row r="6" spans="1:17" ht="42" customHeight="1" x14ac:dyDescent="0.2">
      <c r="B6" s="19"/>
      <c r="C6" s="19"/>
      <c r="D6" s="19"/>
      <c r="E6" s="19"/>
      <c r="F6" s="19"/>
      <c r="G6" s="19"/>
      <c r="H6" s="19"/>
      <c r="I6" s="19"/>
      <c r="J6" s="19"/>
      <c r="K6" s="19"/>
      <c r="L6" s="19"/>
      <c r="M6" s="19"/>
      <c r="N6" s="19"/>
    </row>
    <row r="7" spans="1:17" ht="42" customHeight="1" x14ac:dyDescent="0.2">
      <c r="B7" s="19"/>
      <c r="C7" s="19"/>
      <c r="D7" s="19"/>
      <c r="E7" s="19"/>
      <c r="F7" s="19"/>
      <c r="G7" s="19"/>
      <c r="H7" s="19"/>
      <c r="I7" s="19"/>
      <c r="J7" s="19"/>
      <c r="K7" s="19"/>
      <c r="L7" s="19"/>
      <c r="M7" s="19"/>
      <c r="N7" s="19"/>
    </row>
    <row r="8" spans="1:17" ht="42" customHeight="1" x14ac:dyDescent="0.2">
      <c r="B8" s="19"/>
      <c r="C8" s="19"/>
      <c r="D8" s="19"/>
      <c r="E8" s="19"/>
      <c r="F8" s="19"/>
      <c r="G8" s="19"/>
      <c r="H8" s="19"/>
      <c r="I8" s="19"/>
      <c r="J8" s="19"/>
      <c r="K8" s="19"/>
      <c r="L8" s="19"/>
      <c r="M8" s="19"/>
      <c r="N8" s="19"/>
    </row>
    <row r="9" spans="1:17" ht="42" customHeight="1" x14ac:dyDescent="0.2">
      <c r="B9" s="19"/>
      <c r="C9" s="19"/>
      <c r="D9" s="19"/>
      <c r="E9" s="19"/>
      <c r="F9" s="19"/>
      <c r="G9" s="19"/>
      <c r="H9" s="19"/>
      <c r="I9" s="19"/>
      <c r="J9" s="19"/>
      <c r="K9" s="19"/>
      <c r="L9" s="19"/>
      <c r="M9" s="19"/>
      <c r="N9" s="19"/>
    </row>
    <row r="10" spans="1:17" ht="42" customHeight="1" x14ac:dyDescent="0.2">
      <c r="A10" t="s">
        <v>469</v>
      </c>
      <c r="B10" s="19">
        <f>SUM(B4:B9)</f>
        <v>147.45099999999999</v>
      </c>
      <c r="C10" s="19">
        <f>SUMPRODUCT(B4:B9,C4:C9)/$B10</f>
        <v>1.6762296250000002</v>
      </c>
      <c r="D10" s="19">
        <f>SUMPRODUCT(B4:B9,D4:D9)/$B10</f>
        <v>2.007031725</v>
      </c>
      <c r="E10" s="19">
        <f>SUMPRODUCT(B4:B9,E4:E9)/$B10</f>
        <v>2.9638158250000002</v>
      </c>
      <c r="F10" s="19">
        <f>SUMPRODUCT(B4:B9,F4:F9)/$B10</f>
        <v>4.4707979499999997</v>
      </c>
      <c r="G10" s="19">
        <f>SUMPRODUCT(B4:B9,G4:G9)/$B10</f>
        <v>1.1572500000000001</v>
      </c>
      <c r="H10" s="19">
        <f>SUMPRODUCT(B4:B9,H4:H9)/$B10</f>
        <v>1.3560000000000001</v>
      </c>
      <c r="I10" s="19">
        <f>SUMPRODUCT(B4:B9,I4:I9)/$B10</f>
        <v>1.8438749999999999</v>
      </c>
      <c r="J10" s="19">
        <f>SUMPRODUCT(B4:B9,J4:J9)/$B10</f>
        <v>2.5012500000000002</v>
      </c>
      <c r="K10" s="19">
        <f>SUMPRODUCT(B4:B9,K4:K9)/$B10</f>
        <v>2.8334796250000003</v>
      </c>
      <c r="L10" s="19">
        <f>SUMPRODUCT(B4:B9,L4:L9)/$B10</f>
        <v>3.3630317250000004</v>
      </c>
      <c r="M10" s="19">
        <f>SUMPRODUCT(B4:B9,M4:M9)/$B10</f>
        <v>4.8076908249999999</v>
      </c>
      <c r="N10" s="19">
        <f>SUMPRODUCT(B4:B9,N4:N9)/$B10</f>
        <v>6.9720479499999994</v>
      </c>
      <c r="O10" t="s">
        <v>470</v>
      </c>
      <c r="P10" t="s">
        <v>471</v>
      </c>
      <c r="Q10" t="s">
        <v>472</v>
      </c>
    </row>
  </sheetData>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2500"/>
  <sheetViews>
    <sheetView showGridLines="0" topLeftCell="M1" zoomScaleNormal="100" workbookViewId="0">
      <pane ySplit="3" topLeftCell="A4" activePane="bottomLeft" state="frozen"/>
      <selection pane="bottomLeft" activeCell="O48" sqref="O48"/>
    </sheetView>
  </sheetViews>
  <sheetFormatPr baseColWidth="10" defaultColWidth="8.6640625" defaultRowHeight="15" customHeight="1" x14ac:dyDescent="0.15"/>
  <cols>
    <col min="1" max="1" width="28" customWidth="1"/>
    <col min="2" max="2" width="43.6640625" customWidth="1"/>
    <col min="3" max="3" width="11.6640625" customWidth="1"/>
    <col min="4" max="4" width="23" customWidth="1"/>
    <col min="5" max="5" width="19" customWidth="1"/>
    <col min="6" max="6" width="20" customWidth="1"/>
    <col min="7" max="7" width="10" customWidth="1"/>
    <col min="8" max="8" width="12" customWidth="1"/>
    <col min="9" max="9" width="10" customWidth="1"/>
    <col min="10" max="10" width="22" customWidth="1"/>
    <col min="11" max="11" width="10" customWidth="1"/>
    <col min="12" max="12" width="17" customWidth="1"/>
    <col min="13" max="13" width="10" customWidth="1"/>
    <col min="14" max="14" width="17" customWidth="1"/>
    <col min="15" max="15" width="36" customWidth="1"/>
    <col min="16" max="16" width="15" customWidth="1"/>
    <col min="17" max="17" width="50" customWidth="1"/>
    <col min="18" max="18" width="34" customWidth="1"/>
    <col min="19" max="20" width="38" customWidth="1"/>
  </cols>
  <sheetData>
    <row r="1" spans="1:20" ht="17.25" customHeight="1" x14ac:dyDescent="0.2">
      <c r="A1" s="2" t="s">
        <v>473</v>
      </c>
      <c r="T1" s="56" t="s">
        <v>474</v>
      </c>
    </row>
    <row r="3" spans="1:20" ht="28.25" customHeight="1" x14ac:dyDescent="0.15">
      <c r="A3" s="5" t="s">
        <v>94</v>
      </c>
      <c r="B3" s="5" t="s">
        <v>95</v>
      </c>
      <c r="C3" s="5" t="s">
        <v>475</v>
      </c>
      <c r="D3" s="5" t="s">
        <v>476</v>
      </c>
      <c r="E3" s="5" t="s">
        <v>477</v>
      </c>
      <c r="F3" s="5" t="s">
        <v>478</v>
      </c>
      <c r="G3" s="5" t="s">
        <v>98</v>
      </c>
      <c r="H3" s="5" t="s">
        <v>479</v>
      </c>
      <c r="I3" s="5" t="s">
        <v>102</v>
      </c>
      <c r="J3" s="5" t="s">
        <v>480</v>
      </c>
      <c r="K3" s="5" t="s">
        <v>481</v>
      </c>
      <c r="L3" s="5" t="s">
        <v>482</v>
      </c>
      <c r="M3" s="5" t="s">
        <v>483</v>
      </c>
      <c r="N3" s="5" t="s">
        <v>484</v>
      </c>
      <c r="O3" s="5" t="s">
        <v>485</v>
      </c>
      <c r="P3" s="5" t="s">
        <v>486</v>
      </c>
      <c r="Q3" s="5" t="s">
        <v>487</v>
      </c>
      <c r="R3" s="5" t="s">
        <v>488</v>
      </c>
      <c r="S3" s="5" t="s">
        <v>489</v>
      </c>
    </row>
    <row r="4" spans="1:20" ht="24" customHeight="1" x14ac:dyDescent="0.15">
      <c r="A4" s="1" t="s">
        <v>119</v>
      </c>
      <c r="B4" s="1" t="s">
        <v>120</v>
      </c>
      <c r="C4" s="1">
        <v>2703</v>
      </c>
      <c r="D4" s="18">
        <v>10</v>
      </c>
      <c r="E4" s="18">
        <v>6.4829362599999998</v>
      </c>
      <c r="F4" s="18">
        <v>-74.615651319999998</v>
      </c>
      <c r="G4" s="1">
        <v>10</v>
      </c>
      <c r="H4" s="1" t="s">
        <v>490</v>
      </c>
      <c r="I4" s="1" t="s">
        <v>122</v>
      </c>
      <c r="J4" s="1" t="s">
        <v>491</v>
      </c>
      <c r="K4" s="1" t="s">
        <v>492</v>
      </c>
      <c r="L4" s="1" t="s">
        <v>493</v>
      </c>
      <c r="M4" s="1" t="s">
        <v>494</v>
      </c>
      <c r="N4" s="1" t="s">
        <v>495</v>
      </c>
      <c r="O4" s="1" t="s">
        <v>496</v>
      </c>
      <c r="P4" s="20">
        <v>7</v>
      </c>
      <c r="Q4" s="1" t="s">
        <v>497</v>
      </c>
      <c r="R4" s="21" t="s">
        <v>498</v>
      </c>
      <c r="S4" s="1" t="s">
        <v>499</v>
      </c>
    </row>
    <row r="5" spans="1:20" ht="24" customHeight="1" x14ac:dyDescent="0.15">
      <c r="A5" s="1" t="s">
        <v>119</v>
      </c>
      <c r="B5" s="1" t="s">
        <v>120</v>
      </c>
      <c r="C5" s="1">
        <v>2772</v>
      </c>
      <c r="D5" s="18">
        <v>10</v>
      </c>
      <c r="E5" s="18">
        <v>6.4831513799999998</v>
      </c>
      <c r="F5" s="18">
        <v>-74.615548250000003</v>
      </c>
      <c r="G5" s="1">
        <v>10</v>
      </c>
      <c r="H5" s="1" t="s">
        <v>490</v>
      </c>
      <c r="I5" s="1" t="s">
        <v>122</v>
      </c>
      <c r="J5" s="1" t="s">
        <v>491</v>
      </c>
      <c r="K5" s="1" t="s">
        <v>492</v>
      </c>
      <c r="L5" s="1" t="s">
        <v>493</v>
      </c>
      <c r="M5" s="1" t="s">
        <v>494</v>
      </c>
      <c r="N5" s="1" t="s">
        <v>495</v>
      </c>
      <c r="O5" s="1" t="s">
        <v>496</v>
      </c>
      <c r="P5" s="20">
        <v>7</v>
      </c>
      <c r="Q5" s="1" t="s">
        <v>497</v>
      </c>
      <c r="R5" s="21" t="s">
        <v>498</v>
      </c>
      <c r="S5" s="1" t="s">
        <v>499</v>
      </c>
    </row>
    <row r="6" spans="1:20" ht="24" customHeight="1" x14ac:dyDescent="0.15">
      <c r="A6" s="1" t="s">
        <v>119</v>
      </c>
      <c r="B6" s="1" t="s">
        <v>120</v>
      </c>
      <c r="C6" s="1">
        <v>2252</v>
      </c>
      <c r="D6" s="18">
        <v>10</v>
      </c>
      <c r="E6" s="18">
        <v>6.4867019299999997</v>
      </c>
      <c r="F6" s="18">
        <v>-74.576316140000003</v>
      </c>
      <c r="G6" s="1">
        <v>10</v>
      </c>
      <c r="H6" s="1" t="s">
        <v>490</v>
      </c>
      <c r="I6" s="1" t="s">
        <v>122</v>
      </c>
      <c r="J6" s="1" t="s">
        <v>491</v>
      </c>
      <c r="K6" s="1" t="s">
        <v>492</v>
      </c>
      <c r="L6" s="1"/>
      <c r="M6" s="1" t="s">
        <v>494</v>
      </c>
      <c r="N6" s="1" t="s">
        <v>495</v>
      </c>
      <c r="O6" s="1" t="s">
        <v>496</v>
      </c>
      <c r="P6" s="20">
        <v>6</v>
      </c>
      <c r="Q6" s="1" t="s">
        <v>500</v>
      </c>
      <c r="R6" s="21" t="s">
        <v>501</v>
      </c>
      <c r="S6" s="1" t="s">
        <v>499</v>
      </c>
    </row>
    <row r="7" spans="1:20" ht="24" customHeight="1" x14ac:dyDescent="0.15">
      <c r="A7" s="1" t="s">
        <v>119</v>
      </c>
      <c r="B7" s="1" t="s">
        <v>120</v>
      </c>
      <c r="C7" s="1">
        <v>2358</v>
      </c>
      <c r="D7" s="18">
        <v>10</v>
      </c>
      <c r="E7" s="18">
        <v>6.4840962099999997</v>
      </c>
      <c r="F7" s="18">
        <v>-74.584561519999994</v>
      </c>
      <c r="G7" s="1">
        <v>10</v>
      </c>
      <c r="H7" s="1" t="s">
        <v>490</v>
      </c>
      <c r="I7" s="1" t="s">
        <v>122</v>
      </c>
      <c r="J7" s="1" t="s">
        <v>491</v>
      </c>
      <c r="K7" s="1" t="s">
        <v>494</v>
      </c>
      <c r="L7" s="1" t="s">
        <v>492</v>
      </c>
      <c r="M7" s="1" t="s">
        <v>494</v>
      </c>
      <c r="N7" s="1" t="s">
        <v>495</v>
      </c>
      <c r="O7" s="1" t="s">
        <v>496</v>
      </c>
      <c r="P7" s="20">
        <v>6</v>
      </c>
      <c r="Q7" s="1" t="s">
        <v>502</v>
      </c>
      <c r="R7" s="21" t="s">
        <v>501</v>
      </c>
      <c r="S7" s="1" t="s">
        <v>503</v>
      </c>
    </row>
    <row r="8" spans="1:20" ht="24" customHeight="1" x14ac:dyDescent="0.15">
      <c r="A8" s="1" t="s">
        <v>119</v>
      </c>
      <c r="B8" s="1" t="s">
        <v>120</v>
      </c>
      <c r="C8" s="1">
        <v>2774</v>
      </c>
      <c r="D8" s="18">
        <v>10</v>
      </c>
      <c r="E8" s="18">
        <v>6.4830083800000002</v>
      </c>
      <c r="F8" s="18">
        <v>-74.615615590000004</v>
      </c>
      <c r="G8" s="1">
        <v>10</v>
      </c>
      <c r="H8" s="1" t="s">
        <v>490</v>
      </c>
      <c r="I8" s="1" t="s">
        <v>122</v>
      </c>
      <c r="J8" s="1" t="s">
        <v>491</v>
      </c>
      <c r="K8" s="1" t="s">
        <v>492</v>
      </c>
      <c r="L8" s="1"/>
      <c r="M8" s="1" t="s">
        <v>494</v>
      </c>
      <c r="N8" s="1" t="s">
        <v>495</v>
      </c>
      <c r="O8" s="1" t="s">
        <v>496</v>
      </c>
      <c r="P8" s="20">
        <v>6</v>
      </c>
      <c r="Q8" s="1" t="s">
        <v>500</v>
      </c>
      <c r="R8" s="21" t="s">
        <v>501</v>
      </c>
      <c r="S8" s="1" t="s">
        <v>499</v>
      </c>
    </row>
    <row r="9" spans="1:20" ht="24" customHeight="1" x14ac:dyDescent="0.15">
      <c r="A9" s="1" t="s">
        <v>119</v>
      </c>
      <c r="B9" s="1" t="s">
        <v>120</v>
      </c>
      <c r="C9" s="1">
        <v>3113</v>
      </c>
      <c r="D9" s="18">
        <v>10</v>
      </c>
      <c r="E9" s="18">
        <v>6.4596818599999999</v>
      </c>
      <c r="F9" s="18">
        <v>-74.631708320000001</v>
      </c>
      <c r="G9" s="1">
        <v>10</v>
      </c>
      <c r="H9" s="1" t="s">
        <v>490</v>
      </c>
      <c r="I9" s="1" t="s">
        <v>122</v>
      </c>
      <c r="J9" s="1" t="s">
        <v>491</v>
      </c>
      <c r="K9" s="1" t="s">
        <v>494</v>
      </c>
      <c r="L9" s="1" t="s">
        <v>492</v>
      </c>
      <c r="M9" s="1" t="s">
        <v>494</v>
      </c>
      <c r="N9" s="1" t="s">
        <v>495</v>
      </c>
      <c r="O9" s="1" t="s">
        <v>496</v>
      </c>
      <c r="P9" s="20">
        <v>6</v>
      </c>
      <c r="Q9" s="1" t="s">
        <v>502</v>
      </c>
      <c r="R9" s="21" t="s">
        <v>501</v>
      </c>
      <c r="S9" s="1" t="s">
        <v>503</v>
      </c>
    </row>
    <row r="10" spans="1:20" ht="24" customHeight="1" x14ac:dyDescent="0.15">
      <c r="A10" s="1" t="s">
        <v>119</v>
      </c>
      <c r="B10" s="1" t="s">
        <v>120</v>
      </c>
      <c r="C10" s="1">
        <v>1940</v>
      </c>
      <c r="D10" s="18">
        <v>10</v>
      </c>
      <c r="E10" s="18">
        <v>6.4825051399999998</v>
      </c>
      <c r="F10" s="18">
        <v>-74.551545430000004</v>
      </c>
      <c r="G10" s="1">
        <v>10</v>
      </c>
      <c r="H10" s="1" t="s">
        <v>490</v>
      </c>
      <c r="I10" s="1" t="s">
        <v>122</v>
      </c>
      <c r="J10" s="1" t="s">
        <v>504</v>
      </c>
      <c r="K10" s="1" t="s">
        <v>494</v>
      </c>
      <c r="L10" s="1"/>
      <c r="M10" s="1" t="s">
        <v>494</v>
      </c>
      <c r="N10" s="1" t="s">
        <v>495</v>
      </c>
      <c r="O10" s="1" t="s">
        <v>496</v>
      </c>
      <c r="P10" s="20">
        <v>5</v>
      </c>
      <c r="Q10" s="1" t="s">
        <v>505</v>
      </c>
      <c r="R10" s="21" t="s">
        <v>501</v>
      </c>
      <c r="S10" s="1" t="s">
        <v>506</v>
      </c>
    </row>
    <row r="11" spans="1:20" ht="24" customHeight="1" x14ac:dyDescent="0.15">
      <c r="A11" s="1" t="s">
        <v>119</v>
      </c>
      <c r="B11" s="1" t="s">
        <v>120</v>
      </c>
      <c r="C11" s="1">
        <v>1951</v>
      </c>
      <c r="D11" s="18">
        <v>10</v>
      </c>
      <c r="E11" s="18">
        <v>6.4818008499999999</v>
      </c>
      <c r="F11" s="18">
        <v>-74.552241949999996</v>
      </c>
      <c r="G11" s="1">
        <v>10</v>
      </c>
      <c r="H11" s="1" t="s">
        <v>490</v>
      </c>
      <c r="I11" s="1" t="s">
        <v>122</v>
      </c>
      <c r="J11" s="1" t="s">
        <v>504</v>
      </c>
      <c r="K11" s="1" t="s">
        <v>494</v>
      </c>
      <c r="L11" s="1"/>
      <c r="M11" s="1" t="s">
        <v>494</v>
      </c>
      <c r="N11" s="1" t="s">
        <v>495</v>
      </c>
      <c r="O11" s="1" t="s">
        <v>496</v>
      </c>
      <c r="P11" s="20">
        <v>5</v>
      </c>
      <c r="Q11" s="1" t="s">
        <v>505</v>
      </c>
      <c r="R11" s="21" t="s">
        <v>501</v>
      </c>
      <c r="S11" s="1" t="s">
        <v>506</v>
      </c>
    </row>
    <row r="12" spans="1:20" ht="24" customHeight="1" x14ac:dyDescent="0.15">
      <c r="A12" s="1" t="s">
        <v>119</v>
      </c>
      <c r="B12" s="1" t="s">
        <v>120</v>
      </c>
      <c r="C12" s="1">
        <v>6595</v>
      </c>
      <c r="D12" s="18">
        <v>10</v>
      </c>
      <c r="E12" s="18">
        <v>6.50744335</v>
      </c>
      <c r="F12" s="18">
        <v>-74.860913080000003</v>
      </c>
      <c r="G12" s="1">
        <v>10</v>
      </c>
      <c r="H12" s="1" t="s">
        <v>490</v>
      </c>
      <c r="I12" s="1" t="s">
        <v>122</v>
      </c>
      <c r="J12" s="1" t="s">
        <v>504</v>
      </c>
      <c r="K12" s="1" t="s">
        <v>494</v>
      </c>
      <c r="L12" s="1"/>
      <c r="M12" s="1" t="s">
        <v>494</v>
      </c>
      <c r="N12" s="1" t="s">
        <v>495</v>
      </c>
      <c r="O12" s="1" t="s">
        <v>496</v>
      </c>
      <c r="P12" s="20">
        <v>5</v>
      </c>
      <c r="Q12" s="1" t="s">
        <v>505</v>
      </c>
      <c r="R12" s="21" t="s">
        <v>501</v>
      </c>
      <c r="S12" s="1" t="s">
        <v>506</v>
      </c>
    </row>
    <row r="13" spans="1:20" ht="24" customHeight="1" x14ac:dyDescent="0.15">
      <c r="A13" s="1" t="s">
        <v>119</v>
      </c>
      <c r="B13" s="1" t="s">
        <v>120</v>
      </c>
      <c r="C13" s="1">
        <v>6601</v>
      </c>
      <c r="D13" s="18">
        <v>10</v>
      </c>
      <c r="E13" s="18">
        <v>6.5076874699999996</v>
      </c>
      <c r="F13" s="18">
        <v>-74.861379920000005</v>
      </c>
      <c r="G13" s="1">
        <v>10</v>
      </c>
      <c r="H13" s="1" t="s">
        <v>490</v>
      </c>
      <c r="I13" s="1" t="s">
        <v>122</v>
      </c>
      <c r="J13" s="1" t="s">
        <v>504</v>
      </c>
      <c r="K13" s="1" t="s">
        <v>494</v>
      </c>
      <c r="L13" s="1"/>
      <c r="M13" s="1" t="s">
        <v>494</v>
      </c>
      <c r="N13" s="1" t="s">
        <v>495</v>
      </c>
      <c r="O13" s="1" t="s">
        <v>496</v>
      </c>
      <c r="P13" s="20">
        <v>5</v>
      </c>
      <c r="Q13" s="1" t="s">
        <v>505</v>
      </c>
      <c r="R13" s="21" t="s">
        <v>501</v>
      </c>
      <c r="S13" s="1" t="s">
        <v>506</v>
      </c>
    </row>
    <row r="14" spans="1:20" ht="24" customHeight="1" x14ac:dyDescent="0.15">
      <c r="A14" s="1" t="s">
        <v>119</v>
      </c>
      <c r="B14" s="1" t="s">
        <v>120</v>
      </c>
      <c r="C14" s="1">
        <v>6629</v>
      </c>
      <c r="D14" s="18">
        <v>10</v>
      </c>
      <c r="E14" s="18">
        <v>6.5093308099999998</v>
      </c>
      <c r="F14" s="18">
        <v>-74.862496140000005</v>
      </c>
      <c r="G14" s="1">
        <v>10</v>
      </c>
      <c r="H14" s="1" t="s">
        <v>490</v>
      </c>
      <c r="I14" s="1" t="s">
        <v>122</v>
      </c>
      <c r="J14" s="1" t="s">
        <v>504</v>
      </c>
      <c r="K14" s="1" t="s">
        <v>494</v>
      </c>
      <c r="L14" s="1"/>
      <c r="M14" s="1" t="s">
        <v>494</v>
      </c>
      <c r="N14" s="1" t="s">
        <v>495</v>
      </c>
      <c r="O14" s="1" t="s">
        <v>496</v>
      </c>
      <c r="P14" s="20">
        <v>5</v>
      </c>
      <c r="Q14" s="1" t="s">
        <v>505</v>
      </c>
      <c r="R14" s="21" t="s">
        <v>501</v>
      </c>
      <c r="S14" s="1" t="s">
        <v>506</v>
      </c>
    </row>
    <row r="15" spans="1:20" ht="24" customHeight="1" x14ac:dyDescent="0.15">
      <c r="A15" s="1" t="s">
        <v>119</v>
      </c>
      <c r="B15" s="1" t="s">
        <v>120</v>
      </c>
      <c r="C15" s="1">
        <v>2250</v>
      </c>
      <c r="D15" s="18">
        <v>10</v>
      </c>
      <c r="E15" s="18">
        <v>6.4873787399999996</v>
      </c>
      <c r="F15" s="18">
        <v>-74.423485819999996</v>
      </c>
      <c r="G15" s="1">
        <v>10</v>
      </c>
      <c r="H15" s="1" t="s">
        <v>490</v>
      </c>
      <c r="I15" s="1" t="s">
        <v>122</v>
      </c>
      <c r="J15" s="1" t="s">
        <v>491</v>
      </c>
      <c r="K15" s="1" t="s">
        <v>494</v>
      </c>
      <c r="L15" s="1" t="s">
        <v>492</v>
      </c>
      <c r="M15" s="1" t="s">
        <v>494</v>
      </c>
      <c r="N15" s="1" t="s">
        <v>507</v>
      </c>
      <c r="O15" s="1" t="s">
        <v>496</v>
      </c>
      <c r="P15" s="20">
        <v>4</v>
      </c>
      <c r="Q15" s="1" t="s">
        <v>508</v>
      </c>
      <c r="R15" s="21" t="s">
        <v>501</v>
      </c>
      <c r="S15" s="1" t="s">
        <v>499</v>
      </c>
    </row>
    <row r="16" spans="1:20" ht="24" customHeight="1" x14ac:dyDescent="0.15">
      <c r="A16" s="1" t="s">
        <v>119</v>
      </c>
      <c r="B16" s="1" t="s">
        <v>120</v>
      </c>
      <c r="C16" s="1">
        <v>2355</v>
      </c>
      <c r="D16" s="18">
        <v>10</v>
      </c>
      <c r="E16" s="18">
        <v>6.4842439399999998</v>
      </c>
      <c r="F16" s="18">
        <v>-74.584348829999996</v>
      </c>
      <c r="G16" s="1">
        <v>10</v>
      </c>
      <c r="H16" s="1" t="s">
        <v>490</v>
      </c>
      <c r="I16" s="1" t="s">
        <v>122</v>
      </c>
      <c r="J16" s="1" t="s">
        <v>491</v>
      </c>
      <c r="K16" s="1" t="s">
        <v>494</v>
      </c>
      <c r="L16" s="1" t="s">
        <v>493</v>
      </c>
      <c r="M16" s="1" t="s">
        <v>494</v>
      </c>
      <c r="N16" s="1" t="s">
        <v>495</v>
      </c>
      <c r="O16" s="1" t="s">
        <v>496</v>
      </c>
      <c r="P16" s="20">
        <v>4</v>
      </c>
      <c r="Q16" s="1" t="s">
        <v>509</v>
      </c>
      <c r="R16" s="21" t="s">
        <v>501</v>
      </c>
      <c r="S16" s="1" t="s">
        <v>510</v>
      </c>
    </row>
    <row r="17" spans="1:19" ht="24" customHeight="1" x14ac:dyDescent="0.15">
      <c r="A17" s="1" t="s">
        <v>119</v>
      </c>
      <c r="B17" s="1" t="s">
        <v>120</v>
      </c>
      <c r="C17" s="1">
        <v>2756</v>
      </c>
      <c r="D17" s="18">
        <v>10</v>
      </c>
      <c r="E17" s="18">
        <v>6.4840121499999999</v>
      </c>
      <c r="F17" s="18">
        <v>-74.614459729999993</v>
      </c>
      <c r="G17" s="1">
        <v>10</v>
      </c>
      <c r="H17" s="1" t="s">
        <v>490</v>
      </c>
      <c r="I17" s="1" t="s">
        <v>122</v>
      </c>
      <c r="J17" s="1" t="s">
        <v>491</v>
      </c>
      <c r="K17" s="1" t="s">
        <v>494</v>
      </c>
      <c r="L17" s="1"/>
      <c r="M17" s="1" t="s">
        <v>494</v>
      </c>
      <c r="N17" s="1" t="s">
        <v>495</v>
      </c>
      <c r="O17" s="1" t="s">
        <v>496</v>
      </c>
      <c r="P17" s="20">
        <v>4</v>
      </c>
      <c r="Q17" s="1" t="s">
        <v>511</v>
      </c>
      <c r="R17" s="21" t="s">
        <v>501</v>
      </c>
      <c r="S17" s="1" t="s">
        <v>499</v>
      </c>
    </row>
    <row r="18" spans="1:19" ht="24" customHeight="1" x14ac:dyDescent="0.15">
      <c r="A18" s="1" t="s">
        <v>119</v>
      </c>
      <c r="B18" s="1" t="s">
        <v>120</v>
      </c>
      <c r="C18" s="1">
        <v>2768</v>
      </c>
      <c r="D18" s="18">
        <v>10</v>
      </c>
      <c r="E18" s="18">
        <v>6.48342945</v>
      </c>
      <c r="F18" s="18">
        <v>-74.615338570000006</v>
      </c>
      <c r="G18" s="1">
        <v>10</v>
      </c>
      <c r="H18" s="1" t="s">
        <v>490</v>
      </c>
      <c r="I18" s="1" t="s">
        <v>122</v>
      </c>
      <c r="J18" s="1" t="s">
        <v>491</v>
      </c>
      <c r="K18" s="1" t="s">
        <v>494</v>
      </c>
      <c r="L18" s="1"/>
      <c r="M18" s="1" t="s">
        <v>494</v>
      </c>
      <c r="N18" s="1" t="s">
        <v>495</v>
      </c>
      <c r="O18" s="1" t="s">
        <v>496</v>
      </c>
      <c r="P18" s="20">
        <v>4</v>
      </c>
      <c r="Q18" s="1" t="s">
        <v>511</v>
      </c>
      <c r="R18" s="21" t="s">
        <v>501</v>
      </c>
      <c r="S18" s="1" t="s">
        <v>499</v>
      </c>
    </row>
    <row r="19" spans="1:19" ht="24" customHeight="1" x14ac:dyDescent="0.15">
      <c r="A19" s="1" t="s">
        <v>119</v>
      </c>
      <c r="B19" s="1" t="s">
        <v>120</v>
      </c>
      <c r="C19" s="1">
        <v>2773</v>
      </c>
      <c r="D19" s="18">
        <v>10</v>
      </c>
      <c r="E19" s="18">
        <v>6.4830796700000004</v>
      </c>
      <c r="F19" s="18">
        <v>-74.615581829999996</v>
      </c>
      <c r="G19" s="1">
        <v>10</v>
      </c>
      <c r="H19" s="1" t="s">
        <v>490</v>
      </c>
      <c r="I19" s="1" t="s">
        <v>122</v>
      </c>
      <c r="J19" s="1" t="s">
        <v>491</v>
      </c>
      <c r="K19" s="1" t="s">
        <v>494</v>
      </c>
      <c r="L19" s="1" t="s">
        <v>493</v>
      </c>
      <c r="M19" s="1" t="s">
        <v>494</v>
      </c>
      <c r="N19" s="1" t="s">
        <v>495</v>
      </c>
      <c r="O19" s="1" t="s">
        <v>496</v>
      </c>
      <c r="P19" s="20">
        <v>4</v>
      </c>
      <c r="Q19" s="1" t="s">
        <v>509</v>
      </c>
      <c r="R19" s="21" t="s">
        <v>501</v>
      </c>
      <c r="S19" s="1" t="s">
        <v>510</v>
      </c>
    </row>
    <row r="20" spans="1:19" ht="24" customHeight="1" x14ac:dyDescent="0.15">
      <c r="A20" s="1" t="s">
        <v>119</v>
      </c>
      <c r="B20" s="1" t="s">
        <v>120</v>
      </c>
      <c r="C20" s="1">
        <v>2775</v>
      </c>
      <c r="D20" s="18">
        <v>10</v>
      </c>
      <c r="E20" s="18">
        <v>6.4867317499999997</v>
      </c>
      <c r="F20" s="18">
        <v>-74.576141860000007</v>
      </c>
      <c r="G20" s="1">
        <v>10</v>
      </c>
      <c r="H20" s="1" t="s">
        <v>490</v>
      </c>
      <c r="I20" s="1" t="s">
        <v>122</v>
      </c>
      <c r="J20" s="1" t="s">
        <v>491</v>
      </c>
      <c r="K20" s="1" t="s">
        <v>494</v>
      </c>
      <c r="L20" s="1"/>
      <c r="M20" s="1" t="s">
        <v>494</v>
      </c>
      <c r="N20" s="1" t="s">
        <v>495</v>
      </c>
      <c r="O20" s="1" t="s">
        <v>496</v>
      </c>
      <c r="P20" s="20">
        <v>4</v>
      </c>
      <c r="Q20" s="1" t="s">
        <v>511</v>
      </c>
      <c r="R20" s="21" t="s">
        <v>501</v>
      </c>
      <c r="S20" s="1" t="s">
        <v>499</v>
      </c>
    </row>
    <row r="21" spans="1:19" ht="24" customHeight="1" x14ac:dyDescent="0.15">
      <c r="A21" s="1" t="s">
        <v>119</v>
      </c>
      <c r="B21" s="1" t="s">
        <v>120</v>
      </c>
      <c r="C21" s="1">
        <v>3082</v>
      </c>
      <c r="D21" s="18">
        <v>10</v>
      </c>
      <c r="E21" s="18">
        <v>6.46133764</v>
      </c>
      <c r="F21" s="18">
        <v>-74.629516530000004</v>
      </c>
      <c r="G21" s="1">
        <v>10</v>
      </c>
      <c r="H21" s="1" t="s">
        <v>490</v>
      </c>
      <c r="I21" s="1" t="s">
        <v>122</v>
      </c>
      <c r="J21" s="1" t="s">
        <v>491</v>
      </c>
      <c r="K21" s="1" t="s">
        <v>494</v>
      </c>
      <c r="L21" s="1"/>
      <c r="M21" s="1" t="s">
        <v>494</v>
      </c>
      <c r="N21" s="1" t="s">
        <v>495</v>
      </c>
      <c r="O21" s="1" t="s">
        <v>496</v>
      </c>
      <c r="P21" s="20">
        <v>4</v>
      </c>
      <c r="Q21" s="1" t="s">
        <v>512</v>
      </c>
      <c r="R21" s="21" t="s">
        <v>501</v>
      </c>
      <c r="S21" s="1" t="s">
        <v>499</v>
      </c>
    </row>
    <row r="22" spans="1:19" ht="24" customHeight="1" x14ac:dyDescent="0.15">
      <c r="A22" s="1" t="s">
        <v>119</v>
      </c>
      <c r="B22" s="1" t="s">
        <v>120</v>
      </c>
      <c r="C22" s="1">
        <v>3089</v>
      </c>
      <c r="D22" s="18">
        <v>10</v>
      </c>
      <c r="E22" s="18">
        <v>6.4609561299999996</v>
      </c>
      <c r="F22" s="18">
        <v>-74.629983580000001</v>
      </c>
      <c r="G22" s="1">
        <v>10</v>
      </c>
      <c r="H22" s="1" t="s">
        <v>490</v>
      </c>
      <c r="I22" s="1" t="s">
        <v>122</v>
      </c>
      <c r="J22" s="1" t="s">
        <v>491</v>
      </c>
      <c r="K22" s="1" t="s">
        <v>494</v>
      </c>
      <c r="L22" s="1" t="s">
        <v>493</v>
      </c>
      <c r="M22" s="1" t="s">
        <v>494</v>
      </c>
      <c r="N22" s="1" t="s">
        <v>495</v>
      </c>
      <c r="O22" s="1" t="s">
        <v>496</v>
      </c>
      <c r="P22" s="20">
        <v>4</v>
      </c>
      <c r="Q22" s="1" t="s">
        <v>509</v>
      </c>
      <c r="R22" s="21" t="s">
        <v>501</v>
      </c>
      <c r="S22" s="1" t="s">
        <v>510</v>
      </c>
    </row>
    <row r="23" spans="1:19" ht="24" customHeight="1" x14ac:dyDescent="0.15">
      <c r="A23" s="1" t="s">
        <v>119</v>
      </c>
      <c r="B23" s="1" t="s">
        <v>120</v>
      </c>
      <c r="C23" s="1">
        <v>3567</v>
      </c>
      <c r="D23" s="18">
        <v>10</v>
      </c>
      <c r="E23" s="18">
        <v>6.4867170700000001</v>
      </c>
      <c r="F23" s="18">
        <v>-74.576228520000001</v>
      </c>
      <c r="G23" s="1">
        <v>10</v>
      </c>
      <c r="H23" s="1" t="s">
        <v>490</v>
      </c>
      <c r="I23" s="1" t="s">
        <v>122</v>
      </c>
      <c r="J23" s="1" t="s">
        <v>491</v>
      </c>
      <c r="K23" s="1" t="s">
        <v>494</v>
      </c>
      <c r="L23" s="1"/>
      <c r="M23" s="1" t="s">
        <v>494</v>
      </c>
      <c r="N23" s="1" t="s">
        <v>495</v>
      </c>
      <c r="O23" s="1" t="s">
        <v>496</v>
      </c>
      <c r="P23" s="20">
        <v>4</v>
      </c>
      <c r="Q23" s="1" t="s">
        <v>511</v>
      </c>
      <c r="R23" s="21" t="s">
        <v>501</v>
      </c>
      <c r="S23" s="1" t="s">
        <v>499</v>
      </c>
    </row>
    <row r="24" spans="1:19" ht="24" customHeight="1" x14ac:dyDescent="0.15">
      <c r="A24" s="1" t="s">
        <v>119</v>
      </c>
      <c r="B24" s="1" t="s">
        <v>120</v>
      </c>
      <c r="C24" s="1">
        <v>11872</v>
      </c>
      <c r="D24" s="18">
        <v>10</v>
      </c>
      <c r="E24" s="18">
        <v>6.4877337700000002</v>
      </c>
      <c r="F24" s="18">
        <v>-75.22063962</v>
      </c>
      <c r="G24" s="1">
        <v>10</v>
      </c>
      <c r="H24" s="1" t="s">
        <v>490</v>
      </c>
      <c r="I24" s="1" t="s">
        <v>122</v>
      </c>
      <c r="J24" s="1" t="s">
        <v>513</v>
      </c>
      <c r="K24" s="1" t="s">
        <v>494</v>
      </c>
      <c r="L24" s="1"/>
      <c r="M24" s="1" t="s">
        <v>494</v>
      </c>
      <c r="N24" s="1" t="s">
        <v>514</v>
      </c>
      <c r="O24" s="1" t="s">
        <v>515</v>
      </c>
      <c r="P24" s="20">
        <v>4</v>
      </c>
      <c r="Q24" s="1" t="s">
        <v>515</v>
      </c>
      <c r="R24" s="21" t="s">
        <v>501</v>
      </c>
      <c r="S24" s="1" t="s">
        <v>516</v>
      </c>
    </row>
    <row r="25" spans="1:19" ht="24" customHeight="1" x14ac:dyDescent="0.15">
      <c r="A25" s="1" t="s">
        <v>119</v>
      </c>
      <c r="B25" s="1" t="s">
        <v>120</v>
      </c>
      <c r="C25" s="1">
        <v>12227</v>
      </c>
      <c r="D25" s="18">
        <v>10</v>
      </c>
      <c r="E25" s="18">
        <v>6.4896322199999998</v>
      </c>
      <c r="F25" s="18">
        <v>-75.249717720000007</v>
      </c>
      <c r="G25" s="1">
        <v>10</v>
      </c>
      <c r="H25" s="1" t="s">
        <v>490</v>
      </c>
      <c r="I25" s="1" t="s">
        <v>122</v>
      </c>
      <c r="J25" s="1" t="s">
        <v>491</v>
      </c>
      <c r="K25" s="1" t="s">
        <v>494</v>
      </c>
      <c r="L25" s="1"/>
      <c r="M25" s="1" t="s">
        <v>494</v>
      </c>
      <c r="N25" s="1" t="s">
        <v>514</v>
      </c>
      <c r="O25" s="1" t="s">
        <v>515</v>
      </c>
      <c r="P25" s="20">
        <v>4</v>
      </c>
      <c r="Q25" s="1" t="s">
        <v>515</v>
      </c>
      <c r="R25" s="21" t="s">
        <v>501</v>
      </c>
      <c r="S25" s="1" t="s">
        <v>516</v>
      </c>
    </row>
    <row r="26" spans="1:19" ht="24" customHeight="1" x14ac:dyDescent="0.15">
      <c r="A26" s="1" t="s">
        <v>119</v>
      </c>
      <c r="B26" s="1" t="s">
        <v>120</v>
      </c>
      <c r="C26" s="1" t="s">
        <v>517</v>
      </c>
      <c r="D26" s="18">
        <v>8</v>
      </c>
      <c r="E26" s="18">
        <v>6.4962774999999997</v>
      </c>
      <c r="F26" s="18">
        <v>-74.741246099999998</v>
      </c>
      <c r="G26" s="1">
        <v>10</v>
      </c>
      <c r="H26" s="1" t="s">
        <v>490</v>
      </c>
      <c r="I26" s="1" t="s">
        <v>122</v>
      </c>
      <c r="J26" s="1" t="s">
        <v>491</v>
      </c>
      <c r="K26" s="1" t="s">
        <v>494</v>
      </c>
      <c r="L26" s="1"/>
      <c r="M26" s="1" t="s">
        <v>494</v>
      </c>
      <c r="N26" s="1" t="s">
        <v>495</v>
      </c>
      <c r="O26" s="1" t="s">
        <v>496</v>
      </c>
      <c r="P26" s="20">
        <v>3</v>
      </c>
      <c r="Q26" s="1" t="s">
        <v>518</v>
      </c>
      <c r="R26" s="21" t="s">
        <v>519</v>
      </c>
      <c r="S26" s="1" t="s">
        <v>506</v>
      </c>
    </row>
    <row r="27" spans="1:19" ht="24" customHeight="1" x14ac:dyDescent="0.15">
      <c r="A27" s="1" t="s">
        <v>119</v>
      </c>
      <c r="B27" s="1" t="s">
        <v>120</v>
      </c>
      <c r="C27" s="1" t="s">
        <v>520</v>
      </c>
      <c r="D27" s="18">
        <v>10</v>
      </c>
      <c r="E27" s="18">
        <v>6.4599580000000003</v>
      </c>
      <c r="F27" s="18">
        <v>-75.302425999999997</v>
      </c>
      <c r="G27" s="1">
        <v>10</v>
      </c>
      <c r="H27" s="1" t="s">
        <v>490</v>
      </c>
      <c r="I27" s="1" t="s">
        <v>122</v>
      </c>
      <c r="J27" s="1" t="s">
        <v>491</v>
      </c>
      <c r="K27" s="1" t="s">
        <v>494</v>
      </c>
      <c r="L27" s="1"/>
      <c r="M27" s="1" t="s">
        <v>494</v>
      </c>
      <c r="N27" s="1" t="s">
        <v>495</v>
      </c>
      <c r="O27" s="1" t="s">
        <v>496</v>
      </c>
      <c r="P27" s="20">
        <v>3</v>
      </c>
      <c r="Q27" s="1" t="s">
        <v>518</v>
      </c>
      <c r="R27" s="21" t="s">
        <v>519</v>
      </c>
      <c r="S27" s="1" t="s">
        <v>506</v>
      </c>
    </row>
    <row r="28" spans="1:19" ht="24" customHeight="1" x14ac:dyDescent="0.15">
      <c r="A28" s="1" t="s">
        <v>119</v>
      </c>
      <c r="B28" s="1" t="s">
        <v>120</v>
      </c>
      <c r="C28" s="1" t="s">
        <v>521</v>
      </c>
      <c r="D28" s="18">
        <v>10</v>
      </c>
      <c r="E28" s="18">
        <v>6.4600520000000001</v>
      </c>
      <c r="F28" s="18">
        <v>-75.302681000000007</v>
      </c>
      <c r="G28" s="1">
        <v>10</v>
      </c>
      <c r="H28" s="1" t="s">
        <v>490</v>
      </c>
      <c r="I28" s="1" t="s">
        <v>122</v>
      </c>
      <c r="J28" s="1" t="s">
        <v>491</v>
      </c>
      <c r="K28" s="1" t="s">
        <v>494</v>
      </c>
      <c r="L28" s="1"/>
      <c r="M28" s="1" t="s">
        <v>494</v>
      </c>
      <c r="N28" s="1" t="s">
        <v>495</v>
      </c>
      <c r="O28" s="1" t="s">
        <v>496</v>
      </c>
      <c r="P28" s="20">
        <v>3</v>
      </c>
      <c r="Q28" s="1" t="s">
        <v>518</v>
      </c>
      <c r="R28" s="21" t="s">
        <v>519</v>
      </c>
      <c r="S28" s="1" t="s">
        <v>506</v>
      </c>
    </row>
    <row r="29" spans="1:19" ht="24" customHeight="1" x14ac:dyDescent="0.15">
      <c r="A29" s="1" t="s">
        <v>119</v>
      </c>
      <c r="B29" s="1" t="s">
        <v>120</v>
      </c>
      <c r="C29" s="1" t="s">
        <v>522</v>
      </c>
      <c r="D29" s="18">
        <v>10</v>
      </c>
      <c r="E29" s="18">
        <v>6.4600809999999997</v>
      </c>
      <c r="F29" s="18">
        <v>-75.302766000000005</v>
      </c>
      <c r="G29" s="1">
        <v>10</v>
      </c>
      <c r="H29" s="1" t="s">
        <v>490</v>
      </c>
      <c r="I29" s="1" t="s">
        <v>122</v>
      </c>
      <c r="J29" s="1" t="s">
        <v>491</v>
      </c>
      <c r="K29" s="1" t="s">
        <v>494</v>
      </c>
      <c r="L29" s="1"/>
      <c r="M29" s="1" t="s">
        <v>494</v>
      </c>
      <c r="N29" s="1" t="s">
        <v>495</v>
      </c>
      <c r="O29" s="1" t="s">
        <v>496</v>
      </c>
      <c r="P29" s="20">
        <v>3</v>
      </c>
      <c r="Q29" s="1" t="s">
        <v>518</v>
      </c>
      <c r="R29" s="21" t="s">
        <v>519</v>
      </c>
      <c r="S29" s="1" t="s">
        <v>506</v>
      </c>
    </row>
    <row r="30" spans="1:19" ht="24" customHeight="1" x14ac:dyDescent="0.15">
      <c r="A30" s="1" t="s">
        <v>119</v>
      </c>
      <c r="B30" s="1" t="s">
        <v>120</v>
      </c>
      <c r="C30" s="1" t="s">
        <v>523</v>
      </c>
      <c r="D30" s="18">
        <v>10</v>
      </c>
      <c r="E30" s="18">
        <v>6.460108</v>
      </c>
      <c r="F30" s="18">
        <v>-75.302852999999999</v>
      </c>
      <c r="G30" s="1">
        <v>10</v>
      </c>
      <c r="H30" s="1" t="s">
        <v>490</v>
      </c>
      <c r="I30" s="1" t="s">
        <v>122</v>
      </c>
      <c r="J30" s="1" t="s">
        <v>491</v>
      </c>
      <c r="K30" s="1" t="s">
        <v>494</v>
      </c>
      <c r="L30" s="1"/>
      <c r="M30" s="1" t="s">
        <v>494</v>
      </c>
      <c r="N30" s="1" t="s">
        <v>495</v>
      </c>
      <c r="O30" s="1" t="s">
        <v>496</v>
      </c>
      <c r="P30" s="20">
        <v>3</v>
      </c>
      <c r="Q30" s="1" t="s">
        <v>518</v>
      </c>
      <c r="R30" s="21" t="s">
        <v>519</v>
      </c>
      <c r="S30" s="1" t="s">
        <v>506</v>
      </c>
    </row>
    <row r="31" spans="1:19" ht="24" customHeight="1" x14ac:dyDescent="0.15">
      <c r="A31" s="1" t="s">
        <v>119</v>
      </c>
      <c r="B31" s="1" t="s">
        <v>120</v>
      </c>
      <c r="C31" s="1" t="s">
        <v>524</v>
      </c>
      <c r="D31" s="18">
        <v>10</v>
      </c>
      <c r="E31" s="18">
        <v>6.4601319999999998</v>
      </c>
      <c r="F31" s="18">
        <v>-75.302940000000007</v>
      </c>
      <c r="G31" s="1">
        <v>10</v>
      </c>
      <c r="H31" s="1" t="s">
        <v>490</v>
      </c>
      <c r="I31" s="1" t="s">
        <v>122</v>
      </c>
      <c r="J31" s="1" t="s">
        <v>491</v>
      </c>
      <c r="K31" s="1" t="s">
        <v>494</v>
      </c>
      <c r="L31" s="1"/>
      <c r="M31" s="1" t="s">
        <v>494</v>
      </c>
      <c r="N31" s="1" t="s">
        <v>495</v>
      </c>
      <c r="O31" s="1" t="s">
        <v>496</v>
      </c>
      <c r="P31" s="20">
        <v>3</v>
      </c>
      <c r="Q31" s="1" t="s">
        <v>518</v>
      </c>
      <c r="R31" s="21" t="s">
        <v>519</v>
      </c>
      <c r="S31" s="1" t="s">
        <v>506</v>
      </c>
    </row>
    <row r="32" spans="1:19" ht="24" customHeight="1" x14ac:dyDescent="0.15">
      <c r="A32" s="1" t="s">
        <v>119</v>
      </c>
      <c r="B32" s="1" t="s">
        <v>120</v>
      </c>
      <c r="C32" s="1" t="s">
        <v>525</v>
      </c>
      <c r="D32" s="18">
        <v>10</v>
      </c>
      <c r="E32" s="18">
        <v>6.4601290000000002</v>
      </c>
      <c r="F32" s="18">
        <v>-75.303028999999995</v>
      </c>
      <c r="G32" s="1">
        <v>10</v>
      </c>
      <c r="H32" s="1" t="s">
        <v>490</v>
      </c>
      <c r="I32" s="1" t="s">
        <v>122</v>
      </c>
      <c r="J32" s="1" t="s">
        <v>491</v>
      </c>
      <c r="K32" s="1" t="s">
        <v>494</v>
      </c>
      <c r="L32" s="1"/>
      <c r="M32" s="1" t="s">
        <v>494</v>
      </c>
      <c r="N32" s="1" t="s">
        <v>495</v>
      </c>
      <c r="O32" s="1" t="s">
        <v>496</v>
      </c>
      <c r="P32" s="20">
        <v>3</v>
      </c>
      <c r="Q32" s="1" t="s">
        <v>518</v>
      </c>
      <c r="R32" s="21" t="s">
        <v>519</v>
      </c>
      <c r="S32" s="1" t="s">
        <v>506</v>
      </c>
    </row>
    <row r="33" spans="1:19" ht="24" customHeight="1" x14ac:dyDescent="0.15">
      <c r="A33" s="1" t="s">
        <v>119</v>
      </c>
      <c r="B33" s="1" t="s">
        <v>120</v>
      </c>
      <c r="C33" s="1">
        <v>419</v>
      </c>
      <c r="D33" s="18">
        <v>10</v>
      </c>
      <c r="E33" s="18">
        <v>6.5230013299999996</v>
      </c>
      <c r="F33" s="18">
        <v>-74.879217209999993</v>
      </c>
      <c r="G33" s="1">
        <v>10</v>
      </c>
      <c r="H33" s="1" t="s">
        <v>490</v>
      </c>
      <c r="I33" s="1" t="s">
        <v>122</v>
      </c>
      <c r="J33" s="1" t="s">
        <v>526</v>
      </c>
      <c r="K33" s="1" t="s">
        <v>492</v>
      </c>
      <c r="L33" s="1"/>
      <c r="M33" s="1" t="s">
        <v>494</v>
      </c>
      <c r="N33" s="1" t="s">
        <v>507</v>
      </c>
      <c r="O33" s="1" t="s">
        <v>496</v>
      </c>
      <c r="P33" s="20">
        <v>3</v>
      </c>
      <c r="Q33" s="1" t="s">
        <v>527</v>
      </c>
      <c r="R33" s="21" t="s">
        <v>519</v>
      </c>
      <c r="S33" s="1" t="s">
        <v>499</v>
      </c>
    </row>
    <row r="34" spans="1:19" ht="24" customHeight="1" x14ac:dyDescent="0.15">
      <c r="A34" s="1" t="s">
        <v>119</v>
      </c>
      <c r="B34" s="1" t="s">
        <v>120</v>
      </c>
      <c r="C34" s="1">
        <v>921</v>
      </c>
      <c r="D34" s="18">
        <v>10</v>
      </c>
      <c r="E34" s="18">
        <v>6.48764786</v>
      </c>
      <c r="F34" s="18">
        <v>-74.609325339999998</v>
      </c>
      <c r="G34" s="1">
        <v>10</v>
      </c>
      <c r="H34" s="1" t="s">
        <v>490</v>
      </c>
      <c r="I34" s="1" t="s">
        <v>122</v>
      </c>
      <c r="J34" s="1" t="s">
        <v>491</v>
      </c>
      <c r="K34" s="1" t="s">
        <v>492</v>
      </c>
      <c r="L34" s="1"/>
      <c r="M34" s="1" t="s">
        <v>494</v>
      </c>
      <c r="N34" s="1" t="s">
        <v>507</v>
      </c>
      <c r="O34" s="1" t="s">
        <v>496</v>
      </c>
      <c r="P34" s="20">
        <v>3</v>
      </c>
      <c r="Q34" s="1" t="s">
        <v>527</v>
      </c>
      <c r="R34" s="21" t="s">
        <v>519</v>
      </c>
      <c r="S34" s="1" t="s">
        <v>499</v>
      </c>
    </row>
    <row r="35" spans="1:19" ht="24" customHeight="1" x14ac:dyDescent="0.15">
      <c r="A35" s="1" t="s">
        <v>119</v>
      </c>
      <c r="B35" s="1" t="s">
        <v>120</v>
      </c>
      <c r="C35" s="1">
        <v>963</v>
      </c>
      <c r="D35" s="18">
        <v>10</v>
      </c>
      <c r="E35" s="18">
        <v>6.48726044</v>
      </c>
      <c r="F35" s="18">
        <v>-74.611153439999995</v>
      </c>
      <c r="G35" s="1">
        <v>10</v>
      </c>
      <c r="H35" s="1" t="s">
        <v>490</v>
      </c>
      <c r="I35" s="1" t="s">
        <v>122</v>
      </c>
      <c r="J35" s="1" t="s">
        <v>491</v>
      </c>
      <c r="K35" s="1" t="s">
        <v>492</v>
      </c>
      <c r="L35" s="1"/>
      <c r="M35" s="1" t="s">
        <v>494</v>
      </c>
      <c r="N35" s="1" t="s">
        <v>507</v>
      </c>
      <c r="O35" s="1" t="s">
        <v>496</v>
      </c>
      <c r="P35" s="20">
        <v>3</v>
      </c>
      <c r="Q35" s="1" t="s">
        <v>527</v>
      </c>
      <c r="R35" s="21" t="s">
        <v>519</v>
      </c>
      <c r="S35" s="1" t="s">
        <v>499</v>
      </c>
    </row>
    <row r="36" spans="1:19" ht="24" customHeight="1" x14ac:dyDescent="0.15">
      <c r="A36" s="1" t="s">
        <v>119</v>
      </c>
      <c r="B36" s="1" t="s">
        <v>120</v>
      </c>
      <c r="C36" s="1">
        <v>1844</v>
      </c>
      <c r="D36" s="18">
        <v>10</v>
      </c>
      <c r="E36" s="18">
        <v>6.4847067799999998</v>
      </c>
      <c r="F36" s="18">
        <v>-74.543808310000003</v>
      </c>
      <c r="G36" s="1">
        <v>10</v>
      </c>
      <c r="H36" s="1" t="s">
        <v>490</v>
      </c>
      <c r="I36" s="1" t="s">
        <v>122</v>
      </c>
      <c r="J36" s="1" t="s">
        <v>491</v>
      </c>
      <c r="K36" s="1" t="s">
        <v>494</v>
      </c>
      <c r="L36" s="1"/>
      <c r="M36" s="1" t="s">
        <v>494</v>
      </c>
      <c r="N36" s="1" t="s">
        <v>495</v>
      </c>
      <c r="O36" s="1" t="s">
        <v>496</v>
      </c>
      <c r="P36" s="20">
        <v>3</v>
      </c>
      <c r="Q36" s="1" t="s">
        <v>518</v>
      </c>
      <c r="R36" s="21" t="s">
        <v>519</v>
      </c>
      <c r="S36" s="1" t="s">
        <v>506</v>
      </c>
    </row>
    <row r="37" spans="1:19" ht="24" customHeight="1" x14ac:dyDescent="0.15">
      <c r="A37" s="1" t="s">
        <v>119</v>
      </c>
      <c r="B37" s="1" t="s">
        <v>120</v>
      </c>
      <c r="C37" s="1">
        <v>1845</v>
      </c>
      <c r="D37" s="18">
        <v>10</v>
      </c>
      <c r="E37" s="18">
        <v>6.48468731</v>
      </c>
      <c r="F37" s="18">
        <v>-74.543895390000003</v>
      </c>
      <c r="G37" s="1">
        <v>10</v>
      </c>
      <c r="H37" s="1" t="s">
        <v>490</v>
      </c>
      <c r="I37" s="1" t="s">
        <v>122</v>
      </c>
      <c r="J37" s="1" t="s">
        <v>491</v>
      </c>
      <c r="K37" s="1" t="s">
        <v>494</v>
      </c>
      <c r="L37" s="1"/>
      <c r="M37" s="1" t="s">
        <v>494</v>
      </c>
      <c r="N37" s="1" t="s">
        <v>495</v>
      </c>
      <c r="O37" s="1" t="s">
        <v>496</v>
      </c>
      <c r="P37" s="20">
        <v>3</v>
      </c>
      <c r="Q37" s="1" t="s">
        <v>518</v>
      </c>
      <c r="R37" s="21" t="s">
        <v>519</v>
      </c>
      <c r="S37" s="1" t="s">
        <v>506</v>
      </c>
    </row>
    <row r="38" spans="1:19" ht="24" customHeight="1" x14ac:dyDescent="0.15">
      <c r="A38" s="1" t="s">
        <v>119</v>
      </c>
      <c r="B38" s="1" t="s">
        <v>120</v>
      </c>
      <c r="C38" s="1">
        <v>1846</v>
      </c>
      <c r="D38" s="18">
        <v>10</v>
      </c>
      <c r="E38" s="18">
        <v>6.4846682600000003</v>
      </c>
      <c r="F38" s="18">
        <v>-74.543982189999994</v>
      </c>
      <c r="G38" s="1">
        <v>10</v>
      </c>
      <c r="H38" s="1" t="s">
        <v>490</v>
      </c>
      <c r="I38" s="1" t="s">
        <v>122</v>
      </c>
      <c r="J38" s="1" t="s">
        <v>491</v>
      </c>
      <c r="K38" s="1" t="s">
        <v>494</v>
      </c>
      <c r="L38" s="1"/>
      <c r="M38" s="1" t="s">
        <v>494</v>
      </c>
      <c r="N38" s="1" t="s">
        <v>495</v>
      </c>
      <c r="O38" s="1" t="s">
        <v>496</v>
      </c>
      <c r="P38" s="20">
        <v>3</v>
      </c>
      <c r="Q38" s="1" t="s">
        <v>518</v>
      </c>
      <c r="R38" s="21" t="s">
        <v>519</v>
      </c>
      <c r="S38" s="1" t="s">
        <v>506</v>
      </c>
    </row>
    <row r="39" spans="1:19" ht="24" customHeight="1" x14ac:dyDescent="0.15">
      <c r="A39" s="1" t="s">
        <v>119</v>
      </c>
      <c r="B39" s="1" t="s">
        <v>120</v>
      </c>
      <c r="C39" s="1">
        <v>1847</v>
      </c>
      <c r="D39" s="18">
        <v>10</v>
      </c>
      <c r="E39" s="18">
        <v>6.4846490899999996</v>
      </c>
      <c r="F39" s="18">
        <v>-74.544068679999995</v>
      </c>
      <c r="G39" s="1">
        <v>10</v>
      </c>
      <c r="H39" s="1" t="s">
        <v>490</v>
      </c>
      <c r="I39" s="1" t="s">
        <v>122</v>
      </c>
      <c r="J39" s="1" t="s">
        <v>491</v>
      </c>
      <c r="K39" s="1" t="s">
        <v>494</v>
      </c>
      <c r="L39" s="1"/>
      <c r="M39" s="1" t="s">
        <v>494</v>
      </c>
      <c r="N39" s="1" t="s">
        <v>495</v>
      </c>
      <c r="O39" s="1" t="s">
        <v>496</v>
      </c>
      <c r="P39" s="20">
        <v>3</v>
      </c>
      <c r="Q39" s="1" t="s">
        <v>518</v>
      </c>
      <c r="R39" s="21" t="s">
        <v>519</v>
      </c>
      <c r="S39" s="1" t="s">
        <v>506</v>
      </c>
    </row>
    <row r="40" spans="1:19" ht="24" customHeight="1" x14ac:dyDescent="0.15">
      <c r="A40" s="1" t="s">
        <v>119</v>
      </c>
      <c r="B40" s="1" t="s">
        <v>120</v>
      </c>
      <c r="C40" s="1">
        <v>1935</v>
      </c>
      <c r="D40" s="18">
        <v>10</v>
      </c>
      <c r="E40" s="18">
        <v>6.4828296700000001</v>
      </c>
      <c r="F40" s="18">
        <v>-74.55125142</v>
      </c>
      <c r="G40" s="1">
        <v>10</v>
      </c>
      <c r="H40" s="1" t="s">
        <v>490</v>
      </c>
      <c r="I40" s="1" t="s">
        <v>122</v>
      </c>
      <c r="J40" s="1" t="s">
        <v>513</v>
      </c>
      <c r="K40" s="1" t="s">
        <v>494</v>
      </c>
      <c r="L40" s="1"/>
      <c r="M40" s="1" t="s">
        <v>494</v>
      </c>
      <c r="N40" s="1" t="s">
        <v>495</v>
      </c>
      <c r="O40" s="1" t="s">
        <v>496</v>
      </c>
      <c r="P40" s="20">
        <v>3</v>
      </c>
      <c r="Q40" s="1" t="s">
        <v>518</v>
      </c>
      <c r="R40" s="21" t="s">
        <v>519</v>
      </c>
      <c r="S40" s="1" t="s">
        <v>506</v>
      </c>
    </row>
    <row r="41" spans="1:19" ht="24" customHeight="1" x14ac:dyDescent="0.15">
      <c r="A41" s="1" t="s">
        <v>119</v>
      </c>
      <c r="B41" s="1" t="s">
        <v>120</v>
      </c>
      <c r="C41" s="1">
        <v>1936</v>
      </c>
      <c r="D41" s="18">
        <v>10</v>
      </c>
      <c r="E41" s="18">
        <v>6.4827578099999998</v>
      </c>
      <c r="F41" s="18">
        <v>-74.551304939999994</v>
      </c>
      <c r="G41" s="1">
        <v>10</v>
      </c>
      <c r="H41" s="1" t="s">
        <v>490</v>
      </c>
      <c r="I41" s="1" t="s">
        <v>122</v>
      </c>
      <c r="J41" s="1" t="s">
        <v>513</v>
      </c>
      <c r="K41" s="1" t="s">
        <v>494</v>
      </c>
      <c r="L41" s="1"/>
      <c r="M41" s="1" t="s">
        <v>494</v>
      </c>
      <c r="N41" s="1" t="s">
        <v>495</v>
      </c>
      <c r="O41" s="1" t="s">
        <v>496</v>
      </c>
      <c r="P41" s="20">
        <v>3</v>
      </c>
      <c r="Q41" s="1" t="s">
        <v>518</v>
      </c>
      <c r="R41" s="21" t="s">
        <v>519</v>
      </c>
      <c r="S41" s="1" t="s">
        <v>506</v>
      </c>
    </row>
    <row r="42" spans="1:19" ht="24" customHeight="1" x14ac:dyDescent="0.15">
      <c r="A42" s="1" t="s">
        <v>119</v>
      </c>
      <c r="B42" s="1" t="s">
        <v>120</v>
      </c>
      <c r="C42" s="1">
        <v>1937</v>
      </c>
      <c r="D42" s="18">
        <v>10</v>
      </c>
      <c r="E42" s="18">
        <v>6.4826887099999997</v>
      </c>
      <c r="F42" s="18">
        <v>-74.551361009999994</v>
      </c>
      <c r="G42" s="1">
        <v>10</v>
      </c>
      <c r="H42" s="1" t="s">
        <v>490</v>
      </c>
      <c r="I42" s="1" t="s">
        <v>122</v>
      </c>
      <c r="J42" s="1" t="s">
        <v>513</v>
      </c>
      <c r="K42" s="1" t="s">
        <v>494</v>
      </c>
      <c r="L42" s="1"/>
      <c r="M42" s="1" t="s">
        <v>494</v>
      </c>
      <c r="N42" s="1" t="s">
        <v>495</v>
      </c>
      <c r="O42" s="1" t="s">
        <v>496</v>
      </c>
      <c r="P42" s="20">
        <v>3</v>
      </c>
      <c r="Q42" s="1" t="s">
        <v>518</v>
      </c>
      <c r="R42" s="21" t="s">
        <v>519</v>
      </c>
      <c r="S42" s="1" t="s">
        <v>506</v>
      </c>
    </row>
    <row r="43" spans="1:19" ht="24" customHeight="1" x14ac:dyDescent="0.15">
      <c r="A43" s="1" t="s">
        <v>119</v>
      </c>
      <c r="B43" s="1" t="s">
        <v>120</v>
      </c>
      <c r="C43" s="1">
        <v>1938</v>
      </c>
      <c r="D43" s="18">
        <v>10</v>
      </c>
      <c r="E43" s="18">
        <v>6.4826231700000001</v>
      </c>
      <c r="F43" s="18">
        <v>-74.551419210000006</v>
      </c>
      <c r="G43" s="1">
        <v>10</v>
      </c>
      <c r="H43" s="1" t="s">
        <v>490</v>
      </c>
      <c r="I43" s="1" t="s">
        <v>122</v>
      </c>
      <c r="J43" s="1" t="s">
        <v>513</v>
      </c>
      <c r="K43" s="1" t="s">
        <v>494</v>
      </c>
      <c r="L43" s="1"/>
      <c r="M43" s="1" t="s">
        <v>494</v>
      </c>
      <c r="N43" s="1" t="s">
        <v>495</v>
      </c>
      <c r="O43" s="1" t="s">
        <v>496</v>
      </c>
      <c r="P43" s="20">
        <v>3</v>
      </c>
      <c r="Q43" s="1" t="s">
        <v>518</v>
      </c>
      <c r="R43" s="21" t="s">
        <v>519</v>
      </c>
      <c r="S43" s="1" t="s">
        <v>506</v>
      </c>
    </row>
    <row r="44" spans="1:19" ht="24" customHeight="1" x14ac:dyDescent="0.15">
      <c r="A44" s="1" t="s">
        <v>119</v>
      </c>
      <c r="B44" s="1" t="s">
        <v>120</v>
      </c>
      <c r="C44" s="1">
        <v>1939</v>
      </c>
      <c r="D44" s="18">
        <v>10</v>
      </c>
      <c r="E44" s="18">
        <v>6.48256341</v>
      </c>
      <c r="F44" s="18">
        <v>-74.551480679999997</v>
      </c>
      <c r="G44" s="1">
        <v>10</v>
      </c>
      <c r="H44" s="1" t="s">
        <v>490</v>
      </c>
      <c r="I44" s="1" t="s">
        <v>122</v>
      </c>
      <c r="J44" s="1" t="s">
        <v>513</v>
      </c>
      <c r="K44" s="1" t="s">
        <v>494</v>
      </c>
      <c r="L44" s="1"/>
      <c r="M44" s="1" t="s">
        <v>494</v>
      </c>
      <c r="N44" s="1" t="s">
        <v>495</v>
      </c>
      <c r="O44" s="1" t="s">
        <v>496</v>
      </c>
      <c r="P44" s="20">
        <v>3</v>
      </c>
      <c r="Q44" s="1" t="s">
        <v>518</v>
      </c>
      <c r="R44" s="21" t="s">
        <v>519</v>
      </c>
      <c r="S44" s="1" t="s">
        <v>506</v>
      </c>
    </row>
    <row r="45" spans="1:19" ht="24" customHeight="1" x14ac:dyDescent="0.15">
      <c r="A45" s="1" t="s">
        <v>119</v>
      </c>
      <c r="B45" s="1" t="s">
        <v>120</v>
      </c>
      <c r="C45" s="1">
        <v>1941</v>
      </c>
      <c r="D45" s="18">
        <v>10</v>
      </c>
      <c r="E45" s="18">
        <v>6.4824418699999997</v>
      </c>
      <c r="F45" s="18">
        <v>-74.551608869999995</v>
      </c>
      <c r="G45" s="1">
        <v>10</v>
      </c>
      <c r="H45" s="1" t="s">
        <v>490</v>
      </c>
      <c r="I45" s="1" t="s">
        <v>122</v>
      </c>
      <c r="J45" s="1" t="s">
        <v>513</v>
      </c>
      <c r="K45" s="1" t="s">
        <v>494</v>
      </c>
      <c r="L45" s="1"/>
      <c r="M45" s="1" t="s">
        <v>494</v>
      </c>
      <c r="N45" s="1" t="s">
        <v>495</v>
      </c>
      <c r="O45" s="1" t="s">
        <v>496</v>
      </c>
      <c r="P45" s="20">
        <v>3</v>
      </c>
      <c r="Q45" s="1" t="s">
        <v>518</v>
      </c>
      <c r="R45" s="21" t="s">
        <v>519</v>
      </c>
      <c r="S45" s="1" t="s">
        <v>506</v>
      </c>
    </row>
    <row r="46" spans="1:19" ht="24" customHeight="1" x14ac:dyDescent="0.15">
      <c r="A46" s="1" t="s">
        <v>119</v>
      </c>
      <c r="B46" s="1" t="s">
        <v>120</v>
      </c>
      <c r="C46" s="1">
        <v>1942</v>
      </c>
      <c r="D46" s="18">
        <v>10</v>
      </c>
      <c r="E46" s="18">
        <v>6.4823771099999998</v>
      </c>
      <c r="F46" s="18">
        <v>-74.551669739999994</v>
      </c>
      <c r="G46" s="1">
        <v>10</v>
      </c>
      <c r="H46" s="1" t="s">
        <v>490</v>
      </c>
      <c r="I46" s="1" t="s">
        <v>122</v>
      </c>
      <c r="J46" s="1" t="s">
        <v>513</v>
      </c>
      <c r="K46" s="1" t="s">
        <v>494</v>
      </c>
      <c r="L46" s="1"/>
      <c r="M46" s="1" t="s">
        <v>494</v>
      </c>
      <c r="N46" s="1" t="s">
        <v>495</v>
      </c>
      <c r="O46" s="1" t="s">
        <v>496</v>
      </c>
      <c r="P46" s="20">
        <v>3</v>
      </c>
      <c r="Q46" s="1" t="s">
        <v>518</v>
      </c>
      <c r="R46" s="21" t="s">
        <v>519</v>
      </c>
      <c r="S46" s="1" t="s">
        <v>506</v>
      </c>
    </row>
    <row r="47" spans="1:19" ht="24" customHeight="1" x14ac:dyDescent="0.15">
      <c r="A47" s="1" t="s">
        <v>119</v>
      </c>
      <c r="B47" s="1" t="s">
        <v>120</v>
      </c>
      <c r="C47" s="1">
        <v>1943</v>
      </c>
      <c r="D47" s="18">
        <v>10</v>
      </c>
      <c r="E47" s="18">
        <v>6.4823128499999996</v>
      </c>
      <c r="F47" s="18">
        <v>-74.551732509999994</v>
      </c>
      <c r="G47" s="1">
        <v>10</v>
      </c>
      <c r="H47" s="1" t="s">
        <v>490</v>
      </c>
      <c r="I47" s="1" t="s">
        <v>122</v>
      </c>
      <c r="J47" s="1" t="s">
        <v>513</v>
      </c>
      <c r="K47" s="1" t="s">
        <v>494</v>
      </c>
      <c r="L47" s="1"/>
      <c r="M47" s="1" t="s">
        <v>494</v>
      </c>
      <c r="N47" s="1" t="s">
        <v>495</v>
      </c>
      <c r="O47" s="1" t="s">
        <v>496</v>
      </c>
      <c r="P47" s="20">
        <v>3</v>
      </c>
      <c r="Q47" s="1" t="s">
        <v>518</v>
      </c>
      <c r="R47" s="21" t="s">
        <v>519</v>
      </c>
      <c r="S47" s="1" t="s">
        <v>506</v>
      </c>
    </row>
    <row r="48" spans="1:19" ht="24" customHeight="1" x14ac:dyDescent="0.15">
      <c r="A48" s="1" t="s">
        <v>119</v>
      </c>
      <c r="B48" s="1" t="s">
        <v>120</v>
      </c>
      <c r="C48" s="1">
        <v>1944</v>
      </c>
      <c r="D48" s="18">
        <v>10</v>
      </c>
      <c r="E48" s="18">
        <v>6.4822490100000003</v>
      </c>
      <c r="F48" s="18">
        <v>-74.551796420000002</v>
      </c>
      <c r="G48" s="1">
        <v>10</v>
      </c>
      <c r="H48" s="1" t="s">
        <v>490</v>
      </c>
      <c r="I48" s="1" t="s">
        <v>122</v>
      </c>
      <c r="J48" s="1" t="s">
        <v>513</v>
      </c>
      <c r="K48" s="1" t="s">
        <v>494</v>
      </c>
      <c r="L48" s="1"/>
      <c r="M48" s="1" t="s">
        <v>494</v>
      </c>
      <c r="N48" s="1" t="s">
        <v>495</v>
      </c>
      <c r="O48" s="1" t="s">
        <v>496</v>
      </c>
      <c r="P48" s="20">
        <v>3</v>
      </c>
      <c r="Q48" s="1" t="s">
        <v>518</v>
      </c>
      <c r="R48" s="21" t="s">
        <v>519</v>
      </c>
      <c r="S48" s="1" t="s">
        <v>506</v>
      </c>
    </row>
    <row r="49" spans="1:19" ht="24" customHeight="1" x14ac:dyDescent="0.15">
      <c r="A49" s="1" t="s">
        <v>119</v>
      </c>
      <c r="B49" s="1" t="s">
        <v>120</v>
      </c>
      <c r="C49" s="1">
        <v>1945</v>
      </c>
      <c r="D49" s="18">
        <v>10</v>
      </c>
      <c r="E49" s="18">
        <v>6.4821850699999999</v>
      </c>
      <c r="F49" s="18">
        <v>-74.551860320000003</v>
      </c>
      <c r="G49" s="1">
        <v>10</v>
      </c>
      <c r="H49" s="1" t="s">
        <v>490</v>
      </c>
      <c r="I49" s="1" t="s">
        <v>122</v>
      </c>
      <c r="J49" s="1" t="s">
        <v>513</v>
      </c>
      <c r="K49" s="1" t="s">
        <v>494</v>
      </c>
      <c r="L49" s="1"/>
      <c r="M49" s="1" t="s">
        <v>494</v>
      </c>
      <c r="N49" s="1" t="s">
        <v>495</v>
      </c>
      <c r="O49" s="1" t="s">
        <v>496</v>
      </c>
      <c r="P49" s="20">
        <v>3</v>
      </c>
      <c r="Q49" s="1" t="s">
        <v>518</v>
      </c>
      <c r="R49" s="21" t="s">
        <v>519</v>
      </c>
      <c r="S49" s="1" t="s">
        <v>506</v>
      </c>
    </row>
    <row r="50" spans="1:19" ht="24" customHeight="1" x14ac:dyDescent="0.15">
      <c r="A50" s="1" t="s">
        <v>119</v>
      </c>
      <c r="B50" s="1" t="s">
        <v>120</v>
      </c>
      <c r="C50" s="1">
        <v>1946</v>
      </c>
      <c r="D50" s="18">
        <v>10</v>
      </c>
      <c r="E50" s="18">
        <v>6.4821202500000004</v>
      </c>
      <c r="F50" s="18">
        <v>-74.551923360000004</v>
      </c>
      <c r="G50" s="1">
        <v>10</v>
      </c>
      <c r="H50" s="1" t="s">
        <v>490</v>
      </c>
      <c r="I50" s="1" t="s">
        <v>122</v>
      </c>
      <c r="J50" s="1" t="s">
        <v>513</v>
      </c>
      <c r="K50" s="1" t="s">
        <v>494</v>
      </c>
      <c r="L50" s="1"/>
      <c r="M50" s="1" t="s">
        <v>494</v>
      </c>
      <c r="N50" s="1" t="s">
        <v>495</v>
      </c>
      <c r="O50" s="1" t="s">
        <v>496</v>
      </c>
      <c r="P50" s="20">
        <v>3</v>
      </c>
      <c r="Q50" s="1" t="s">
        <v>518</v>
      </c>
      <c r="R50" s="21" t="s">
        <v>519</v>
      </c>
      <c r="S50" s="1" t="s">
        <v>506</v>
      </c>
    </row>
    <row r="51" spans="1:19" ht="24" customHeight="1" x14ac:dyDescent="0.15">
      <c r="A51" s="1" t="s">
        <v>119</v>
      </c>
      <c r="B51" s="1" t="s">
        <v>120</v>
      </c>
      <c r="C51" s="1">
        <v>1947</v>
      </c>
      <c r="D51" s="18">
        <v>10</v>
      </c>
      <c r="E51" s="18">
        <v>6.4820551100000001</v>
      </c>
      <c r="F51" s="18">
        <v>-74.551986029999995</v>
      </c>
      <c r="G51" s="1">
        <v>10</v>
      </c>
      <c r="H51" s="1" t="s">
        <v>490</v>
      </c>
      <c r="I51" s="1" t="s">
        <v>122</v>
      </c>
      <c r="J51" s="1" t="s">
        <v>513</v>
      </c>
      <c r="K51" s="1" t="s">
        <v>494</v>
      </c>
      <c r="L51" s="1"/>
      <c r="M51" s="1" t="s">
        <v>494</v>
      </c>
      <c r="N51" s="1" t="s">
        <v>495</v>
      </c>
      <c r="O51" s="1" t="s">
        <v>496</v>
      </c>
      <c r="P51" s="20">
        <v>3</v>
      </c>
      <c r="Q51" s="1" t="s">
        <v>518</v>
      </c>
      <c r="R51" s="21" t="s">
        <v>519</v>
      </c>
      <c r="S51" s="1" t="s">
        <v>506</v>
      </c>
    </row>
    <row r="52" spans="1:19" ht="24" customHeight="1" x14ac:dyDescent="0.15">
      <c r="A52" s="1" t="s">
        <v>119</v>
      </c>
      <c r="B52" s="1" t="s">
        <v>120</v>
      </c>
      <c r="C52" s="1">
        <v>1948</v>
      </c>
      <c r="D52" s="18">
        <v>10</v>
      </c>
      <c r="E52" s="18">
        <v>6.48199009</v>
      </c>
      <c r="F52" s="18">
        <v>-74.552048819999996</v>
      </c>
      <c r="G52" s="1">
        <v>10</v>
      </c>
      <c r="H52" s="1" t="s">
        <v>490</v>
      </c>
      <c r="I52" s="1" t="s">
        <v>122</v>
      </c>
      <c r="J52" s="1" t="s">
        <v>513</v>
      </c>
      <c r="K52" s="1" t="s">
        <v>494</v>
      </c>
      <c r="L52" s="1"/>
      <c r="M52" s="1" t="s">
        <v>494</v>
      </c>
      <c r="N52" s="1" t="s">
        <v>495</v>
      </c>
      <c r="O52" s="1" t="s">
        <v>496</v>
      </c>
      <c r="P52" s="20">
        <v>3</v>
      </c>
      <c r="Q52" s="1" t="s">
        <v>518</v>
      </c>
      <c r="R52" s="21" t="s">
        <v>519</v>
      </c>
      <c r="S52" s="1" t="s">
        <v>506</v>
      </c>
    </row>
    <row r="53" spans="1:19" ht="24" customHeight="1" x14ac:dyDescent="0.15">
      <c r="A53" s="1" t="s">
        <v>119</v>
      </c>
      <c r="B53" s="1" t="s">
        <v>120</v>
      </c>
      <c r="C53" s="1">
        <v>1949</v>
      </c>
      <c r="D53" s="18">
        <v>10</v>
      </c>
      <c r="E53" s="18">
        <v>6.48192609</v>
      </c>
      <c r="F53" s="18">
        <v>-74.552112460000004</v>
      </c>
      <c r="G53" s="1">
        <v>10</v>
      </c>
      <c r="H53" s="1" t="s">
        <v>490</v>
      </c>
      <c r="I53" s="1" t="s">
        <v>122</v>
      </c>
      <c r="J53" s="1" t="s">
        <v>513</v>
      </c>
      <c r="K53" s="1" t="s">
        <v>494</v>
      </c>
      <c r="L53" s="1"/>
      <c r="M53" s="1" t="s">
        <v>494</v>
      </c>
      <c r="N53" s="1" t="s">
        <v>495</v>
      </c>
      <c r="O53" s="1" t="s">
        <v>496</v>
      </c>
      <c r="P53" s="20">
        <v>3</v>
      </c>
      <c r="Q53" s="1" t="s">
        <v>518</v>
      </c>
      <c r="R53" s="21" t="s">
        <v>519</v>
      </c>
      <c r="S53" s="1" t="s">
        <v>506</v>
      </c>
    </row>
    <row r="54" spans="1:19" ht="24" customHeight="1" x14ac:dyDescent="0.15">
      <c r="A54" s="1" t="s">
        <v>119</v>
      </c>
      <c r="B54" s="1" t="s">
        <v>120</v>
      </c>
      <c r="C54" s="1">
        <v>1950</v>
      </c>
      <c r="D54" s="18">
        <v>10</v>
      </c>
      <c r="E54" s="18">
        <v>6.4818632100000002</v>
      </c>
      <c r="F54" s="18">
        <v>-74.552176990000007</v>
      </c>
      <c r="G54" s="1">
        <v>10</v>
      </c>
      <c r="H54" s="1" t="s">
        <v>490</v>
      </c>
      <c r="I54" s="1" t="s">
        <v>122</v>
      </c>
      <c r="J54" s="1" t="s">
        <v>513</v>
      </c>
      <c r="K54" s="1" t="s">
        <v>494</v>
      </c>
      <c r="L54" s="1"/>
      <c r="M54" s="1" t="s">
        <v>494</v>
      </c>
      <c r="N54" s="1" t="s">
        <v>495</v>
      </c>
      <c r="O54" s="1" t="s">
        <v>496</v>
      </c>
      <c r="P54" s="20">
        <v>3</v>
      </c>
      <c r="Q54" s="1" t="s">
        <v>518</v>
      </c>
      <c r="R54" s="21" t="s">
        <v>519</v>
      </c>
      <c r="S54" s="1" t="s">
        <v>506</v>
      </c>
    </row>
    <row r="55" spans="1:19" ht="24" customHeight="1" x14ac:dyDescent="0.15">
      <c r="A55" s="1" t="s">
        <v>119</v>
      </c>
      <c r="B55" s="1" t="s">
        <v>120</v>
      </c>
      <c r="C55" s="1">
        <v>1952</v>
      </c>
      <c r="D55" s="18">
        <v>10</v>
      </c>
      <c r="E55" s="18">
        <v>6.4817377900000004</v>
      </c>
      <c r="F55" s="18">
        <v>-74.55230684</v>
      </c>
      <c r="G55" s="1">
        <v>10</v>
      </c>
      <c r="H55" s="1" t="s">
        <v>490</v>
      </c>
      <c r="I55" s="1" t="s">
        <v>122</v>
      </c>
      <c r="J55" s="1" t="s">
        <v>513</v>
      </c>
      <c r="K55" s="1" t="s">
        <v>494</v>
      </c>
      <c r="L55" s="1"/>
      <c r="M55" s="1" t="s">
        <v>494</v>
      </c>
      <c r="N55" s="1" t="s">
        <v>495</v>
      </c>
      <c r="O55" s="1" t="s">
        <v>496</v>
      </c>
      <c r="P55" s="20">
        <v>3</v>
      </c>
      <c r="Q55" s="1" t="s">
        <v>518</v>
      </c>
      <c r="R55" s="21" t="s">
        <v>519</v>
      </c>
      <c r="S55" s="1" t="s">
        <v>506</v>
      </c>
    </row>
    <row r="56" spans="1:19" ht="24" customHeight="1" x14ac:dyDescent="0.15">
      <c r="A56" s="1" t="s">
        <v>119</v>
      </c>
      <c r="B56" s="1" t="s">
        <v>120</v>
      </c>
      <c r="C56" s="1">
        <v>1953</v>
      </c>
      <c r="D56" s="18">
        <v>10</v>
      </c>
      <c r="E56" s="18">
        <v>6.4816748100000003</v>
      </c>
      <c r="F56" s="18">
        <v>-74.552369189999993</v>
      </c>
      <c r="G56" s="1">
        <v>10</v>
      </c>
      <c r="H56" s="1" t="s">
        <v>490</v>
      </c>
      <c r="I56" s="1" t="s">
        <v>122</v>
      </c>
      <c r="J56" s="1" t="s">
        <v>513</v>
      </c>
      <c r="K56" s="1" t="s">
        <v>494</v>
      </c>
      <c r="L56" s="1"/>
      <c r="M56" s="1" t="s">
        <v>494</v>
      </c>
      <c r="N56" s="1" t="s">
        <v>495</v>
      </c>
      <c r="O56" s="1" t="s">
        <v>496</v>
      </c>
      <c r="P56" s="20">
        <v>3</v>
      </c>
      <c r="Q56" s="1" t="s">
        <v>518</v>
      </c>
      <c r="R56" s="21" t="s">
        <v>519</v>
      </c>
      <c r="S56" s="1" t="s">
        <v>506</v>
      </c>
    </row>
    <row r="57" spans="1:19" ht="24" customHeight="1" x14ac:dyDescent="0.15">
      <c r="A57" s="1" t="s">
        <v>119</v>
      </c>
      <c r="B57" s="1" t="s">
        <v>120</v>
      </c>
      <c r="C57" s="1">
        <v>1954</v>
      </c>
      <c r="D57" s="18">
        <v>10</v>
      </c>
      <c r="E57" s="18">
        <v>6.4816118500000002</v>
      </c>
      <c r="F57" s="18">
        <v>-74.552430610000002</v>
      </c>
      <c r="G57" s="1">
        <v>10</v>
      </c>
      <c r="H57" s="1" t="s">
        <v>490</v>
      </c>
      <c r="I57" s="1" t="s">
        <v>122</v>
      </c>
      <c r="J57" s="1" t="s">
        <v>513</v>
      </c>
      <c r="K57" s="1" t="s">
        <v>494</v>
      </c>
      <c r="L57" s="1"/>
      <c r="M57" s="1" t="s">
        <v>494</v>
      </c>
      <c r="N57" s="1" t="s">
        <v>495</v>
      </c>
      <c r="O57" s="1" t="s">
        <v>496</v>
      </c>
      <c r="P57" s="20">
        <v>3</v>
      </c>
      <c r="Q57" s="1" t="s">
        <v>518</v>
      </c>
      <c r="R57" s="21" t="s">
        <v>519</v>
      </c>
      <c r="S57" s="1" t="s">
        <v>506</v>
      </c>
    </row>
    <row r="58" spans="1:19" ht="24" customHeight="1" x14ac:dyDescent="0.15">
      <c r="A58" s="1" t="s">
        <v>119</v>
      </c>
      <c r="B58" s="1" t="s">
        <v>120</v>
      </c>
      <c r="C58" s="1">
        <v>1955</v>
      </c>
      <c r="D58" s="18">
        <v>10</v>
      </c>
      <c r="E58" s="18">
        <v>6.4815484799999998</v>
      </c>
      <c r="F58" s="18">
        <v>-74.552492560000005</v>
      </c>
      <c r="G58" s="1">
        <v>10</v>
      </c>
      <c r="H58" s="1" t="s">
        <v>490</v>
      </c>
      <c r="I58" s="1" t="s">
        <v>122</v>
      </c>
      <c r="J58" s="1" t="s">
        <v>513</v>
      </c>
      <c r="K58" s="1" t="s">
        <v>494</v>
      </c>
      <c r="L58" s="1"/>
      <c r="M58" s="1" t="s">
        <v>494</v>
      </c>
      <c r="N58" s="1" t="s">
        <v>495</v>
      </c>
      <c r="O58" s="1" t="s">
        <v>496</v>
      </c>
      <c r="P58" s="20">
        <v>3</v>
      </c>
      <c r="Q58" s="1" t="s">
        <v>518</v>
      </c>
      <c r="R58" s="21" t="s">
        <v>519</v>
      </c>
      <c r="S58" s="1" t="s">
        <v>506</v>
      </c>
    </row>
    <row r="59" spans="1:19" ht="24" customHeight="1" x14ac:dyDescent="0.15">
      <c r="A59" s="1" t="s">
        <v>119</v>
      </c>
      <c r="B59" s="1" t="s">
        <v>120</v>
      </c>
      <c r="C59" s="1">
        <v>1956</v>
      </c>
      <c r="D59" s="18">
        <v>10</v>
      </c>
      <c r="E59" s="18">
        <v>6.4814882799999998</v>
      </c>
      <c r="F59" s="18">
        <v>-74.552558619999999</v>
      </c>
      <c r="G59" s="1">
        <v>10</v>
      </c>
      <c r="H59" s="1" t="s">
        <v>490</v>
      </c>
      <c r="I59" s="1" t="s">
        <v>122</v>
      </c>
      <c r="J59" s="1" t="s">
        <v>513</v>
      </c>
      <c r="K59" s="1" t="s">
        <v>494</v>
      </c>
      <c r="L59" s="1"/>
      <c r="M59" s="1" t="s">
        <v>494</v>
      </c>
      <c r="N59" s="1" t="s">
        <v>495</v>
      </c>
      <c r="O59" s="1" t="s">
        <v>496</v>
      </c>
      <c r="P59" s="20">
        <v>3</v>
      </c>
      <c r="Q59" s="1" t="s">
        <v>518</v>
      </c>
      <c r="R59" s="21" t="s">
        <v>519</v>
      </c>
      <c r="S59" s="1" t="s">
        <v>506</v>
      </c>
    </row>
    <row r="60" spans="1:19" ht="24" customHeight="1" x14ac:dyDescent="0.15">
      <c r="A60" s="1" t="s">
        <v>119</v>
      </c>
      <c r="B60" s="1" t="s">
        <v>120</v>
      </c>
      <c r="C60" s="1">
        <v>1957</v>
      </c>
      <c r="D60" s="18">
        <v>10</v>
      </c>
      <c r="E60" s="18">
        <v>6.4814377900000002</v>
      </c>
      <c r="F60" s="18">
        <v>-74.552633369999995</v>
      </c>
      <c r="G60" s="1">
        <v>10</v>
      </c>
      <c r="H60" s="1" t="s">
        <v>490</v>
      </c>
      <c r="I60" s="1" t="s">
        <v>122</v>
      </c>
      <c r="J60" s="1" t="s">
        <v>513</v>
      </c>
      <c r="K60" s="1" t="s">
        <v>494</v>
      </c>
      <c r="L60" s="1"/>
      <c r="M60" s="1" t="s">
        <v>494</v>
      </c>
      <c r="N60" s="1" t="s">
        <v>495</v>
      </c>
      <c r="O60" s="1" t="s">
        <v>496</v>
      </c>
      <c r="P60" s="20">
        <v>3</v>
      </c>
      <c r="Q60" s="1" t="s">
        <v>518</v>
      </c>
      <c r="R60" s="21" t="s">
        <v>519</v>
      </c>
      <c r="S60" s="1" t="s">
        <v>506</v>
      </c>
    </row>
    <row r="61" spans="1:19" ht="24" customHeight="1" x14ac:dyDescent="0.15">
      <c r="A61" s="1" t="s">
        <v>119</v>
      </c>
      <c r="B61" s="1" t="s">
        <v>120</v>
      </c>
      <c r="C61" s="1">
        <v>1958</v>
      </c>
      <c r="D61" s="18">
        <v>10</v>
      </c>
      <c r="E61" s="18">
        <v>6.48139691</v>
      </c>
      <c r="F61" s="18">
        <v>-74.552713729999994</v>
      </c>
      <c r="G61" s="1">
        <v>10</v>
      </c>
      <c r="H61" s="1" t="s">
        <v>490</v>
      </c>
      <c r="I61" s="1" t="s">
        <v>122</v>
      </c>
      <c r="J61" s="1" t="s">
        <v>513</v>
      </c>
      <c r="K61" s="1" t="s">
        <v>494</v>
      </c>
      <c r="L61" s="1"/>
      <c r="M61" s="1" t="s">
        <v>494</v>
      </c>
      <c r="N61" s="1" t="s">
        <v>495</v>
      </c>
      <c r="O61" s="1" t="s">
        <v>496</v>
      </c>
      <c r="P61" s="20">
        <v>3</v>
      </c>
      <c r="Q61" s="1" t="s">
        <v>518</v>
      </c>
      <c r="R61" s="21" t="s">
        <v>519</v>
      </c>
      <c r="S61" s="1" t="s">
        <v>506</v>
      </c>
    </row>
    <row r="62" spans="1:19" ht="24" customHeight="1" x14ac:dyDescent="0.15">
      <c r="A62" s="1" t="s">
        <v>119</v>
      </c>
      <c r="B62" s="1" t="s">
        <v>120</v>
      </c>
      <c r="C62" s="1">
        <v>1959</v>
      </c>
      <c r="D62" s="18">
        <v>10</v>
      </c>
      <c r="E62" s="18">
        <v>6.4813556300000004</v>
      </c>
      <c r="F62" s="18">
        <v>-74.552793609999995</v>
      </c>
      <c r="G62" s="1">
        <v>10</v>
      </c>
      <c r="H62" s="1" t="s">
        <v>490</v>
      </c>
      <c r="I62" s="1" t="s">
        <v>122</v>
      </c>
      <c r="J62" s="1" t="s">
        <v>513</v>
      </c>
      <c r="K62" s="1" t="s">
        <v>494</v>
      </c>
      <c r="L62" s="1"/>
      <c r="M62" s="1" t="s">
        <v>494</v>
      </c>
      <c r="N62" s="1" t="s">
        <v>495</v>
      </c>
      <c r="O62" s="1" t="s">
        <v>496</v>
      </c>
      <c r="P62" s="20">
        <v>3</v>
      </c>
      <c r="Q62" s="1" t="s">
        <v>518</v>
      </c>
      <c r="R62" s="21" t="s">
        <v>519</v>
      </c>
      <c r="S62" s="1" t="s">
        <v>506</v>
      </c>
    </row>
    <row r="63" spans="1:19" ht="24" customHeight="1" x14ac:dyDescent="0.15">
      <c r="A63" s="1" t="s">
        <v>119</v>
      </c>
      <c r="B63" s="1" t="s">
        <v>120</v>
      </c>
      <c r="C63" s="1">
        <v>1960</v>
      </c>
      <c r="D63" s="18">
        <v>10</v>
      </c>
      <c r="E63" s="18">
        <v>6.4813138099999996</v>
      </c>
      <c r="F63" s="18">
        <v>-74.552873239999997</v>
      </c>
      <c r="G63" s="1">
        <v>10</v>
      </c>
      <c r="H63" s="1" t="s">
        <v>490</v>
      </c>
      <c r="I63" s="1" t="s">
        <v>122</v>
      </c>
      <c r="J63" s="1" t="s">
        <v>513</v>
      </c>
      <c r="K63" s="1" t="s">
        <v>494</v>
      </c>
      <c r="L63" s="1"/>
      <c r="M63" s="1" t="s">
        <v>494</v>
      </c>
      <c r="N63" s="1" t="s">
        <v>495</v>
      </c>
      <c r="O63" s="1" t="s">
        <v>496</v>
      </c>
      <c r="P63" s="20">
        <v>3</v>
      </c>
      <c r="Q63" s="1" t="s">
        <v>518</v>
      </c>
      <c r="R63" s="21" t="s">
        <v>519</v>
      </c>
      <c r="S63" s="1" t="s">
        <v>506</v>
      </c>
    </row>
    <row r="64" spans="1:19" ht="24" customHeight="1" x14ac:dyDescent="0.15">
      <c r="A64" s="1" t="s">
        <v>119</v>
      </c>
      <c r="B64" s="1" t="s">
        <v>120</v>
      </c>
      <c r="C64" s="1">
        <v>1961</v>
      </c>
      <c r="D64" s="18">
        <v>10</v>
      </c>
      <c r="E64" s="18">
        <v>6.4812714700000003</v>
      </c>
      <c r="F64" s="18">
        <v>-74.552952869999999</v>
      </c>
      <c r="G64" s="1">
        <v>10</v>
      </c>
      <c r="H64" s="1" t="s">
        <v>490</v>
      </c>
      <c r="I64" s="1" t="s">
        <v>122</v>
      </c>
      <c r="J64" s="1" t="s">
        <v>513</v>
      </c>
      <c r="K64" s="1" t="s">
        <v>494</v>
      </c>
      <c r="L64" s="1"/>
      <c r="M64" s="1" t="s">
        <v>494</v>
      </c>
      <c r="N64" s="1" t="s">
        <v>495</v>
      </c>
      <c r="O64" s="1" t="s">
        <v>496</v>
      </c>
      <c r="P64" s="20">
        <v>3</v>
      </c>
      <c r="Q64" s="1" t="s">
        <v>518</v>
      </c>
      <c r="R64" s="21" t="s">
        <v>519</v>
      </c>
      <c r="S64" s="1" t="s">
        <v>506</v>
      </c>
    </row>
    <row r="65" spans="1:19" ht="24" customHeight="1" x14ac:dyDescent="0.15">
      <c r="A65" s="1" t="s">
        <v>119</v>
      </c>
      <c r="B65" s="1" t="s">
        <v>120</v>
      </c>
      <c r="C65" s="1">
        <v>1962</v>
      </c>
      <c r="D65" s="18">
        <v>10</v>
      </c>
      <c r="E65" s="18">
        <v>6.4812290199999998</v>
      </c>
      <c r="F65" s="18">
        <v>-74.553032669999993</v>
      </c>
      <c r="G65" s="1">
        <v>10</v>
      </c>
      <c r="H65" s="1" t="s">
        <v>490</v>
      </c>
      <c r="I65" s="1" t="s">
        <v>122</v>
      </c>
      <c r="J65" s="1" t="s">
        <v>513</v>
      </c>
      <c r="K65" s="1" t="s">
        <v>494</v>
      </c>
      <c r="L65" s="1"/>
      <c r="M65" s="1" t="s">
        <v>494</v>
      </c>
      <c r="N65" s="1" t="s">
        <v>495</v>
      </c>
      <c r="O65" s="1" t="s">
        <v>496</v>
      </c>
      <c r="P65" s="20">
        <v>3</v>
      </c>
      <c r="Q65" s="1" t="s">
        <v>518</v>
      </c>
      <c r="R65" s="21" t="s">
        <v>519</v>
      </c>
      <c r="S65" s="1" t="s">
        <v>506</v>
      </c>
    </row>
    <row r="66" spans="1:19" ht="24" customHeight="1" x14ac:dyDescent="0.15">
      <c r="A66" s="1" t="s">
        <v>119</v>
      </c>
      <c r="B66" s="1" t="s">
        <v>120</v>
      </c>
      <c r="C66" s="1">
        <v>1963</v>
      </c>
      <c r="D66" s="18">
        <v>10</v>
      </c>
      <c r="E66" s="18">
        <v>6.4811886699999999</v>
      </c>
      <c r="F66" s="18">
        <v>-74.553112960000007</v>
      </c>
      <c r="G66" s="1">
        <v>10</v>
      </c>
      <c r="H66" s="1" t="s">
        <v>490</v>
      </c>
      <c r="I66" s="1" t="s">
        <v>122</v>
      </c>
      <c r="J66" s="1" t="s">
        <v>513</v>
      </c>
      <c r="K66" s="1" t="s">
        <v>494</v>
      </c>
      <c r="L66" s="1"/>
      <c r="M66" s="1" t="s">
        <v>494</v>
      </c>
      <c r="N66" s="1" t="s">
        <v>495</v>
      </c>
      <c r="O66" s="1" t="s">
        <v>496</v>
      </c>
      <c r="P66" s="20">
        <v>3</v>
      </c>
      <c r="Q66" s="1" t="s">
        <v>518</v>
      </c>
      <c r="R66" s="21" t="s">
        <v>519</v>
      </c>
      <c r="S66" s="1" t="s">
        <v>506</v>
      </c>
    </row>
    <row r="67" spans="1:19" ht="24" customHeight="1" x14ac:dyDescent="0.15">
      <c r="A67" s="1" t="s">
        <v>119</v>
      </c>
      <c r="B67" s="1" t="s">
        <v>120</v>
      </c>
      <c r="C67" s="1">
        <v>1981</v>
      </c>
      <c r="D67" s="18">
        <v>10</v>
      </c>
      <c r="E67" s="18">
        <v>6.4871443099999997</v>
      </c>
      <c r="F67" s="18">
        <v>-74.611368760000005</v>
      </c>
      <c r="G67" s="1">
        <v>10</v>
      </c>
      <c r="H67" s="1" t="s">
        <v>490</v>
      </c>
      <c r="I67" s="1" t="s">
        <v>122</v>
      </c>
      <c r="J67" s="1" t="s">
        <v>491</v>
      </c>
      <c r="K67" s="1" t="s">
        <v>492</v>
      </c>
      <c r="L67" s="1"/>
      <c r="M67" s="1" t="s">
        <v>494</v>
      </c>
      <c r="N67" s="1" t="s">
        <v>507</v>
      </c>
      <c r="O67" s="1" t="s">
        <v>496</v>
      </c>
      <c r="P67" s="20">
        <v>3</v>
      </c>
      <c r="Q67" s="1" t="s">
        <v>527</v>
      </c>
      <c r="R67" s="21" t="s">
        <v>519</v>
      </c>
      <c r="S67" s="1" t="s">
        <v>499</v>
      </c>
    </row>
    <row r="68" spans="1:19" ht="24" customHeight="1" x14ac:dyDescent="0.15">
      <c r="A68" s="1" t="s">
        <v>119</v>
      </c>
      <c r="B68" s="1" t="s">
        <v>120</v>
      </c>
      <c r="C68" s="1">
        <v>2001</v>
      </c>
      <c r="D68" s="18">
        <v>10</v>
      </c>
      <c r="E68" s="18">
        <v>6.4799083399999997</v>
      </c>
      <c r="F68" s="18">
        <v>-74.556169429999997</v>
      </c>
      <c r="G68" s="1">
        <v>10</v>
      </c>
      <c r="H68" s="1" t="s">
        <v>490</v>
      </c>
      <c r="I68" s="1" t="s">
        <v>122</v>
      </c>
      <c r="J68" s="1" t="s">
        <v>513</v>
      </c>
      <c r="K68" s="1" t="s">
        <v>494</v>
      </c>
      <c r="L68" s="1"/>
      <c r="M68" s="1" t="s">
        <v>494</v>
      </c>
      <c r="N68" s="1" t="s">
        <v>495</v>
      </c>
      <c r="O68" s="1" t="s">
        <v>496</v>
      </c>
      <c r="P68" s="20">
        <v>3</v>
      </c>
      <c r="Q68" s="1" t="s">
        <v>518</v>
      </c>
      <c r="R68" s="21" t="s">
        <v>519</v>
      </c>
      <c r="S68" s="1" t="s">
        <v>506</v>
      </c>
    </row>
    <row r="69" spans="1:19" ht="24" customHeight="1" x14ac:dyDescent="0.15">
      <c r="A69" s="1" t="s">
        <v>119</v>
      </c>
      <c r="B69" s="1" t="s">
        <v>120</v>
      </c>
      <c r="C69" s="1">
        <v>2002</v>
      </c>
      <c r="D69" s="18">
        <v>10</v>
      </c>
      <c r="E69" s="18">
        <v>6.47991107</v>
      </c>
      <c r="F69" s="18">
        <v>-74.556259569999995</v>
      </c>
      <c r="G69" s="1">
        <v>10</v>
      </c>
      <c r="H69" s="1" t="s">
        <v>490</v>
      </c>
      <c r="I69" s="1" t="s">
        <v>122</v>
      </c>
      <c r="J69" s="1" t="s">
        <v>513</v>
      </c>
      <c r="K69" s="1" t="s">
        <v>494</v>
      </c>
      <c r="L69" s="1"/>
      <c r="M69" s="1" t="s">
        <v>494</v>
      </c>
      <c r="N69" s="1" t="s">
        <v>495</v>
      </c>
      <c r="O69" s="1" t="s">
        <v>496</v>
      </c>
      <c r="P69" s="20">
        <v>3</v>
      </c>
      <c r="Q69" s="1" t="s">
        <v>518</v>
      </c>
      <c r="R69" s="21" t="s">
        <v>519</v>
      </c>
      <c r="S69" s="1" t="s">
        <v>506</v>
      </c>
    </row>
    <row r="70" spans="1:19" ht="24" customHeight="1" x14ac:dyDescent="0.15">
      <c r="A70" s="1" t="s">
        <v>119</v>
      </c>
      <c r="B70" s="1" t="s">
        <v>120</v>
      </c>
      <c r="C70" s="1">
        <v>2003</v>
      </c>
      <c r="D70" s="18">
        <v>10</v>
      </c>
      <c r="E70" s="18">
        <v>6.47991589</v>
      </c>
      <c r="F70" s="18">
        <v>-74.556349479999994</v>
      </c>
      <c r="G70" s="1">
        <v>10</v>
      </c>
      <c r="H70" s="1" t="s">
        <v>490</v>
      </c>
      <c r="I70" s="1" t="s">
        <v>122</v>
      </c>
      <c r="J70" s="1" t="s">
        <v>513</v>
      </c>
      <c r="K70" s="1" t="s">
        <v>494</v>
      </c>
      <c r="L70" s="1"/>
      <c r="M70" s="1" t="s">
        <v>494</v>
      </c>
      <c r="N70" s="1" t="s">
        <v>495</v>
      </c>
      <c r="O70" s="1" t="s">
        <v>496</v>
      </c>
      <c r="P70" s="20">
        <v>3</v>
      </c>
      <c r="Q70" s="1" t="s">
        <v>518</v>
      </c>
      <c r="R70" s="21" t="s">
        <v>519</v>
      </c>
      <c r="S70" s="1" t="s">
        <v>506</v>
      </c>
    </row>
    <row r="71" spans="1:19" ht="24" customHeight="1" x14ac:dyDescent="0.15">
      <c r="A71" s="1" t="s">
        <v>119</v>
      </c>
      <c r="B71" s="1" t="s">
        <v>120</v>
      </c>
      <c r="C71" s="1">
        <v>2004</v>
      </c>
      <c r="D71" s="18">
        <v>10</v>
      </c>
      <c r="E71" s="18">
        <v>6.47992072</v>
      </c>
      <c r="F71" s="18">
        <v>-74.55643954</v>
      </c>
      <c r="G71" s="1">
        <v>10</v>
      </c>
      <c r="H71" s="1" t="s">
        <v>490</v>
      </c>
      <c r="I71" s="1" t="s">
        <v>122</v>
      </c>
      <c r="J71" s="1" t="s">
        <v>513</v>
      </c>
      <c r="K71" s="1" t="s">
        <v>494</v>
      </c>
      <c r="L71" s="1"/>
      <c r="M71" s="1" t="s">
        <v>494</v>
      </c>
      <c r="N71" s="1" t="s">
        <v>495</v>
      </c>
      <c r="O71" s="1" t="s">
        <v>496</v>
      </c>
      <c r="P71" s="20">
        <v>3</v>
      </c>
      <c r="Q71" s="1" t="s">
        <v>518</v>
      </c>
      <c r="R71" s="21" t="s">
        <v>519</v>
      </c>
      <c r="S71" s="1" t="s">
        <v>506</v>
      </c>
    </row>
    <row r="72" spans="1:19" ht="24" customHeight="1" x14ac:dyDescent="0.15">
      <c r="A72" s="1" t="s">
        <v>119</v>
      </c>
      <c r="B72" s="1" t="s">
        <v>120</v>
      </c>
      <c r="C72" s="1">
        <v>2005</v>
      </c>
      <c r="D72" s="18">
        <v>10</v>
      </c>
      <c r="E72" s="18">
        <v>6.47992525</v>
      </c>
      <c r="F72" s="18">
        <v>-74.556529780000005</v>
      </c>
      <c r="G72" s="1">
        <v>10</v>
      </c>
      <c r="H72" s="1" t="s">
        <v>490</v>
      </c>
      <c r="I72" s="1" t="s">
        <v>122</v>
      </c>
      <c r="J72" s="1" t="s">
        <v>513</v>
      </c>
      <c r="K72" s="1" t="s">
        <v>494</v>
      </c>
      <c r="L72" s="1"/>
      <c r="M72" s="1" t="s">
        <v>494</v>
      </c>
      <c r="N72" s="1" t="s">
        <v>495</v>
      </c>
      <c r="O72" s="1" t="s">
        <v>496</v>
      </c>
      <c r="P72" s="20">
        <v>3</v>
      </c>
      <c r="Q72" s="1" t="s">
        <v>518</v>
      </c>
      <c r="R72" s="21" t="s">
        <v>519</v>
      </c>
      <c r="S72" s="1" t="s">
        <v>506</v>
      </c>
    </row>
    <row r="73" spans="1:19" ht="24" customHeight="1" x14ac:dyDescent="0.15">
      <c r="A73" s="1" t="s">
        <v>119</v>
      </c>
      <c r="B73" s="1" t="s">
        <v>120</v>
      </c>
      <c r="C73" s="1">
        <v>2006</v>
      </c>
      <c r="D73" s="18">
        <v>10</v>
      </c>
      <c r="E73" s="18">
        <v>6.4799296699999998</v>
      </c>
      <c r="F73" s="18">
        <v>-74.556620030000005</v>
      </c>
      <c r="G73" s="1">
        <v>10</v>
      </c>
      <c r="H73" s="1" t="s">
        <v>490</v>
      </c>
      <c r="I73" s="1" t="s">
        <v>122</v>
      </c>
      <c r="J73" s="1" t="s">
        <v>513</v>
      </c>
      <c r="K73" s="1" t="s">
        <v>494</v>
      </c>
      <c r="L73" s="1"/>
      <c r="M73" s="1" t="s">
        <v>494</v>
      </c>
      <c r="N73" s="1" t="s">
        <v>495</v>
      </c>
      <c r="O73" s="1" t="s">
        <v>496</v>
      </c>
      <c r="P73" s="20">
        <v>3</v>
      </c>
      <c r="Q73" s="1" t="s">
        <v>518</v>
      </c>
      <c r="R73" s="21" t="s">
        <v>519</v>
      </c>
      <c r="S73" s="1" t="s">
        <v>506</v>
      </c>
    </row>
    <row r="74" spans="1:19" ht="24" customHeight="1" x14ac:dyDescent="0.15">
      <c r="A74" s="1" t="s">
        <v>119</v>
      </c>
      <c r="B74" s="1" t="s">
        <v>120</v>
      </c>
      <c r="C74" s="1">
        <v>2007</v>
      </c>
      <c r="D74" s="18">
        <v>10</v>
      </c>
      <c r="E74" s="18">
        <v>6.4799335100000004</v>
      </c>
      <c r="F74" s="18">
        <v>-74.556708909999998</v>
      </c>
      <c r="G74" s="1">
        <v>10</v>
      </c>
      <c r="H74" s="1" t="s">
        <v>490</v>
      </c>
      <c r="I74" s="1" t="s">
        <v>122</v>
      </c>
      <c r="J74" s="1" t="s">
        <v>513</v>
      </c>
      <c r="K74" s="1" t="s">
        <v>494</v>
      </c>
      <c r="L74" s="1"/>
      <c r="M74" s="1" t="s">
        <v>494</v>
      </c>
      <c r="N74" s="1" t="s">
        <v>495</v>
      </c>
      <c r="O74" s="1" t="s">
        <v>496</v>
      </c>
      <c r="P74" s="20">
        <v>3</v>
      </c>
      <c r="Q74" s="1" t="s">
        <v>518</v>
      </c>
      <c r="R74" s="21" t="s">
        <v>519</v>
      </c>
      <c r="S74" s="1" t="s">
        <v>506</v>
      </c>
    </row>
    <row r="75" spans="1:19" ht="24" customHeight="1" x14ac:dyDescent="0.15">
      <c r="A75" s="1" t="s">
        <v>119</v>
      </c>
      <c r="B75" s="1" t="s">
        <v>120</v>
      </c>
      <c r="C75" s="1">
        <v>2008</v>
      </c>
      <c r="D75" s="18">
        <v>10</v>
      </c>
      <c r="E75" s="18">
        <v>6.4799361400000004</v>
      </c>
      <c r="F75" s="18">
        <v>-74.556796770000005</v>
      </c>
      <c r="G75" s="1">
        <v>10</v>
      </c>
      <c r="H75" s="1" t="s">
        <v>490</v>
      </c>
      <c r="I75" s="1" t="s">
        <v>122</v>
      </c>
      <c r="J75" s="1" t="s">
        <v>513</v>
      </c>
      <c r="K75" s="1" t="s">
        <v>494</v>
      </c>
      <c r="L75" s="1"/>
      <c r="M75" s="1" t="s">
        <v>494</v>
      </c>
      <c r="N75" s="1" t="s">
        <v>495</v>
      </c>
      <c r="O75" s="1" t="s">
        <v>496</v>
      </c>
      <c r="P75" s="20">
        <v>3</v>
      </c>
      <c r="Q75" s="1" t="s">
        <v>518</v>
      </c>
      <c r="R75" s="21" t="s">
        <v>519</v>
      </c>
      <c r="S75" s="1" t="s">
        <v>506</v>
      </c>
    </row>
    <row r="76" spans="1:19" ht="24" customHeight="1" x14ac:dyDescent="0.15">
      <c r="A76" s="1" t="s">
        <v>119</v>
      </c>
      <c r="B76" s="1" t="s">
        <v>120</v>
      </c>
      <c r="C76" s="1">
        <v>2009</v>
      </c>
      <c r="D76" s="18">
        <v>10</v>
      </c>
      <c r="E76" s="18">
        <v>6.4799354300000003</v>
      </c>
      <c r="F76" s="18">
        <v>-74.556886520000006</v>
      </c>
      <c r="G76" s="1">
        <v>10</v>
      </c>
      <c r="H76" s="1" t="s">
        <v>490</v>
      </c>
      <c r="I76" s="1" t="s">
        <v>122</v>
      </c>
      <c r="J76" s="1" t="s">
        <v>513</v>
      </c>
      <c r="K76" s="1" t="s">
        <v>494</v>
      </c>
      <c r="L76" s="1"/>
      <c r="M76" s="1" t="s">
        <v>494</v>
      </c>
      <c r="N76" s="1" t="s">
        <v>495</v>
      </c>
      <c r="O76" s="1" t="s">
        <v>496</v>
      </c>
      <c r="P76" s="20">
        <v>3</v>
      </c>
      <c r="Q76" s="1" t="s">
        <v>518</v>
      </c>
      <c r="R76" s="21" t="s">
        <v>519</v>
      </c>
      <c r="S76" s="1" t="s">
        <v>506</v>
      </c>
    </row>
    <row r="77" spans="1:19" ht="24" customHeight="1" x14ac:dyDescent="0.15">
      <c r="A77" s="1" t="s">
        <v>119</v>
      </c>
      <c r="B77" s="1" t="s">
        <v>120</v>
      </c>
      <c r="C77" s="1">
        <v>2010</v>
      </c>
      <c r="D77" s="18">
        <v>10</v>
      </c>
      <c r="E77" s="18">
        <v>6.4799342700000002</v>
      </c>
      <c r="F77" s="18">
        <v>-74.556975460000004</v>
      </c>
      <c r="G77" s="1">
        <v>10</v>
      </c>
      <c r="H77" s="1" t="s">
        <v>490</v>
      </c>
      <c r="I77" s="1" t="s">
        <v>122</v>
      </c>
      <c r="J77" s="1" t="s">
        <v>513</v>
      </c>
      <c r="K77" s="1" t="s">
        <v>494</v>
      </c>
      <c r="L77" s="1"/>
      <c r="M77" s="1" t="s">
        <v>494</v>
      </c>
      <c r="N77" s="1" t="s">
        <v>495</v>
      </c>
      <c r="O77" s="1" t="s">
        <v>496</v>
      </c>
      <c r="P77" s="20">
        <v>3</v>
      </c>
      <c r="Q77" s="1" t="s">
        <v>518</v>
      </c>
      <c r="R77" s="21" t="s">
        <v>519</v>
      </c>
      <c r="S77" s="1" t="s">
        <v>506</v>
      </c>
    </row>
    <row r="78" spans="1:19" ht="24" customHeight="1" x14ac:dyDescent="0.15">
      <c r="A78" s="1" t="s">
        <v>119</v>
      </c>
      <c r="B78" s="1" t="s">
        <v>120</v>
      </c>
      <c r="C78" s="1">
        <v>2011</v>
      </c>
      <c r="D78" s="18">
        <v>10</v>
      </c>
      <c r="E78" s="18">
        <v>6.4799324800000004</v>
      </c>
      <c r="F78" s="18">
        <v>-74.557064350000005</v>
      </c>
      <c r="G78" s="1">
        <v>10</v>
      </c>
      <c r="H78" s="1" t="s">
        <v>490</v>
      </c>
      <c r="I78" s="1" t="s">
        <v>122</v>
      </c>
      <c r="J78" s="1" t="s">
        <v>513</v>
      </c>
      <c r="K78" s="1" t="s">
        <v>494</v>
      </c>
      <c r="L78" s="1"/>
      <c r="M78" s="1" t="s">
        <v>494</v>
      </c>
      <c r="N78" s="1" t="s">
        <v>495</v>
      </c>
      <c r="O78" s="1" t="s">
        <v>496</v>
      </c>
      <c r="P78" s="20">
        <v>3</v>
      </c>
      <c r="Q78" s="1" t="s">
        <v>518</v>
      </c>
      <c r="R78" s="21" t="s">
        <v>519</v>
      </c>
      <c r="S78" s="1" t="s">
        <v>506</v>
      </c>
    </row>
    <row r="79" spans="1:19" ht="24" customHeight="1" x14ac:dyDescent="0.15">
      <c r="A79" s="1" t="s">
        <v>119</v>
      </c>
      <c r="B79" s="1" t="s">
        <v>120</v>
      </c>
      <c r="C79" s="1">
        <v>2012</v>
      </c>
      <c r="D79" s="18">
        <v>10</v>
      </c>
      <c r="E79" s="18">
        <v>6.47992934</v>
      </c>
      <c r="F79" s="18">
        <v>-74.557154269999998</v>
      </c>
      <c r="G79" s="1">
        <v>10</v>
      </c>
      <c r="H79" s="1" t="s">
        <v>490</v>
      </c>
      <c r="I79" s="1" t="s">
        <v>122</v>
      </c>
      <c r="J79" s="1" t="s">
        <v>513</v>
      </c>
      <c r="K79" s="1" t="s">
        <v>494</v>
      </c>
      <c r="L79" s="1"/>
      <c r="M79" s="1" t="s">
        <v>494</v>
      </c>
      <c r="N79" s="1" t="s">
        <v>495</v>
      </c>
      <c r="O79" s="1" t="s">
        <v>496</v>
      </c>
      <c r="P79" s="20">
        <v>3</v>
      </c>
      <c r="Q79" s="1" t="s">
        <v>518</v>
      </c>
      <c r="R79" s="21" t="s">
        <v>519</v>
      </c>
      <c r="S79" s="1" t="s">
        <v>506</v>
      </c>
    </row>
    <row r="80" spans="1:19" ht="24" customHeight="1" x14ac:dyDescent="0.15">
      <c r="A80" s="1" t="s">
        <v>119</v>
      </c>
      <c r="B80" s="1" t="s">
        <v>120</v>
      </c>
      <c r="C80" s="1">
        <v>2013</v>
      </c>
      <c r="D80" s="18">
        <v>10</v>
      </c>
      <c r="E80" s="18">
        <v>6.4799259500000002</v>
      </c>
      <c r="F80" s="18">
        <v>-74.557242979999998</v>
      </c>
      <c r="G80" s="1">
        <v>10</v>
      </c>
      <c r="H80" s="1" t="s">
        <v>490</v>
      </c>
      <c r="I80" s="1" t="s">
        <v>122</v>
      </c>
      <c r="J80" s="1" t="s">
        <v>513</v>
      </c>
      <c r="K80" s="1" t="s">
        <v>494</v>
      </c>
      <c r="L80" s="1"/>
      <c r="M80" s="1" t="s">
        <v>494</v>
      </c>
      <c r="N80" s="1" t="s">
        <v>495</v>
      </c>
      <c r="O80" s="1" t="s">
        <v>496</v>
      </c>
      <c r="P80" s="20">
        <v>3</v>
      </c>
      <c r="Q80" s="1" t="s">
        <v>518</v>
      </c>
      <c r="R80" s="21" t="s">
        <v>519</v>
      </c>
      <c r="S80" s="1" t="s">
        <v>506</v>
      </c>
    </row>
    <row r="81" spans="1:19" ht="24" customHeight="1" x14ac:dyDescent="0.15">
      <c r="A81" s="1" t="s">
        <v>119</v>
      </c>
      <c r="B81" s="1" t="s">
        <v>120</v>
      </c>
      <c r="C81" s="1">
        <v>2014</v>
      </c>
      <c r="D81" s="18">
        <v>10</v>
      </c>
      <c r="E81" s="18">
        <v>6.4799234500000003</v>
      </c>
      <c r="F81" s="18">
        <v>-74.557330469999997</v>
      </c>
      <c r="G81" s="1">
        <v>10</v>
      </c>
      <c r="H81" s="1" t="s">
        <v>490</v>
      </c>
      <c r="I81" s="1" t="s">
        <v>122</v>
      </c>
      <c r="J81" s="1" t="s">
        <v>513</v>
      </c>
      <c r="K81" s="1" t="s">
        <v>494</v>
      </c>
      <c r="L81" s="1"/>
      <c r="M81" s="1" t="s">
        <v>494</v>
      </c>
      <c r="N81" s="1" t="s">
        <v>495</v>
      </c>
      <c r="O81" s="1" t="s">
        <v>496</v>
      </c>
      <c r="P81" s="20">
        <v>3</v>
      </c>
      <c r="Q81" s="1" t="s">
        <v>518</v>
      </c>
      <c r="R81" s="21" t="s">
        <v>519</v>
      </c>
      <c r="S81" s="1" t="s">
        <v>506</v>
      </c>
    </row>
    <row r="82" spans="1:19" ht="24" customHeight="1" x14ac:dyDescent="0.15">
      <c r="A82" s="1" t="s">
        <v>119</v>
      </c>
      <c r="B82" s="1" t="s">
        <v>120</v>
      </c>
      <c r="C82" s="1">
        <v>2015</v>
      </c>
      <c r="D82" s="18">
        <v>10</v>
      </c>
      <c r="E82" s="18">
        <v>6.47992217</v>
      </c>
      <c r="F82" s="18">
        <v>-74.557418440000006</v>
      </c>
      <c r="G82" s="1">
        <v>10</v>
      </c>
      <c r="H82" s="1" t="s">
        <v>490</v>
      </c>
      <c r="I82" s="1" t="s">
        <v>122</v>
      </c>
      <c r="J82" s="1" t="s">
        <v>513</v>
      </c>
      <c r="K82" s="1" t="s">
        <v>494</v>
      </c>
      <c r="L82" s="1"/>
      <c r="M82" s="1" t="s">
        <v>494</v>
      </c>
      <c r="N82" s="1" t="s">
        <v>495</v>
      </c>
      <c r="O82" s="1" t="s">
        <v>496</v>
      </c>
      <c r="P82" s="20">
        <v>3</v>
      </c>
      <c r="Q82" s="1" t="s">
        <v>518</v>
      </c>
      <c r="R82" s="21" t="s">
        <v>519</v>
      </c>
      <c r="S82" s="1" t="s">
        <v>506</v>
      </c>
    </row>
    <row r="83" spans="1:19" ht="24" customHeight="1" x14ac:dyDescent="0.15">
      <c r="A83" s="1" t="s">
        <v>119</v>
      </c>
      <c r="B83" s="1" t="s">
        <v>120</v>
      </c>
      <c r="C83" s="1">
        <v>2016</v>
      </c>
      <c r="D83" s="18">
        <v>10</v>
      </c>
      <c r="E83" s="18">
        <v>6.4799191599999997</v>
      </c>
      <c r="F83" s="18">
        <v>-74.557506259999997</v>
      </c>
      <c r="G83" s="1">
        <v>10</v>
      </c>
      <c r="H83" s="1" t="s">
        <v>490</v>
      </c>
      <c r="I83" s="1" t="s">
        <v>122</v>
      </c>
      <c r="J83" s="1" t="s">
        <v>513</v>
      </c>
      <c r="K83" s="1" t="s">
        <v>494</v>
      </c>
      <c r="L83" s="1"/>
      <c r="M83" s="1" t="s">
        <v>494</v>
      </c>
      <c r="N83" s="1" t="s">
        <v>495</v>
      </c>
      <c r="O83" s="1" t="s">
        <v>496</v>
      </c>
      <c r="P83" s="20">
        <v>3</v>
      </c>
      <c r="Q83" s="1" t="s">
        <v>518</v>
      </c>
      <c r="R83" s="21" t="s">
        <v>519</v>
      </c>
      <c r="S83" s="1" t="s">
        <v>506</v>
      </c>
    </row>
    <row r="84" spans="1:19" ht="24" customHeight="1" x14ac:dyDescent="0.15">
      <c r="A84" s="1" t="s">
        <v>119</v>
      </c>
      <c r="B84" s="1" t="s">
        <v>120</v>
      </c>
      <c r="C84" s="1">
        <v>2017</v>
      </c>
      <c r="D84" s="18">
        <v>10</v>
      </c>
      <c r="E84" s="18">
        <v>6.4799151799999999</v>
      </c>
      <c r="F84" s="18">
        <v>-74.557594219999999</v>
      </c>
      <c r="G84" s="1">
        <v>10</v>
      </c>
      <c r="H84" s="1" t="s">
        <v>490</v>
      </c>
      <c r="I84" s="1" t="s">
        <v>122</v>
      </c>
      <c r="J84" s="1" t="s">
        <v>513</v>
      </c>
      <c r="K84" s="1" t="s">
        <v>494</v>
      </c>
      <c r="L84" s="1"/>
      <c r="M84" s="1" t="s">
        <v>494</v>
      </c>
      <c r="N84" s="1" t="s">
        <v>495</v>
      </c>
      <c r="O84" s="1" t="s">
        <v>496</v>
      </c>
      <c r="P84" s="20">
        <v>3</v>
      </c>
      <c r="Q84" s="1" t="s">
        <v>518</v>
      </c>
      <c r="R84" s="21" t="s">
        <v>519</v>
      </c>
      <c r="S84" s="1" t="s">
        <v>506</v>
      </c>
    </row>
    <row r="85" spans="1:19" ht="24" customHeight="1" x14ac:dyDescent="0.15">
      <c r="A85" s="1" t="s">
        <v>119</v>
      </c>
      <c r="B85" s="1" t="s">
        <v>120</v>
      </c>
      <c r="C85" s="1">
        <v>2018</v>
      </c>
      <c r="D85" s="18">
        <v>10</v>
      </c>
      <c r="E85" s="18">
        <v>6.4799095099999997</v>
      </c>
      <c r="F85" s="18">
        <v>-74.557681830000007</v>
      </c>
      <c r="G85" s="1">
        <v>10</v>
      </c>
      <c r="H85" s="1" t="s">
        <v>490</v>
      </c>
      <c r="I85" s="1" t="s">
        <v>122</v>
      </c>
      <c r="J85" s="1" t="s">
        <v>513</v>
      </c>
      <c r="K85" s="1" t="s">
        <v>494</v>
      </c>
      <c r="L85" s="1"/>
      <c r="M85" s="1" t="s">
        <v>494</v>
      </c>
      <c r="N85" s="1" t="s">
        <v>495</v>
      </c>
      <c r="O85" s="1" t="s">
        <v>496</v>
      </c>
      <c r="P85" s="20">
        <v>3</v>
      </c>
      <c r="Q85" s="1" t="s">
        <v>518</v>
      </c>
      <c r="R85" s="21" t="s">
        <v>519</v>
      </c>
      <c r="S85" s="1" t="s">
        <v>506</v>
      </c>
    </row>
    <row r="86" spans="1:19" ht="24" customHeight="1" x14ac:dyDescent="0.15">
      <c r="A86" s="1" t="s">
        <v>119</v>
      </c>
      <c r="B86" s="1" t="s">
        <v>120</v>
      </c>
      <c r="C86" s="1">
        <v>2019</v>
      </c>
      <c r="D86" s="18">
        <v>10</v>
      </c>
      <c r="E86" s="18">
        <v>6.4799053799999999</v>
      </c>
      <c r="F86" s="18">
        <v>-74.557768879999998</v>
      </c>
      <c r="G86" s="1">
        <v>10</v>
      </c>
      <c r="H86" s="1" t="s">
        <v>490</v>
      </c>
      <c r="I86" s="1" t="s">
        <v>122</v>
      </c>
      <c r="J86" s="1" t="s">
        <v>513</v>
      </c>
      <c r="K86" s="1" t="s">
        <v>494</v>
      </c>
      <c r="L86" s="1"/>
      <c r="M86" s="1" t="s">
        <v>494</v>
      </c>
      <c r="N86" s="1" t="s">
        <v>495</v>
      </c>
      <c r="O86" s="1" t="s">
        <v>496</v>
      </c>
      <c r="P86" s="20">
        <v>3</v>
      </c>
      <c r="Q86" s="1" t="s">
        <v>518</v>
      </c>
      <c r="R86" s="21" t="s">
        <v>519</v>
      </c>
      <c r="S86" s="1" t="s">
        <v>506</v>
      </c>
    </row>
    <row r="87" spans="1:19" ht="24" customHeight="1" x14ac:dyDescent="0.15">
      <c r="A87" s="1" t="s">
        <v>119</v>
      </c>
      <c r="B87" s="1" t="s">
        <v>120</v>
      </c>
      <c r="C87" s="1">
        <v>2020</v>
      </c>
      <c r="D87" s="18">
        <v>10</v>
      </c>
      <c r="E87" s="18">
        <v>6.4799053400000002</v>
      </c>
      <c r="F87" s="18">
        <v>-74.557855450000005</v>
      </c>
      <c r="G87" s="1">
        <v>10</v>
      </c>
      <c r="H87" s="1" t="s">
        <v>490</v>
      </c>
      <c r="I87" s="1" t="s">
        <v>122</v>
      </c>
      <c r="J87" s="1" t="s">
        <v>513</v>
      </c>
      <c r="K87" s="1" t="s">
        <v>494</v>
      </c>
      <c r="L87" s="1"/>
      <c r="M87" s="1" t="s">
        <v>494</v>
      </c>
      <c r="N87" s="1" t="s">
        <v>495</v>
      </c>
      <c r="O87" s="1" t="s">
        <v>496</v>
      </c>
      <c r="P87" s="20">
        <v>3</v>
      </c>
      <c r="Q87" s="1" t="s">
        <v>518</v>
      </c>
      <c r="R87" s="21" t="s">
        <v>519</v>
      </c>
      <c r="S87" s="1" t="s">
        <v>506</v>
      </c>
    </row>
    <row r="88" spans="1:19" ht="24" customHeight="1" x14ac:dyDescent="0.15">
      <c r="A88" s="1" t="s">
        <v>119</v>
      </c>
      <c r="B88" s="1" t="s">
        <v>120</v>
      </c>
      <c r="C88" s="1">
        <v>2021</v>
      </c>
      <c r="D88" s="18">
        <v>10</v>
      </c>
      <c r="E88" s="18">
        <v>6.4799095299999996</v>
      </c>
      <c r="F88" s="18">
        <v>-74.55794161</v>
      </c>
      <c r="G88" s="1">
        <v>10</v>
      </c>
      <c r="H88" s="1" t="s">
        <v>490</v>
      </c>
      <c r="I88" s="1" t="s">
        <v>122</v>
      </c>
      <c r="J88" s="1" t="s">
        <v>513</v>
      </c>
      <c r="K88" s="1" t="s">
        <v>494</v>
      </c>
      <c r="L88" s="1"/>
      <c r="M88" s="1" t="s">
        <v>494</v>
      </c>
      <c r="N88" s="1" t="s">
        <v>495</v>
      </c>
      <c r="O88" s="1" t="s">
        <v>496</v>
      </c>
      <c r="P88" s="20">
        <v>3</v>
      </c>
      <c r="Q88" s="1" t="s">
        <v>518</v>
      </c>
      <c r="R88" s="21" t="s">
        <v>519</v>
      </c>
      <c r="S88" s="1" t="s">
        <v>506</v>
      </c>
    </row>
    <row r="89" spans="1:19" ht="24" customHeight="1" x14ac:dyDescent="0.15">
      <c r="A89" s="1" t="s">
        <v>119</v>
      </c>
      <c r="B89" s="1" t="s">
        <v>120</v>
      </c>
      <c r="C89" s="1">
        <v>2022</v>
      </c>
      <c r="D89" s="18">
        <v>10</v>
      </c>
      <c r="E89" s="18">
        <v>6.4799208300000002</v>
      </c>
      <c r="F89" s="18">
        <v>-74.558026249999998</v>
      </c>
      <c r="G89" s="1">
        <v>10</v>
      </c>
      <c r="H89" s="1" t="s">
        <v>490</v>
      </c>
      <c r="I89" s="1" t="s">
        <v>122</v>
      </c>
      <c r="J89" s="1" t="s">
        <v>513</v>
      </c>
      <c r="K89" s="1" t="s">
        <v>494</v>
      </c>
      <c r="L89" s="1"/>
      <c r="M89" s="1" t="s">
        <v>494</v>
      </c>
      <c r="N89" s="1" t="s">
        <v>495</v>
      </c>
      <c r="O89" s="1" t="s">
        <v>496</v>
      </c>
      <c r="P89" s="20">
        <v>3</v>
      </c>
      <c r="Q89" s="1" t="s">
        <v>518</v>
      </c>
      <c r="R89" s="21" t="s">
        <v>519</v>
      </c>
      <c r="S89" s="1" t="s">
        <v>506</v>
      </c>
    </row>
    <row r="90" spans="1:19" ht="24" customHeight="1" x14ac:dyDescent="0.15">
      <c r="A90" s="1" t="s">
        <v>119</v>
      </c>
      <c r="B90" s="1" t="s">
        <v>120</v>
      </c>
      <c r="C90" s="1">
        <v>2023</v>
      </c>
      <c r="D90" s="18">
        <v>10</v>
      </c>
      <c r="E90" s="18">
        <v>6.4799379400000001</v>
      </c>
      <c r="F90" s="18">
        <v>-74.558108439999998</v>
      </c>
      <c r="G90" s="1">
        <v>10</v>
      </c>
      <c r="H90" s="1" t="s">
        <v>490</v>
      </c>
      <c r="I90" s="1" t="s">
        <v>122</v>
      </c>
      <c r="J90" s="1" t="s">
        <v>513</v>
      </c>
      <c r="K90" s="1" t="s">
        <v>494</v>
      </c>
      <c r="L90" s="1"/>
      <c r="M90" s="1" t="s">
        <v>494</v>
      </c>
      <c r="N90" s="1" t="s">
        <v>495</v>
      </c>
      <c r="O90" s="1" t="s">
        <v>496</v>
      </c>
      <c r="P90" s="20">
        <v>3</v>
      </c>
      <c r="Q90" s="1" t="s">
        <v>518</v>
      </c>
      <c r="R90" s="21" t="s">
        <v>519</v>
      </c>
      <c r="S90" s="1" t="s">
        <v>506</v>
      </c>
    </row>
    <row r="91" spans="1:19" ht="24" customHeight="1" x14ac:dyDescent="0.15">
      <c r="A91" s="1" t="s">
        <v>119</v>
      </c>
      <c r="B91" s="1" t="s">
        <v>120</v>
      </c>
      <c r="C91" s="1">
        <v>2024</v>
      </c>
      <c r="D91" s="18">
        <v>10</v>
      </c>
      <c r="E91" s="18">
        <v>6.4799560600000001</v>
      </c>
      <c r="F91" s="18">
        <v>-74.558190839999995</v>
      </c>
      <c r="G91" s="1">
        <v>10</v>
      </c>
      <c r="H91" s="1" t="s">
        <v>490</v>
      </c>
      <c r="I91" s="1" t="s">
        <v>122</v>
      </c>
      <c r="J91" s="1" t="s">
        <v>513</v>
      </c>
      <c r="K91" s="1" t="s">
        <v>494</v>
      </c>
      <c r="L91" s="1"/>
      <c r="M91" s="1" t="s">
        <v>494</v>
      </c>
      <c r="N91" s="1" t="s">
        <v>495</v>
      </c>
      <c r="O91" s="1" t="s">
        <v>496</v>
      </c>
      <c r="P91" s="20">
        <v>3</v>
      </c>
      <c r="Q91" s="1" t="s">
        <v>518</v>
      </c>
      <c r="R91" s="21" t="s">
        <v>519</v>
      </c>
      <c r="S91" s="1" t="s">
        <v>506</v>
      </c>
    </row>
    <row r="92" spans="1:19" ht="24" customHeight="1" x14ac:dyDescent="0.15">
      <c r="A92" s="1" t="s">
        <v>119</v>
      </c>
      <c r="B92" s="1" t="s">
        <v>120</v>
      </c>
      <c r="C92" s="1">
        <v>2025</v>
      </c>
      <c r="D92" s="18">
        <v>10</v>
      </c>
      <c r="E92" s="18">
        <v>6.4799741400000004</v>
      </c>
      <c r="F92" s="18">
        <v>-74.558274109999999</v>
      </c>
      <c r="G92" s="1">
        <v>10</v>
      </c>
      <c r="H92" s="1" t="s">
        <v>490</v>
      </c>
      <c r="I92" s="1" t="s">
        <v>122</v>
      </c>
      <c r="J92" s="1" t="s">
        <v>513</v>
      </c>
      <c r="K92" s="1" t="s">
        <v>494</v>
      </c>
      <c r="L92" s="1"/>
      <c r="M92" s="1" t="s">
        <v>494</v>
      </c>
      <c r="N92" s="1" t="s">
        <v>495</v>
      </c>
      <c r="O92" s="1" t="s">
        <v>496</v>
      </c>
      <c r="P92" s="20">
        <v>3</v>
      </c>
      <c r="Q92" s="1" t="s">
        <v>518</v>
      </c>
      <c r="R92" s="21" t="s">
        <v>519</v>
      </c>
      <c r="S92" s="1" t="s">
        <v>506</v>
      </c>
    </row>
    <row r="93" spans="1:19" ht="24" customHeight="1" x14ac:dyDescent="0.15">
      <c r="A93" s="1" t="s">
        <v>119</v>
      </c>
      <c r="B93" s="1" t="s">
        <v>120</v>
      </c>
      <c r="C93" s="1">
        <v>2026</v>
      </c>
      <c r="D93" s="18">
        <v>10</v>
      </c>
      <c r="E93" s="18">
        <v>6.4799924600000001</v>
      </c>
      <c r="F93" s="18">
        <v>-74.558358229999996</v>
      </c>
      <c r="G93" s="1">
        <v>10</v>
      </c>
      <c r="H93" s="1" t="s">
        <v>490</v>
      </c>
      <c r="I93" s="1" t="s">
        <v>122</v>
      </c>
      <c r="J93" s="1" t="s">
        <v>513</v>
      </c>
      <c r="K93" s="1" t="s">
        <v>494</v>
      </c>
      <c r="L93" s="1"/>
      <c r="M93" s="1" t="s">
        <v>494</v>
      </c>
      <c r="N93" s="1" t="s">
        <v>495</v>
      </c>
      <c r="O93" s="1" t="s">
        <v>496</v>
      </c>
      <c r="P93" s="20">
        <v>3</v>
      </c>
      <c r="Q93" s="1" t="s">
        <v>518</v>
      </c>
      <c r="R93" s="21" t="s">
        <v>519</v>
      </c>
      <c r="S93" s="1" t="s">
        <v>506</v>
      </c>
    </row>
    <row r="94" spans="1:19" ht="24" customHeight="1" x14ac:dyDescent="0.15">
      <c r="A94" s="1" t="s">
        <v>119</v>
      </c>
      <c r="B94" s="1" t="s">
        <v>120</v>
      </c>
      <c r="C94" s="1">
        <v>2027</v>
      </c>
      <c r="D94" s="18">
        <v>10</v>
      </c>
      <c r="E94" s="18">
        <v>6.4800111200000003</v>
      </c>
      <c r="F94" s="18">
        <v>-74.558442580000005</v>
      </c>
      <c r="G94" s="1">
        <v>10</v>
      </c>
      <c r="H94" s="1" t="s">
        <v>490</v>
      </c>
      <c r="I94" s="1" t="s">
        <v>122</v>
      </c>
      <c r="J94" s="1" t="s">
        <v>513</v>
      </c>
      <c r="K94" s="1" t="s">
        <v>494</v>
      </c>
      <c r="L94" s="1"/>
      <c r="M94" s="1" t="s">
        <v>494</v>
      </c>
      <c r="N94" s="1" t="s">
        <v>495</v>
      </c>
      <c r="O94" s="1" t="s">
        <v>496</v>
      </c>
      <c r="P94" s="20">
        <v>3</v>
      </c>
      <c r="Q94" s="1" t="s">
        <v>518</v>
      </c>
      <c r="R94" s="21" t="s">
        <v>519</v>
      </c>
      <c r="S94" s="1" t="s">
        <v>506</v>
      </c>
    </row>
    <row r="95" spans="1:19" ht="24" customHeight="1" x14ac:dyDescent="0.15">
      <c r="A95" s="1" t="s">
        <v>119</v>
      </c>
      <c r="B95" s="1" t="s">
        <v>120</v>
      </c>
      <c r="C95" s="1">
        <v>2028</v>
      </c>
      <c r="D95" s="18">
        <v>10</v>
      </c>
      <c r="E95" s="18">
        <v>6.4800305199999997</v>
      </c>
      <c r="F95" s="18">
        <v>-74.558527830000003</v>
      </c>
      <c r="G95" s="1">
        <v>10</v>
      </c>
      <c r="H95" s="1" t="s">
        <v>490</v>
      </c>
      <c r="I95" s="1" t="s">
        <v>122</v>
      </c>
      <c r="J95" s="1" t="s">
        <v>491</v>
      </c>
      <c r="K95" s="1" t="s">
        <v>494</v>
      </c>
      <c r="L95" s="1"/>
      <c r="M95" s="1" t="s">
        <v>494</v>
      </c>
      <c r="N95" s="1" t="s">
        <v>495</v>
      </c>
      <c r="O95" s="1" t="s">
        <v>496</v>
      </c>
      <c r="P95" s="20">
        <v>3</v>
      </c>
      <c r="Q95" s="1" t="s">
        <v>518</v>
      </c>
      <c r="R95" s="21" t="s">
        <v>519</v>
      </c>
      <c r="S95" s="1" t="s">
        <v>506</v>
      </c>
    </row>
    <row r="96" spans="1:19" ht="24" customHeight="1" x14ac:dyDescent="0.15">
      <c r="A96" s="1" t="s">
        <v>119</v>
      </c>
      <c r="B96" s="1" t="s">
        <v>120</v>
      </c>
      <c r="C96" s="1">
        <v>2029</v>
      </c>
      <c r="D96" s="18">
        <v>10</v>
      </c>
      <c r="E96" s="18">
        <v>6.4800509399999999</v>
      </c>
      <c r="F96" s="18">
        <v>-74.558614509999998</v>
      </c>
      <c r="G96" s="1">
        <v>10</v>
      </c>
      <c r="H96" s="1" t="s">
        <v>490</v>
      </c>
      <c r="I96" s="1" t="s">
        <v>122</v>
      </c>
      <c r="J96" s="1" t="s">
        <v>491</v>
      </c>
      <c r="K96" s="1" t="s">
        <v>494</v>
      </c>
      <c r="L96" s="1"/>
      <c r="M96" s="1" t="s">
        <v>494</v>
      </c>
      <c r="N96" s="1" t="s">
        <v>495</v>
      </c>
      <c r="O96" s="1" t="s">
        <v>496</v>
      </c>
      <c r="P96" s="20">
        <v>3</v>
      </c>
      <c r="Q96" s="1" t="s">
        <v>518</v>
      </c>
      <c r="R96" s="21" t="s">
        <v>519</v>
      </c>
      <c r="S96" s="1" t="s">
        <v>506</v>
      </c>
    </row>
    <row r="97" spans="1:19" ht="24" customHeight="1" x14ac:dyDescent="0.15">
      <c r="A97" s="1" t="s">
        <v>119</v>
      </c>
      <c r="B97" s="1" t="s">
        <v>120</v>
      </c>
      <c r="C97" s="1">
        <v>2030</v>
      </c>
      <c r="D97" s="18">
        <v>10</v>
      </c>
      <c r="E97" s="18">
        <v>6.4800731799999998</v>
      </c>
      <c r="F97" s="18">
        <v>-74.558701540000001</v>
      </c>
      <c r="G97" s="1">
        <v>10</v>
      </c>
      <c r="H97" s="1" t="s">
        <v>490</v>
      </c>
      <c r="I97" s="1" t="s">
        <v>122</v>
      </c>
      <c r="J97" s="1" t="s">
        <v>491</v>
      </c>
      <c r="K97" s="1" t="s">
        <v>494</v>
      </c>
      <c r="L97" s="1"/>
      <c r="M97" s="1" t="s">
        <v>494</v>
      </c>
      <c r="N97" s="1" t="s">
        <v>495</v>
      </c>
      <c r="O97" s="1" t="s">
        <v>496</v>
      </c>
      <c r="P97" s="20">
        <v>3</v>
      </c>
      <c r="Q97" s="1" t="s">
        <v>518</v>
      </c>
      <c r="R97" s="21" t="s">
        <v>519</v>
      </c>
      <c r="S97" s="1" t="s">
        <v>506</v>
      </c>
    </row>
    <row r="98" spans="1:19" ht="24" customHeight="1" x14ac:dyDescent="0.15">
      <c r="A98" s="1" t="s">
        <v>119</v>
      </c>
      <c r="B98" s="1" t="s">
        <v>120</v>
      </c>
      <c r="C98" s="1">
        <v>2031</v>
      </c>
      <c r="D98" s="18">
        <v>10</v>
      </c>
      <c r="E98" s="18">
        <v>6.4800967199999997</v>
      </c>
      <c r="F98" s="18">
        <v>-74.558788609999993</v>
      </c>
      <c r="G98" s="1">
        <v>10</v>
      </c>
      <c r="H98" s="1" t="s">
        <v>490</v>
      </c>
      <c r="I98" s="1" t="s">
        <v>122</v>
      </c>
      <c r="J98" s="1" t="s">
        <v>491</v>
      </c>
      <c r="K98" s="1" t="s">
        <v>494</v>
      </c>
      <c r="L98" s="1"/>
      <c r="M98" s="1" t="s">
        <v>494</v>
      </c>
      <c r="N98" s="1" t="s">
        <v>495</v>
      </c>
      <c r="O98" s="1" t="s">
        <v>496</v>
      </c>
      <c r="P98" s="20">
        <v>3</v>
      </c>
      <c r="Q98" s="1" t="s">
        <v>518</v>
      </c>
      <c r="R98" s="21" t="s">
        <v>519</v>
      </c>
      <c r="S98" s="1" t="s">
        <v>506</v>
      </c>
    </row>
    <row r="99" spans="1:19" ht="24" customHeight="1" x14ac:dyDescent="0.15">
      <c r="A99" s="1" t="s">
        <v>119</v>
      </c>
      <c r="B99" s="1" t="s">
        <v>120</v>
      </c>
      <c r="C99" s="1">
        <v>2032</v>
      </c>
      <c r="D99" s="18">
        <v>10</v>
      </c>
      <c r="E99" s="18">
        <v>6.4801207700000001</v>
      </c>
      <c r="F99" s="18">
        <v>-74.558875720000003</v>
      </c>
      <c r="G99" s="1">
        <v>10</v>
      </c>
      <c r="H99" s="1" t="s">
        <v>490</v>
      </c>
      <c r="I99" s="1" t="s">
        <v>122</v>
      </c>
      <c r="J99" s="1" t="s">
        <v>491</v>
      </c>
      <c r="K99" s="1" t="s">
        <v>494</v>
      </c>
      <c r="L99" s="1"/>
      <c r="M99" s="1" t="s">
        <v>494</v>
      </c>
      <c r="N99" s="1" t="s">
        <v>495</v>
      </c>
      <c r="O99" s="1" t="s">
        <v>496</v>
      </c>
      <c r="P99" s="20">
        <v>3</v>
      </c>
      <c r="Q99" s="1" t="s">
        <v>518</v>
      </c>
      <c r="R99" s="21" t="s">
        <v>519</v>
      </c>
      <c r="S99" s="1" t="s">
        <v>506</v>
      </c>
    </row>
    <row r="100" spans="1:19" ht="24" customHeight="1" x14ac:dyDescent="0.15">
      <c r="A100" s="1" t="s">
        <v>119</v>
      </c>
      <c r="B100" s="1" t="s">
        <v>120</v>
      </c>
      <c r="C100" s="1">
        <v>2033</v>
      </c>
      <c r="D100" s="18">
        <v>10</v>
      </c>
      <c r="E100" s="18">
        <v>6.48014461</v>
      </c>
      <c r="F100" s="18">
        <v>-74.558962769999994</v>
      </c>
      <c r="G100" s="1">
        <v>10</v>
      </c>
      <c r="H100" s="1" t="s">
        <v>490</v>
      </c>
      <c r="I100" s="1" t="s">
        <v>122</v>
      </c>
      <c r="J100" s="1" t="s">
        <v>491</v>
      </c>
      <c r="K100" s="1" t="s">
        <v>494</v>
      </c>
      <c r="L100" s="1"/>
      <c r="M100" s="1" t="s">
        <v>494</v>
      </c>
      <c r="N100" s="1" t="s">
        <v>495</v>
      </c>
      <c r="O100" s="1" t="s">
        <v>496</v>
      </c>
      <c r="P100" s="20">
        <v>3</v>
      </c>
      <c r="Q100" s="1" t="s">
        <v>518</v>
      </c>
      <c r="R100" s="21" t="s">
        <v>519</v>
      </c>
      <c r="S100" s="1" t="s">
        <v>506</v>
      </c>
    </row>
    <row r="101" spans="1:19" ht="24" customHeight="1" x14ac:dyDescent="0.15">
      <c r="A101" s="1" t="s">
        <v>119</v>
      </c>
      <c r="B101" s="1" t="s">
        <v>120</v>
      </c>
      <c r="C101" s="1">
        <v>2034</v>
      </c>
      <c r="D101" s="18">
        <v>10</v>
      </c>
      <c r="E101" s="18">
        <v>6.4801689400000004</v>
      </c>
      <c r="F101" s="18">
        <v>-74.559049790000003</v>
      </c>
      <c r="G101" s="1">
        <v>10</v>
      </c>
      <c r="H101" s="1" t="s">
        <v>490</v>
      </c>
      <c r="I101" s="1" t="s">
        <v>122</v>
      </c>
      <c r="J101" s="1" t="s">
        <v>491</v>
      </c>
      <c r="K101" s="1" t="s">
        <v>494</v>
      </c>
      <c r="L101" s="1"/>
      <c r="M101" s="1" t="s">
        <v>494</v>
      </c>
      <c r="N101" s="1" t="s">
        <v>495</v>
      </c>
      <c r="O101" s="1" t="s">
        <v>496</v>
      </c>
      <c r="P101" s="20">
        <v>3</v>
      </c>
      <c r="Q101" s="1" t="s">
        <v>518</v>
      </c>
      <c r="R101" s="21" t="s">
        <v>519</v>
      </c>
      <c r="S101" s="1" t="s">
        <v>506</v>
      </c>
    </row>
    <row r="102" spans="1:19" ht="24" customHeight="1" x14ac:dyDescent="0.15">
      <c r="A102" s="1" t="s">
        <v>119</v>
      </c>
      <c r="B102" s="1" t="s">
        <v>120</v>
      </c>
      <c r="C102" s="1">
        <v>2035</v>
      </c>
      <c r="D102" s="18">
        <v>10</v>
      </c>
      <c r="E102" s="18">
        <v>6.4801928599999998</v>
      </c>
      <c r="F102" s="18">
        <v>-74.559136940000002</v>
      </c>
      <c r="G102" s="1">
        <v>10</v>
      </c>
      <c r="H102" s="1" t="s">
        <v>490</v>
      </c>
      <c r="I102" s="1" t="s">
        <v>122</v>
      </c>
      <c r="J102" s="1" t="s">
        <v>491</v>
      </c>
      <c r="K102" s="1" t="s">
        <v>494</v>
      </c>
      <c r="L102" s="1"/>
      <c r="M102" s="1" t="s">
        <v>494</v>
      </c>
      <c r="N102" s="1" t="s">
        <v>495</v>
      </c>
      <c r="O102" s="1" t="s">
        <v>496</v>
      </c>
      <c r="P102" s="20">
        <v>3</v>
      </c>
      <c r="Q102" s="1" t="s">
        <v>518</v>
      </c>
      <c r="R102" s="21" t="s">
        <v>519</v>
      </c>
      <c r="S102" s="1" t="s">
        <v>506</v>
      </c>
    </row>
    <row r="103" spans="1:19" ht="24" customHeight="1" x14ac:dyDescent="0.15">
      <c r="A103" s="1" t="s">
        <v>119</v>
      </c>
      <c r="B103" s="1" t="s">
        <v>120</v>
      </c>
      <c r="C103" s="1">
        <v>2036</v>
      </c>
      <c r="D103" s="18">
        <v>10</v>
      </c>
      <c r="E103" s="18">
        <v>6.4802159599999998</v>
      </c>
      <c r="F103" s="18">
        <v>-74.559224319999998</v>
      </c>
      <c r="G103" s="1">
        <v>10</v>
      </c>
      <c r="H103" s="1" t="s">
        <v>490</v>
      </c>
      <c r="I103" s="1" t="s">
        <v>122</v>
      </c>
      <c r="J103" s="1" t="s">
        <v>491</v>
      </c>
      <c r="K103" s="1" t="s">
        <v>494</v>
      </c>
      <c r="L103" s="1"/>
      <c r="M103" s="1" t="s">
        <v>494</v>
      </c>
      <c r="N103" s="1" t="s">
        <v>495</v>
      </c>
      <c r="O103" s="1" t="s">
        <v>496</v>
      </c>
      <c r="P103" s="20">
        <v>3</v>
      </c>
      <c r="Q103" s="1" t="s">
        <v>518</v>
      </c>
      <c r="R103" s="21" t="s">
        <v>519</v>
      </c>
      <c r="S103" s="1" t="s">
        <v>506</v>
      </c>
    </row>
    <row r="104" spans="1:19" ht="24" customHeight="1" x14ac:dyDescent="0.15">
      <c r="A104" s="1" t="s">
        <v>119</v>
      </c>
      <c r="B104" s="1" t="s">
        <v>120</v>
      </c>
      <c r="C104" s="1">
        <v>2037</v>
      </c>
      <c r="D104" s="18">
        <v>10</v>
      </c>
      <c r="E104" s="18">
        <v>6.4802347600000001</v>
      </c>
      <c r="F104" s="18">
        <v>-74.559312489999996</v>
      </c>
      <c r="G104" s="1">
        <v>10</v>
      </c>
      <c r="H104" s="1" t="s">
        <v>490</v>
      </c>
      <c r="I104" s="1" t="s">
        <v>122</v>
      </c>
      <c r="J104" s="1" t="s">
        <v>491</v>
      </c>
      <c r="K104" s="1" t="s">
        <v>494</v>
      </c>
      <c r="L104" s="1"/>
      <c r="M104" s="1" t="s">
        <v>494</v>
      </c>
      <c r="N104" s="1" t="s">
        <v>495</v>
      </c>
      <c r="O104" s="1" t="s">
        <v>496</v>
      </c>
      <c r="P104" s="20">
        <v>3</v>
      </c>
      <c r="Q104" s="1" t="s">
        <v>518</v>
      </c>
      <c r="R104" s="21" t="s">
        <v>519</v>
      </c>
      <c r="S104" s="1" t="s">
        <v>506</v>
      </c>
    </row>
    <row r="105" spans="1:19" ht="24" customHeight="1" x14ac:dyDescent="0.15">
      <c r="A105" s="1" t="s">
        <v>119</v>
      </c>
      <c r="B105" s="1" t="s">
        <v>120</v>
      </c>
      <c r="C105" s="1">
        <v>2038</v>
      </c>
      <c r="D105" s="18">
        <v>10</v>
      </c>
      <c r="E105" s="18">
        <v>6.4802466399999998</v>
      </c>
      <c r="F105" s="18">
        <v>-74.559401530000002</v>
      </c>
      <c r="G105" s="1">
        <v>10</v>
      </c>
      <c r="H105" s="1" t="s">
        <v>490</v>
      </c>
      <c r="I105" s="1" t="s">
        <v>122</v>
      </c>
      <c r="J105" s="1" t="s">
        <v>491</v>
      </c>
      <c r="K105" s="1" t="s">
        <v>494</v>
      </c>
      <c r="L105" s="1"/>
      <c r="M105" s="1" t="s">
        <v>494</v>
      </c>
      <c r="N105" s="1" t="s">
        <v>495</v>
      </c>
      <c r="O105" s="1" t="s">
        <v>496</v>
      </c>
      <c r="P105" s="20">
        <v>3</v>
      </c>
      <c r="Q105" s="1" t="s">
        <v>518</v>
      </c>
      <c r="R105" s="21" t="s">
        <v>519</v>
      </c>
      <c r="S105" s="1" t="s">
        <v>506</v>
      </c>
    </row>
    <row r="106" spans="1:19" ht="24" customHeight="1" x14ac:dyDescent="0.15">
      <c r="A106" s="1" t="s">
        <v>119</v>
      </c>
      <c r="B106" s="1" t="s">
        <v>120</v>
      </c>
      <c r="C106" s="1">
        <v>2039</v>
      </c>
      <c r="D106" s="18">
        <v>10</v>
      </c>
      <c r="E106" s="18">
        <v>6.4802520699999997</v>
      </c>
      <c r="F106" s="18">
        <v>-74.559490890000006</v>
      </c>
      <c r="G106" s="1">
        <v>10</v>
      </c>
      <c r="H106" s="1" t="s">
        <v>490</v>
      </c>
      <c r="I106" s="1" t="s">
        <v>122</v>
      </c>
      <c r="J106" s="1" t="s">
        <v>491</v>
      </c>
      <c r="K106" s="1" t="s">
        <v>494</v>
      </c>
      <c r="L106" s="1"/>
      <c r="M106" s="1" t="s">
        <v>494</v>
      </c>
      <c r="N106" s="1" t="s">
        <v>495</v>
      </c>
      <c r="O106" s="1" t="s">
        <v>496</v>
      </c>
      <c r="P106" s="20">
        <v>3</v>
      </c>
      <c r="Q106" s="1" t="s">
        <v>518</v>
      </c>
      <c r="R106" s="21" t="s">
        <v>519</v>
      </c>
      <c r="S106" s="1" t="s">
        <v>506</v>
      </c>
    </row>
    <row r="107" spans="1:19" ht="24" customHeight="1" x14ac:dyDescent="0.15">
      <c r="A107" s="1" t="s">
        <v>119</v>
      </c>
      <c r="B107" s="1" t="s">
        <v>120</v>
      </c>
      <c r="C107" s="1">
        <v>2040</v>
      </c>
      <c r="D107" s="18">
        <v>10</v>
      </c>
      <c r="E107" s="18">
        <v>6.4802555399999999</v>
      </c>
      <c r="F107" s="18">
        <v>-74.559579810000002</v>
      </c>
      <c r="G107" s="1">
        <v>10</v>
      </c>
      <c r="H107" s="1" t="s">
        <v>490</v>
      </c>
      <c r="I107" s="1" t="s">
        <v>122</v>
      </c>
      <c r="J107" s="1" t="s">
        <v>491</v>
      </c>
      <c r="K107" s="1" t="s">
        <v>494</v>
      </c>
      <c r="L107" s="1"/>
      <c r="M107" s="1" t="s">
        <v>494</v>
      </c>
      <c r="N107" s="1" t="s">
        <v>495</v>
      </c>
      <c r="O107" s="1" t="s">
        <v>496</v>
      </c>
      <c r="P107" s="20">
        <v>3</v>
      </c>
      <c r="Q107" s="1" t="s">
        <v>518</v>
      </c>
      <c r="R107" s="21" t="s">
        <v>519</v>
      </c>
      <c r="S107" s="1" t="s">
        <v>506</v>
      </c>
    </row>
    <row r="108" spans="1:19" ht="24" customHeight="1" x14ac:dyDescent="0.15">
      <c r="A108" s="1" t="s">
        <v>119</v>
      </c>
      <c r="B108" s="1" t="s">
        <v>120</v>
      </c>
      <c r="C108" s="1">
        <v>2041</v>
      </c>
      <c r="D108" s="18">
        <v>10</v>
      </c>
      <c r="E108" s="18">
        <v>6.4802582199999996</v>
      </c>
      <c r="F108" s="18">
        <v>-74.559668209999998</v>
      </c>
      <c r="G108" s="1">
        <v>10</v>
      </c>
      <c r="H108" s="1" t="s">
        <v>490</v>
      </c>
      <c r="I108" s="1" t="s">
        <v>122</v>
      </c>
      <c r="J108" s="1" t="s">
        <v>491</v>
      </c>
      <c r="K108" s="1" t="s">
        <v>494</v>
      </c>
      <c r="L108" s="1"/>
      <c r="M108" s="1" t="s">
        <v>494</v>
      </c>
      <c r="N108" s="1" t="s">
        <v>495</v>
      </c>
      <c r="O108" s="1" t="s">
        <v>496</v>
      </c>
      <c r="P108" s="20">
        <v>3</v>
      </c>
      <c r="Q108" s="1" t="s">
        <v>518</v>
      </c>
      <c r="R108" s="21" t="s">
        <v>519</v>
      </c>
      <c r="S108" s="1" t="s">
        <v>506</v>
      </c>
    </row>
    <row r="109" spans="1:19" ht="24" customHeight="1" x14ac:dyDescent="0.15">
      <c r="A109" s="1" t="s">
        <v>119</v>
      </c>
      <c r="B109" s="1" t="s">
        <v>120</v>
      </c>
      <c r="C109" s="1">
        <v>2042</v>
      </c>
      <c r="D109" s="18">
        <v>10</v>
      </c>
      <c r="E109" s="18">
        <v>6.4802611099999998</v>
      </c>
      <c r="F109" s="18">
        <v>-74.559756710000002</v>
      </c>
      <c r="G109" s="1">
        <v>10</v>
      </c>
      <c r="H109" s="1" t="s">
        <v>490</v>
      </c>
      <c r="I109" s="1" t="s">
        <v>122</v>
      </c>
      <c r="J109" s="1" t="s">
        <v>491</v>
      </c>
      <c r="K109" s="1" t="s">
        <v>494</v>
      </c>
      <c r="L109" s="1"/>
      <c r="M109" s="1" t="s">
        <v>494</v>
      </c>
      <c r="N109" s="1" t="s">
        <v>495</v>
      </c>
      <c r="O109" s="1" t="s">
        <v>496</v>
      </c>
      <c r="P109" s="20">
        <v>3</v>
      </c>
      <c r="Q109" s="1" t="s">
        <v>518</v>
      </c>
      <c r="R109" s="21" t="s">
        <v>519</v>
      </c>
      <c r="S109" s="1" t="s">
        <v>506</v>
      </c>
    </row>
    <row r="110" spans="1:19" ht="24" customHeight="1" x14ac:dyDescent="0.15">
      <c r="A110" s="1" t="s">
        <v>119</v>
      </c>
      <c r="B110" s="1" t="s">
        <v>120</v>
      </c>
      <c r="C110" s="1">
        <v>2043</v>
      </c>
      <c r="D110" s="18">
        <v>10</v>
      </c>
      <c r="E110" s="18">
        <v>6.4802638899999998</v>
      </c>
      <c r="F110" s="18">
        <v>-74.559844819999995</v>
      </c>
      <c r="G110" s="1">
        <v>10</v>
      </c>
      <c r="H110" s="1" t="s">
        <v>490</v>
      </c>
      <c r="I110" s="1" t="s">
        <v>122</v>
      </c>
      <c r="J110" s="1" t="s">
        <v>491</v>
      </c>
      <c r="K110" s="1" t="s">
        <v>494</v>
      </c>
      <c r="L110" s="1"/>
      <c r="M110" s="1" t="s">
        <v>494</v>
      </c>
      <c r="N110" s="1" t="s">
        <v>495</v>
      </c>
      <c r="O110" s="1" t="s">
        <v>496</v>
      </c>
      <c r="P110" s="20">
        <v>3</v>
      </c>
      <c r="Q110" s="1" t="s">
        <v>518</v>
      </c>
      <c r="R110" s="21" t="s">
        <v>519</v>
      </c>
      <c r="S110" s="1" t="s">
        <v>506</v>
      </c>
    </row>
    <row r="111" spans="1:19" ht="24" customHeight="1" x14ac:dyDescent="0.15">
      <c r="A111" s="1" t="s">
        <v>119</v>
      </c>
      <c r="B111" s="1" t="s">
        <v>120</v>
      </c>
      <c r="C111" s="1">
        <v>2044</v>
      </c>
      <c r="D111" s="18">
        <v>10</v>
      </c>
      <c r="E111" s="18">
        <v>6.4802664600000002</v>
      </c>
      <c r="F111" s="18">
        <v>-74.559932549999999</v>
      </c>
      <c r="G111" s="1">
        <v>10</v>
      </c>
      <c r="H111" s="1" t="s">
        <v>490</v>
      </c>
      <c r="I111" s="1" t="s">
        <v>122</v>
      </c>
      <c r="J111" s="1" t="s">
        <v>491</v>
      </c>
      <c r="K111" s="1" t="s">
        <v>494</v>
      </c>
      <c r="L111" s="1"/>
      <c r="M111" s="1" t="s">
        <v>494</v>
      </c>
      <c r="N111" s="1" t="s">
        <v>495</v>
      </c>
      <c r="O111" s="1" t="s">
        <v>496</v>
      </c>
      <c r="P111" s="20">
        <v>3</v>
      </c>
      <c r="Q111" s="1" t="s">
        <v>518</v>
      </c>
      <c r="R111" s="21" t="s">
        <v>519</v>
      </c>
      <c r="S111" s="1" t="s">
        <v>506</v>
      </c>
    </row>
    <row r="112" spans="1:19" ht="24" customHeight="1" x14ac:dyDescent="0.15">
      <c r="A112" s="1" t="s">
        <v>119</v>
      </c>
      <c r="B112" s="1" t="s">
        <v>120</v>
      </c>
      <c r="C112" s="1">
        <v>2045</v>
      </c>
      <c r="D112" s="18">
        <v>10</v>
      </c>
      <c r="E112" s="18">
        <v>6.4802691299999999</v>
      </c>
      <c r="F112" s="18">
        <v>-74.560019769999997</v>
      </c>
      <c r="G112" s="1">
        <v>10</v>
      </c>
      <c r="H112" s="1" t="s">
        <v>490</v>
      </c>
      <c r="I112" s="1" t="s">
        <v>122</v>
      </c>
      <c r="J112" s="1" t="s">
        <v>491</v>
      </c>
      <c r="K112" s="1" t="s">
        <v>494</v>
      </c>
      <c r="L112" s="1"/>
      <c r="M112" s="1" t="s">
        <v>494</v>
      </c>
      <c r="N112" s="1" t="s">
        <v>495</v>
      </c>
      <c r="O112" s="1" t="s">
        <v>496</v>
      </c>
      <c r="P112" s="20">
        <v>3</v>
      </c>
      <c r="Q112" s="1" t="s">
        <v>518</v>
      </c>
      <c r="R112" s="21" t="s">
        <v>519</v>
      </c>
      <c r="S112" s="1" t="s">
        <v>506</v>
      </c>
    </row>
    <row r="113" spans="1:19" ht="24" customHeight="1" x14ac:dyDescent="0.15">
      <c r="A113" s="1" t="s">
        <v>119</v>
      </c>
      <c r="B113" s="1" t="s">
        <v>120</v>
      </c>
      <c r="C113" s="1">
        <v>2046</v>
      </c>
      <c r="D113" s="18">
        <v>10</v>
      </c>
      <c r="E113" s="18">
        <v>6.4802728199999997</v>
      </c>
      <c r="F113" s="18">
        <v>-74.560106829999995</v>
      </c>
      <c r="G113" s="1">
        <v>10</v>
      </c>
      <c r="H113" s="1" t="s">
        <v>490</v>
      </c>
      <c r="I113" s="1" t="s">
        <v>122</v>
      </c>
      <c r="J113" s="1" t="s">
        <v>491</v>
      </c>
      <c r="K113" s="1" t="s">
        <v>494</v>
      </c>
      <c r="L113" s="1"/>
      <c r="M113" s="1" t="s">
        <v>494</v>
      </c>
      <c r="N113" s="1" t="s">
        <v>495</v>
      </c>
      <c r="O113" s="1" t="s">
        <v>496</v>
      </c>
      <c r="P113" s="20">
        <v>3</v>
      </c>
      <c r="Q113" s="1" t="s">
        <v>518</v>
      </c>
      <c r="R113" s="21" t="s">
        <v>519</v>
      </c>
      <c r="S113" s="1" t="s">
        <v>506</v>
      </c>
    </row>
    <row r="114" spans="1:19" ht="24" customHeight="1" x14ac:dyDescent="0.15">
      <c r="A114" s="1" t="s">
        <v>119</v>
      </c>
      <c r="B114" s="1" t="s">
        <v>120</v>
      </c>
      <c r="C114" s="1">
        <v>2047</v>
      </c>
      <c r="D114" s="18">
        <v>10</v>
      </c>
      <c r="E114" s="18">
        <v>6.4802781400000002</v>
      </c>
      <c r="F114" s="18">
        <v>-74.560195750000005</v>
      </c>
      <c r="G114" s="1">
        <v>10</v>
      </c>
      <c r="H114" s="1" t="s">
        <v>490</v>
      </c>
      <c r="I114" s="1" t="s">
        <v>122</v>
      </c>
      <c r="J114" s="1" t="s">
        <v>491</v>
      </c>
      <c r="K114" s="1" t="s">
        <v>494</v>
      </c>
      <c r="L114" s="1"/>
      <c r="M114" s="1" t="s">
        <v>494</v>
      </c>
      <c r="N114" s="1" t="s">
        <v>495</v>
      </c>
      <c r="O114" s="1" t="s">
        <v>496</v>
      </c>
      <c r="P114" s="20">
        <v>3</v>
      </c>
      <c r="Q114" s="1" t="s">
        <v>518</v>
      </c>
      <c r="R114" s="21" t="s">
        <v>519</v>
      </c>
      <c r="S114" s="1" t="s">
        <v>506</v>
      </c>
    </row>
    <row r="115" spans="1:19" ht="24" customHeight="1" x14ac:dyDescent="0.15">
      <c r="A115" s="1" t="s">
        <v>119</v>
      </c>
      <c r="B115" s="1" t="s">
        <v>120</v>
      </c>
      <c r="C115" s="1">
        <v>2048</v>
      </c>
      <c r="D115" s="18">
        <v>10</v>
      </c>
      <c r="E115" s="18">
        <v>6.4802842399999996</v>
      </c>
      <c r="F115" s="18">
        <v>-74.560283380000001</v>
      </c>
      <c r="G115" s="1">
        <v>10</v>
      </c>
      <c r="H115" s="1" t="s">
        <v>490</v>
      </c>
      <c r="I115" s="1" t="s">
        <v>122</v>
      </c>
      <c r="J115" s="1" t="s">
        <v>491</v>
      </c>
      <c r="K115" s="1" t="s">
        <v>494</v>
      </c>
      <c r="L115" s="1"/>
      <c r="M115" s="1" t="s">
        <v>494</v>
      </c>
      <c r="N115" s="1" t="s">
        <v>495</v>
      </c>
      <c r="O115" s="1" t="s">
        <v>496</v>
      </c>
      <c r="P115" s="20">
        <v>3</v>
      </c>
      <c r="Q115" s="1" t="s">
        <v>518</v>
      </c>
      <c r="R115" s="21" t="s">
        <v>519</v>
      </c>
      <c r="S115" s="1" t="s">
        <v>506</v>
      </c>
    </row>
    <row r="116" spans="1:19" ht="24" customHeight="1" x14ac:dyDescent="0.15">
      <c r="A116" s="1" t="s">
        <v>119</v>
      </c>
      <c r="B116" s="1" t="s">
        <v>120</v>
      </c>
      <c r="C116" s="1">
        <v>2049</v>
      </c>
      <c r="D116" s="18">
        <v>10</v>
      </c>
      <c r="E116" s="18">
        <v>6.48029017</v>
      </c>
      <c r="F116" s="18">
        <v>-74.560366880000004</v>
      </c>
      <c r="G116" s="1">
        <v>10</v>
      </c>
      <c r="H116" s="1" t="s">
        <v>490</v>
      </c>
      <c r="I116" s="1" t="s">
        <v>122</v>
      </c>
      <c r="J116" s="1" t="s">
        <v>491</v>
      </c>
      <c r="K116" s="1" t="s">
        <v>494</v>
      </c>
      <c r="L116" s="1"/>
      <c r="M116" s="1" t="s">
        <v>494</v>
      </c>
      <c r="N116" s="1" t="s">
        <v>495</v>
      </c>
      <c r="O116" s="1" t="s">
        <v>496</v>
      </c>
      <c r="P116" s="20">
        <v>3</v>
      </c>
      <c r="Q116" s="1" t="s">
        <v>518</v>
      </c>
      <c r="R116" s="21" t="s">
        <v>519</v>
      </c>
      <c r="S116" s="1" t="s">
        <v>506</v>
      </c>
    </row>
    <row r="117" spans="1:19" ht="24" customHeight="1" x14ac:dyDescent="0.15">
      <c r="A117" s="1" t="s">
        <v>119</v>
      </c>
      <c r="B117" s="1" t="s">
        <v>120</v>
      </c>
      <c r="C117" s="1">
        <v>2050</v>
      </c>
      <c r="D117" s="18">
        <v>10</v>
      </c>
      <c r="E117" s="18">
        <v>6.4802935899999996</v>
      </c>
      <c r="F117" s="18">
        <v>-74.56044756</v>
      </c>
      <c r="G117" s="1">
        <v>10</v>
      </c>
      <c r="H117" s="1" t="s">
        <v>490</v>
      </c>
      <c r="I117" s="1" t="s">
        <v>122</v>
      </c>
      <c r="J117" s="1" t="s">
        <v>491</v>
      </c>
      <c r="K117" s="1" t="s">
        <v>494</v>
      </c>
      <c r="L117" s="1"/>
      <c r="M117" s="1" t="s">
        <v>494</v>
      </c>
      <c r="N117" s="1" t="s">
        <v>495</v>
      </c>
      <c r="O117" s="1" t="s">
        <v>496</v>
      </c>
      <c r="P117" s="20">
        <v>3</v>
      </c>
      <c r="Q117" s="1" t="s">
        <v>518</v>
      </c>
      <c r="R117" s="21" t="s">
        <v>519</v>
      </c>
      <c r="S117" s="1" t="s">
        <v>506</v>
      </c>
    </row>
    <row r="118" spans="1:19" ht="24" customHeight="1" x14ac:dyDescent="0.15">
      <c r="A118" s="1" t="s">
        <v>119</v>
      </c>
      <c r="B118" s="1" t="s">
        <v>120</v>
      </c>
      <c r="C118" s="1">
        <v>2052</v>
      </c>
      <c r="D118" s="18">
        <v>10</v>
      </c>
      <c r="E118" s="18">
        <v>6.4803047600000001</v>
      </c>
      <c r="F118" s="18">
        <v>-74.560611919999999</v>
      </c>
      <c r="G118" s="1">
        <v>10</v>
      </c>
      <c r="H118" s="1" t="s">
        <v>490</v>
      </c>
      <c r="I118" s="1" t="s">
        <v>122</v>
      </c>
      <c r="J118" s="1" t="s">
        <v>491</v>
      </c>
      <c r="K118" s="1" t="s">
        <v>494</v>
      </c>
      <c r="L118" s="1"/>
      <c r="M118" s="1" t="s">
        <v>494</v>
      </c>
      <c r="N118" s="1" t="s">
        <v>495</v>
      </c>
      <c r="O118" s="1" t="s">
        <v>496</v>
      </c>
      <c r="P118" s="20">
        <v>3</v>
      </c>
      <c r="Q118" s="1" t="s">
        <v>518</v>
      </c>
      <c r="R118" s="21" t="s">
        <v>519</v>
      </c>
      <c r="S118" s="1" t="s">
        <v>506</v>
      </c>
    </row>
    <row r="119" spans="1:19" ht="24" customHeight="1" x14ac:dyDescent="0.15">
      <c r="A119" s="1" t="s">
        <v>119</v>
      </c>
      <c r="B119" s="1" t="s">
        <v>120</v>
      </c>
      <c r="C119" s="1">
        <v>2053</v>
      </c>
      <c r="D119" s="18">
        <v>10</v>
      </c>
      <c r="E119" s="18">
        <v>6.4803127500000004</v>
      </c>
      <c r="F119" s="18">
        <v>-74.560700620000006</v>
      </c>
      <c r="G119" s="1">
        <v>10</v>
      </c>
      <c r="H119" s="1" t="s">
        <v>490</v>
      </c>
      <c r="I119" s="1" t="s">
        <v>122</v>
      </c>
      <c r="J119" s="1" t="s">
        <v>491</v>
      </c>
      <c r="K119" s="1" t="s">
        <v>494</v>
      </c>
      <c r="L119" s="1"/>
      <c r="M119" s="1" t="s">
        <v>494</v>
      </c>
      <c r="N119" s="1" t="s">
        <v>495</v>
      </c>
      <c r="O119" s="1" t="s">
        <v>496</v>
      </c>
      <c r="P119" s="20">
        <v>3</v>
      </c>
      <c r="Q119" s="1" t="s">
        <v>518</v>
      </c>
      <c r="R119" s="21" t="s">
        <v>519</v>
      </c>
      <c r="S119" s="1" t="s">
        <v>506</v>
      </c>
    </row>
    <row r="120" spans="1:19" ht="24" customHeight="1" x14ac:dyDescent="0.15">
      <c r="A120" s="1" t="s">
        <v>119</v>
      </c>
      <c r="B120" s="1" t="s">
        <v>120</v>
      </c>
      <c r="C120" s="1">
        <v>2054</v>
      </c>
      <c r="D120" s="18">
        <v>10</v>
      </c>
      <c r="E120" s="18">
        <v>6.4803173699999999</v>
      </c>
      <c r="F120" s="18">
        <v>-74.560790080000004</v>
      </c>
      <c r="G120" s="1">
        <v>10</v>
      </c>
      <c r="H120" s="1" t="s">
        <v>490</v>
      </c>
      <c r="I120" s="1" t="s">
        <v>122</v>
      </c>
      <c r="J120" s="1" t="s">
        <v>491</v>
      </c>
      <c r="K120" s="1" t="s">
        <v>494</v>
      </c>
      <c r="L120" s="1"/>
      <c r="M120" s="1" t="s">
        <v>494</v>
      </c>
      <c r="N120" s="1" t="s">
        <v>495</v>
      </c>
      <c r="O120" s="1" t="s">
        <v>496</v>
      </c>
      <c r="P120" s="20">
        <v>3</v>
      </c>
      <c r="Q120" s="1" t="s">
        <v>518</v>
      </c>
      <c r="R120" s="21" t="s">
        <v>519</v>
      </c>
      <c r="S120" s="1" t="s">
        <v>506</v>
      </c>
    </row>
    <row r="121" spans="1:19" ht="24" customHeight="1" x14ac:dyDescent="0.15">
      <c r="A121" s="1" t="s">
        <v>119</v>
      </c>
      <c r="B121" s="1" t="s">
        <v>120</v>
      </c>
      <c r="C121" s="1">
        <v>2055</v>
      </c>
      <c r="D121" s="18">
        <v>10</v>
      </c>
      <c r="E121" s="18">
        <v>6.4803195899999997</v>
      </c>
      <c r="F121" s="18">
        <v>-74.560878860000003</v>
      </c>
      <c r="G121" s="1">
        <v>10</v>
      </c>
      <c r="H121" s="1" t="s">
        <v>490</v>
      </c>
      <c r="I121" s="1" t="s">
        <v>122</v>
      </c>
      <c r="J121" s="1" t="s">
        <v>491</v>
      </c>
      <c r="K121" s="1" t="s">
        <v>494</v>
      </c>
      <c r="L121" s="1"/>
      <c r="M121" s="1" t="s">
        <v>494</v>
      </c>
      <c r="N121" s="1" t="s">
        <v>495</v>
      </c>
      <c r="O121" s="1" t="s">
        <v>496</v>
      </c>
      <c r="P121" s="20">
        <v>3</v>
      </c>
      <c r="Q121" s="1" t="s">
        <v>518</v>
      </c>
      <c r="R121" s="21" t="s">
        <v>519</v>
      </c>
      <c r="S121" s="1" t="s">
        <v>506</v>
      </c>
    </row>
    <row r="122" spans="1:19" ht="24" customHeight="1" x14ac:dyDescent="0.15">
      <c r="A122" s="1" t="s">
        <v>119</v>
      </c>
      <c r="B122" s="1" t="s">
        <v>120</v>
      </c>
      <c r="C122" s="1">
        <v>2056</v>
      </c>
      <c r="D122" s="18">
        <v>10</v>
      </c>
      <c r="E122" s="18">
        <v>6.4803226399999998</v>
      </c>
      <c r="F122" s="18">
        <v>-74.560968239999994</v>
      </c>
      <c r="G122" s="1">
        <v>10</v>
      </c>
      <c r="H122" s="1" t="s">
        <v>490</v>
      </c>
      <c r="I122" s="1" t="s">
        <v>122</v>
      </c>
      <c r="J122" s="1" t="s">
        <v>491</v>
      </c>
      <c r="K122" s="1" t="s">
        <v>494</v>
      </c>
      <c r="L122" s="1"/>
      <c r="M122" s="1" t="s">
        <v>494</v>
      </c>
      <c r="N122" s="1" t="s">
        <v>495</v>
      </c>
      <c r="O122" s="1" t="s">
        <v>496</v>
      </c>
      <c r="P122" s="20">
        <v>3</v>
      </c>
      <c r="Q122" s="1" t="s">
        <v>518</v>
      </c>
      <c r="R122" s="21" t="s">
        <v>519</v>
      </c>
      <c r="S122" s="1" t="s">
        <v>506</v>
      </c>
    </row>
    <row r="123" spans="1:19" ht="24" customHeight="1" x14ac:dyDescent="0.15">
      <c r="A123" s="1" t="s">
        <v>119</v>
      </c>
      <c r="B123" s="1" t="s">
        <v>120</v>
      </c>
      <c r="C123" s="1">
        <v>2057</v>
      </c>
      <c r="D123" s="18">
        <v>10</v>
      </c>
      <c r="E123" s="18">
        <v>6.48032641</v>
      </c>
      <c r="F123" s="18">
        <v>-74.561058020000004</v>
      </c>
      <c r="G123" s="1">
        <v>10</v>
      </c>
      <c r="H123" s="1" t="s">
        <v>490</v>
      </c>
      <c r="I123" s="1" t="s">
        <v>122</v>
      </c>
      <c r="J123" s="1" t="s">
        <v>491</v>
      </c>
      <c r="K123" s="1" t="s">
        <v>494</v>
      </c>
      <c r="L123" s="1"/>
      <c r="M123" s="1" t="s">
        <v>494</v>
      </c>
      <c r="N123" s="1" t="s">
        <v>495</v>
      </c>
      <c r="O123" s="1" t="s">
        <v>496</v>
      </c>
      <c r="P123" s="20">
        <v>3</v>
      </c>
      <c r="Q123" s="1" t="s">
        <v>518</v>
      </c>
      <c r="R123" s="21" t="s">
        <v>519</v>
      </c>
      <c r="S123" s="1" t="s">
        <v>506</v>
      </c>
    </row>
    <row r="124" spans="1:19" ht="24" customHeight="1" x14ac:dyDescent="0.15">
      <c r="A124" s="1" t="s">
        <v>119</v>
      </c>
      <c r="B124" s="1" t="s">
        <v>120</v>
      </c>
      <c r="C124" s="1">
        <v>2058</v>
      </c>
      <c r="D124" s="18">
        <v>10</v>
      </c>
      <c r="E124" s="18">
        <v>6.4803303200000002</v>
      </c>
      <c r="F124" s="18">
        <v>-74.561147840000004</v>
      </c>
      <c r="G124" s="1">
        <v>10</v>
      </c>
      <c r="H124" s="1" t="s">
        <v>490</v>
      </c>
      <c r="I124" s="1" t="s">
        <v>122</v>
      </c>
      <c r="J124" s="1" t="s">
        <v>491</v>
      </c>
      <c r="K124" s="1" t="s">
        <v>494</v>
      </c>
      <c r="L124" s="1"/>
      <c r="M124" s="1" t="s">
        <v>494</v>
      </c>
      <c r="N124" s="1" t="s">
        <v>495</v>
      </c>
      <c r="O124" s="1" t="s">
        <v>496</v>
      </c>
      <c r="P124" s="20">
        <v>3</v>
      </c>
      <c r="Q124" s="1" t="s">
        <v>518</v>
      </c>
      <c r="R124" s="21" t="s">
        <v>519</v>
      </c>
      <c r="S124" s="1" t="s">
        <v>506</v>
      </c>
    </row>
    <row r="125" spans="1:19" ht="24" customHeight="1" x14ac:dyDescent="0.15">
      <c r="A125" s="1" t="s">
        <v>119</v>
      </c>
      <c r="B125" s="1" t="s">
        <v>120</v>
      </c>
      <c r="C125" s="1">
        <v>2059</v>
      </c>
      <c r="D125" s="18">
        <v>10</v>
      </c>
      <c r="E125" s="18">
        <v>6.48033401</v>
      </c>
      <c r="F125" s="18">
        <v>-74.561237689999999</v>
      </c>
      <c r="G125" s="1">
        <v>10</v>
      </c>
      <c r="H125" s="1" t="s">
        <v>490</v>
      </c>
      <c r="I125" s="1" t="s">
        <v>122</v>
      </c>
      <c r="J125" s="1" t="s">
        <v>491</v>
      </c>
      <c r="K125" s="1" t="s">
        <v>494</v>
      </c>
      <c r="L125" s="1"/>
      <c r="M125" s="1" t="s">
        <v>494</v>
      </c>
      <c r="N125" s="1" t="s">
        <v>495</v>
      </c>
      <c r="O125" s="1" t="s">
        <v>496</v>
      </c>
      <c r="P125" s="20">
        <v>3</v>
      </c>
      <c r="Q125" s="1" t="s">
        <v>518</v>
      </c>
      <c r="R125" s="21" t="s">
        <v>519</v>
      </c>
      <c r="S125" s="1" t="s">
        <v>506</v>
      </c>
    </row>
    <row r="126" spans="1:19" ht="24" customHeight="1" x14ac:dyDescent="0.15">
      <c r="A126" s="1" t="s">
        <v>119</v>
      </c>
      <c r="B126" s="1" t="s">
        <v>120</v>
      </c>
      <c r="C126" s="1">
        <v>2060</v>
      </c>
      <c r="D126" s="18">
        <v>10</v>
      </c>
      <c r="E126" s="18">
        <v>6.48035154</v>
      </c>
      <c r="F126" s="18">
        <v>-74.561325710000006</v>
      </c>
      <c r="G126" s="1">
        <v>10</v>
      </c>
      <c r="H126" s="1" t="s">
        <v>490</v>
      </c>
      <c r="I126" s="1" t="s">
        <v>122</v>
      </c>
      <c r="J126" s="1" t="s">
        <v>491</v>
      </c>
      <c r="K126" s="1" t="s">
        <v>494</v>
      </c>
      <c r="L126" s="1"/>
      <c r="M126" s="1" t="s">
        <v>494</v>
      </c>
      <c r="N126" s="1" t="s">
        <v>495</v>
      </c>
      <c r="O126" s="1" t="s">
        <v>496</v>
      </c>
      <c r="P126" s="20">
        <v>3</v>
      </c>
      <c r="Q126" s="1" t="s">
        <v>518</v>
      </c>
      <c r="R126" s="21" t="s">
        <v>519</v>
      </c>
      <c r="S126" s="1" t="s">
        <v>506</v>
      </c>
    </row>
    <row r="127" spans="1:19" ht="24" customHeight="1" x14ac:dyDescent="0.15">
      <c r="A127" s="1" t="s">
        <v>119</v>
      </c>
      <c r="B127" s="1" t="s">
        <v>120</v>
      </c>
      <c r="C127" s="1">
        <v>2061</v>
      </c>
      <c r="D127" s="18">
        <v>10</v>
      </c>
      <c r="E127" s="18">
        <v>6.4803869900000004</v>
      </c>
      <c r="F127" s="18">
        <v>-74.561407619999997</v>
      </c>
      <c r="G127" s="1">
        <v>10</v>
      </c>
      <c r="H127" s="1" t="s">
        <v>490</v>
      </c>
      <c r="I127" s="1" t="s">
        <v>122</v>
      </c>
      <c r="J127" s="1" t="s">
        <v>491</v>
      </c>
      <c r="K127" s="1" t="s">
        <v>494</v>
      </c>
      <c r="L127" s="1"/>
      <c r="M127" s="1" t="s">
        <v>494</v>
      </c>
      <c r="N127" s="1" t="s">
        <v>495</v>
      </c>
      <c r="O127" s="1" t="s">
        <v>496</v>
      </c>
      <c r="P127" s="20">
        <v>3</v>
      </c>
      <c r="Q127" s="1" t="s">
        <v>518</v>
      </c>
      <c r="R127" s="21" t="s">
        <v>519</v>
      </c>
      <c r="S127" s="1" t="s">
        <v>506</v>
      </c>
    </row>
    <row r="128" spans="1:19" ht="24" customHeight="1" x14ac:dyDescent="0.15">
      <c r="A128" s="1" t="s">
        <v>119</v>
      </c>
      <c r="B128" s="1" t="s">
        <v>120</v>
      </c>
      <c r="C128" s="1">
        <v>2062</v>
      </c>
      <c r="D128" s="18">
        <v>10</v>
      </c>
      <c r="E128" s="18">
        <v>6.4804356500000004</v>
      </c>
      <c r="F128" s="18">
        <v>-74.561483710000005</v>
      </c>
      <c r="G128" s="1">
        <v>10</v>
      </c>
      <c r="H128" s="1" t="s">
        <v>490</v>
      </c>
      <c r="I128" s="1" t="s">
        <v>122</v>
      </c>
      <c r="J128" s="1" t="s">
        <v>491</v>
      </c>
      <c r="K128" s="1" t="s">
        <v>494</v>
      </c>
      <c r="L128" s="1"/>
      <c r="M128" s="1" t="s">
        <v>494</v>
      </c>
      <c r="N128" s="1" t="s">
        <v>495</v>
      </c>
      <c r="O128" s="1" t="s">
        <v>496</v>
      </c>
      <c r="P128" s="20">
        <v>3</v>
      </c>
      <c r="Q128" s="1" t="s">
        <v>518</v>
      </c>
      <c r="R128" s="21" t="s">
        <v>519</v>
      </c>
      <c r="S128" s="1" t="s">
        <v>506</v>
      </c>
    </row>
    <row r="129" spans="1:19" ht="24" customHeight="1" x14ac:dyDescent="0.15">
      <c r="A129" s="1" t="s">
        <v>119</v>
      </c>
      <c r="B129" s="1" t="s">
        <v>120</v>
      </c>
      <c r="C129" s="1">
        <v>2063</v>
      </c>
      <c r="D129" s="18">
        <v>10</v>
      </c>
      <c r="E129" s="18">
        <v>6.4804890200000003</v>
      </c>
      <c r="F129" s="18">
        <v>-74.561556539999998</v>
      </c>
      <c r="G129" s="1">
        <v>10</v>
      </c>
      <c r="H129" s="1" t="s">
        <v>490</v>
      </c>
      <c r="I129" s="1" t="s">
        <v>122</v>
      </c>
      <c r="J129" s="1" t="s">
        <v>491</v>
      </c>
      <c r="K129" s="1" t="s">
        <v>494</v>
      </c>
      <c r="L129" s="1"/>
      <c r="M129" s="1" t="s">
        <v>494</v>
      </c>
      <c r="N129" s="1" t="s">
        <v>495</v>
      </c>
      <c r="O129" s="1" t="s">
        <v>496</v>
      </c>
      <c r="P129" s="20">
        <v>3</v>
      </c>
      <c r="Q129" s="1" t="s">
        <v>518</v>
      </c>
      <c r="R129" s="21" t="s">
        <v>519</v>
      </c>
      <c r="S129" s="1" t="s">
        <v>506</v>
      </c>
    </row>
    <row r="130" spans="1:19" ht="24" customHeight="1" x14ac:dyDescent="0.15">
      <c r="A130" s="1" t="s">
        <v>119</v>
      </c>
      <c r="B130" s="1" t="s">
        <v>120</v>
      </c>
      <c r="C130" s="1">
        <v>2064</v>
      </c>
      <c r="D130" s="18">
        <v>10</v>
      </c>
      <c r="E130" s="18">
        <v>6.4805424599999997</v>
      </c>
      <c r="F130" s="18">
        <v>-74.561629409999995</v>
      </c>
      <c r="G130" s="1">
        <v>10</v>
      </c>
      <c r="H130" s="1" t="s">
        <v>490</v>
      </c>
      <c r="I130" s="1" t="s">
        <v>122</v>
      </c>
      <c r="J130" s="1" t="s">
        <v>491</v>
      </c>
      <c r="K130" s="1" t="s">
        <v>494</v>
      </c>
      <c r="L130" s="1"/>
      <c r="M130" s="1" t="s">
        <v>494</v>
      </c>
      <c r="N130" s="1" t="s">
        <v>495</v>
      </c>
      <c r="O130" s="1" t="s">
        <v>496</v>
      </c>
      <c r="P130" s="20">
        <v>3</v>
      </c>
      <c r="Q130" s="1" t="s">
        <v>518</v>
      </c>
      <c r="R130" s="21" t="s">
        <v>519</v>
      </c>
      <c r="S130" s="1" t="s">
        <v>506</v>
      </c>
    </row>
    <row r="131" spans="1:19" ht="24" customHeight="1" x14ac:dyDescent="0.15">
      <c r="A131" s="1" t="s">
        <v>119</v>
      </c>
      <c r="B131" s="1" t="s">
        <v>120</v>
      </c>
      <c r="C131" s="1">
        <v>2065</v>
      </c>
      <c r="D131" s="18">
        <v>10</v>
      </c>
      <c r="E131" s="18">
        <v>6.4805956399999998</v>
      </c>
      <c r="F131" s="18">
        <v>-74.561702319999995</v>
      </c>
      <c r="G131" s="1">
        <v>10</v>
      </c>
      <c r="H131" s="1" t="s">
        <v>490</v>
      </c>
      <c r="I131" s="1" t="s">
        <v>122</v>
      </c>
      <c r="J131" s="1" t="s">
        <v>491</v>
      </c>
      <c r="K131" s="1" t="s">
        <v>494</v>
      </c>
      <c r="L131" s="1"/>
      <c r="M131" s="1" t="s">
        <v>494</v>
      </c>
      <c r="N131" s="1" t="s">
        <v>495</v>
      </c>
      <c r="O131" s="1" t="s">
        <v>496</v>
      </c>
      <c r="P131" s="20">
        <v>3</v>
      </c>
      <c r="Q131" s="1" t="s">
        <v>518</v>
      </c>
      <c r="R131" s="21" t="s">
        <v>519</v>
      </c>
      <c r="S131" s="1" t="s">
        <v>506</v>
      </c>
    </row>
    <row r="132" spans="1:19" ht="24" customHeight="1" x14ac:dyDescent="0.15">
      <c r="A132" s="1" t="s">
        <v>119</v>
      </c>
      <c r="B132" s="1" t="s">
        <v>120</v>
      </c>
      <c r="C132" s="1">
        <v>2066</v>
      </c>
      <c r="D132" s="18">
        <v>10</v>
      </c>
      <c r="E132" s="18">
        <v>6.4806403100000001</v>
      </c>
      <c r="F132" s="18">
        <v>-74.561780479999996</v>
      </c>
      <c r="G132" s="1">
        <v>10</v>
      </c>
      <c r="H132" s="1" t="s">
        <v>490</v>
      </c>
      <c r="I132" s="1" t="s">
        <v>122</v>
      </c>
      <c r="J132" s="1" t="s">
        <v>491</v>
      </c>
      <c r="K132" s="1" t="s">
        <v>494</v>
      </c>
      <c r="L132" s="1"/>
      <c r="M132" s="1" t="s">
        <v>494</v>
      </c>
      <c r="N132" s="1" t="s">
        <v>495</v>
      </c>
      <c r="O132" s="1" t="s">
        <v>496</v>
      </c>
      <c r="P132" s="20">
        <v>3</v>
      </c>
      <c r="Q132" s="1" t="s">
        <v>518</v>
      </c>
      <c r="R132" s="21" t="s">
        <v>519</v>
      </c>
      <c r="S132" s="1" t="s">
        <v>506</v>
      </c>
    </row>
    <row r="133" spans="1:19" ht="24" customHeight="1" x14ac:dyDescent="0.15">
      <c r="A133" s="1" t="s">
        <v>119</v>
      </c>
      <c r="B133" s="1" t="s">
        <v>120</v>
      </c>
      <c r="C133" s="1">
        <v>2067</v>
      </c>
      <c r="D133" s="18">
        <v>10</v>
      </c>
      <c r="E133" s="18">
        <v>6.4806767699999996</v>
      </c>
      <c r="F133" s="18">
        <v>-74.561861010000001</v>
      </c>
      <c r="G133" s="1">
        <v>10</v>
      </c>
      <c r="H133" s="1" t="s">
        <v>490</v>
      </c>
      <c r="I133" s="1" t="s">
        <v>122</v>
      </c>
      <c r="J133" s="1" t="s">
        <v>491</v>
      </c>
      <c r="K133" s="1" t="s">
        <v>494</v>
      </c>
      <c r="L133" s="1"/>
      <c r="M133" s="1" t="s">
        <v>494</v>
      </c>
      <c r="N133" s="1" t="s">
        <v>495</v>
      </c>
      <c r="O133" s="1" t="s">
        <v>496</v>
      </c>
      <c r="P133" s="20">
        <v>3</v>
      </c>
      <c r="Q133" s="1" t="s">
        <v>518</v>
      </c>
      <c r="R133" s="21" t="s">
        <v>519</v>
      </c>
      <c r="S133" s="1" t="s">
        <v>506</v>
      </c>
    </row>
    <row r="134" spans="1:19" ht="24" customHeight="1" x14ac:dyDescent="0.15">
      <c r="A134" s="1" t="s">
        <v>119</v>
      </c>
      <c r="B134" s="1" t="s">
        <v>120</v>
      </c>
      <c r="C134" s="1">
        <v>2068</v>
      </c>
      <c r="D134" s="18">
        <v>10</v>
      </c>
      <c r="E134" s="18">
        <v>6.4807089500000004</v>
      </c>
      <c r="F134" s="18">
        <v>-74.561940410000005</v>
      </c>
      <c r="G134" s="1">
        <v>10</v>
      </c>
      <c r="H134" s="1" t="s">
        <v>490</v>
      </c>
      <c r="I134" s="1" t="s">
        <v>122</v>
      </c>
      <c r="J134" s="1" t="s">
        <v>491</v>
      </c>
      <c r="K134" s="1" t="s">
        <v>494</v>
      </c>
      <c r="L134" s="1"/>
      <c r="M134" s="1" t="s">
        <v>494</v>
      </c>
      <c r="N134" s="1" t="s">
        <v>495</v>
      </c>
      <c r="O134" s="1" t="s">
        <v>496</v>
      </c>
      <c r="P134" s="20">
        <v>3</v>
      </c>
      <c r="Q134" s="1" t="s">
        <v>518</v>
      </c>
      <c r="R134" s="21" t="s">
        <v>519</v>
      </c>
      <c r="S134" s="1" t="s">
        <v>506</v>
      </c>
    </row>
    <row r="135" spans="1:19" ht="24" customHeight="1" x14ac:dyDescent="0.15">
      <c r="A135" s="1" t="s">
        <v>119</v>
      </c>
      <c r="B135" s="1" t="s">
        <v>120</v>
      </c>
      <c r="C135" s="1">
        <v>2069</v>
      </c>
      <c r="D135" s="18">
        <v>10</v>
      </c>
      <c r="E135" s="18">
        <v>6.4807406399999996</v>
      </c>
      <c r="F135" s="18">
        <v>-74.562016290000003</v>
      </c>
      <c r="G135" s="1">
        <v>10</v>
      </c>
      <c r="H135" s="1" t="s">
        <v>490</v>
      </c>
      <c r="I135" s="1" t="s">
        <v>122</v>
      </c>
      <c r="J135" s="1" t="s">
        <v>491</v>
      </c>
      <c r="K135" s="1" t="s">
        <v>494</v>
      </c>
      <c r="L135" s="1"/>
      <c r="M135" s="1" t="s">
        <v>494</v>
      </c>
      <c r="N135" s="1" t="s">
        <v>495</v>
      </c>
      <c r="O135" s="1" t="s">
        <v>496</v>
      </c>
      <c r="P135" s="20">
        <v>3</v>
      </c>
      <c r="Q135" s="1" t="s">
        <v>518</v>
      </c>
      <c r="R135" s="21" t="s">
        <v>519</v>
      </c>
      <c r="S135" s="1" t="s">
        <v>506</v>
      </c>
    </row>
    <row r="136" spans="1:19" ht="24" customHeight="1" x14ac:dyDescent="0.15">
      <c r="A136" s="1" t="s">
        <v>119</v>
      </c>
      <c r="B136" s="1" t="s">
        <v>120</v>
      </c>
      <c r="C136" s="1">
        <v>2070</v>
      </c>
      <c r="D136" s="18">
        <v>10</v>
      </c>
      <c r="E136" s="18">
        <v>6.4807716199999996</v>
      </c>
      <c r="F136" s="18">
        <v>-74.562088770000003</v>
      </c>
      <c r="G136" s="1">
        <v>10</v>
      </c>
      <c r="H136" s="1" t="s">
        <v>490</v>
      </c>
      <c r="I136" s="1" t="s">
        <v>122</v>
      </c>
      <c r="J136" s="1" t="s">
        <v>491</v>
      </c>
      <c r="K136" s="1" t="s">
        <v>494</v>
      </c>
      <c r="L136" s="1"/>
      <c r="M136" s="1" t="s">
        <v>494</v>
      </c>
      <c r="N136" s="1" t="s">
        <v>495</v>
      </c>
      <c r="O136" s="1" t="s">
        <v>496</v>
      </c>
      <c r="P136" s="20">
        <v>3</v>
      </c>
      <c r="Q136" s="1" t="s">
        <v>518</v>
      </c>
      <c r="R136" s="21" t="s">
        <v>519</v>
      </c>
      <c r="S136" s="1" t="s">
        <v>506</v>
      </c>
    </row>
    <row r="137" spans="1:19" ht="24" customHeight="1" x14ac:dyDescent="0.15">
      <c r="A137" s="1" t="s">
        <v>119</v>
      </c>
      <c r="B137" s="1" t="s">
        <v>120</v>
      </c>
      <c r="C137" s="1">
        <v>2071</v>
      </c>
      <c r="D137" s="18">
        <v>10</v>
      </c>
      <c r="E137" s="18">
        <v>6.4808026200000004</v>
      </c>
      <c r="F137" s="18">
        <v>-74.562159809999997</v>
      </c>
      <c r="G137" s="1">
        <v>10</v>
      </c>
      <c r="H137" s="1" t="s">
        <v>490</v>
      </c>
      <c r="I137" s="1" t="s">
        <v>122</v>
      </c>
      <c r="J137" s="1" t="s">
        <v>491</v>
      </c>
      <c r="K137" s="1" t="s">
        <v>494</v>
      </c>
      <c r="L137" s="1"/>
      <c r="M137" s="1" t="s">
        <v>494</v>
      </c>
      <c r="N137" s="1" t="s">
        <v>495</v>
      </c>
      <c r="O137" s="1" t="s">
        <v>496</v>
      </c>
      <c r="P137" s="20">
        <v>3</v>
      </c>
      <c r="Q137" s="1" t="s">
        <v>518</v>
      </c>
      <c r="R137" s="21" t="s">
        <v>519</v>
      </c>
      <c r="S137" s="1" t="s">
        <v>506</v>
      </c>
    </row>
    <row r="138" spans="1:19" ht="24" customHeight="1" x14ac:dyDescent="0.15">
      <c r="A138" s="1" t="s">
        <v>119</v>
      </c>
      <c r="B138" s="1" t="s">
        <v>120</v>
      </c>
      <c r="C138" s="1">
        <v>2072</v>
      </c>
      <c r="D138" s="18">
        <v>10</v>
      </c>
      <c r="E138" s="18">
        <v>6.4808332799999997</v>
      </c>
      <c r="F138" s="18">
        <v>-74.562230209999996</v>
      </c>
      <c r="G138" s="1">
        <v>10</v>
      </c>
      <c r="H138" s="1" t="s">
        <v>490</v>
      </c>
      <c r="I138" s="1" t="s">
        <v>122</v>
      </c>
      <c r="J138" s="1" t="s">
        <v>491</v>
      </c>
      <c r="K138" s="1" t="s">
        <v>494</v>
      </c>
      <c r="L138" s="1"/>
      <c r="M138" s="1" t="s">
        <v>494</v>
      </c>
      <c r="N138" s="1" t="s">
        <v>495</v>
      </c>
      <c r="O138" s="1" t="s">
        <v>496</v>
      </c>
      <c r="P138" s="20">
        <v>3</v>
      </c>
      <c r="Q138" s="1" t="s">
        <v>518</v>
      </c>
      <c r="R138" s="21" t="s">
        <v>519</v>
      </c>
      <c r="S138" s="1" t="s">
        <v>506</v>
      </c>
    </row>
    <row r="139" spans="1:19" ht="24" customHeight="1" x14ac:dyDescent="0.15">
      <c r="A139" s="1" t="s">
        <v>119</v>
      </c>
      <c r="B139" s="1" t="s">
        <v>120</v>
      </c>
      <c r="C139" s="1">
        <v>2073</v>
      </c>
      <c r="D139" s="18">
        <v>10</v>
      </c>
      <c r="E139" s="18">
        <v>6.4808633699999998</v>
      </c>
      <c r="F139" s="18">
        <v>-74.562299350000004</v>
      </c>
      <c r="G139" s="1">
        <v>10</v>
      </c>
      <c r="H139" s="1" t="s">
        <v>490</v>
      </c>
      <c r="I139" s="1" t="s">
        <v>122</v>
      </c>
      <c r="J139" s="1" t="s">
        <v>491</v>
      </c>
      <c r="K139" s="1" t="s">
        <v>494</v>
      </c>
      <c r="L139" s="1"/>
      <c r="M139" s="1" t="s">
        <v>494</v>
      </c>
      <c r="N139" s="1" t="s">
        <v>495</v>
      </c>
      <c r="O139" s="1" t="s">
        <v>496</v>
      </c>
      <c r="P139" s="20">
        <v>3</v>
      </c>
      <c r="Q139" s="1" t="s">
        <v>518</v>
      </c>
      <c r="R139" s="21" t="s">
        <v>519</v>
      </c>
      <c r="S139" s="1" t="s">
        <v>506</v>
      </c>
    </row>
    <row r="140" spans="1:19" ht="24" customHeight="1" x14ac:dyDescent="0.15">
      <c r="A140" s="1" t="s">
        <v>119</v>
      </c>
      <c r="B140" s="1" t="s">
        <v>120</v>
      </c>
      <c r="C140" s="1">
        <v>2074</v>
      </c>
      <c r="D140" s="18">
        <v>10</v>
      </c>
      <c r="E140" s="18">
        <v>6.4808931699999999</v>
      </c>
      <c r="F140" s="18">
        <v>-74.562368449999994</v>
      </c>
      <c r="G140" s="1">
        <v>10</v>
      </c>
      <c r="H140" s="1" t="s">
        <v>490</v>
      </c>
      <c r="I140" s="1" t="s">
        <v>122</v>
      </c>
      <c r="J140" s="1" t="s">
        <v>491</v>
      </c>
      <c r="K140" s="1" t="s">
        <v>494</v>
      </c>
      <c r="L140" s="1"/>
      <c r="M140" s="1" t="s">
        <v>494</v>
      </c>
      <c r="N140" s="1" t="s">
        <v>495</v>
      </c>
      <c r="O140" s="1" t="s">
        <v>496</v>
      </c>
      <c r="P140" s="20">
        <v>3</v>
      </c>
      <c r="Q140" s="1" t="s">
        <v>518</v>
      </c>
      <c r="R140" s="21" t="s">
        <v>519</v>
      </c>
      <c r="S140" s="1" t="s">
        <v>506</v>
      </c>
    </row>
    <row r="141" spans="1:19" ht="24" customHeight="1" x14ac:dyDescent="0.15">
      <c r="A141" s="1" t="s">
        <v>119</v>
      </c>
      <c r="B141" s="1" t="s">
        <v>120</v>
      </c>
      <c r="C141" s="1">
        <v>2075</v>
      </c>
      <c r="D141" s="18">
        <v>10</v>
      </c>
      <c r="E141" s="18">
        <v>6.4809230700000002</v>
      </c>
      <c r="F141" s="18">
        <v>-74.562438369999995</v>
      </c>
      <c r="G141" s="1">
        <v>10</v>
      </c>
      <c r="H141" s="1" t="s">
        <v>490</v>
      </c>
      <c r="I141" s="1" t="s">
        <v>122</v>
      </c>
      <c r="J141" s="1" t="s">
        <v>491</v>
      </c>
      <c r="K141" s="1" t="s">
        <v>494</v>
      </c>
      <c r="L141" s="1"/>
      <c r="M141" s="1" t="s">
        <v>494</v>
      </c>
      <c r="N141" s="1" t="s">
        <v>495</v>
      </c>
      <c r="O141" s="1" t="s">
        <v>496</v>
      </c>
      <c r="P141" s="20">
        <v>3</v>
      </c>
      <c r="Q141" s="1" t="s">
        <v>518</v>
      </c>
      <c r="R141" s="21" t="s">
        <v>519</v>
      </c>
      <c r="S141" s="1" t="s">
        <v>506</v>
      </c>
    </row>
    <row r="142" spans="1:19" ht="24" customHeight="1" x14ac:dyDescent="0.15">
      <c r="A142" s="1" t="s">
        <v>119</v>
      </c>
      <c r="B142" s="1" t="s">
        <v>120</v>
      </c>
      <c r="C142" s="1">
        <v>2076</v>
      </c>
      <c r="D142" s="18">
        <v>10</v>
      </c>
      <c r="E142" s="18">
        <v>6.4809548100000001</v>
      </c>
      <c r="F142" s="18">
        <v>-74.562512240000004</v>
      </c>
      <c r="G142" s="1">
        <v>10</v>
      </c>
      <c r="H142" s="1" t="s">
        <v>490</v>
      </c>
      <c r="I142" s="1" t="s">
        <v>122</v>
      </c>
      <c r="J142" s="1" t="s">
        <v>491</v>
      </c>
      <c r="K142" s="1" t="s">
        <v>494</v>
      </c>
      <c r="L142" s="1"/>
      <c r="M142" s="1" t="s">
        <v>494</v>
      </c>
      <c r="N142" s="1" t="s">
        <v>495</v>
      </c>
      <c r="O142" s="1" t="s">
        <v>496</v>
      </c>
      <c r="P142" s="20">
        <v>3</v>
      </c>
      <c r="Q142" s="1" t="s">
        <v>518</v>
      </c>
      <c r="R142" s="21" t="s">
        <v>519</v>
      </c>
      <c r="S142" s="1" t="s">
        <v>506</v>
      </c>
    </row>
    <row r="143" spans="1:19" ht="24" customHeight="1" x14ac:dyDescent="0.15">
      <c r="A143" s="1" t="s">
        <v>119</v>
      </c>
      <c r="B143" s="1" t="s">
        <v>120</v>
      </c>
      <c r="C143" s="1">
        <v>2077</v>
      </c>
      <c r="D143" s="18">
        <v>10</v>
      </c>
      <c r="E143" s="18">
        <v>6.4809898099999996</v>
      </c>
      <c r="F143" s="18">
        <v>-74.562594849999996</v>
      </c>
      <c r="G143" s="1">
        <v>10</v>
      </c>
      <c r="H143" s="1" t="s">
        <v>490</v>
      </c>
      <c r="I143" s="1" t="s">
        <v>122</v>
      </c>
      <c r="J143" s="1" t="s">
        <v>491</v>
      </c>
      <c r="K143" s="1" t="s">
        <v>494</v>
      </c>
      <c r="L143" s="1"/>
      <c r="M143" s="1" t="s">
        <v>494</v>
      </c>
      <c r="N143" s="1" t="s">
        <v>495</v>
      </c>
      <c r="O143" s="1" t="s">
        <v>496</v>
      </c>
      <c r="P143" s="20">
        <v>3</v>
      </c>
      <c r="Q143" s="1" t="s">
        <v>518</v>
      </c>
      <c r="R143" s="21" t="s">
        <v>519</v>
      </c>
      <c r="S143" s="1" t="s">
        <v>506</v>
      </c>
    </row>
    <row r="144" spans="1:19" ht="24" customHeight="1" x14ac:dyDescent="0.15">
      <c r="A144" s="1" t="s">
        <v>119</v>
      </c>
      <c r="B144" s="1" t="s">
        <v>120</v>
      </c>
      <c r="C144" s="1">
        <v>2078</v>
      </c>
      <c r="D144" s="18">
        <v>10</v>
      </c>
      <c r="E144" s="18">
        <v>6.4810216799999996</v>
      </c>
      <c r="F144" s="18">
        <v>-74.562672640000002</v>
      </c>
      <c r="G144" s="1">
        <v>10</v>
      </c>
      <c r="H144" s="1" t="s">
        <v>490</v>
      </c>
      <c r="I144" s="1" t="s">
        <v>122</v>
      </c>
      <c r="J144" s="1" t="s">
        <v>491</v>
      </c>
      <c r="K144" s="1" t="s">
        <v>494</v>
      </c>
      <c r="L144" s="1"/>
      <c r="M144" s="1" t="s">
        <v>494</v>
      </c>
      <c r="N144" s="1" t="s">
        <v>495</v>
      </c>
      <c r="O144" s="1" t="s">
        <v>496</v>
      </c>
      <c r="P144" s="20">
        <v>3</v>
      </c>
      <c r="Q144" s="1" t="s">
        <v>518</v>
      </c>
      <c r="R144" s="21" t="s">
        <v>519</v>
      </c>
      <c r="S144" s="1" t="s">
        <v>506</v>
      </c>
    </row>
    <row r="145" spans="1:19" ht="24" customHeight="1" x14ac:dyDescent="0.15">
      <c r="A145" s="1" t="s">
        <v>119</v>
      </c>
      <c r="B145" s="1" t="s">
        <v>120</v>
      </c>
      <c r="C145" s="1">
        <v>2079</v>
      </c>
      <c r="D145" s="18">
        <v>10</v>
      </c>
      <c r="E145" s="18">
        <v>6.4810535800000002</v>
      </c>
      <c r="F145" s="18">
        <v>-74.562749859999997</v>
      </c>
      <c r="G145" s="1">
        <v>10</v>
      </c>
      <c r="H145" s="1" t="s">
        <v>490</v>
      </c>
      <c r="I145" s="1" t="s">
        <v>122</v>
      </c>
      <c r="J145" s="1" t="s">
        <v>491</v>
      </c>
      <c r="K145" s="1" t="s">
        <v>494</v>
      </c>
      <c r="L145" s="1"/>
      <c r="M145" s="1" t="s">
        <v>494</v>
      </c>
      <c r="N145" s="1" t="s">
        <v>495</v>
      </c>
      <c r="O145" s="1" t="s">
        <v>496</v>
      </c>
      <c r="P145" s="20">
        <v>3</v>
      </c>
      <c r="Q145" s="1" t="s">
        <v>518</v>
      </c>
      <c r="R145" s="21" t="s">
        <v>519</v>
      </c>
      <c r="S145" s="1" t="s">
        <v>506</v>
      </c>
    </row>
    <row r="146" spans="1:19" ht="24" customHeight="1" x14ac:dyDescent="0.15">
      <c r="A146" s="1" t="s">
        <v>119</v>
      </c>
      <c r="B146" s="1" t="s">
        <v>120</v>
      </c>
      <c r="C146" s="1">
        <v>2080</v>
      </c>
      <c r="D146" s="18">
        <v>10</v>
      </c>
      <c r="E146" s="18">
        <v>6.4810851600000001</v>
      </c>
      <c r="F146" s="18">
        <v>-74.562826759999993</v>
      </c>
      <c r="G146" s="1">
        <v>10</v>
      </c>
      <c r="H146" s="1" t="s">
        <v>490</v>
      </c>
      <c r="I146" s="1" t="s">
        <v>122</v>
      </c>
      <c r="J146" s="1" t="s">
        <v>491</v>
      </c>
      <c r="K146" s="1" t="s">
        <v>494</v>
      </c>
      <c r="L146" s="1"/>
      <c r="M146" s="1" t="s">
        <v>494</v>
      </c>
      <c r="N146" s="1" t="s">
        <v>495</v>
      </c>
      <c r="O146" s="1" t="s">
        <v>496</v>
      </c>
      <c r="P146" s="20">
        <v>3</v>
      </c>
      <c r="Q146" s="1" t="s">
        <v>518</v>
      </c>
      <c r="R146" s="21" t="s">
        <v>519</v>
      </c>
      <c r="S146" s="1" t="s">
        <v>506</v>
      </c>
    </row>
    <row r="147" spans="1:19" ht="24" customHeight="1" x14ac:dyDescent="0.15">
      <c r="A147" s="1" t="s">
        <v>119</v>
      </c>
      <c r="B147" s="1" t="s">
        <v>120</v>
      </c>
      <c r="C147" s="1">
        <v>2081</v>
      </c>
      <c r="D147" s="18">
        <v>10</v>
      </c>
      <c r="E147" s="18">
        <v>6.4811162700000002</v>
      </c>
      <c r="F147" s="18">
        <v>-74.562903219999995</v>
      </c>
      <c r="G147" s="1">
        <v>10</v>
      </c>
      <c r="H147" s="1" t="s">
        <v>490</v>
      </c>
      <c r="I147" s="1" t="s">
        <v>122</v>
      </c>
      <c r="J147" s="1" t="s">
        <v>491</v>
      </c>
      <c r="K147" s="1" t="s">
        <v>494</v>
      </c>
      <c r="L147" s="1"/>
      <c r="M147" s="1" t="s">
        <v>494</v>
      </c>
      <c r="N147" s="1" t="s">
        <v>495</v>
      </c>
      <c r="O147" s="1" t="s">
        <v>496</v>
      </c>
      <c r="P147" s="20">
        <v>3</v>
      </c>
      <c r="Q147" s="1" t="s">
        <v>518</v>
      </c>
      <c r="R147" s="21" t="s">
        <v>519</v>
      </c>
      <c r="S147" s="1" t="s">
        <v>506</v>
      </c>
    </row>
    <row r="148" spans="1:19" ht="24" customHeight="1" x14ac:dyDescent="0.15">
      <c r="A148" s="1" t="s">
        <v>119</v>
      </c>
      <c r="B148" s="1" t="s">
        <v>120</v>
      </c>
      <c r="C148" s="1">
        <v>2082</v>
      </c>
      <c r="D148" s="18">
        <v>10</v>
      </c>
      <c r="E148" s="18">
        <v>6.4811468799999998</v>
      </c>
      <c r="F148" s="18">
        <v>-74.562978959999995</v>
      </c>
      <c r="G148" s="1">
        <v>10</v>
      </c>
      <c r="H148" s="1" t="s">
        <v>490</v>
      </c>
      <c r="I148" s="1" t="s">
        <v>122</v>
      </c>
      <c r="J148" s="1" t="s">
        <v>491</v>
      </c>
      <c r="K148" s="1" t="s">
        <v>494</v>
      </c>
      <c r="L148" s="1"/>
      <c r="M148" s="1" t="s">
        <v>494</v>
      </c>
      <c r="N148" s="1" t="s">
        <v>495</v>
      </c>
      <c r="O148" s="1" t="s">
        <v>496</v>
      </c>
      <c r="P148" s="20">
        <v>3</v>
      </c>
      <c r="Q148" s="1" t="s">
        <v>518</v>
      </c>
      <c r="R148" s="21" t="s">
        <v>519</v>
      </c>
      <c r="S148" s="1" t="s">
        <v>506</v>
      </c>
    </row>
    <row r="149" spans="1:19" ht="24" customHeight="1" x14ac:dyDescent="0.15">
      <c r="A149" s="1" t="s">
        <v>119</v>
      </c>
      <c r="B149" s="1" t="s">
        <v>120</v>
      </c>
      <c r="C149" s="1">
        <v>2083</v>
      </c>
      <c r="D149" s="18">
        <v>10</v>
      </c>
      <c r="E149" s="18">
        <v>6.4811768799999996</v>
      </c>
      <c r="F149" s="18">
        <v>-74.563053249999996</v>
      </c>
      <c r="G149" s="1">
        <v>10</v>
      </c>
      <c r="H149" s="1" t="s">
        <v>490</v>
      </c>
      <c r="I149" s="1" t="s">
        <v>122</v>
      </c>
      <c r="J149" s="1" t="s">
        <v>491</v>
      </c>
      <c r="K149" s="1" t="s">
        <v>494</v>
      </c>
      <c r="L149" s="1"/>
      <c r="M149" s="1" t="s">
        <v>494</v>
      </c>
      <c r="N149" s="1" t="s">
        <v>495</v>
      </c>
      <c r="O149" s="1" t="s">
        <v>496</v>
      </c>
      <c r="P149" s="20">
        <v>3</v>
      </c>
      <c r="Q149" s="1" t="s">
        <v>518</v>
      </c>
      <c r="R149" s="21" t="s">
        <v>519</v>
      </c>
      <c r="S149" s="1" t="s">
        <v>506</v>
      </c>
    </row>
    <row r="150" spans="1:19" ht="24" customHeight="1" x14ac:dyDescent="0.15">
      <c r="A150" s="1" t="s">
        <v>119</v>
      </c>
      <c r="B150" s="1" t="s">
        <v>120</v>
      </c>
      <c r="C150" s="1">
        <v>2084</v>
      </c>
      <c r="D150" s="18">
        <v>10</v>
      </c>
      <c r="E150" s="18">
        <v>6.4812069699999997</v>
      </c>
      <c r="F150" s="18">
        <v>-74.563126569999994</v>
      </c>
      <c r="G150" s="1">
        <v>10</v>
      </c>
      <c r="H150" s="1" t="s">
        <v>490</v>
      </c>
      <c r="I150" s="1" t="s">
        <v>122</v>
      </c>
      <c r="J150" s="1" t="s">
        <v>491</v>
      </c>
      <c r="K150" s="1" t="s">
        <v>494</v>
      </c>
      <c r="L150" s="1"/>
      <c r="M150" s="1" t="s">
        <v>494</v>
      </c>
      <c r="N150" s="1" t="s">
        <v>495</v>
      </c>
      <c r="O150" s="1" t="s">
        <v>496</v>
      </c>
      <c r="P150" s="20">
        <v>3</v>
      </c>
      <c r="Q150" s="1" t="s">
        <v>518</v>
      </c>
      <c r="R150" s="21" t="s">
        <v>519</v>
      </c>
      <c r="S150" s="1" t="s">
        <v>506</v>
      </c>
    </row>
    <row r="151" spans="1:19" ht="24" customHeight="1" x14ac:dyDescent="0.15">
      <c r="A151" s="1" t="s">
        <v>119</v>
      </c>
      <c r="B151" s="1" t="s">
        <v>120</v>
      </c>
      <c r="C151" s="1">
        <v>2085</v>
      </c>
      <c r="D151" s="18">
        <v>10</v>
      </c>
      <c r="E151" s="18">
        <v>6.4812369700000003</v>
      </c>
      <c r="F151" s="18">
        <v>-74.56319972</v>
      </c>
      <c r="G151" s="1">
        <v>10</v>
      </c>
      <c r="H151" s="1" t="s">
        <v>490</v>
      </c>
      <c r="I151" s="1" t="s">
        <v>122</v>
      </c>
      <c r="J151" s="1" t="s">
        <v>491</v>
      </c>
      <c r="K151" s="1" t="s">
        <v>494</v>
      </c>
      <c r="L151" s="1"/>
      <c r="M151" s="1" t="s">
        <v>494</v>
      </c>
      <c r="N151" s="1" t="s">
        <v>495</v>
      </c>
      <c r="O151" s="1" t="s">
        <v>496</v>
      </c>
      <c r="P151" s="20">
        <v>3</v>
      </c>
      <c r="Q151" s="1" t="s">
        <v>518</v>
      </c>
      <c r="R151" s="21" t="s">
        <v>519</v>
      </c>
      <c r="S151" s="1" t="s">
        <v>506</v>
      </c>
    </row>
    <row r="152" spans="1:19" ht="24" customHeight="1" x14ac:dyDescent="0.15">
      <c r="A152" s="1" t="s">
        <v>119</v>
      </c>
      <c r="B152" s="1" t="s">
        <v>120</v>
      </c>
      <c r="C152" s="1">
        <v>2086</v>
      </c>
      <c r="D152" s="18">
        <v>10</v>
      </c>
      <c r="E152" s="18">
        <v>6.4812687699999998</v>
      </c>
      <c r="F152" s="18">
        <v>-74.563273339999995</v>
      </c>
      <c r="G152" s="1">
        <v>10</v>
      </c>
      <c r="H152" s="1" t="s">
        <v>490</v>
      </c>
      <c r="I152" s="1" t="s">
        <v>122</v>
      </c>
      <c r="J152" s="1" t="s">
        <v>491</v>
      </c>
      <c r="K152" s="1" t="s">
        <v>494</v>
      </c>
      <c r="L152" s="1"/>
      <c r="M152" s="1" t="s">
        <v>494</v>
      </c>
      <c r="N152" s="1" t="s">
        <v>495</v>
      </c>
      <c r="O152" s="1" t="s">
        <v>496</v>
      </c>
      <c r="P152" s="20">
        <v>3</v>
      </c>
      <c r="Q152" s="1" t="s">
        <v>518</v>
      </c>
      <c r="R152" s="21" t="s">
        <v>519</v>
      </c>
      <c r="S152" s="1" t="s">
        <v>506</v>
      </c>
    </row>
    <row r="153" spans="1:19" ht="24" customHeight="1" x14ac:dyDescent="0.15">
      <c r="A153" s="1" t="s">
        <v>119</v>
      </c>
      <c r="B153" s="1" t="s">
        <v>120</v>
      </c>
      <c r="C153" s="1">
        <v>2087</v>
      </c>
      <c r="D153" s="18">
        <v>10</v>
      </c>
      <c r="E153" s="18">
        <v>6.4813058100000003</v>
      </c>
      <c r="F153" s="18">
        <v>-74.563348110000007</v>
      </c>
      <c r="G153" s="1">
        <v>10</v>
      </c>
      <c r="H153" s="1" t="s">
        <v>490</v>
      </c>
      <c r="I153" s="1" t="s">
        <v>122</v>
      </c>
      <c r="J153" s="1" t="s">
        <v>491</v>
      </c>
      <c r="K153" s="1" t="s">
        <v>494</v>
      </c>
      <c r="L153" s="1"/>
      <c r="M153" s="1" t="s">
        <v>494</v>
      </c>
      <c r="N153" s="1" t="s">
        <v>495</v>
      </c>
      <c r="O153" s="1" t="s">
        <v>496</v>
      </c>
      <c r="P153" s="20">
        <v>3</v>
      </c>
      <c r="Q153" s="1" t="s">
        <v>518</v>
      </c>
      <c r="R153" s="21" t="s">
        <v>519</v>
      </c>
      <c r="S153" s="1" t="s">
        <v>506</v>
      </c>
    </row>
    <row r="154" spans="1:19" ht="24" customHeight="1" x14ac:dyDescent="0.15">
      <c r="A154" s="1" t="s">
        <v>119</v>
      </c>
      <c r="B154" s="1" t="s">
        <v>120</v>
      </c>
      <c r="C154" s="1">
        <v>2088</v>
      </c>
      <c r="D154" s="18">
        <v>10</v>
      </c>
      <c r="E154" s="18">
        <v>6.4813515500000003</v>
      </c>
      <c r="F154" s="18">
        <v>-74.563423709999995</v>
      </c>
      <c r="G154" s="1">
        <v>10</v>
      </c>
      <c r="H154" s="1" t="s">
        <v>490</v>
      </c>
      <c r="I154" s="1" t="s">
        <v>122</v>
      </c>
      <c r="J154" s="1" t="s">
        <v>491</v>
      </c>
      <c r="K154" s="1" t="s">
        <v>494</v>
      </c>
      <c r="L154" s="1"/>
      <c r="M154" s="1" t="s">
        <v>494</v>
      </c>
      <c r="N154" s="1" t="s">
        <v>495</v>
      </c>
      <c r="O154" s="1" t="s">
        <v>496</v>
      </c>
      <c r="P154" s="20">
        <v>3</v>
      </c>
      <c r="Q154" s="1" t="s">
        <v>518</v>
      </c>
      <c r="R154" s="21" t="s">
        <v>519</v>
      </c>
      <c r="S154" s="1" t="s">
        <v>506</v>
      </c>
    </row>
    <row r="155" spans="1:19" ht="24" customHeight="1" x14ac:dyDescent="0.15">
      <c r="A155" s="1" t="s">
        <v>119</v>
      </c>
      <c r="B155" s="1" t="s">
        <v>120</v>
      </c>
      <c r="C155" s="1">
        <v>2089</v>
      </c>
      <c r="D155" s="18">
        <v>10</v>
      </c>
      <c r="E155" s="18">
        <v>6.4814158300000004</v>
      </c>
      <c r="F155" s="18">
        <v>-74.563487249999994</v>
      </c>
      <c r="G155" s="1">
        <v>10</v>
      </c>
      <c r="H155" s="1" t="s">
        <v>490</v>
      </c>
      <c r="I155" s="1" t="s">
        <v>122</v>
      </c>
      <c r="J155" s="1" t="s">
        <v>491</v>
      </c>
      <c r="K155" s="1" t="s">
        <v>494</v>
      </c>
      <c r="L155" s="1"/>
      <c r="M155" s="1" t="s">
        <v>494</v>
      </c>
      <c r="N155" s="1" t="s">
        <v>495</v>
      </c>
      <c r="O155" s="1" t="s">
        <v>496</v>
      </c>
      <c r="P155" s="20">
        <v>3</v>
      </c>
      <c r="Q155" s="1" t="s">
        <v>518</v>
      </c>
      <c r="R155" s="21" t="s">
        <v>519</v>
      </c>
      <c r="S155" s="1" t="s">
        <v>506</v>
      </c>
    </row>
    <row r="156" spans="1:19" ht="24" customHeight="1" x14ac:dyDescent="0.15">
      <c r="A156" s="1" t="s">
        <v>119</v>
      </c>
      <c r="B156" s="1" t="s">
        <v>120</v>
      </c>
      <c r="C156" s="1">
        <v>2090</v>
      </c>
      <c r="D156" s="18">
        <v>10</v>
      </c>
      <c r="E156" s="18">
        <v>6.4814859499999997</v>
      </c>
      <c r="F156" s="18">
        <v>-74.563542589999997</v>
      </c>
      <c r="G156" s="1">
        <v>10</v>
      </c>
      <c r="H156" s="1" t="s">
        <v>490</v>
      </c>
      <c r="I156" s="1" t="s">
        <v>122</v>
      </c>
      <c r="J156" s="1" t="s">
        <v>491</v>
      </c>
      <c r="K156" s="1" t="s">
        <v>494</v>
      </c>
      <c r="L156" s="1"/>
      <c r="M156" s="1" t="s">
        <v>494</v>
      </c>
      <c r="N156" s="1" t="s">
        <v>495</v>
      </c>
      <c r="O156" s="1" t="s">
        <v>496</v>
      </c>
      <c r="P156" s="20">
        <v>3</v>
      </c>
      <c r="Q156" s="1" t="s">
        <v>518</v>
      </c>
      <c r="R156" s="21" t="s">
        <v>519</v>
      </c>
      <c r="S156" s="1" t="s">
        <v>506</v>
      </c>
    </row>
    <row r="157" spans="1:19" ht="24" customHeight="1" x14ac:dyDescent="0.15">
      <c r="A157" s="1" t="s">
        <v>119</v>
      </c>
      <c r="B157" s="1" t="s">
        <v>120</v>
      </c>
      <c r="C157" s="1">
        <v>2091</v>
      </c>
      <c r="D157" s="18">
        <v>10</v>
      </c>
      <c r="E157" s="18">
        <v>6.4815571399999996</v>
      </c>
      <c r="F157" s="18">
        <v>-74.563593830000002</v>
      </c>
      <c r="G157" s="1">
        <v>10</v>
      </c>
      <c r="H157" s="1" t="s">
        <v>490</v>
      </c>
      <c r="I157" s="1" t="s">
        <v>122</v>
      </c>
      <c r="J157" s="1" t="s">
        <v>491</v>
      </c>
      <c r="K157" s="1" t="s">
        <v>494</v>
      </c>
      <c r="L157" s="1"/>
      <c r="M157" s="1" t="s">
        <v>494</v>
      </c>
      <c r="N157" s="1" t="s">
        <v>495</v>
      </c>
      <c r="O157" s="1" t="s">
        <v>496</v>
      </c>
      <c r="P157" s="20">
        <v>3</v>
      </c>
      <c r="Q157" s="1" t="s">
        <v>518</v>
      </c>
      <c r="R157" s="21" t="s">
        <v>519</v>
      </c>
      <c r="S157" s="1" t="s">
        <v>506</v>
      </c>
    </row>
    <row r="158" spans="1:19" ht="24" customHeight="1" x14ac:dyDescent="0.15">
      <c r="A158" s="1" t="s">
        <v>119</v>
      </c>
      <c r="B158" s="1" t="s">
        <v>120</v>
      </c>
      <c r="C158" s="1">
        <v>2092</v>
      </c>
      <c r="D158" s="18">
        <v>10</v>
      </c>
      <c r="E158" s="18">
        <v>6.4816276400000001</v>
      </c>
      <c r="F158" s="18">
        <v>-74.563643920000004</v>
      </c>
      <c r="G158" s="1">
        <v>10</v>
      </c>
      <c r="H158" s="1" t="s">
        <v>490</v>
      </c>
      <c r="I158" s="1" t="s">
        <v>122</v>
      </c>
      <c r="J158" s="1" t="s">
        <v>491</v>
      </c>
      <c r="K158" s="1" t="s">
        <v>494</v>
      </c>
      <c r="L158" s="1"/>
      <c r="M158" s="1" t="s">
        <v>494</v>
      </c>
      <c r="N158" s="1" t="s">
        <v>495</v>
      </c>
      <c r="O158" s="1" t="s">
        <v>496</v>
      </c>
      <c r="P158" s="20">
        <v>3</v>
      </c>
      <c r="Q158" s="1" t="s">
        <v>518</v>
      </c>
      <c r="R158" s="21" t="s">
        <v>519</v>
      </c>
      <c r="S158" s="1" t="s">
        <v>506</v>
      </c>
    </row>
    <row r="159" spans="1:19" ht="24" customHeight="1" x14ac:dyDescent="0.15">
      <c r="A159" s="1" t="s">
        <v>119</v>
      </c>
      <c r="B159" s="1" t="s">
        <v>120</v>
      </c>
      <c r="C159" s="1">
        <v>2100</v>
      </c>
      <c r="D159" s="18">
        <v>10</v>
      </c>
      <c r="E159" s="18">
        <v>6.4822023099999999</v>
      </c>
      <c r="F159" s="18">
        <v>-74.563989460000002</v>
      </c>
      <c r="G159" s="1">
        <v>10</v>
      </c>
      <c r="H159" s="1" t="s">
        <v>490</v>
      </c>
      <c r="I159" s="1" t="s">
        <v>122</v>
      </c>
      <c r="J159" s="1" t="s">
        <v>491</v>
      </c>
      <c r="K159" s="1" t="s">
        <v>494</v>
      </c>
      <c r="L159" s="1"/>
      <c r="M159" s="1" t="s">
        <v>494</v>
      </c>
      <c r="N159" s="1" t="s">
        <v>495</v>
      </c>
      <c r="O159" s="1" t="s">
        <v>496</v>
      </c>
      <c r="P159" s="20">
        <v>3</v>
      </c>
      <c r="Q159" s="1" t="s">
        <v>518</v>
      </c>
      <c r="R159" s="21" t="s">
        <v>519</v>
      </c>
      <c r="S159" s="1" t="s">
        <v>506</v>
      </c>
    </row>
    <row r="160" spans="1:19" ht="24" customHeight="1" x14ac:dyDescent="0.15">
      <c r="A160" s="1" t="s">
        <v>119</v>
      </c>
      <c r="B160" s="1" t="s">
        <v>120</v>
      </c>
      <c r="C160" s="1">
        <v>2101</v>
      </c>
      <c r="D160" s="18">
        <v>10</v>
      </c>
      <c r="E160" s="18">
        <v>6.4822605099999997</v>
      </c>
      <c r="F160" s="18">
        <v>-74.564056239999999</v>
      </c>
      <c r="G160" s="1">
        <v>10</v>
      </c>
      <c r="H160" s="1" t="s">
        <v>490</v>
      </c>
      <c r="I160" s="1" t="s">
        <v>122</v>
      </c>
      <c r="J160" s="1" t="s">
        <v>491</v>
      </c>
      <c r="K160" s="1" t="s">
        <v>494</v>
      </c>
      <c r="L160" s="1"/>
      <c r="M160" s="1" t="s">
        <v>494</v>
      </c>
      <c r="N160" s="1" t="s">
        <v>495</v>
      </c>
      <c r="O160" s="1" t="s">
        <v>496</v>
      </c>
      <c r="P160" s="20">
        <v>3</v>
      </c>
      <c r="Q160" s="1" t="s">
        <v>518</v>
      </c>
      <c r="R160" s="21" t="s">
        <v>519</v>
      </c>
      <c r="S160" s="1" t="s">
        <v>506</v>
      </c>
    </row>
    <row r="161" spans="1:19" ht="24" customHeight="1" x14ac:dyDescent="0.15">
      <c r="A161" s="1" t="s">
        <v>119</v>
      </c>
      <c r="B161" s="1" t="s">
        <v>120</v>
      </c>
      <c r="C161" s="1">
        <v>2102</v>
      </c>
      <c r="D161" s="18">
        <v>10</v>
      </c>
      <c r="E161" s="18">
        <v>6.4823153199999997</v>
      </c>
      <c r="F161" s="18">
        <v>-74.564122019999999</v>
      </c>
      <c r="G161" s="1">
        <v>10</v>
      </c>
      <c r="H161" s="1" t="s">
        <v>490</v>
      </c>
      <c r="I161" s="1" t="s">
        <v>122</v>
      </c>
      <c r="J161" s="1" t="s">
        <v>491</v>
      </c>
      <c r="K161" s="1" t="s">
        <v>494</v>
      </c>
      <c r="L161" s="1"/>
      <c r="M161" s="1" t="s">
        <v>494</v>
      </c>
      <c r="N161" s="1" t="s">
        <v>495</v>
      </c>
      <c r="O161" s="1" t="s">
        <v>496</v>
      </c>
      <c r="P161" s="20">
        <v>3</v>
      </c>
      <c r="Q161" s="1" t="s">
        <v>518</v>
      </c>
      <c r="R161" s="21" t="s">
        <v>519</v>
      </c>
      <c r="S161" s="1" t="s">
        <v>506</v>
      </c>
    </row>
    <row r="162" spans="1:19" ht="24" customHeight="1" x14ac:dyDescent="0.15">
      <c r="A162" s="1" t="s">
        <v>119</v>
      </c>
      <c r="B162" s="1" t="s">
        <v>120</v>
      </c>
      <c r="C162" s="1">
        <v>2103</v>
      </c>
      <c r="D162" s="18">
        <v>10</v>
      </c>
      <c r="E162" s="18">
        <v>6.4823690300000001</v>
      </c>
      <c r="F162" s="18">
        <v>-74.564184530000006</v>
      </c>
      <c r="G162" s="1">
        <v>10</v>
      </c>
      <c r="H162" s="1" t="s">
        <v>490</v>
      </c>
      <c r="I162" s="1" t="s">
        <v>122</v>
      </c>
      <c r="J162" s="1" t="s">
        <v>491</v>
      </c>
      <c r="K162" s="1" t="s">
        <v>494</v>
      </c>
      <c r="L162" s="1"/>
      <c r="M162" s="1" t="s">
        <v>494</v>
      </c>
      <c r="N162" s="1" t="s">
        <v>495</v>
      </c>
      <c r="O162" s="1" t="s">
        <v>496</v>
      </c>
      <c r="P162" s="20">
        <v>3</v>
      </c>
      <c r="Q162" s="1" t="s">
        <v>518</v>
      </c>
      <c r="R162" s="21" t="s">
        <v>519</v>
      </c>
      <c r="S162" s="1" t="s">
        <v>506</v>
      </c>
    </row>
    <row r="163" spans="1:19" ht="24" customHeight="1" x14ac:dyDescent="0.15">
      <c r="A163" s="1" t="s">
        <v>119</v>
      </c>
      <c r="B163" s="1" t="s">
        <v>120</v>
      </c>
      <c r="C163" s="1">
        <v>2104</v>
      </c>
      <c r="D163" s="18">
        <v>10</v>
      </c>
      <c r="E163" s="18">
        <v>6.4824236300000004</v>
      </c>
      <c r="F163" s="18">
        <v>-74.564247309999999</v>
      </c>
      <c r="G163" s="1">
        <v>10</v>
      </c>
      <c r="H163" s="1" t="s">
        <v>490</v>
      </c>
      <c r="I163" s="1" t="s">
        <v>122</v>
      </c>
      <c r="J163" s="1" t="s">
        <v>491</v>
      </c>
      <c r="K163" s="1" t="s">
        <v>494</v>
      </c>
      <c r="L163" s="1"/>
      <c r="M163" s="1" t="s">
        <v>494</v>
      </c>
      <c r="N163" s="1" t="s">
        <v>495</v>
      </c>
      <c r="O163" s="1" t="s">
        <v>496</v>
      </c>
      <c r="P163" s="20">
        <v>3</v>
      </c>
      <c r="Q163" s="1" t="s">
        <v>518</v>
      </c>
      <c r="R163" s="21" t="s">
        <v>519</v>
      </c>
      <c r="S163" s="1" t="s">
        <v>506</v>
      </c>
    </row>
    <row r="164" spans="1:19" ht="24" customHeight="1" x14ac:dyDescent="0.15">
      <c r="A164" s="1" t="s">
        <v>119</v>
      </c>
      <c r="B164" s="1" t="s">
        <v>120</v>
      </c>
      <c r="C164" s="1">
        <v>2105</v>
      </c>
      <c r="D164" s="18">
        <v>10</v>
      </c>
      <c r="E164" s="18">
        <v>6.4824794600000004</v>
      </c>
      <c r="F164" s="18">
        <v>-74.564309350000002</v>
      </c>
      <c r="G164" s="1">
        <v>10</v>
      </c>
      <c r="H164" s="1" t="s">
        <v>490</v>
      </c>
      <c r="I164" s="1" t="s">
        <v>122</v>
      </c>
      <c r="J164" s="1" t="s">
        <v>491</v>
      </c>
      <c r="K164" s="1" t="s">
        <v>494</v>
      </c>
      <c r="L164" s="1"/>
      <c r="M164" s="1" t="s">
        <v>494</v>
      </c>
      <c r="N164" s="1" t="s">
        <v>495</v>
      </c>
      <c r="O164" s="1" t="s">
        <v>496</v>
      </c>
      <c r="P164" s="20">
        <v>3</v>
      </c>
      <c r="Q164" s="1" t="s">
        <v>518</v>
      </c>
      <c r="R164" s="21" t="s">
        <v>519</v>
      </c>
      <c r="S164" s="1" t="s">
        <v>506</v>
      </c>
    </row>
    <row r="165" spans="1:19" ht="24" customHeight="1" x14ac:dyDescent="0.15">
      <c r="A165" s="1" t="s">
        <v>119</v>
      </c>
      <c r="B165" s="1" t="s">
        <v>120</v>
      </c>
      <c r="C165" s="1">
        <v>2106</v>
      </c>
      <c r="D165" s="18">
        <v>10</v>
      </c>
      <c r="E165" s="18">
        <v>6.4825368900000004</v>
      </c>
      <c r="F165" s="18">
        <v>-74.564371309999999</v>
      </c>
      <c r="G165" s="1">
        <v>10</v>
      </c>
      <c r="H165" s="1" t="s">
        <v>490</v>
      </c>
      <c r="I165" s="1" t="s">
        <v>122</v>
      </c>
      <c r="J165" s="1" t="s">
        <v>491</v>
      </c>
      <c r="K165" s="1" t="s">
        <v>494</v>
      </c>
      <c r="L165" s="1"/>
      <c r="M165" s="1" t="s">
        <v>494</v>
      </c>
      <c r="N165" s="1" t="s">
        <v>495</v>
      </c>
      <c r="O165" s="1" t="s">
        <v>496</v>
      </c>
      <c r="P165" s="20">
        <v>3</v>
      </c>
      <c r="Q165" s="1" t="s">
        <v>518</v>
      </c>
      <c r="R165" s="21" t="s">
        <v>519</v>
      </c>
      <c r="S165" s="1" t="s">
        <v>506</v>
      </c>
    </row>
    <row r="166" spans="1:19" ht="24" customHeight="1" x14ac:dyDescent="0.15">
      <c r="A166" s="1" t="s">
        <v>119</v>
      </c>
      <c r="B166" s="1" t="s">
        <v>120</v>
      </c>
      <c r="C166" s="1">
        <v>2107</v>
      </c>
      <c r="D166" s="18">
        <v>10</v>
      </c>
      <c r="E166" s="18">
        <v>6.48259542</v>
      </c>
      <c r="F166" s="18">
        <v>-74.564434879999993</v>
      </c>
      <c r="G166" s="1">
        <v>10</v>
      </c>
      <c r="H166" s="1" t="s">
        <v>490</v>
      </c>
      <c r="I166" s="1" t="s">
        <v>122</v>
      </c>
      <c r="J166" s="1" t="s">
        <v>491</v>
      </c>
      <c r="K166" s="1" t="s">
        <v>494</v>
      </c>
      <c r="L166" s="1"/>
      <c r="M166" s="1" t="s">
        <v>494</v>
      </c>
      <c r="N166" s="1" t="s">
        <v>495</v>
      </c>
      <c r="O166" s="1" t="s">
        <v>496</v>
      </c>
      <c r="P166" s="20">
        <v>3</v>
      </c>
      <c r="Q166" s="1" t="s">
        <v>518</v>
      </c>
      <c r="R166" s="21" t="s">
        <v>519</v>
      </c>
      <c r="S166" s="1" t="s">
        <v>506</v>
      </c>
    </row>
    <row r="167" spans="1:19" ht="24" customHeight="1" x14ac:dyDescent="0.15">
      <c r="A167" s="1" t="s">
        <v>119</v>
      </c>
      <c r="B167" s="1" t="s">
        <v>120</v>
      </c>
      <c r="C167" s="1">
        <v>2108</v>
      </c>
      <c r="D167" s="18">
        <v>10</v>
      </c>
      <c r="E167" s="18">
        <v>6.4826523099999998</v>
      </c>
      <c r="F167" s="18">
        <v>-74.564503270000003</v>
      </c>
      <c r="G167" s="1">
        <v>10</v>
      </c>
      <c r="H167" s="1" t="s">
        <v>490</v>
      </c>
      <c r="I167" s="1" t="s">
        <v>122</v>
      </c>
      <c r="J167" s="1" t="s">
        <v>491</v>
      </c>
      <c r="K167" s="1" t="s">
        <v>494</v>
      </c>
      <c r="L167" s="1"/>
      <c r="M167" s="1" t="s">
        <v>494</v>
      </c>
      <c r="N167" s="1" t="s">
        <v>495</v>
      </c>
      <c r="O167" s="1" t="s">
        <v>496</v>
      </c>
      <c r="P167" s="20">
        <v>3</v>
      </c>
      <c r="Q167" s="1" t="s">
        <v>518</v>
      </c>
      <c r="R167" s="21" t="s">
        <v>519</v>
      </c>
      <c r="S167" s="1" t="s">
        <v>506</v>
      </c>
    </row>
    <row r="168" spans="1:19" ht="24" customHeight="1" x14ac:dyDescent="0.15">
      <c r="A168" s="1" t="s">
        <v>119</v>
      </c>
      <c r="B168" s="1" t="s">
        <v>120</v>
      </c>
      <c r="C168" s="1">
        <v>2109</v>
      </c>
      <c r="D168" s="18">
        <v>10</v>
      </c>
      <c r="E168" s="18">
        <v>6.4827007700000001</v>
      </c>
      <c r="F168" s="18">
        <v>-74.56457872</v>
      </c>
      <c r="G168" s="1">
        <v>10</v>
      </c>
      <c r="H168" s="1" t="s">
        <v>490</v>
      </c>
      <c r="I168" s="1" t="s">
        <v>122</v>
      </c>
      <c r="J168" s="1" t="s">
        <v>491</v>
      </c>
      <c r="K168" s="1" t="s">
        <v>494</v>
      </c>
      <c r="L168" s="1"/>
      <c r="M168" s="1" t="s">
        <v>494</v>
      </c>
      <c r="N168" s="1" t="s">
        <v>495</v>
      </c>
      <c r="O168" s="1" t="s">
        <v>496</v>
      </c>
      <c r="P168" s="20">
        <v>3</v>
      </c>
      <c r="Q168" s="1" t="s">
        <v>518</v>
      </c>
      <c r="R168" s="21" t="s">
        <v>519</v>
      </c>
      <c r="S168" s="1" t="s">
        <v>506</v>
      </c>
    </row>
    <row r="169" spans="1:19" ht="24" customHeight="1" x14ac:dyDescent="0.15">
      <c r="A169" s="1" t="s">
        <v>119</v>
      </c>
      <c r="B169" s="1" t="s">
        <v>120</v>
      </c>
      <c r="C169" s="1">
        <v>2110</v>
      </c>
      <c r="D169" s="18">
        <v>10</v>
      </c>
      <c r="E169" s="18">
        <v>6.4827440300000001</v>
      </c>
      <c r="F169" s="18">
        <v>-74.564657560000001</v>
      </c>
      <c r="G169" s="1">
        <v>10</v>
      </c>
      <c r="H169" s="1" t="s">
        <v>490</v>
      </c>
      <c r="I169" s="1" t="s">
        <v>122</v>
      </c>
      <c r="J169" s="1" t="s">
        <v>491</v>
      </c>
      <c r="K169" s="1" t="s">
        <v>494</v>
      </c>
      <c r="L169" s="1"/>
      <c r="M169" s="1" t="s">
        <v>494</v>
      </c>
      <c r="N169" s="1" t="s">
        <v>495</v>
      </c>
      <c r="O169" s="1" t="s">
        <v>496</v>
      </c>
      <c r="P169" s="20">
        <v>3</v>
      </c>
      <c r="Q169" s="1" t="s">
        <v>518</v>
      </c>
      <c r="R169" s="21" t="s">
        <v>519</v>
      </c>
      <c r="S169" s="1" t="s">
        <v>506</v>
      </c>
    </row>
    <row r="170" spans="1:19" ht="24" customHeight="1" x14ac:dyDescent="0.15">
      <c r="A170" s="1" t="s">
        <v>119</v>
      </c>
      <c r="B170" s="1" t="s">
        <v>120</v>
      </c>
      <c r="C170" s="1">
        <v>2111</v>
      </c>
      <c r="D170" s="18">
        <v>10</v>
      </c>
      <c r="E170" s="18">
        <v>6.4827834400000004</v>
      </c>
      <c r="F170" s="18">
        <v>-74.564738739999996</v>
      </c>
      <c r="G170" s="1">
        <v>10</v>
      </c>
      <c r="H170" s="1" t="s">
        <v>490</v>
      </c>
      <c r="I170" s="1" t="s">
        <v>122</v>
      </c>
      <c r="J170" s="1" t="s">
        <v>491</v>
      </c>
      <c r="K170" s="1" t="s">
        <v>494</v>
      </c>
      <c r="L170" s="1"/>
      <c r="M170" s="1" t="s">
        <v>494</v>
      </c>
      <c r="N170" s="1" t="s">
        <v>495</v>
      </c>
      <c r="O170" s="1" t="s">
        <v>496</v>
      </c>
      <c r="P170" s="20">
        <v>3</v>
      </c>
      <c r="Q170" s="1" t="s">
        <v>518</v>
      </c>
      <c r="R170" s="21" t="s">
        <v>519</v>
      </c>
      <c r="S170" s="1" t="s">
        <v>506</v>
      </c>
    </row>
    <row r="171" spans="1:19" ht="24" customHeight="1" x14ac:dyDescent="0.15">
      <c r="A171" s="1" t="s">
        <v>119</v>
      </c>
      <c r="B171" s="1" t="s">
        <v>120</v>
      </c>
      <c r="C171" s="1">
        <v>2123</v>
      </c>
      <c r="D171" s="18">
        <v>10</v>
      </c>
      <c r="E171" s="18">
        <v>6.4831452299999999</v>
      </c>
      <c r="F171" s="18">
        <v>-74.565752459999999</v>
      </c>
      <c r="G171" s="1">
        <v>10</v>
      </c>
      <c r="H171" s="1" t="s">
        <v>490</v>
      </c>
      <c r="I171" s="1" t="s">
        <v>122</v>
      </c>
      <c r="J171" s="1" t="s">
        <v>491</v>
      </c>
      <c r="K171" s="1" t="s">
        <v>494</v>
      </c>
      <c r="L171" s="1"/>
      <c r="M171" s="1" t="s">
        <v>494</v>
      </c>
      <c r="N171" s="1" t="s">
        <v>495</v>
      </c>
      <c r="O171" s="1" t="s">
        <v>496</v>
      </c>
      <c r="P171" s="20">
        <v>3</v>
      </c>
      <c r="Q171" s="1" t="s">
        <v>518</v>
      </c>
      <c r="R171" s="21" t="s">
        <v>519</v>
      </c>
      <c r="S171" s="1" t="s">
        <v>506</v>
      </c>
    </row>
    <row r="172" spans="1:19" ht="24" customHeight="1" x14ac:dyDescent="0.15">
      <c r="A172" s="1" t="s">
        <v>119</v>
      </c>
      <c r="B172" s="1" t="s">
        <v>120</v>
      </c>
      <c r="C172" s="1">
        <v>2124</v>
      </c>
      <c r="D172" s="18">
        <v>10</v>
      </c>
      <c r="E172" s="18">
        <v>6.4831643899999998</v>
      </c>
      <c r="F172" s="18">
        <v>-74.565840640000005</v>
      </c>
      <c r="G172" s="1">
        <v>10</v>
      </c>
      <c r="H172" s="1" t="s">
        <v>490</v>
      </c>
      <c r="I172" s="1" t="s">
        <v>122</v>
      </c>
      <c r="J172" s="1" t="s">
        <v>491</v>
      </c>
      <c r="K172" s="1" t="s">
        <v>494</v>
      </c>
      <c r="L172" s="1"/>
      <c r="M172" s="1" t="s">
        <v>494</v>
      </c>
      <c r="N172" s="1" t="s">
        <v>495</v>
      </c>
      <c r="O172" s="1" t="s">
        <v>496</v>
      </c>
      <c r="P172" s="20">
        <v>3</v>
      </c>
      <c r="Q172" s="1" t="s">
        <v>518</v>
      </c>
      <c r="R172" s="21" t="s">
        <v>519</v>
      </c>
      <c r="S172" s="1" t="s">
        <v>506</v>
      </c>
    </row>
    <row r="173" spans="1:19" ht="24" customHeight="1" x14ac:dyDescent="0.15">
      <c r="A173" s="1" t="s">
        <v>119</v>
      </c>
      <c r="B173" s="1" t="s">
        <v>120</v>
      </c>
      <c r="C173" s="1">
        <v>2125</v>
      </c>
      <c r="D173" s="18">
        <v>10</v>
      </c>
      <c r="E173" s="18">
        <v>6.4831811200000002</v>
      </c>
      <c r="F173" s="18">
        <v>-74.565928889999995</v>
      </c>
      <c r="G173" s="1">
        <v>10</v>
      </c>
      <c r="H173" s="1" t="s">
        <v>490</v>
      </c>
      <c r="I173" s="1" t="s">
        <v>122</v>
      </c>
      <c r="J173" s="1" t="s">
        <v>491</v>
      </c>
      <c r="K173" s="1" t="s">
        <v>494</v>
      </c>
      <c r="L173" s="1"/>
      <c r="M173" s="1" t="s">
        <v>494</v>
      </c>
      <c r="N173" s="1" t="s">
        <v>495</v>
      </c>
      <c r="O173" s="1" t="s">
        <v>496</v>
      </c>
      <c r="P173" s="20">
        <v>3</v>
      </c>
      <c r="Q173" s="1" t="s">
        <v>518</v>
      </c>
      <c r="R173" s="21" t="s">
        <v>519</v>
      </c>
      <c r="S173" s="1" t="s">
        <v>506</v>
      </c>
    </row>
    <row r="174" spans="1:19" ht="24" customHeight="1" x14ac:dyDescent="0.15">
      <c r="A174" s="1" t="s">
        <v>119</v>
      </c>
      <c r="B174" s="1" t="s">
        <v>120</v>
      </c>
      <c r="C174" s="1">
        <v>2126</v>
      </c>
      <c r="D174" s="18">
        <v>10</v>
      </c>
      <c r="E174" s="18">
        <v>6.4832067100000002</v>
      </c>
      <c r="F174" s="18">
        <v>-74.566014890000005</v>
      </c>
      <c r="G174" s="1">
        <v>10</v>
      </c>
      <c r="H174" s="1" t="s">
        <v>490</v>
      </c>
      <c r="I174" s="1" t="s">
        <v>122</v>
      </c>
      <c r="J174" s="1" t="s">
        <v>491</v>
      </c>
      <c r="K174" s="1" t="s">
        <v>494</v>
      </c>
      <c r="L174" s="1"/>
      <c r="M174" s="1" t="s">
        <v>494</v>
      </c>
      <c r="N174" s="1" t="s">
        <v>495</v>
      </c>
      <c r="O174" s="1" t="s">
        <v>496</v>
      </c>
      <c r="P174" s="20">
        <v>3</v>
      </c>
      <c r="Q174" s="1" t="s">
        <v>518</v>
      </c>
      <c r="R174" s="21" t="s">
        <v>519</v>
      </c>
      <c r="S174" s="1" t="s">
        <v>506</v>
      </c>
    </row>
    <row r="175" spans="1:19" ht="24" customHeight="1" x14ac:dyDescent="0.15">
      <c r="A175" s="1" t="s">
        <v>119</v>
      </c>
      <c r="B175" s="1" t="s">
        <v>120</v>
      </c>
      <c r="C175" s="1">
        <v>2151</v>
      </c>
      <c r="D175" s="18">
        <v>10</v>
      </c>
      <c r="E175" s="18">
        <v>6.4842738799999999</v>
      </c>
      <c r="F175" s="18">
        <v>-74.567961150000002</v>
      </c>
      <c r="G175" s="1">
        <v>10</v>
      </c>
      <c r="H175" s="1" t="s">
        <v>490</v>
      </c>
      <c r="I175" s="1" t="s">
        <v>122</v>
      </c>
      <c r="J175" s="1" t="s">
        <v>491</v>
      </c>
      <c r="K175" s="1" t="s">
        <v>494</v>
      </c>
      <c r="L175" s="1"/>
      <c r="M175" s="1" t="s">
        <v>494</v>
      </c>
      <c r="N175" s="1" t="s">
        <v>495</v>
      </c>
      <c r="O175" s="1" t="s">
        <v>496</v>
      </c>
      <c r="P175" s="20">
        <v>3</v>
      </c>
      <c r="Q175" s="1" t="s">
        <v>518</v>
      </c>
      <c r="R175" s="21" t="s">
        <v>519</v>
      </c>
      <c r="S175" s="1" t="s">
        <v>506</v>
      </c>
    </row>
    <row r="176" spans="1:19" ht="24" customHeight="1" x14ac:dyDescent="0.15">
      <c r="A176" s="1" t="s">
        <v>119</v>
      </c>
      <c r="B176" s="1" t="s">
        <v>120</v>
      </c>
      <c r="C176" s="1">
        <v>2152</v>
      </c>
      <c r="D176" s="18">
        <v>10</v>
      </c>
      <c r="E176" s="18">
        <v>6.48432166</v>
      </c>
      <c r="F176" s="18">
        <v>-74.568037689999997</v>
      </c>
      <c r="G176" s="1">
        <v>10</v>
      </c>
      <c r="H176" s="1" t="s">
        <v>490</v>
      </c>
      <c r="I176" s="1" t="s">
        <v>122</v>
      </c>
      <c r="J176" s="1" t="s">
        <v>491</v>
      </c>
      <c r="K176" s="1" t="s">
        <v>494</v>
      </c>
      <c r="L176" s="1"/>
      <c r="M176" s="1" t="s">
        <v>494</v>
      </c>
      <c r="N176" s="1" t="s">
        <v>495</v>
      </c>
      <c r="O176" s="1" t="s">
        <v>496</v>
      </c>
      <c r="P176" s="20">
        <v>3</v>
      </c>
      <c r="Q176" s="1" t="s">
        <v>518</v>
      </c>
      <c r="R176" s="21" t="s">
        <v>519</v>
      </c>
      <c r="S176" s="1" t="s">
        <v>506</v>
      </c>
    </row>
    <row r="177" spans="1:19" ht="24" customHeight="1" x14ac:dyDescent="0.15">
      <c r="A177" s="1" t="s">
        <v>119</v>
      </c>
      <c r="B177" s="1" t="s">
        <v>120</v>
      </c>
      <c r="C177" s="1">
        <v>2153</v>
      </c>
      <c r="D177" s="18">
        <v>10</v>
      </c>
      <c r="E177" s="18">
        <v>6.4843692300000004</v>
      </c>
      <c r="F177" s="18">
        <v>-74.568113969999999</v>
      </c>
      <c r="G177" s="1">
        <v>10</v>
      </c>
      <c r="H177" s="1" t="s">
        <v>490</v>
      </c>
      <c r="I177" s="1" t="s">
        <v>122</v>
      </c>
      <c r="J177" s="1" t="s">
        <v>491</v>
      </c>
      <c r="K177" s="1" t="s">
        <v>494</v>
      </c>
      <c r="L177" s="1"/>
      <c r="M177" s="1" t="s">
        <v>494</v>
      </c>
      <c r="N177" s="1" t="s">
        <v>495</v>
      </c>
      <c r="O177" s="1" t="s">
        <v>496</v>
      </c>
      <c r="P177" s="20">
        <v>3</v>
      </c>
      <c r="Q177" s="1" t="s">
        <v>518</v>
      </c>
      <c r="R177" s="21" t="s">
        <v>519</v>
      </c>
      <c r="S177" s="1" t="s">
        <v>506</v>
      </c>
    </row>
    <row r="178" spans="1:19" ht="24" customHeight="1" x14ac:dyDescent="0.15">
      <c r="A178" s="1" t="s">
        <v>119</v>
      </c>
      <c r="B178" s="1" t="s">
        <v>120</v>
      </c>
      <c r="C178" s="1">
        <v>2154</v>
      </c>
      <c r="D178" s="18">
        <v>10</v>
      </c>
      <c r="E178" s="18">
        <v>6.48441665</v>
      </c>
      <c r="F178" s="18">
        <v>-74.568190150000007</v>
      </c>
      <c r="G178" s="1">
        <v>10</v>
      </c>
      <c r="H178" s="1" t="s">
        <v>490</v>
      </c>
      <c r="I178" s="1" t="s">
        <v>122</v>
      </c>
      <c r="J178" s="1" t="s">
        <v>491</v>
      </c>
      <c r="K178" s="1" t="s">
        <v>494</v>
      </c>
      <c r="L178" s="1"/>
      <c r="M178" s="1" t="s">
        <v>494</v>
      </c>
      <c r="N178" s="1" t="s">
        <v>495</v>
      </c>
      <c r="O178" s="1" t="s">
        <v>496</v>
      </c>
      <c r="P178" s="20">
        <v>3</v>
      </c>
      <c r="Q178" s="1" t="s">
        <v>518</v>
      </c>
      <c r="R178" s="21" t="s">
        <v>519</v>
      </c>
      <c r="S178" s="1" t="s">
        <v>506</v>
      </c>
    </row>
    <row r="179" spans="1:19" ht="24" customHeight="1" x14ac:dyDescent="0.15">
      <c r="A179" s="1" t="s">
        <v>119</v>
      </c>
      <c r="B179" s="1" t="s">
        <v>120</v>
      </c>
      <c r="C179" s="1">
        <v>2155</v>
      </c>
      <c r="D179" s="18">
        <v>10</v>
      </c>
      <c r="E179" s="18">
        <v>6.4844640099999999</v>
      </c>
      <c r="F179" s="18">
        <v>-74.568266050000005</v>
      </c>
      <c r="G179" s="1">
        <v>10</v>
      </c>
      <c r="H179" s="1" t="s">
        <v>490</v>
      </c>
      <c r="I179" s="1" t="s">
        <v>122</v>
      </c>
      <c r="J179" s="1" t="s">
        <v>491</v>
      </c>
      <c r="K179" s="1" t="s">
        <v>494</v>
      </c>
      <c r="L179" s="1"/>
      <c r="M179" s="1" t="s">
        <v>494</v>
      </c>
      <c r="N179" s="1" t="s">
        <v>495</v>
      </c>
      <c r="O179" s="1" t="s">
        <v>496</v>
      </c>
      <c r="P179" s="20">
        <v>3</v>
      </c>
      <c r="Q179" s="1" t="s">
        <v>518</v>
      </c>
      <c r="R179" s="21" t="s">
        <v>519</v>
      </c>
      <c r="S179" s="1" t="s">
        <v>506</v>
      </c>
    </row>
    <row r="180" spans="1:19" ht="24" customHeight="1" x14ac:dyDescent="0.15">
      <c r="A180" s="1" t="s">
        <v>119</v>
      </c>
      <c r="B180" s="1" t="s">
        <v>120</v>
      </c>
      <c r="C180" s="1">
        <v>2156</v>
      </c>
      <c r="D180" s="18">
        <v>10</v>
      </c>
      <c r="E180" s="18">
        <v>6.4845115299999998</v>
      </c>
      <c r="F180" s="18">
        <v>-74.568342029999997</v>
      </c>
      <c r="G180" s="1">
        <v>10</v>
      </c>
      <c r="H180" s="1" t="s">
        <v>490</v>
      </c>
      <c r="I180" s="1" t="s">
        <v>122</v>
      </c>
      <c r="J180" s="1" t="s">
        <v>491</v>
      </c>
      <c r="K180" s="1" t="s">
        <v>494</v>
      </c>
      <c r="L180" s="1"/>
      <c r="M180" s="1" t="s">
        <v>494</v>
      </c>
      <c r="N180" s="1" t="s">
        <v>495</v>
      </c>
      <c r="O180" s="1" t="s">
        <v>496</v>
      </c>
      <c r="P180" s="20">
        <v>3</v>
      </c>
      <c r="Q180" s="1" t="s">
        <v>518</v>
      </c>
      <c r="R180" s="21" t="s">
        <v>519</v>
      </c>
      <c r="S180" s="1" t="s">
        <v>506</v>
      </c>
    </row>
    <row r="181" spans="1:19" ht="24" customHeight="1" x14ac:dyDescent="0.15">
      <c r="A181" s="1" t="s">
        <v>119</v>
      </c>
      <c r="B181" s="1" t="s">
        <v>120</v>
      </c>
      <c r="C181" s="1">
        <v>2157</v>
      </c>
      <c r="D181" s="18">
        <v>10</v>
      </c>
      <c r="E181" s="18">
        <v>6.4845593600000004</v>
      </c>
      <c r="F181" s="18">
        <v>-74.568418059999999</v>
      </c>
      <c r="G181" s="1">
        <v>10</v>
      </c>
      <c r="H181" s="1" t="s">
        <v>490</v>
      </c>
      <c r="I181" s="1" t="s">
        <v>122</v>
      </c>
      <c r="J181" s="1" t="s">
        <v>491</v>
      </c>
      <c r="K181" s="1" t="s">
        <v>494</v>
      </c>
      <c r="L181" s="1"/>
      <c r="M181" s="1" t="s">
        <v>494</v>
      </c>
      <c r="N181" s="1" t="s">
        <v>495</v>
      </c>
      <c r="O181" s="1" t="s">
        <v>496</v>
      </c>
      <c r="P181" s="20">
        <v>3</v>
      </c>
      <c r="Q181" s="1" t="s">
        <v>518</v>
      </c>
      <c r="R181" s="21" t="s">
        <v>519</v>
      </c>
      <c r="S181" s="1" t="s">
        <v>506</v>
      </c>
    </row>
    <row r="182" spans="1:19" ht="24" customHeight="1" x14ac:dyDescent="0.15">
      <c r="A182" s="1" t="s">
        <v>119</v>
      </c>
      <c r="B182" s="1" t="s">
        <v>120</v>
      </c>
      <c r="C182" s="1">
        <v>2158</v>
      </c>
      <c r="D182" s="18">
        <v>10</v>
      </c>
      <c r="E182" s="18">
        <v>6.4846072599999998</v>
      </c>
      <c r="F182" s="18">
        <v>-74.568494009999995</v>
      </c>
      <c r="G182" s="1">
        <v>10</v>
      </c>
      <c r="H182" s="1" t="s">
        <v>490</v>
      </c>
      <c r="I182" s="1" t="s">
        <v>122</v>
      </c>
      <c r="J182" s="1" t="s">
        <v>491</v>
      </c>
      <c r="K182" s="1" t="s">
        <v>494</v>
      </c>
      <c r="L182" s="1"/>
      <c r="M182" s="1" t="s">
        <v>494</v>
      </c>
      <c r="N182" s="1" t="s">
        <v>495</v>
      </c>
      <c r="O182" s="1" t="s">
        <v>496</v>
      </c>
      <c r="P182" s="20">
        <v>3</v>
      </c>
      <c r="Q182" s="1" t="s">
        <v>518</v>
      </c>
      <c r="R182" s="21" t="s">
        <v>519</v>
      </c>
      <c r="S182" s="1" t="s">
        <v>506</v>
      </c>
    </row>
    <row r="183" spans="1:19" ht="24" customHeight="1" x14ac:dyDescent="0.15">
      <c r="A183" s="1" t="s">
        <v>119</v>
      </c>
      <c r="B183" s="1" t="s">
        <v>120</v>
      </c>
      <c r="C183" s="1">
        <v>2159</v>
      </c>
      <c r="D183" s="18">
        <v>10</v>
      </c>
      <c r="E183" s="18">
        <v>6.4846548200000003</v>
      </c>
      <c r="F183" s="18">
        <v>-74.568569909999994</v>
      </c>
      <c r="G183" s="1">
        <v>10</v>
      </c>
      <c r="H183" s="1" t="s">
        <v>490</v>
      </c>
      <c r="I183" s="1" t="s">
        <v>122</v>
      </c>
      <c r="J183" s="1" t="s">
        <v>491</v>
      </c>
      <c r="K183" s="1" t="s">
        <v>494</v>
      </c>
      <c r="L183" s="1"/>
      <c r="M183" s="1" t="s">
        <v>494</v>
      </c>
      <c r="N183" s="1" t="s">
        <v>495</v>
      </c>
      <c r="O183" s="1" t="s">
        <v>496</v>
      </c>
      <c r="P183" s="20">
        <v>3</v>
      </c>
      <c r="Q183" s="1" t="s">
        <v>518</v>
      </c>
      <c r="R183" s="21" t="s">
        <v>519</v>
      </c>
      <c r="S183" s="1" t="s">
        <v>506</v>
      </c>
    </row>
    <row r="184" spans="1:19" ht="24" customHeight="1" x14ac:dyDescent="0.15">
      <c r="A184" s="1" t="s">
        <v>119</v>
      </c>
      <c r="B184" s="1" t="s">
        <v>120</v>
      </c>
      <c r="C184" s="1">
        <v>2160</v>
      </c>
      <c r="D184" s="18">
        <v>10</v>
      </c>
      <c r="E184" s="18">
        <v>6.4847018900000002</v>
      </c>
      <c r="F184" s="18">
        <v>-74.568645720000006</v>
      </c>
      <c r="G184" s="1">
        <v>10</v>
      </c>
      <c r="H184" s="1" t="s">
        <v>490</v>
      </c>
      <c r="I184" s="1" t="s">
        <v>122</v>
      </c>
      <c r="J184" s="1" t="s">
        <v>491</v>
      </c>
      <c r="K184" s="1" t="s">
        <v>494</v>
      </c>
      <c r="L184" s="1"/>
      <c r="M184" s="1" t="s">
        <v>494</v>
      </c>
      <c r="N184" s="1" t="s">
        <v>495</v>
      </c>
      <c r="O184" s="1" t="s">
        <v>496</v>
      </c>
      <c r="P184" s="20">
        <v>3</v>
      </c>
      <c r="Q184" s="1" t="s">
        <v>518</v>
      </c>
      <c r="R184" s="21" t="s">
        <v>519</v>
      </c>
      <c r="S184" s="1" t="s">
        <v>506</v>
      </c>
    </row>
    <row r="185" spans="1:19" ht="24" customHeight="1" x14ac:dyDescent="0.15">
      <c r="A185" s="1" t="s">
        <v>119</v>
      </c>
      <c r="B185" s="1" t="s">
        <v>120</v>
      </c>
      <c r="C185" s="1">
        <v>2161</v>
      </c>
      <c r="D185" s="18">
        <v>10</v>
      </c>
      <c r="E185" s="18">
        <v>6.4847487099999999</v>
      </c>
      <c r="F185" s="18">
        <v>-74.568721310000001</v>
      </c>
      <c r="G185" s="1">
        <v>10</v>
      </c>
      <c r="H185" s="1" t="s">
        <v>490</v>
      </c>
      <c r="I185" s="1" t="s">
        <v>122</v>
      </c>
      <c r="J185" s="1" t="s">
        <v>491</v>
      </c>
      <c r="K185" s="1" t="s">
        <v>494</v>
      </c>
      <c r="L185" s="1"/>
      <c r="M185" s="1" t="s">
        <v>494</v>
      </c>
      <c r="N185" s="1" t="s">
        <v>495</v>
      </c>
      <c r="O185" s="1" t="s">
        <v>496</v>
      </c>
      <c r="P185" s="20">
        <v>3</v>
      </c>
      <c r="Q185" s="1" t="s">
        <v>518</v>
      </c>
      <c r="R185" s="21" t="s">
        <v>519</v>
      </c>
      <c r="S185" s="1" t="s">
        <v>506</v>
      </c>
    </row>
    <row r="186" spans="1:19" ht="24" customHeight="1" x14ac:dyDescent="0.15">
      <c r="A186" s="1" t="s">
        <v>119</v>
      </c>
      <c r="B186" s="1" t="s">
        <v>120</v>
      </c>
      <c r="C186" s="1">
        <v>2162</v>
      </c>
      <c r="D186" s="18">
        <v>10</v>
      </c>
      <c r="E186" s="18">
        <v>6.4847956900000003</v>
      </c>
      <c r="F186" s="18">
        <v>-74.568796919999997</v>
      </c>
      <c r="G186" s="1">
        <v>10</v>
      </c>
      <c r="H186" s="1" t="s">
        <v>490</v>
      </c>
      <c r="I186" s="1" t="s">
        <v>122</v>
      </c>
      <c r="J186" s="1" t="s">
        <v>491</v>
      </c>
      <c r="K186" s="1" t="s">
        <v>494</v>
      </c>
      <c r="L186" s="1"/>
      <c r="M186" s="1" t="s">
        <v>494</v>
      </c>
      <c r="N186" s="1" t="s">
        <v>495</v>
      </c>
      <c r="O186" s="1" t="s">
        <v>496</v>
      </c>
      <c r="P186" s="20">
        <v>3</v>
      </c>
      <c r="Q186" s="1" t="s">
        <v>518</v>
      </c>
      <c r="R186" s="21" t="s">
        <v>519</v>
      </c>
      <c r="S186" s="1" t="s">
        <v>506</v>
      </c>
    </row>
    <row r="187" spans="1:19" ht="24" customHeight="1" x14ac:dyDescent="0.15">
      <c r="A187" s="1" t="s">
        <v>119</v>
      </c>
      <c r="B187" s="1" t="s">
        <v>120</v>
      </c>
      <c r="C187" s="1">
        <v>2163</v>
      </c>
      <c r="D187" s="18">
        <v>10</v>
      </c>
      <c r="E187" s="18">
        <v>6.4848424400000004</v>
      </c>
      <c r="F187" s="18">
        <v>-74.568872830000004</v>
      </c>
      <c r="G187" s="1">
        <v>10</v>
      </c>
      <c r="H187" s="1" t="s">
        <v>490</v>
      </c>
      <c r="I187" s="1" t="s">
        <v>122</v>
      </c>
      <c r="J187" s="1" t="s">
        <v>491</v>
      </c>
      <c r="K187" s="1" t="s">
        <v>494</v>
      </c>
      <c r="L187" s="1"/>
      <c r="M187" s="1" t="s">
        <v>494</v>
      </c>
      <c r="N187" s="1" t="s">
        <v>495</v>
      </c>
      <c r="O187" s="1" t="s">
        <v>496</v>
      </c>
      <c r="P187" s="20">
        <v>3</v>
      </c>
      <c r="Q187" s="1" t="s">
        <v>518</v>
      </c>
      <c r="R187" s="21" t="s">
        <v>519</v>
      </c>
      <c r="S187" s="1" t="s">
        <v>506</v>
      </c>
    </row>
    <row r="188" spans="1:19" ht="24" customHeight="1" x14ac:dyDescent="0.15">
      <c r="A188" s="1" t="s">
        <v>119</v>
      </c>
      <c r="B188" s="1" t="s">
        <v>120</v>
      </c>
      <c r="C188" s="1">
        <v>2164</v>
      </c>
      <c r="D188" s="18">
        <v>10</v>
      </c>
      <c r="E188" s="18">
        <v>6.4848895600000001</v>
      </c>
      <c r="F188" s="18">
        <v>-74.568949110000005</v>
      </c>
      <c r="G188" s="1">
        <v>10</v>
      </c>
      <c r="H188" s="1" t="s">
        <v>490</v>
      </c>
      <c r="I188" s="1" t="s">
        <v>122</v>
      </c>
      <c r="J188" s="1" t="s">
        <v>491</v>
      </c>
      <c r="K188" s="1" t="s">
        <v>494</v>
      </c>
      <c r="L188" s="1"/>
      <c r="M188" s="1" t="s">
        <v>494</v>
      </c>
      <c r="N188" s="1" t="s">
        <v>495</v>
      </c>
      <c r="O188" s="1" t="s">
        <v>496</v>
      </c>
      <c r="P188" s="20">
        <v>3</v>
      </c>
      <c r="Q188" s="1" t="s">
        <v>518</v>
      </c>
      <c r="R188" s="21" t="s">
        <v>519</v>
      </c>
      <c r="S188" s="1" t="s">
        <v>506</v>
      </c>
    </row>
    <row r="189" spans="1:19" ht="24" customHeight="1" x14ac:dyDescent="0.15">
      <c r="A189" s="1" t="s">
        <v>119</v>
      </c>
      <c r="B189" s="1" t="s">
        <v>120</v>
      </c>
      <c r="C189" s="1">
        <v>2165</v>
      </c>
      <c r="D189" s="18">
        <v>10</v>
      </c>
      <c r="E189" s="18">
        <v>6.4849367300000003</v>
      </c>
      <c r="F189" s="18">
        <v>-74.569025609999997</v>
      </c>
      <c r="G189" s="1">
        <v>10</v>
      </c>
      <c r="H189" s="1" t="s">
        <v>490</v>
      </c>
      <c r="I189" s="1" t="s">
        <v>122</v>
      </c>
      <c r="J189" s="1" t="s">
        <v>491</v>
      </c>
      <c r="K189" s="1" t="s">
        <v>494</v>
      </c>
      <c r="L189" s="1"/>
      <c r="M189" s="1" t="s">
        <v>494</v>
      </c>
      <c r="N189" s="1" t="s">
        <v>495</v>
      </c>
      <c r="O189" s="1" t="s">
        <v>496</v>
      </c>
      <c r="P189" s="20">
        <v>3</v>
      </c>
      <c r="Q189" s="1" t="s">
        <v>518</v>
      </c>
      <c r="R189" s="21" t="s">
        <v>519</v>
      </c>
      <c r="S189" s="1" t="s">
        <v>506</v>
      </c>
    </row>
    <row r="190" spans="1:19" ht="24" customHeight="1" x14ac:dyDescent="0.15">
      <c r="A190" s="1" t="s">
        <v>119</v>
      </c>
      <c r="B190" s="1" t="s">
        <v>120</v>
      </c>
      <c r="C190" s="1">
        <v>2166</v>
      </c>
      <c r="D190" s="18">
        <v>10</v>
      </c>
      <c r="E190" s="18">
        <v>6.4849844399999999</v>
      </c>
      <c r="F190" s="18">
        <v>-74.569101979999999</v>
      </c>
      <c r="G190" s="1">
        <v>10</v>
      </c>
      <c r="H190" s="1" t="s">
        <v>490</v>
      </c>
      <c r="I190" s="1" t="s">
        <v>122</v>
      </c>
      <c r="J190" s="1" t="s">
        <v>491</v>
      </c>
      <c r="K190" s="1" t="s">
        <v>494</v>
      </c>
      <c r="L190" s="1"/>
      <c r="M190" s="1" t="s">
        <v>494</v>
      </c>
      <c r="N190" s="1" t="s">
        <v>495</v>
      </c>
      <c r="O190" s="1" t="s">
        <v>496</v>
      </c>
      <c r="P190" s="20">
        <v>3</v>
      </c>
      <c r="Q190" s="1" t="s">
        <v>518</v>
      </c>
      <c r="R190" s="21" t="s">
        <v>519</v>
      </c>
      <c r="S190" s="1" t="s">
        <v>506</v>
      </c>
    </row>
    <row r="191" spans="1:19" ht="24" customHeight="1" x14ac:dyDescent="0.15">
      <c r="A191" s="1" t="s">
        <v>119</v>
      </c>
      <c r="B191" s="1" t="s">
        <v>120</v>
      </c>
      <c r="C191" s="1">
        <v>2167</v>
      </c>
      <c r="D191" s="18">
        <v>10</v>
      </c>
      <c r="E191" s="18">
        <v>6.4850335699999997</v>
      </c>
      <c r="F191" s="18">
        <v>-74.569177710000005</v>
      </c>
      <c r="G191" s="1">
        <v>10</v>
      </c>
      <c r="H191" s="1" t="s">
        <v>490</v>
      </c>
      <c r="I191" s="1" t="s">
        <v>122</v>
      </c>
      <c r="J191" s="1" t="s">
        <v>491</v>
      </c>
      <c r="K191" s="1" t="s">
        <v>494</v>
      </c>
      <c r="L191" s="1"/>
      <c r="M191" s="1" t="s">
        <v>494</v>
      </c>
      <c r="N191" s="1" t="s">
        <v>495</v>
      </c>
      <c r="O191" s="1" t="s">
        <v>496</v>
      </c>
      <c r="P191" s="20">
        <v>3</v>
      </c>
      <c r="Q191" s="1" t="s">
        <v>518</v>
      </c>
      <c r="R191" s="21" t="s">
        <v>519</v>
      </c>
      <c r="S191" s="1" t="s">
        <v>506</v>
      </c>
    </row>
    <row r="192" spans="1:19" ht="24" customHeight="1" x14ac:dyDescent="0.15">
      <c r="A192" s="1" t="s">
        <v>119</v>
      </c>
      <c r="B192" s="1" t="s">
        <v>120</v>
      </c>
      <c r="C192" s="1">
        <v>2168</v>
      </c>
      <c r="D192" s="18">
        <v>10</v>
      </c>
      <c r="E192" s="18">
        <v>6.4850837400000003</v>
      </c>
      <c r="F192" s="18">
        <v>-74.569252910000003</v>
      </c>
      <c r="G192" s="1">
        <v>10</v>
      </c>
      <c r="H192" s="1" t="s">
        <v>490</v>
      </c>
      <c r="I192" s="1" t="s">
        <v>122</v>
      </c>
      <c r="J192" s="1" t="s">
        <v>491</v>
      </c>
      <c r="K192" s="1" t="s">
        <v>494</v>
      </c>
      <c r="L192" s="1"/>
      <c r="M192" s="1" t="s">
        <v>494</v>
      </c>
      <c r="N192" s="1" t="s">
        <v>495</v>
      </c>
      <c r="O192" s="1" t="s">
        <v>496</v>
      </c>
      <c r="P192" s="20">
        <v>3</v>
      </c>
      <c r="Q192" s="1" t="s">
        <v>518</v>
      </c>
      <c r="R192" s="21" t="s">
        <v>519</v>
      </c>
      <c r="S192" s="1" t="s">
        <v>506</v>
      </c>
    </row>
    <row r="193" spans="1:19" ht="24" customHeight="1" x14ac:dyDescent="0.15">
      <c r="A193" s="1" t="s">
        <v>119</v>
      </c>
      <c r="B193" s="1" t="s">
        <v>120</v>
      </c>
      <c r="C193" s="1">
        <v>2169</v>
      </c>
      <c r="D193" s="18">
        <v>10</v>
      </c>
      <c r="E193" s="18">
        <v>6.4851338399999996</v>
      </c>
      <c r="F193" s="18">
        <v>-74.569328130000002</v>
      </c>
      <c r="G193" s="1">
        <v>10</v>
      </c>
      <c r="H193" s="1" t="s">
        <v>490</v>
      </c>
      <c r="I193" s="1" t="s">
        <v>122</v>
      </c>
      <c r="J193" s="1" t="s">
        <v>491</v>
      </c>
      <c r="K193" s="1" t="s">
        <v>494</v>
      </c>
      <c r="L193" s="1"/>
      <c r="M193" s="1" t="s">
        <v>494</v>
      </c>
      <c r="N193" s="1" t="s">
        <v>495</v>
      </c>
      <c r="O193" s="1" t="s">
        <v>496</v>
      </c>
      <c r="P193" s="20">
        <v>3</v>
      </c>
      <c r="Q193" s="1" t="s">
        <v>518</v>
      </c>
      <c r="R193" s="21" t="s">
        <v>519</v>
      </c>
      <c r="S193" s="1" t="s">
        <v>506</v>
      </c>
    </row>
    <row r="194" spans="1:19" ht="24" customHeight="1" x14ac:dyDescent="0.15">
      <c r="A194" s="1" t="s">
        <v>119</v>
      </c>
      <c r="B194" s="1" t="s">
        <v>120</v>
      </c>
      <c r="C194" s="1">
        <v>2170</v>
      </c>
      <c r="D194" s="18">
        <v>10</v>
      </c>
      <c r="E194" s="18">
        <v>6.4851824499999999</v>
      </c>
      <c r="F194" s="18">
        <v>-74.569404340000006</v>
      </c>
      <c r="G194" s="1">
        <v>10</v>
      </c>
      <c r="H194" s="1" t="s">
        <v>490</v>
      </c>
      <c r="I194" s="1" t="s">
        <v>122</v>
      </c>
      <c r="J194" s="1" t="s">
        <v>491</v>
      </c>
      <c r="K194" s="1" t="s">
        <v>494</v>
      </c>
      <c r="L194" s="1"/>
      <c r="M194" s="1" t="s">
        <v>494</v>
      </c>
      <c r="N194" s="1" t="s">
        <v>495</v>
      </c>
      <c r="O194" s="1" t="s">
        <v>496</v>
      </c>
      <c r="P194" s="20">
        <v>3</v>
      </c>
      <c r="Q194" s="1" t="s">
        <v>518</v>
      </c>
      <c r="R194" s="21" t="s">
        <v>519</v>
      </c>
      <c r="S194" s="1" t="s">
        <v>506</v>
      </c>
    </row>
    <row r="195" spans="1:19" ht="24" customHeight="1" x14ac:dyDescent="0.15">
      <c r="A195" s="1" t="s">
        <v>119</v>
      </c>
      <c r="B195" s="1" t="s">
        <v>120</v>
      </c>
      <c r="C195" s="1">
        <v>2171</v>
      </c>
      <c r="D195" s="18">
        <v>10</v>
      </c>
      <c r="E195" s="18">
        <v>6.4852285099999998</v>
      </c>
      <c r="F195" s="18">
        <v>-74.569481019999998</v>
      </c>
      <c r="G195" s="1">
        <v>10</v>
      </c>
      <c r="H195" s="1" t="s">
        <v>490</v>
      </c>
      <c r="I195" s="1" t="s">
        <v>122</v>
      </c>
      <c r="J195" s="1" t="s">
        <v>491</v>
      </c>
      <c r="K195" s="1" t="s">
        <v>494</v>
      </c>
      <c r="L195" s="1"/>
      <c r="M195" s="1" t="s">
        <v>494</v>
      </c>
      <c r="N195" s="1" t="s">
        <v>495</v>
      </c>
      <c r="O195" s="1" t="s">
        <v>496</v>
      </c>
      <c r="P195" s="20">
        <v>3</v>
      </c>
      <c r="Q195" s="1" t="s">
        <v>518</v>
      </c>
      <c r="R195" s="21" t="s">
        <v>519</v>
      </c>
      <c r="S195" s="1" t="s">
        <v>506</v>
      </c>
    </row>
    <row r="196" spans="1:19" ht="24" customHeight="1" x14ac:dyDescent="0.15">
      <c r="A196" s="1" t="s">
        <v>119</v>
      </c>
      <c r="B196" s="1" t="s">
        <v>120</v>
      </c>
      <c r="C196" s="1">
        <v>2172</v>
      </c>
      <c r="D196" s="18">
        <v>10</v>
      </c>
      <c r="E196" s="18">
        <v>6.48527422</v>
      </c>
      <c r="F196" s="18">
        <v>-74.569558479999998</v>
      </c>
      <c r="G196" s="1">
        <v>10</v>
      </c>
      <c r="H196" s="1" t="s">
        <v>490</v>
      </c>
      <c r="I196" s="1" t="s">
        <v>122</v>
      </c>
      <c r="J196" s="1" t="s">
        <v>491</v>
      </c>
      <c r="K196" s="1" t="s">
        <v>494</v>
      </c>
      <c r="L196" s="1"/>
      <c r="M196" s="1" t="s">
        <v>494</v>
      </c>
      <c r="N196" s="1" t="s">
        <v>495</v>
      </c>
      <c r="O196" s="1" t="s">
        <v>496</v>
      </c>
      <c r="P196" s="20">
        <v>3</v>
      </c>
      <c r="Q196" s="1" t="s">
        <v>518</v>
      </c>
      <c r="R196" s="21" t="s">
        <v>519</v>
      </c>
      <c r="S196" s="1" t="s">
        <v>506</v>
      </c>
    </row>
    <row r="197" spans="1:19" ht="24" customHeight="1" x14ac:dyDescent="0.15">
      <c r="A197" s="1" t="s">
        <v>119</v>
      </c>
      <c r="B197" s="1" t="s">
        <v>120</v>
      </c>
      <c r="C197" s="1">
        <v>2173</v>
      </c>
      <c r="D197" s="18">
        <v>10</v>
      </c>
      <c r="E197" s="18">
        <v>6.48531908</v>
      </c>
      <c r="F197" s="18">
        <v>-74.569636009999996</v>
      </c>
      <c r="G197" s="1">
        <v>10</v>
      </c>
      <c r="H197" s="1" t="s">
        <v>490</v>
      </c>
      <c r="I197" s="1" t="s">
        <v>122</v>
      </c>
      <c r="J197" s="1" t="s">
        <v>491</v>
      </c>
      <c r="K197" s="1" t="s">
        <v>494</v>
      </c>
      <c r="L197" s="1"/>
      <c r="M197" s="1" t="s">
        <v>494</v>
      </c>
      <c r="N197" s="1" t="s">
        <v>495</v>
      </c>
      <c r="O197" s="1" t="s">
        <v>496</v>
      </c>
      <c r="P197" s="20">
        <v>3</v>
      </c>
      <c r="Q197" s="1" t="s">
        <v>518</v>
      </c>
      <c r="R197" s="21" t="s">
        <v>519</v>
      </c>
      <c r="S197" s="1" t="s">
        <v>506</v>
      </c>
    </row>
    <row r="198" spans="1:19" ht="24" customHeight="1" x14ac:dyDescent="0.15">
      <c r="A198" s="1" t="s">
        <v>119</v>
      </c>
      <c r="B198" s="1" t="s">
        <v>120</v>
      </c>
      <c r="C198" s="1">
        <v>2174</v>
      </c>
      <c r="D198" s="18">
        <v>10</v>
      </c>
      <c r="E198" s="18">
        <v>6.4853630600000001</v>
      </c>
      <c r="F198" s="18">
        <v>-74.569714189999999</v>
      </c>
      <c r="G198" s="1">
        <v>10</v>
      </c>
      <c r="H198" s="1" t="s">
        <v>490</v>
      </c>
      <c r="I198" s="1" t="s">
        <v>122</v>
      </c>
      <c r="J198" s="1" t="s">
        <v>491</v>
      </c>
      <c r="K198" s="1" t="s">
        <v>494</v>
      </c>
      <c r="L198" s="1"/>
      <c r="M198" s="1" t="s">
        <v>494</v>
      </c>
      <c r="N198" s="1" t="s">
        <v>495</v>
      </c>
      <c r="O198" s="1" t="s">
        <v>496</v>
      </c>
      <c r="P198" s="20">
        <v>3</v>
      </c>
      <c r="Q198" s="1" t="s">
        <v>518</v>
      </c>
      <c r="R198" s="21" t="s">
        <v>519</v>
      </c>
      <c r="S198" s="1" t="s">
        <v>506</v>
      </c>
    </row>
    <row r="199" spans="1:19" ht="24" customHeight="1" x14ac:dyDescent="0.15">
      <c r="A199" s="1" t="s">
        <v>119</v>
      </c>
      <c r="B199" s="1" t="s">
        <v>120</v>
      </c>
      <c r="C199" s="1">
        <v>2175</v>
      </c>
      <c r="D199" s="18">
        <v>10</v>
      </c>
      <c r="E199" s="18">
        <v>6.4854078700000004</v>
      </c>
      <c r="F199" s="18">
        <v>-74.569792649999997</v>
      </c>
      <c r="G199" s="1">
        <v>10</v>
      </c>
      <c r="H199" s="1" t="s">
        <v>490</v>
      </c>
      <c r="I199" s="1" t="s">
        <v>122</v>
      </c>
      <c r="J199" s="1" t="s">
        <v>491</v>
      </c>
      <c r="K199" s="1" t="s">
        <v>494</v>
      </c>
      <c r="L199" s="1"/>
      <c r="M199" s="1" t="s">
        <v>494</v>
      </c>
      <c r="N199" s="1" t="s">
        <v>495</v>
      </c>
      <c r="O199" s="1" t="s">
        <v>496</v>
      </c>
      <c r="P199" s="20">
        <v>3</v>
      </c>
      <c r="Q199" s="1" t="s">
        <v>518</v>
      </c>
      <c r="R199" s="21" t="s">
        <v>519</v>
      </c>
      <c r="S199" s="1" t="s">
        <v>506</v>
      </c>
    </row>
    <row r="200" spans="1:19" ht="24" customHeight="1" x14ac:dyDescent="0.15">
      <c r="A200" s="1" t="s">
        <v>119</v>
      </c>
      <c r="B200" s="1" t="s">
        <v>120</v>
      </c>
      <c r="C200" s="1">
        <v>2176</v>
      </c>
      <c r="D200" s="18">
        <v>10</v>
      </c>
      <c r="E200" s="18">
        <v>6.4854531099999999</v>
      </c>
      <c r="F200" s="18">
        <v>-74.569870910000006</v>
      </c>
      <c r="G200" s="1">
        <v>10</v>
      </c>
      <c r="H200" s="1" t="s">
        <v>490</v>
      </c>
      <c r="I200" s="1" t="s">
        <v>122</v>
      </c>
      <c r="J200" s="1" t="s">
        <v>491</v>
      </c>
      <c r="K200" s="1" t="s">
        <v>494</v>
      </c>
      <c r="L200" s="1"/>
      <c r="M200" s="1" t="s">
        <v>494</v>
      </c>
      <c r="N200" s="1" t="s">
        <v>495</v>
      </c>
      <c r="O200" s="1" t="s">
        <v>496</v>
      </c>
      <c r="P200" s="20">
        <v>3</v>
      </c>
      <c r="Q200" s="1" t="s">
        <v>518</v>
      </c>
      <c r="R200" s="21" t="s">
        <v>519</v>
      </c>
      <c r="S200" s="1" t="s">
        <v>506</v>
      </c>
    </row>
    <row r="201" spans="1:19" ht="24" customHeight="1" x14ac:dyDescent="0.15">
      <c r="A201" s="1" t="s">
        <v>119</v>
      </c>
      <c r="B201" s="1" t="s">
        <v>120</v>
      </c>
      <c r="C201" s="1">
        <v>2177</v>
      </c>
      <c r="D201" s="18">
        <v>10</v>
      </c>
      <c r="E201" s="18">
        <v>6.4854978799999996</v>
      </c>
      <c r="F201" s="18">
        <v>-74.569949449999996</v>
      </c>
      <c r="G201" s="1">
        <v>10</v>
      </c>
      <c r="H201" s="1" t="s">
        <v>490</v>
      </c>
      <c r="I201" s="1" t="s">
        <v>122</v>
      </c>
      <c r="J201" s="1" t="s">
        <v>491</v>
      </c>
      <c r="K201" s="1" t="s">
        <v>494</v>
      </c>
      <c r="L201" s="1"/>
      <c r="M201" s="1" t="s">
        <v>494</v>
      </c>
      <c r="N201" s="1" t="s">
        <v>495</v>
      </c>
      <c r="O201" s="1" t="s">
        <v>496</v>
      </c>
      <c r="P201" s="20">
        <v>3</v>
      </c>
      <c r="Q201" s="1" t="s">
        <v>518</v>
      </c>
      <c r="R201" s="21" t="s">
        <v>519</v>
      </c>
      <c r="S201" s="1" t="s">
        <v>506</v>
      </c>
    </row>
    <row r="202" spans="1:19" ht="24" customHeight="1" x14ac:dyDescent="0.15">
      <c r="A202" s="1" t="s">
        <v>119</v>
      </c>
      <c r="B202" s="1" t="s">
        <v>120</v>
      </c>
      <c r="C202" s="1">
        <v>2178</v>
      </c>
      <c r="D202" s="18">
        <v>10</v>
      </c>
      <c r="E202" s="18">
        <v>6.48554253</v>
      </c>
      <c r="F202" s="18">
        <v>-74.570028059999999</v>
      </c>
      <c r="G202" s="1">
        <v>10</v>
      </c>
      <c r="H202" s="1" t="s">
        <v>490</v>
      </c>
      <c r="I202" s="1" t="s">
        <v>122</v>
      </c>
      <c r="J202" s="1" t="s">
        <v>491</v>
      </c>
      <c r="K202" s="1" t="s">
        <v>494</v>
      </c>
      <c r="L202" s="1"/>
      <c r="M202" s="1" t="s">
        <v>494</v>
      </c>
      <c r="N202" s="1" t="s">
        <v>495</v>
      </c>
      <c r="O202" s="1" t="s">
        <v>496</v>
      </c>
      <c r="P202" s="20">
        <v>3</v>
      </c>
      <c r="Q202" s="1" t="s">
        <v>518</v>
      </c>
      <c r="R202" s="21" t="s">
        <v>519</v>
      </c>
      <c r="S202" s="1" t="s">
        <v>506</v>
      </c>
    </row>
    <row r="203" spans="1:19" ht="24" customHeight="1" x14ac:dyDescent="0.15">
      <c r="A203" s="1" t="s">
        <v>119</v>
      </c>
      <c r="B203" s="1" t="s">
        <v>120</v>
      </c>
      <c r="C203" s="1">
        <v>2179</v>
      </c>
      <c r="D203" s="18">
        <v>10</v>
      </c>
      <c r="E203" s="18">
        <v>6.4855873199999996</v>
      </c>
      <c r="F203" s="18">
        <v>-74.570106580000001</v>
      </c>
      <c r="G203" s="1">
        <v>10</v>
      </c>
      <c r="H203" s="1" t="s">
        <v>490</v>
      </c>
      <c r="I203" s="1" t="s">
        <v>122</v>
      </c>
      <c r="J203" s="1" t="s">
        <v>491</v>
      </c>
      <c r="K203" s="1" t="s">
        <v>494</v>
      </c>
      <c r="L203" s="1"/>
      <c r="M203" s="1" t="s">
        <v>494</v>
      </c>
      <c r="N203" s="1" t="s">
        <v>495</v>
      </c>
      <c r="O203" s="1" t="s">
        <v>496</v>
      </c>
      <c r="P203" s="20">
        <v>3</v>
      </c>
      <c r="Q203" s="1" t="s">
        <v>518</v>
      </c>
      <c r="R203" s="21" t="s">
        <v>519</v>
      </c>
      <c r="S203" s="1" t="s">
        <v>506</v>
      </c>
    </row>
    <row r="204" spans="1:19" ht="24" customHeight="1" x14ac:dyDescent="0.15">
      <c r="A204" s="1" t="s">
        <v>119</v>
      </c>
      <c r="B204" s="1" t="s">
        <v>120</v>
      </c>
      <c r="C204" s="1">
        <v>2180</v>
      </c>
      <c r="D204" s="18">
        <v>10</v>
      </c>
      <c r="E204" s="18">
        <v>6.4856324599999997</v>
      </c>
      <c r="F204" s="18">
        <v>-74.570184879999999</v>
      </c>
      <c r="G204" s="1">
        <v>10</v>
      </c>
      <c r="H204" s="1" t="s">
        <v>490</v>
      </c>
      <c r="I204" s="1" t="s">
        <v>122</v>
      </c>
      <c r="J204" s="1" t="s">
        <v>491</v>
      </c>
      <c r="K204" s="1" t="s">
        <v>494</v>
      </c>
      <c r="L204" s="1"/>
      <c r="M204" s="1" t="s">
        <v>494</v>
      </c>
      <c r="N204" s="1" t="s">
        <v>495</v>
      </c>
      <c r="O204" s="1" t="s">
        <v>496</v>
      </c>
      <c r="P204" s="20">
        <v>3</v>
      </c>
      <c r="Q204" s="1" t="s">
        <v>518</v>
      </c>
      <c r="R204" s="21" t="s">
        <v>519</v>
      </c>
      <c r="S204" s="1" t="s">
        <v>506</v>
      </c>
    </row>
    <row r="205" spans="1:19" ht="24" customHeight="1" x14ac:dyDescent="0.15">
      <c r="A205" s="1" t="s">
        <v>119</v>
      </c>
      <c r="B205" s="1" t="s">
        <v>120</v>
      </c>
      <c r="C205" s="1">
        <v>2181</v>
      </c>
      <c r="D205" s="18">
        <v>10</v>
      </c>
      <c r="E205" s="18">
        <v>6.4856778400000001</v>
      </c>
      <c r="F205" s="18">
        <v>-74.570262970000002</v>
      </c>
      <c r="G205" s="1">
        <v>10</v>
      </c>
      <c r="H205" s="1" t="s">
        <v>490</v>
      </c>
      <c r="I205" s="1" t="s">
        <v>122</v>
      </c>
      <c r="J205" s="1" t="s">
        <v>491</v>
      </c>
      <c r="K205" s="1" t="s">
        <v>494</v>
      </c>
      <c r="L205" s="1"/>
      <c r="M205" s="1" t="s">
        <v>494</v>
      </c>
      <c r="N205" s="1" t="s">
        <v>495</v>
      </c>
      <c r="O205" s="1" t="s">
        <v>496</v>
      </c>
      <c r="P205" s="20">
        <v>3</v>
      </c>
      <c r="Q205" s="1" t="s">
        <v>518</v>
      </c>
      <c r="R205" s="21" t="s">
        <v>519</v>
      </c>
      <c r="S205" s="1" t="s">
        <v>506</v>
      </c>
    </row>
    <row r="206" spans="1:19" ht="24" customHeight="1" x14ac:dyDescent="0.15">
      <c r="A206" s="1" t="s">
        <v>119</v>
      </c>
      <c r="B206" s="1" t="s">
        <v>120</v>
      </c>
      <c r="C206" s="1">
        <v>2182</v>
      </c>
      <c r="D206" s="18">
        <v>10</v>
      </c>
      <c r="E206" s="18">
        <v>6.4857219600000002</v>
      </c>
      <c r="F206" s="18">
        <v>-74.570341709999994</v>
      </c>
      <c r="G206" s="1">
        <v>10</v>
      </c>
      <c r="H206" s="1" t="s">
        <v>490</v>
      </c>
      <c r="I206" s="1" t="s">
        <v>122</v>
      </c>
      <c r="J206" s="1" t="s">
        <v>491</v>
      </c>
      <c r="K206" s="1" t="s">
        <v>494</v>
      </c>
      <c r="L206" s="1"/>
      <c r="M206" s="1" t="s">
        <v>494</v>
      </c>
      <c r="N206" s="1" t="s">
        <v>495</v>
      </c>
      <c r="O206" s="1" t="s">
        <v>496</v>
      </c>
      <c r="P206" s="20">
        <v>3</v>
      </c>
      <c r="Q206" s="1" t="s">
        <v>518</v>
      </c>
      <c r="R206" s="21" t="s">
        <v>519</v>
      </c>
      <c r="S206" s="1" t="s">
        <v>506</v>
      </c>
    </row>
    <row r="207" spans="1:19" ht="24" customHeight="1" x14ac:dyDescent="0.15">
      <c r="A207" s="1" t="s">
        <v>119</v>
      </c>
      <c r="B207" s="1" t="s">
        <v>120</v>
      </c>
      <c r="C207" s="1">
        <v>2183</v>
      </c>
      <c r="D207" s="18">
        <v>10</v>
      </c>
      <c r="E207" s="18">
        <v>6.4857659400000003</v>
      </c>
      <c r="F207" s="18">
        <v>-74.570419779999995</v>
      </c>
      <c r="G207" s="1">
        <v>10</v>
      </c>
      <c r="H207" s="1" t="s">
        <v>490</v>
      </c>
      <c r="I207" s="1" t="s">
        <v>122</v>
      </c>
      <c r="J207" s="1" t="s">
        <v>491</v>
      </c>
      <c r="K207" s="1" t="s">
        <v>494</v>
      </c>
      <c r="L207" s="1"/>
      <c r="M207" s="1" t="s">
        <v>494</v>
      </c>
      <c r="N207" s="1" t="s">
        <v>495</v>
      </c>
      <c r="O207" s="1" t="s">
        <v>496</v>
      </c>
      <c r="P207" s="20">
        <v>3</v>
      </c>
      <c r="Q207" s="1" t="s">
        <v>518</v>
      </c>
      <c r="R207" s="21" t="s">
        <v>519</v>
      </c>
      <c r="S207" s="1" t="s">
        <v>506</v>
      </c>
    </row>
    <row r="208" spans="1:19" ht="24" customHeight="1" x14ac:dyDescent="0.15">
      <c r="A208" s="1" t="s">
        <v>119</v>
      </c>
      <c r="B208" s="1" t="s">
        <v>120</v>
      </c>
      <c r="C208" s="1">
        <v>2184</v>
      </c>
      <c r="D208" s="18">
        <v>10</v>
      </c>
      <c r="E208" s="18">
        <v>6.4858100600000004</v>
      </c>
      <c r="F208" s="18">
        <v>-74.570497279999998</v>
      </c>
      <c r="G208" s="1">
        <v>10</v>
      </c>
      <c r="H208" s="1" t="s">
        <v>490</v>
      </c>
      <c r="I208" s="1" t="s">
        <v>122</v>
      </c>
      <c r="J208" s="1" t="s">
        <v>491</v>
      </c>
      <c r="K208" s="1" t="s">
        <v>494</v>
      </c>
      <c r="L208" s="1"/>
      <c r="M208" s="1" t="s">
        <v>494</v>
      </c>
      <c r="N208" s="1" t="s">
        <v>495</v>
      </c>
      <c r="O208" s="1" t="s">
        <v>496</v>
      </c>
      <c r="P208" s="20">
        <v>3</v>
      </c>
      <c r="Q208" s="1" t="s">
        <v>518</v>
      </c>
      <c r="R208" s="21" t="s">
        <v>519</v>
      </c>
      <c r="S208" s="1" t="s">
        <v>506</v>
      </c>
    </row>
    <row r="209" spans="1:19" ht="24" customHeight="1" x14ac:dyDescent="0.15">
      <c r="A209" s="1" t="s">
        <v>119</v>
      </c>
      <c r="B209" s="1" t="s">
        <v>120</v>
      </c>
      <c r="C209" s="1">
        <v>2185</v>
      </c>
      <c r="D209" s="18">
        <v>10</v>
      </c>
      <c r="E209" s="18">
        <v>6.4858544900000004</v>
      </c>
      <c r="F209" s="18">
        <v>-74.570574019999995</v>
      </c>
      <c r="G209" s="1">
        <v>10</v>
      </c>
      <c r="H209" s="1" t="s">
        <v>490</v>
      </c>
      <c r="I209" s="1" t="s">
        <v>122</v>
      </c>
      <c r="J209" s="1" t="s">
        <v>491</v>
      </c>
      <c r="K209" s="1" t="s">
        <v>494</v>
      </c>
      <c r="L209" s="1"/>
      <c r="M209" s="1" t="s">
        <v>494</v>
      </c>
      <c r="N209" s="1" t="s">
        <v>495</v>
      </c>
      <c r="O209" s="1" t="s">
        <v>496</v>
      </c>
      <c r="P209" s="20">
        <v>3</v>
      </c>
      <c r="Q209" s="1" t="s">
        <v>518</v>
      </c>
      <c r="R209" s="21" t="s">
        <v>519</v>
      </c>
      <c r="S209" s="1" t="s">
        <v>506</v>
      </c>
    </row>
    <row r="210" spans="1:19" ht="24" customHeight="1" x14ac:dyDescent="0.15">
      <c r="A210" s="1" t="s">
        <v>119</v>
      </c>
      <c r="B210" s="1" t="s">
        <v>120</v>
      </c>
      <c r="C210" s="1">
        <v>2186</v>
      </c>
      <c r="D210" s="18">
        <v>10</v>
      </c>
      <c r="E210" s="18">
        <v>6.48589913</v>
      </c>
      <c r="F210" s="18">
        <v>-74.570650330000007</v>
      </c>
      <c r="G210" s="1">
        <v>10</v>
      </c>
      <c r="H210" s="1" t="s">
        <v>490</v>
      </c>
      <c r="I210" s="1" t="s">
        <v>122</v>
      </c>
      <c r="J210" s="1" t="s">
        <v>491</v>
      </c>
      <c r="K210" s="1" t="s">
        <v>494</v>
      </c>
      <c r="L210" s="1"/>
      <c r="M210" s="1" t="s">
        <v>494</v>
      </c>
      <c r="N210" s="1" t="s">
        <v>495</v>
      </c>
      <c r="O210" s="1" t="s">
        <v>496</v>
      </c>
      <c r="P210" s="20">
        <v>3</v>
      </c>
      <c r="Q210" s="1" t="s">
        <v>518</v>
      </c>
      <c r="R210" s="21" t="s">
        <v>519</v>
      </c>
      <c r="S210" s="1" t="s">
        <v>506</v>
      </c>
    </row>
    <row r="211" spans="1:19" ht="24" customHeight="1" x14ac:dyDescent="0.15">
      <c r="A211" s="1" t="s">
        <v>119</v>
      </c>
      <c r="B211" s="1" t="s">
        <v>120</v>
      </c>
      <c r="C211" s="1">
        <v>2187</v>
      </c>
      <c r="D211" s="18">
        <v>10</v>
      </c>
      <c r="E211" s="18">
        <v>6.4859435899999998</v>
      </c>
      <c r="F211" s="18">
        <v>-74.570726809999996</v>
      </c>
      <c r="G211" s="1">
        <v>10</v>
      </c>
      <c r="H211" s="1" t="s">
        <v>490</v>
      </c>
      <c r="I211" s="1" t="s">
        <v>122</v>
      </c>
      <c r="J211" s="1" t="s">
        <v>491</v>
      </c>
      <c r="K211" s="1" t="s">
        <v>494</v>
      </c>
      <c r="L211" s="1"/>
      <c r="M211" s="1" t="s">
        <v>494</v>
      </c>
      <c r="N211" s="1" t="s">
        <v>495</v>
      </c>
      <c r="O211" s="1" t="s">
        <v>496</v>
      </c>
      <c r="P211" s="20">
        <v>3</v>
      </c>
      <c r="Q211" s="1" t="s">
        <v>518</v>
      </c>
      <c r="R211" s="21" t="s">
        <v>519</v>
      </c>
      <c r="S211" s="1" t="s">
        <v>506</v>
      </c>
    </row>
    <row r="212" spans="1:19" ht="24" customHeight="1" x14ac:dyDescent="0.15">
      <c r="A212" s="1" t="s">
        <v>119</v>
      </c>
      <c r="B212" s="1" t="s">
        <v>120</v>
      </c>
      <c r="C212" s="1">
        <v>2188</v>
      </c>
      <c r="D212" s="18">
        <v>10</v>
      </c>
      <c r="E212" s="18">
        <v>6.48598827</v>
      </c>
      <c r="F212" s="18">
        <v>-74.570803229999996</v>
      </c>
      <c r="G212" s="1">
        <v>10</v>
      </c>
      <c r="H212" s="1" t="s">
        <v>490</v>
      </c>
      <c r="I212" s="1" t="s">
        <v>122</v>
      </c>
      <c r="J212" s="1" t="s">
        <v>491</v>
      </c>
      <c r="K212" s="1" t="s">
        <v>494</v>
      </c>
      <c r="L212" s="1"/>
      <c r="M212" s="1" t="s">
        <v>494</v>
      </c>
      <c r="N212" s="1" t="s">
        <v>495</v>
      </c>
      <c r="O212" s="1" t="s">
        <v>496</v>
      </c>
      <c r="P212" s="20">
        <v>3</v>
      </c>
      <c r="Q212" s="1" t="s">
        <v>518</v>
      </c>
      <c r="R212" s="21" t="s">
        <v>519</v>
      </c>
      <c r="S212" s="1" t="s">
        <v>506</v>
      </c>
    </row>
    <row r="213" spans="1:19" ht="24" customHeight="1" x14ac:dyDescent="0.15">
      <c r="A213" s="1" t="s">
        <v>119</v>
      </c>
      <c r="B213" s="1" t="s">
        <v>120</v>
      </c>
      <c r="C213" s="1">
        <v>2189</v>
      </c>
      <c r="D213" s="18">
        <v>10</v>
      </c>
      <c r="E213" s="18">
        <v>6.4860329500000002</v>
      </c>
      <c r="F213" s="18">
        <v>-74.57088023</v>
      </c>
      <c r="G213" s="1">
        <v>10</v>
      </c>
      <c r="H213" s="1" t="s">
        <v>490</v>
      </c>
      <c r="I213" s="1" t="s">
        <v>122</v>
      </c>
      <c r="J213" s="1" t="s">
        <v>491</v>
      </c>
      <c r="K213" s="1" t="s">
        <v>494</v>
      </c>
      <c r="L213" s="1"/>
      <c r="M213" s="1" t="s">
        <v>494</v>
      </c>
      <c r="N213" s="1" t="s">
        <v>495</v>
      </c>
      <c r="O213" s="1" t="s">
        <v>496</v>
      </c>
      <c r="P213" s="20">
        <v>3</v>
      </c>
      <c r="Q213" s="1" t="s">
        <v>518</v>
      </c>
      <c r="R213" s="21" t="s">
        <v>519</v>
      </c>
      <c r="S213" s="1" t="s">
        <v>506</v>
      </c>
    </row>
    <row r="214" spans="1:19" ht="24" customHeight="1" x14ac:dyDescent="0.15">
      <c r="A214" s="1" t="s">
        <v>119</v>
      </c>
      <c r="B214" s="1" t="s">
        <v>120</v>
      </c>
      <c r="C214" s="1">
        <v>2190</v>
      </c>
      <c r="D214" s="18">
        <v>10</v>
      </c>
      <c r="E214" s="18">
        <v>6.4860776900000001</v>
      </c>
      <c r="F214" s="18">
        <v>-74.570958149999996</v>
      </c>
      <c r="G214" s="1">
        <v>10</v>
      </c>
      <c r="H214" s="1" t="s">
        <v>490</v>
      </c>
      <c r="I214" s="1" t="s">
        <v>122</v>
      </c>
      <c r="J214" s="1" t="s">
        <v>491</v>
      </c>
      <c r="K214" s="1" t="s">
        <v>494</v>
      </c>
      <c r="L214" s="1"/>
      <c r="M214" s="1" t="s">
        <v>494</v>
      </c>
      <c r="N214" s="1" t="s">
        <v>495</v>
      </c>
      <c r="O214" s="1" t="s">
        <v>496</v>
      </c>
      <c r="P214" s="20">
        <v>3</v>
      </c>
      <c r="Q214" s="1" t="s">
        <v>518</v>
      </c>
      <c r="R214" s="21" t="s">
        <v>519</v>
      </c>
      <c r="S214" s="1" t="s">
        <v>506</v>
      </c>
    </row>
    <row r="215" spans="1:19" ht="24" customHeight="1" x14ac:dyDescent="0.15">
      <c r="A215" s="1" t="s">
        <v>119</v>
      </c>
      <c r="B215" s="1" t="s">
        <v>120</v>
      </c>
      <c r="C215" s="1">
        <v>2191</v>
      </c>
      <c r="D215" s="18">
        <v>10</v>
      </c>
      <c r="E215" s="18">
        <v>6.4861173299999999</v>
      </c>
      <c r="F215" s="18">
        <v>-74.571038950000002</v>
      </c>
      <c r="G215" s="1">
        <v>10</v>
      </c>
      <c r="H215" s="1" t="s">
        <v>490</v>
      </c>
      <c r="I215" s="1" t="s">
        <v>122</v>
      </c>
      <c r="J215" s="1" t="s">
        <v>491</v>
      </c>
      <c r="K215" s="1" t="s">
        <v>494</v>
      </c>
      <c r="L215" s="1"/>
      <c r="M215" s="1" t="s">
        <v>494</v>
      </c>
      <c r="N215" s="1" t="s">
        <v>495</v>
      </c>
      <c r="O215" s="1" t="s">
        <v>496</v>
      </c>
      <c r="P215" s="20">
        <v>3</v>
      </c>
      <c r="Q215" s="1" t="s">
        <v>518</v>
      </c>
      <c r="R215" s="21" t="s">
        <v>519</v>
      </c>
      <c r="S215" s="1" t="s">
        <v>506</v>
      </c>
    </row>
    <row r="216" spans="1:19" ht="24" customHeight="1" x14ac:dyDescent="0.15">
      <c r="A216" s="1" t="s">
        <v>119</v>
      </c>
      <c r="B216" s="1" t="s">
        <v>120</v>
      </c>
      <c r="C216" s="1">
        <v>2192</v>
      </c>
      <c r="D216" s="18">
        <v>10</v>
      </c>
      <c r="E216" s="18">
        <v>6.4861494899999999</v>
      </c>
      <c r="F216" s="18">
        <v>-74.571122810000006</v>
      </c>
      <c r="G216" s="1">
        <v>10</v>
      </c>
      <c r="H216" s="1" t="s">
        <v>490</v>
      </c>
      <c r="I216" s="1" t="s">
        <v>122</v>
      </c>
      <c r="J216" s="1" t="s">
        <v>491</v>
      </c>
      <c r="K216" s="1" t="s">
        <v>494</v>
      </c>
      <c r="L216" s="1"/>
      <c r="M216" s="1" t="s">
        <v>494</v>
      </c>
      <c r="N216" s="1" t="s">
        <v>495</v>
      </c>
      <c r="O216" s="1" t="s">
        <v>496</v>
      </c>
      <c r="P216" s="20">
        <v>3</v>
      </c>
      <c r="Q216" s="1" t="s">
        <v>518</v>
      </c>
      <c r="R216" s="21" t="s">
        <v>519</v>
      </c>
      <c r="S216" s="1" t="s">
        <v>506</v>
      </c>
    </row>
    <row r="217" spans="1:19" ht="24" customHeight="1" x14ac:dyDescent="0.15">
      <c r="A217" s="1" t="s">
        <v>119</v>
      </c>
      <c r="B217" s="1" t="s">
        <v>120</v>
      </c>
      <c r="C217" s="1">
        <v>2193</v>
      </c>
      <c r="D217" s="18">
        <v>10</v>
      </c>
      <c r="E217" s="18">
        <v>6.4861753200000001</v>
      </c>
      <c r="F217" s="18">
        <v>-74.571207979999997</v>
      </c>
      <c r="G217" s="1">
        <v>10</v>
      </c>
      <c r="H217" s="1" t="s">
        <v>490</v>
      </c>
      <c r="I217" s="1" t="s">
        <v>122</v>
      </c>
      <c r="J217" s="1" t="s">
        <v>491</v>
      </c>
      <c r="K217" s="1" t="s">
        <v>494</v>
      </c>
      <c r="L217" s="1"/>
      <c r="M217" s="1" t="s">
        <v>494</v>
      </c>
      <c r="N217" s="1" t="s">
        <v>495</v>
      </c>
      <c r="O217" s="1" t="s">
        <v>496</v>
      </c>
      <c r="P217" s="20">
        <v>3</v>
      </c>
      <c r="Q217" s="1" t="s">
        <v>518</v>
      </c>
      <c r="R217" s="21" t="s">
        <v>519</v>
      </c>
      <c r="S217" s="1" t="s">
        <v>506</v>
      </c>
    </row>
    <row r="218" spans="1:19" ht="24" customHeight="1" x14ac:dyDescent="0.15">
      <c r="A218" s="1" t="s">
        <v>119</v>
      </c>
      <c r="B218" s="1" t="s">
        <v>120</v>
      </c>
      <c r="C218" s="1">
        <v>2194</v>
      </c>
      <c r="D218" s="18">
        <v>10</v>
      </c>
      <c r="E218" s="18">
        <v>6.4861992800000001</v>
      </c>
      <c r="F218" s="18">
        <v>-74.571293470000001</v>
      </c>
      <c r="G218" s="1">
        <v>10</v>
      </c>
      <c r="H218" s="1" t="s">
        <v>490</v>
      </c>
      <c r="I218" s="1" t="s">
        <v>122</v>
      </c>
      <c r="J218" s="1" t="s">
        <v>491</v>
      </c>
      <c r="K218" s="1" t="s">
        <v>494</v>
      </c>
      <c r="L218" s="1"/>
      <c r="M218" s="1" t="s">
        <v>494</v>
      </c>
      <c r="N218" s="1" t="s">
        <v>495</v>
      </c>
      <c r="O218" s="1" t="s">
        <v>496</v>
      </c>
      <c r="P218" s="20">
        <v>3</v>
      </c>
      <c r="Q218" s="1" t="s">
        <v>518</v>
      </c>
      <c r="R218" s="21" t="s">
        <v>519</v>
      </c>
      <c r="S218" s="1" t="s">
        <v>506</v>
      </c>
    </row>
    <row r="219" spans="1:19" ht="24" customHeight="1" x14ac:dyDescent="0.15">
      <c r="A219" s="1" t="s">
        <v>119</v>
      </c>
      <c r="B219" s="1" t="s">
        <v>120</v>
      </c>
      <c r="C219" s="1">
        <v>2195</v>
      </c>
      <c r="D219" s="18">
        <v>10</v>
      </c>
      <c r="E219" s="18">
        <v>6.4862220600000002</v>
      </c>
      <c r="F219" s="18">
        <v>-74.571379730000004</v>
      </c>
      <c r="G219" s="1">
        <v>10</v>
      </c>
      <c r="H219" s="1" t="s">
        <v>490</v>
      </c>
      <c r="I219" s="1" t="s">
        <v>122</v>
      </c>
      <c r="J219" s="1" t="s">
        <v>491</v>
      </c>
      <c r="K219" s="1" t="s">
        <v>494</v>
      </c>
      <c r="L219" s="1"/>
      <c r="M219" s="1" t="s">
        <v>494</v>
      </c>
      <c r="N219" s="1" t="s">
        <v>495</v>
      </c>
      <c r="O219" s="1" t="s">
        <v>496</v>
      </c>
      <c r="P219" s="20">
        <v>3</v>
      </c>
      <c r="Q219" s="1" t="s">
        <v>518</v>
      </c>
      <c r="R219" s="21" t="s">
        <v>519</v>
      </c>
      <c r="S219" s="1" t="s">
        <v>506</v>
      </c>
    </row>
    <row r="220" spans="1:19" ht="24" customHeight="1" x14ac:dyDescent="0.15">
      <c r="A220" s="1" t="s">
        <v>119</v>
      </c>
      <c r="B220" s="1" t="s">
        <v>120</v>
      </c>
      <c r="C220" s="1">
        <v>2196</v>
      </c>
      <c r="D220" s="18">
        <v>10</v>
      </c>
      <c r="E220" s="18">
        <v>6.4862442400000004</v>
      </c>
      <c r="F220" s="18">
        <v>-74.571466979999997</v>
      </c>
      <c r="G220" s="1">
        <v>10</v>
      </c>
      <c r="H220" s="1" t="s">
        <v>490</v>
      </c>
      <c r="I220" s="1" t="s">
        <v>122</v>
      </c>
      <c r="J220" s="1" t="s">
        <v>491</v>
      </c>
      <c r="K220" s="1" t="s">
        <v>494</v>
      </c>
      <c r="L220" s="1"/>
      <c r="M220" s="1" t="s">
        <v>494</v>
      </c>
      <c r="N220" s="1" t="s">
        <v>495</v>
      </c>
      <c r="O220" s="1" t="s">
        <v>496</v>
      </c>
      <c r="P220" s="20">
        <v>3</v>
      </c>
      <c r="Q220" s="1" t="s">
        <v>518</v>
      </c>
      <c r="R220" s="21" t="s">
        <v>519</v>
      </c>
      <c r="S220" s="1" t="s">
        <v>506</v>
      </c>
    </row>
    <row r="221" spans="1:19" ht="24" customHeight="1" x14ac:dyDescent="0.15">
      <c r="A221" s="1" t="s">
        <v>119</v>
      </c>
      <c r="B221" s="1" t="s">
        <v>120</v>
      </c>
      <c r="C221" s="1">
        <v>2197</v>
      </c>
      <c r="D221" s="18">
        <v>10</v>
      </c>
      <c r="E221" s="18">
        <v>6.4862668499999998</v>
      </c>
      <c r="F221" s="18">
        <v>-74.57155444</v>
      </c>
      <c r="G221" s="1">
        <v>10</v>
      </c>
      <c r="H221" s="1" t="s">
        <v>490</v>
      </c>
      <c r="I221" s="1" t="s">
        <v>122</v>
      </c>
      <c r="J221" s="1" t="s">
        <v>491</v>
      </c>
      <c r="K221" s="1" t="s">
        <v>494</v>
      </c>
      <c r="L221" s="1"/>
      <c r="M221" s="1" t="s">
        <v>494</v>
      </c>
      <c r="N221" s="1" t="s">
        <v>495</v>
      </c>
      <c r="O221" s="1" t="s">
        <v>496</v>
      </c>
      <c r="P221" s="20">
        <v>3</v>
      </c>
      <c r="Q221" s="1" t="s">
        <v>518</v>
      </c>
      <c r="R221" s="21" t="s">
        <v>519</v>
      </c>
      <c r="S221" s="1" t="s">
        <v>506</v>
      </c>
    </row>
    <row r="222" spans="1:19" ht="24" customHeight="1" x14ac:dyDescent="0.15">
      <c r="A222" s="1" t="s">
        <v>119</v>
      </c>
      <c r="B222" s="1" t="s">
        <v>120</v>
      </c>
      <c r="C222" s="1">
        <v>2198</v>
      </c>
      <c r="D222" s="18">
        <v>10</v>
      </c>
      <c r="E222" s="18">
        <v>6.4862901099999997</v>
      </c>
      <c r="F222" s="18">
        <v>-74.571641790000001</v>
      </c>
      <c r="G222" s="1">
        <v>10</v>
      </c>
      <c r="H222" s="1" t="s">
        <v>490</v>
      </c>
      <c r="I222" s="1" t="s">
        <v>122</v>
      </c>
      <c r="J222" s="1" t="s">
        <v>491</v>
      </c>
      <c r="K222" s="1" t="s">
        <v>494</v>
      </c>
      <c r="L222" s="1"/>
      <c r="M222" s="1" t="s">
        <v>494</v>
      </c>
      <c r="N222" s="1" t="s">
        <v>495</v>
      </c>
      <c r="O222" s="1" t="s">
        <v>496</v>
      </c>
      <c r="P222" s="20">
        <v>3</v>
      </c>
      <c r="Q222" s="1" t="s">
        <v>518</v>
      </c>
      <c r="R222" s="21" t="s">
        <v>519</v>
      </c>
      <c r="S222" s="1" t="s">
        <v>506</v>
      </c>
    </row>
    <row r="223" spans="1:19" ht="24" customHeight="1" x14ac:dyDescent="0.15">
      <c r="A223" s="1" t="s">
        <v>119</v>
      </c>
      <c r="B223" s="1" t="s">
        <v>120</v>
      </c>
      <c r="C223" s="1">
        <v>2199</v>
      </c>
      <c r="D223" s="18">
        <v>10</v>
      </c>
      <c r="E223" s="18">
        <v>6.4863137200000001</v>
      </c>
      <c r="F223" s="18">
        <v>-74.571729050000002</v>
      </c>
      <c r="G223" s="1">
        <v>10</v>
      </c>
      <c r="H223" s="1" t="s">
        <v>490</v>
      </c>
      <c r="I223" s="1" t="s">
        <v>122</v>
      </c>
      <c r="J223" s="1" t="s">
        <v>491</v>
      </c>
      <c r="K223" s="1" t="s">
        <v>494</v>
      </c>
      <c r="L223" s="1"/>
      <c r="M223" s="1" t="s">
        <v>494</v>
      </c>
      <c r="N223" s="1" t="s">
        <v>495</v>
      </c>
      <c r="O223" s="1" t="s">
        <v>496</v>
      </c>
      <c r="P223" s="20">
        <v>3</v>
      </c>
      <c r="Q223" s="1" t="s">
        <v>518</v>
      </c>
      <c r="R223" s="21" t="s">
        <v>519</v>
      </c>
      <c r="S223" s="1" t="s">
        <v>506</v>
      </c>
    </row>
    <row r="224" spans="1:19" ht="24" customHeight="1" x14ac:dyDescent="0.15">
      <c r="A224" s="1" t="s">
        <v>119</v>
      </c>
      <c r="B224" s="1" t="s">
        <v>120</v>
      </c>
      <c r="C224" s="1">
        <v>2200</v>
      </c>
      <c r="D224" s="18">
        <v>10</v>
      </c>
      <c r="E224" s="18">
        <v>6.4863374499999997</v>
      </c>
      <c r="F224" s="18">
        <v>-74.571816279999993</v>
      </c>
      <c r="G224" s="1">
        <v>10</v>
      </c>
      <c r="H224" s="1" t="s">
        <v>490</v>
      </c>
      <c r="I224" s="1" t="s">
        <v>122</v>
      </c>
      <c r="J224" s="1" t="s">
        <v>491</v>
      </c>
      <c r="K224" s="1" t="s">
        <v>494</v>
      </c>
      <c r="L224" s="1"/>
      <c r="M224" s="1" t="s">
        <v>494</v>
      </c>
      <c r="N224" s="1" t="s">
        <v>495</v>
      </c>
      <c r="O224" s="1" t="s">
        <v>496</v>
      </c>
      <c r="P224" s="20">
        <v>3</v>
      </c>
      <c r="Q224" s="1" t="s">
        <v>518</v>
      </c>
      <c r="R224" s="21" t="s">
        <v>519</v>
      </c>
      <c r="S224" s="1" t="s">
        <v>506</v>
      </c>
    </row>
    <row r="225" spans="1:19" ht="24" customHeight="1" x14ac:dyDescent="0.15">
      <c r="A225" s="1" t="s">
        <v>119</v>
      </c>
      <c r="B225" s="1" t="s">
        <v>120</v>
      </c>
      <c r="C225" s="1">
        <v>2201</v>
      </c>
      <c r="D225" s="18">
        <v>10</v>
      </c>
      <c r="E225" s="18">
        <v>6.4863612100000001</v>
      </c>
      <c r="F225" s="18">
        <v>-74.571903379999995</v>
      </c>
      <c r="G225" s="1">
        <v>10</v>
      </c>
      <c r="H225" s="1" t="s">
        <v>490</v>
      </c>
      <c r="I225" s="1" t="s">
        <v>122</v>
      </c>
      <c r="J225" s="1" t="s">
        <v>491</v>
      </c>
      <c r="K225" s="1" t="s">
        <v>494</v>
      </c>
      <c r="L225" s="1"/>
      <c r="M225" s="1" t="s">
        <v>494</v>
      </c>
      <c r="N225" s="1" t="s">
        <v>495</v>
      </c>
      <c r="O225" s="1" t="s">
        <v>496</v>
      </c>
      <c r="P225" s="20">
        <v>3</v>
      </c>
      <c r="Q225" s="1" t="s">
        <v>518</v>
      </c>
      <c r="R225" s="21" t="s">
        <v>519</v>
      </c>
      <c r="S225" s="1" t="s">
        <v>506</v>
      </c>
    </row>
    <row r="226" spans="1:19" ht="24" customHeight="1" x14ac:dyDescent="0.15">
      <c r="A226" s="1" t="s">
        <v>119</v>
      </c>
      <c r="B226" s="1" t="s">
        <v>120</v>
      </c>
      <c r="C226" s="1">
        <v>2202</v>
      </c>
      <c r="D226" s="18">
        <v>10</v>
      </c>
      <c r="E226" s="18">
        <v>6.4863846199999999</v>
      </c>
      <c r="F226" s="18">
        <v>-74.571990720000002</v>
      </c>
      <c r="G226" s="1">
        <v>10</v>
      </c>
      <c r="H226" s="1" t="s">
        <v>490</v>
      </c>
      <c r="I226" s="1" t="s">
        <v>122</v>
      </c>
      <c r="J226" s="1" t="s">
        <v>491</v>
      </c>
      <c r="K226" s="1" t="s">
        <v>494</v>
      </c>
      <c r="L226" s="1"/>
      <c r="M226" s="1" t="s">
        <v>494</v>
      </c>
      <c r="N226" s="1" t="s">
        <v>495</v>
      </c>
      <c r="O226" s="1" t="s">
        <v>496</v>
      </c>
      <c r="P226" s="20">
        <v>3</v>
      </c>
      <c r="Q226" s="1" t="s">
        <v>518</v>
      </c>
      <c r="R226" s="21" t="s">
        <v>519</v>
      </c>
      <c r="S226" s="1" t="s">
        <v>506</v>
      </c>
    </row>
    <row r="227" spans="1:19" ht="24" customHeight="1" x14ac:dyDescent="0.15">
      <c r="A227" s="1" t="s">
        <v>119</v>
      </c>
      <c r="B227" s="1" t="s">
        <v>120</v>
      </c>
      <c r="C227" s="1">
        <v>2203</v>
      </c>
      <c r="D227" s="18">
        <v>10</v>
      </c>
      <c r="E227" s="18">
        <v>6.4864052900000004</v>
      </c>
      <c r="F227" s="18">
        <v>-74.572078430000005</v>
      </c>
      <c r="G227" s="1">
        <v>10</v>
      </c>
      <c r="H227" s="1" t="s">
        <v>490</v>
      </c>
      <c r="I227" s="1" t="s">
        <v>122</v>
      </c>
      <c r="J227" s="1" t="s">
        <v>491</v>
      </c>
      <c r="K227" s="1" t="s">
        <v>494</v>
      </c>
      <c r="L227" s="1"/>
      <c r="M227" s="1" t="s">
        <v>494</v>
      </c>
      <c r="N227" s="1" t="s">
        <v>495</v>
      </c>
      <c r="O227" s="1" t="s">
        <v>496</v>
      </c>
      <c r="P227" s="20">
        <v>3</v>
      </c>
      <c r="Q227" s="1" t="s">
        <v>518</v>
      </c>
      <c r="R227" s="21" t="s">
        <v>519</v>
      </c>
      <c r="S227" s="1" t="s">
        <v>506</v>
      </c>
    </row>
    <row r="228" spans="1:19" ht="24" customHeight="1" x14ac:dyDescent="0.15">
      <c r="A228" s="1" t="s">
        <v>119</v>
      </c>
      <c r="B228" s="1" t="s">
        <v>120</v>
      </c>
      <c r="C228" s="1">
        <v>2204</v>
      </c>
      <c r="D228" s="18">
        <v>10</v>
      </c>
      <c r="E228" s="18">
        <v>6.4864212500000002</v>
      </c>
      <c r="F228" s="18">
        <v>-74.572166879999997</v>
      </c>
      <c r="G228" s="1">
        <v>10</v>
      </c>
      <c r="H228" s="1" t="s">
        <v>490</v>
      </c>
      <c r="I228" s="1" t="s">
        <v>122</v>
      </c>
      <c r="J228" s="1" t="s">
        <v>491</v>
      </c>
      <c r="K228" s="1" t="s">
        <v>494</v>
      </c>
      <c r="L228" s="1"/>
      <c r="M228" s="1" t="s">
        <v>494</v>
      </c>
      <c r="N228" s="1" t="s">
        <v>495</v>
      </c>
      <c r="O228" s="1" t="s">
        <v>496</v>
      </c>
      <c r="P228" s="20">
        <v>3</v>
      </c>
      <c r="Q228" s="1" t="s">
        <v>518</v>
      </c>
      <c r="R228" s="21" t="s">
        <v>519</v>
      </c>
      <c r="S228" s="1" t="s">
        <v>506</v>
      </c>
    </row>
    <row r="229" spans="1:19" ht="24" customHeight="1" x14ac:dyDescent="0.15">
      <c r="A229" s="1" t="s">
        <v>119</v>
      </c>
      <c r="B229" s="1" t="s">
        <v>120</v>
      </c>
      <c r="C229" s="1">
        <v>2205</v>
      </c>
      <c r="D229" s="18">
        <v>10</v>
      </c>
      <c r="E229" s="18">
        <v>6.4864317099999997</v>
      </c>
      <c r="F229" s="18">
        <v>-74.572255380000001</v>
      </c>
      <c r="G229" s="1">
        <v>10</v>
      </c>
      <c r="H229" s="1" t="s">
        <v>490</v>
      </c>
      <c r="I229" s="1" t="s">
        <v>122</v>
      </c>
      <c r="J229" s="1" t="s">
        <v>491</v>
      </c>
      <c r="K229" s="1" t="s">
        <v>494</v>
      </c>
      <c r="L229" s="1"/>
      <c r="M229" s="1" t="s">
        <v>494</v>
      </c>
      <c r="N229" s="1" t="s">
        <v>495</v>
      </c>
      <c r="O229" s="1" t="s">
        <v>496</v>
      </c>
      <c r="P229" s="20">
        <v>3</v>
      </c>
      <c r="Q229" s="1" t="s">
        <v>518</v>
      </c>
      <c r="R229" s="21" t="s">
        <v>519</v>
      </c>
      <c r="S229" s="1" t="s">
        <v>506</v>
      </c>
    </row>
    <row r="230" spans="1:19" ht="24" customHeight="1" x14ac:dyDescent="0.15">
      <c r="A230" s="1" t="s">
        <v>119</v>
      </c>
      <c r="B230" s="1" t="s">
        <v>120</v>
      </c>
      <c r="C230" s="1">
        <v>2206</v>
      </c>
      <c r="D230" s="18">
        <v>10</v>
      </c>
      <c r="E230" s="18">
        <v>6.48643926</v>
      </c>
      <c r="F230" s="18">
        <v>-74.572341539999996</v>
      </c>
      <c r="G230" s="1">
        <v>10</v>
      </c>
      <c r="H230" s="1" t="s">
        <v>490</v>
      </c>
      <c r="I230" s="1" t="s">
        <v>122</v>
      </c>
      <c r="J230" s="1" t="s">
        <v>491</v>
      </c>
      <c r="K230" s="1" t="s">
        <v>494</v>
      </c>
      <c r="L230" s="1"/>
      <c r="M230" s="1" t="s">
        <v>494</v>
      </c>
      <c r="N230" s="1" t="s">
        <v>495</v>
      </c>
      <c r="O230" s="1" t="s">
        <v>496</v>
      </c>
      <c r="P230" s="20">
        <v>3</v>
      </c>
      <c r="Q230" s="1" t="s">
        <v>518</v>
      </c>
      <c r="R230" s="21" t="s">
        <v>519</v>
      </c>
      <c r="S230" s="1" t="s">
        <v>506</v>
      </c>
    </row>
    <row r="231" spans="1:19" ht="24" customHeight="1" x14ac:dyDescent="0.15">
      <c r="A231" s="1" t="s">
        <v>119</v>
      </c>
      <c r="B231" s="1" t="s">
        <v>120</v>
      </c>
      <c r="C231" s="1">
        <v>2207</v>
      </c>
      <c r="D231" s="18">
        <v>10</v>
      </c>
      <c r="E231" s="18">
        <v>6.48644686</v>
      </c>
      <c r="F231" s="18">
        <v>-74.572425010000003</v>
      </c>
      <c r="G231" s="1">
        <v>10</v>
      </c>
      <c r="H231" s="1" t="s">
        <v>490</v>
      </c>
      <c r="I231" s="1" t="s">
        <v>122</v>
      </c>
      <c r="J231" s="1" t="s">
        <v>491</v>
      </c>
      <c r="K231" s="1" t="s">
        <v>494</v>
      </c>
      <c r="L231" s="1"/>
      <c r="M231" s="1" t="s">
        <v>494</v>
      </c>
      <c r="N231" s="1" t="s">
        <v>495</v>
      </c>
      <c r="O231" s="1" t="s">
        <v>496</v>
      </c>
      <c r="P231" s="20">
        <v>3</v>
      </c>
      <c r="Q231" s="1" t="s">
        <v>518</v>
      </c>
      <c r="R231" s="21" t="s">
        <v>519</v>
      </c>
      <c r="S231" s="1" t="s">
        <v>506</v>
      </c>
    </row>
    <row r="232" spans="1:19" ht="24" customHeight="1" x14ac:dyDescent="0.15">
      <c r="A232" s="1" t="s">
        <v>119</v>
      </c>
      <c r="B232" s="1" t="s">
        <v>120</v>
      </c>
      <c r="C232" s="1">
        <v>2208</v>
      </c>
      <c r="D232" s="18">
        <v>10</v>
      </c>
      <c r="E232" s="18">
        <v>6.4864551400000003</v>
      </c>
      <c r="F232" s="18">
        <v>-74.572508240000005</v>
      </c>
      <c r="G232" s="1">
        <v>10</v>
      </c>
      <c r="H232" s="1" t="s">
        <v>490</v>
      </c>
      <c r="I232" s="1" t="s">
        <v>122</v>
      </c>
      <c r="J232" s="1" t="s">
        <v>491</v>
      </c>
      <c r="K232" s="1" t="s">
        <v>494</v>
      </c>
      <c r="L232" s="1"/>
      <c r="M232" s="1" t="s">
        <v>494</v>
      </c>
      <c r="N232" s="1" t="s">
        <v>495</v>
      </c>
      <c r="O232" s="1" t="s">
        <v>496</v>
      </c>
      <c r="P232" s="20">
        <v>3</v>
      </c>
      <c r="Q232" s="1" t="s">
        <v>518</v>
      </c>
      <c r="R232" s="21" t="s">
        <v>519</v>
      </c>
      <c r="S232" s="1" t="s">
        <v>506</v>
      </c>
    </row>
    <row r="233" spans="1:19" ht="24" customHeight="1" x14ac:dyDescent="0.15">
      <c r="A233" s="1" t="s">
        <v>119</v>
      </c>
      <c r="B233" s="1" t="s">
        <v>120</v>
      </c>
      <c r="C233" s="1">
        <v>2209</v>
      </c>
      <c r="D233" s="18">
        <v>10</v>
      </c>
      <c r="E233" s="18">
        <v>6.4864633600000001</v>
      </c>
      <c r="F233" s="18">
        <v>-74.572591470000006</v>
      </c>
      <c r="G233" s="1">
        <v>10</v>
      </c>
      <c r="H233" s="1" t="s">
        <v>490</v>
      </c>
      <c r="I233" s="1" t="s">
        <v>122</v>
      </c>
      <c r="J233" s="1" t="s">
        <v>491</v>
      </c>
      <c r="K233" s="1" t="s">
        <v>494</v>
      </c>
      <c r="L233" s="1"/>
      <c r="M233" s="1" t="s">
        <v>494</v>
      </c>
      <c r="N233" s="1" t="s">
        <v>495</v>
      </c>
      <c r="O233" s="1" t="s">
        <v>496</v>
      </c>
      <c r="P233" s="20">
        <v>3</v>
      </c>
      <c r="Q233" s="1" t="s">
        <v>518</v>
      </c>
      <c r="R233" s="21" t="s">
        <v>519</v>
      </c>
      <c r="S233" s="1" t="s">
        <v>506</v>
      </c>
    </row>
    <row r="234" spans="1:19" ht="24" customHeight="1" x14ac:dyDescent="0.15">
      <c r="A234" s="1" t="s">
        <v>119</v>
      </c>
      <c r="B234" s="1" t="s">
        <v>120</v>
      </c>
      <c r="C234" s="1">
        <v>2210</v>
      </c>
      <c r="D234" s="18">
        <v>10</v>
      </c>
      <c r="E234" s="18">
        <v>6.4864713500000004</v>
      </c>
      <c r="F234" s="18">
        <v>-74.572674930000005</v>
      </c>
      <c r="G234" s="1">
        <v>10</v>
      </c>
      <c r="H234" s="1" t="s">
        <v>490</v>
      </c>
      <c r="I234" s="1" t="s">
        <v>122</v>
      </c>
      <c r="J234" s="1" t="s">
        <v>491</v>
      </c>
      <c r="K234" s="1" t="s">
        <v>494</v>
      </c>
      <c r="L234" s="1"/>
      <c r="M234" s="1" t="s">
        <v>494</v>
      </c>
      <c r="N234" s="1" t="s">
        <v>495</v>
      </c>
      <c r="O234" s="1" t="s">
        <v>496</v>
      </c>
      <c r="P234" s="20">
        <v>3</v>
      </c>
      <c r="Q234" s="1" t="s">
        <v>518</v>
      </c>
      <c r="R234" s="21" t="s">
        <v>519</v>
      </c>
      <c r="S234" s="1" t="s">
        <v>506</v>
      </c>
    </row>
    <row r="235" spans="1:19" ht="24" customHeight="1" x14ac:dyDescent="0.15">
      <c r="A235" s="1" t="s">
        <v>119</v>
      </c>
      <c r="B235" s="1" t="s">
        <v>120</v>
      </c>
      <c r="C235" s="1">
        <v>2211</v>
      </c>
      <c r="D235" s="18">
        <v>10</v>
      </c>
      <c r="E235" s="18">
        <v>6.4864783600000004</v>
      </c>
      <c r="F235" s="18">
        <v>-74.572759320000003</v>
      </c>
      <c r="G235" s="1">
        <v>10</v>
      </c>
      <c r="H235" s="1" t="s">
        <v>490</v>
      </c>
      <c r="I235" s="1" t="s">
        <v>122</v>
      </c>
      <c r="J235" s="1" t="s">
        <v>491</v>
      </c>
      <c r="K235" s="1" t="s">
        <v>494</v>
      </c>
      <c r="L235" s="1"/>
      <c r="M235" s="1" t="s">
        <v>494</v>
      </c>
      <c r="N235" s="1" t="s">
        <v>495</v>
      </c>
      <c r="O235" s="1" t="s">
        <v>496</v>
      </c>
      <c r="P235" s="20">
        <v>3</v>
      </c>
      <c r="Q235" s="1" t="s">
        <v>518</v>
      </c>
      <c r="R235" s="21" t="s">
        <v>519</v>
      </c>
      <c r="S235" s="1" t="s">
        <v>506</v>
      </c>
    </row>
    <row r="236" spans="1:19" ht="24" customHeight="1" x14ac:dyDescent="0.15">
      <c r="A236" s="1" t="s">
        <v>119</v>
      </c>
      <c r="B236" s="1" t="s">
        <v>120</v>
      </c>
      <c r="C236" s="1">
        <v>2212</v>
      </c>
      <c r="D236" s="18">
        <v>10</v>
      </c>
      <c r="E236" s="18">
        <v>6.4864807600000001</v>
      </c>
      <c r="F236" s="18">
        <v>-74.572845560000005</v>
      </c>
      <c r="G236" s="1">
        <v>10</v>
      </c>
      <c r="H236" s="1" t="s">
        <v>490</v>
      </c>
      <c r="I236" s="1" t="s">
        <v>122</v>
      </c>
      <c r="J236" s="1" t="s">
        <v>491</v>
      </c>
      <c r="K236" s="1" t="s">
        <v>494</v>
      </c>
      <c r="L236" s="1"/>
      <c r="M236" s="1" t="s">
        <v>494</v>
      </c>
      <c r="N236" s="1" t="s">
        <v>495</v>
      </c>
      <c r="O236" s="1" t="s">
        <v>496</v>
      </c>
      <c r="P236" s="20">
        <v>3</v>
      </c>
      <c r="Q236" s="1" t="s">
        <v>518</v>
      </c>
      <c r="R236" s="21" t="s">
        <v>519</v>
      </c>
      <c r="S236" s="1" t="s">
        <v>506</v>
      </c>
    </row>
    <row r="237" spans="1:19" ht="24" customHeight="1" x14ac:dyDescent="0.15">
      <c r="A237" s="1" t="s">
        <v>119</v>
      </c>
      <c r="B237" s="1" t="s">
        <v>120</v>
      </c>
      <c r="C237" s="1">
        <v>2213</v>
      </c>
      <c r="D237" s="18">
        <v>10</v>
      </c>
      <c r="E237" s="18">
        <v>6.4864662800000001</v>
      </c>
      <c r="F237" s="18">
        <v>-74.572932210000005</v>
      </c>
      <c r="G237" s="1">
        <v>10</v>
      </c>
      <c r="H237" s="1" t="s">
        <v>490</v>
      </c>
      <c r="I237" s="1" t="s">
        <v>122</v>
      </c>
      <c r="J237" s="1" t="s">
        <v>491</v>
      </c>
      <c r="K237" s="1" t="s">
        <v>494</v>
      </c>
      <c r="L237" s="1"/>
      <c r="M237" s="1" t="s">
        <v>494</v>
      </c>
      <c r="N237" s="1" t="s">
        <v>495</v>
      </c>
      <c r="O237" s="1" t="s">
        <v>496</v>
      </c>
      <c r="P237" s="20">
        <v>3</v>
      </c>
      <c r="Q237" s="1" t="s">
        <v>518</v>
      </c>
      <c r="R237" s="21" t="s">
        <v>519</v>
      </c>
      <c r="S237" s="1" t="s">
        <v>506</v>
      </c>
    </row>
    <row r="238" spans="1:19" ht="24" customHeight="1" x14ac:dyDescent="0.15">
      <c r="A238" s="1" t="s">
        <v>119</v>
      </c>
      <c r="B238" s="1" t="s">
        <v>120</v>
      </c>
      <c r="C238" s="1">
        <v>2214</v>
      </c>
      <c r="D238" s="18">
        <v>10</v>
      </c>
      <c r="E238" s="18">
        <v>6.48644424</v>
      </c>
      <c r="F238" s="18">
        <v>-74.573017660000005</v>
      </c>
      <c r="G238" s="1">
        <v>10</v>
      </c>
      <c r="H238" s="1" t="s">
        <v>490</v>
      </c>
      <c r="I238" s="1" t="s">
        <v>122</v>
      </c>
      <c r="J238" s="1" t="s">
        <v>491</v>
      </c>
      <c r="K238" s="1" t="s">
        <v>494</v>
      </c>
      <c r="L238" s="1"/>
      <c r="M238" s="1" t="s">
        <v>494</v>
      </c>
      <c r="N238" s="1" t="s">
        <v>495</v>
      </c>
      <c r="O238" s="1" t="s">
        <v>496</v>
      </c>
      <c r="P238" s="20">
        <v>3</v>
      </c>
      <c r="Q238" s="1" t="s">
        <v>518</v>
      </c>
      <c r="R238" s="21" t="s">
        <v>519</v>
      </c>
      <c r="S238" s="1" t="s">
        <v>506</v>
      </c>
    </row>
    <row r="239" spans="1:19" ht="24" customHeight="1" x14ac:dyDescent="0.15">
      <c r="A239" s="1" t="s">
        <v>119</v>
      </c>
      <c r="B239" s="1" t="s">
        <v>120</v>
      </c>
      <c r="C239" s="1">
        <v>2215</v>
      </c>
      <c r="D239" s="18">
        <v>10</v>
      </c>
      <c r="E239" s="18">
        <v>6.4864192899999997</v>
      </c>
      <c r="F239" s="18">
        <v>-74.573103009999997</v>
      </c>
      <c r="G239" s="1">
        <v>10</v>
      </c>
      <c r="H239" s="1" t="s">
        <v>490</v>
      </c>
      <c r="I239" s="1" t="s">
        <v>122</v>
      </c>
      <c r="J239" s="1" t="s">
        <v>491</v>
      </c>
      <c r="K239" s="1" t="s">
        <v>494</v>
      </c>
      <c r="L239" s="1"/>
      <c r="M239" s="1" t="s">
        <v>494</v>
      </c>
      <c r="N239" s="1" t="s">
        <v>495</v>
      </c>
      <c r="O239" s="1" t="s">
        <v>496</v>
      </c>
      <c r="P239" s="20">
        <v>3</v>
      </c>
      <c r="Q239" s="1" t="s">
        <v>518</v>
      </c>
      <c r="R239" s="21" t="s">
        <v>519</v>
      </c>
      <c r="S239" s="1" t="s">
        <v>506</v>
      </c>
    </row>
    <row r="240" spans="1:19" ht="24" customHeight="1" x14ac:dyDescent="0.15">
      <c r="A240" s="1" t="s">
        <v>119</v>
      </c>
      <c r="B240" s="1" t="s">
        <v>120</v>
      </c>
      <c r="C240" s="1">
        <v>2216</v>
      </c>
      <c r="D240" s="18">
        <v>10</v>
      </c>
      <c r="E240" s="18">
        <v>6.4863936100000004</v>
      </c>
      <c r="F240" s="18">
        <v>-74.573188540000004</v>
      </c>
      <c r="G240" s="1">
        <v>10</v>
      </c>
      <c r="H240" s="1" t="s">
        <v>490</v>
      </c>
      <c r="I240" s="1" t="s">
        <v>122</v>
      </c>
      <c r="J240" s="1" t="s">
        <v>491</v>
      </c>
      <c r="K240" s="1" t="s">
        <v>494</v>
      </c>
      <c r="L240" s="1"/>
      <c r="M240" s="1" t="s">
        <v>494</v>
      </c>
      <c r="N240" s="1" t="s">
        <v>495</v>
      </c>
      <c r="O240" s="1" t="s">
        <v>496</v>
      </c>
      <c r="P240" s="20">
        <v>3</v>
      </c>
      <c r="Q240" s="1" t="s">
        <v>518</v>
      </c>
      <c r="R240" s="21" t="s">
        <v>519</v>
      </c>
      <c r="S240" s="1" t="s">
        <v>506</v>
      </c>
    </row>
    <row r="241" spans="1:19" ht="24" customHeight="1" x14ac:dyDescent="0.15">
      <c r="A241" s="1" t="s">
        <v>119</v>
      </c>
      <c r="B241" s="1" t="s">
        <v>120</v>
      </c>
      <c r="C241" s="1">
        <v>2217</v>
      </c>
      <c r="D241" s="18">
        <v>10</v>
      </c>
      <c r="E241" s="18">
        <v>6.4863688499999999</v>
      </c>
      <c r="F241" s="18">
        <v>-74.573274350000005</v>
      </c>
      <c r="G241" s="1">
        <v>10</v>
      </c>
      <c r="H241" s="1" t="s">
        <v>490</v>
      </c>
      <c r="I241" s="1" t="s">
        <v>122</v>
      </c>
      <c r="J241" s="1" t="s">
        <v>491</v>
      </c>
      <c r="K241" s="1" t="s">
        <v>494</v>
      </c>
      <c r="L241" s="1"/>
      <c r="M241" s="1" t="s">
        <v>494</v>
      </c>
      <c r="N241" s="1" t="s">
        <v>495</v>
      </c>
      <c r="O241" s="1" t="s">
        <v>496</v>
      </c>
      <c r="P241" s="20">
        <v>3</v>
      </c>
      <c r="Q241" s="1" t="s">
        <v>518</v>
      </c>
      <c r="R241" s="21" t="s">
        <v>519</v>
      </c>
      <c r="S241" s="1" t="s">
        <v>506</v>
      </c>
    </row>
    <row r="242" spans="1:19" ht="24" customHeight="1" x14ac:dyDescent="0.15">
      <c r="A242" s="1" t="s">
        <v>119</v>
      </c>
      <c r="B242" s="1" t="s">
        <v>120</v>
      </c>
      <c r="C242" s="1">
        <v>2218</v>
      </c>
      <c r="D242" s="18">
        <v>10</v>
      </c>
      <c r="E242" s="18">
        <v>6.4863490099999996</v>
      </c>
      <c r="F242" s="18">
        <v>-74.573361610000006</v>
      </c>
      <c r="G242" s="1">
        <v>10</v>
      </c>
      <c r="H242" s="1" t="s">
        <v>490</v>
      </c>
      <c r="I242" s="1" t="s">
        <v>122</v>
      </c>
      <c r="J242" s="1" t="s">
        <v>491</v>
      </c>
      <c r="K242" s="1" t="s">
        <v>494</v>
      </c>
      <c r="L242" s="1"/>
      <c r="M242" s="1" t="s">
        <v>494</v>
      </c>
      <c r="N242" s="1" t="s">
        <v>495</v>
      </c>
      <c r="O242" s="1" t="s">
        <v>496</v>
      </c>
      <c r="P242" s="20">
        <v>3</v>
      </c>
      <c r="Q242" s="1" t="s">
        <v>518</v>
      </c>
      <c r="R242" s="21" t="s">
        <v>519</v>
      </c>
      <c r="S242" s="1" t="s">
        <v>506</v>
      </c>
    </row>
    <row r="243" spans="1:19" ht="24" customHeight="1" x14ac:dyDescent="0.15">
      <c r="A243" s="1" t="s">
        <v>119</v>
      </c>
      <c r="B243" s="1" t="s">
        <v>120</v>
      </c>
      <c r="C243" s="1">
        <v>2219</v>
      </c>
      <c r="D243" s="18">
        <v>10</v>
      </c>
      <c r="E243" s="18">
        <v>6.4863343200000001</v>
      </c>
      <c r="F243" s="18">
        <v>-74.573449409999995</v>
      </c>
      <c r="G243" s="1">
        <v>10</v>
      </c>
      <c r="H243" s="1" t="s">
        <v>490</v>
      </c>
      <c r="I243" s="1" t="s">
        <v>122</v>
      </c>
      <c r="J243" s="1" t="s">
        <v>491</v>
      </c>
      <c r="K243" s="1" t="s">
        <v>494</v>
      </c>
      <c r="L243" s="1"/>
      <c r="M243" s="1" t="s">
        <v>494</v>
      </c>
      <c r="N243" s="1" t="s">
        <v>495</v>
      </c>
      <c r="O243" s="1" t="s">
        <v>496</v>
      </c>
      <c r="P243" s="20">
        <v>3</v>
      </c>
      <c r="Q243" s="1" t="s">
        <v>518</v>
      </c>
      <c r="R243" s="21" t="s">
        <v>519</v>
      </c>
      <c r="S243" s="1" t="s">
        <v>506</v>
      </c>
    </row>
    <row r="244" spans="1:19" ht="24" customHeight="1" x14ac:dyDescent="0.15">
      <c r="A244" s="1" t="s">
        <v>119</v>
      </c>
      <c r="B244" s="1" t="s">
        <v>120</v>
      </c>
      <c r="C244" s="1">
        <v>2220</v>
      </c>
      <c r="D244" s="18">
        <v>10</v>
      </c>
      <c r="E244" s="18">
        <v>6.4863369300000002</v>
      </c>
      <c r="F244" s="18">
        <v>-74.57353766</v>
      </c>
      <c r="G244" s="1">
        <v>10</v>
      </c>
      <c r="H244" s="1" t="s">
        <v>490</v>
      </c>
      <c r="I244" s="1" t="s">
        <v>122</v>
      </c>
      <c r="J244" s="1" t="s">
        <v>491</v>
      </c>
      <c r="K244" s="1" t="s">
        <v>494</v>
      </c>
      <c r="L244" s="1"/>
      <c r="M244" s="1" t="s">
        <v>494</v>
      </c>
      <c r="N244" s="1" t="s">
        <v>495</v>
      </c>
      <c r="O244" s="1" t="s">
        <v>496</v>
      </c>
      <c r="P244" s="20">
        <v>3</v>
      </c>
      <c r="Q244" s="1" t="s">
        <v>518</v>
      </c>
      <c r="R244" s="21" t="s">
        <v>519</v>
      </c>
      <c r="S244" s="1" t="s">
        <v>506</v>
      </c>
    </row>
    <row r="245" spans="1:19" ht="24" customHeight="1" x14ac:dyDescent="0.15">
      <c r="A245" s="1" t="s">
        <v>119</v>
      </c>
      <c r="B245" s="1" t="s">
        <v>120</v>
      </c>
      <c r="C245" s="1">
        <v>2221</v>
      </c>
      <c r="D245" s="18">
        <v>10</v>
      </c>
      <c r="E245" s="18">
        <v>6.4863526599999997</v>
      </c>
      <c r="F245" s="18">
        <v>-74.573625109999995</v>
      </c>
      <c r="G245" s="1">
        <v>10</v>
      </c>
      <c r="H245" s="1" t="s">
        <v>490</v>
      </c>
      <c r="I245" s="1" t="s">
        <v>122</v>
      </c>
      <c r="J245" s="1" t="s">
        <v>491</v>
      </c>
      <c r="K245" s="1" t="s">
        <v>494</v>
      </c>
      <c r="L245" s="1"/>
      <c r="M245" s="1" t="s">
        <v>494</v>
      </c>
      <c r="N245" s="1" t="s">
        <v>495</v>
      </c>
      <c r="O245" s="1" t="s">
        <v>496</v>
      </c>
      <c r="P245" s="20">
        <v>3</v>
      </c>
      <c r="Q245" s="1" t="s">
        <v>518</v>
      </c>
      <c r="R245" s="21" t="s">
        <v>519</v>
      </c>
      <c r="S245" s="1" t="s">
        <v>506</v>
      </c>
    </row>
    <row r="246" spans="1:19" ht="24" customHeight="1" x14ac:dyDescent="0.15">
      <c r="A246" s="1" t="s">
        <v>119</v>
      </c>
      <c r="B246" s="1" t="s">
        <v>120</v>
      </c>
      <c r="C246" s="1">
        <v>2222</v>
      </c>
      <c r="D246" s="18">
        <v>10</v>
      </c>
      <c r="E246" s="18">
        <v>6.4863755599999999</v>
      </c>
      <c r="F246" s="18">
        <v>-74.573712229999998</v>
      </c>
      <c r="G246" s="1">
        <v>10</v>
      </c>
      <c r="H246" s="1" t="s">
        <v>490</v>
      </c>
      <c r="I246" s="1" t="s">
        <v>122</v>
      </c>
      <c r="J246" s="1" t="s">
        <v>491</v>
      </c>
      <c r="K246" s="1" t="s">
        <v>494</v>
      </c>
      <c r="L246" s="1"/>
      <c r="M246" s="1" t="s">
        <v>494</v>
      </c>
      <c r="N246" s="1" t="s">
        <v>495</v>
      </c>
      <c r="O246" s="1" t="s">
        <v>496</v>
      </c>
      <c r="P246" s="20">
        <v>3</v>
      </c>
      <c r="Q246" s="1" t="s">
        <v>518</v>
      </c>
      <c r="R246" s="21" t="s">
        <v>519</v>
      </c>
      <c r="S246" s="1" t="s">
        <v>506</v>
      </c>
    </row>
    <row r="247" spans="1:19" ht="24" customHeight="1" x14ac:dyDescent="0.15">
      <c r="A247" s="1" t="s">
        <v>119</v>
      </c>
      <c r="B247" s="1" t="s">
        <v>120</v>
      </c>
      <c r="C247" s="1">
        <v>2223</v>
      </c>
      <c r="D247" s="18">
        <v>10</v>
      </c>
      <c r="E247" s="18">
        <v>6.4863991199999997</v>
      </c>
      <c r="F247" s="18">
        <v>-74.573798830000001</v>
      </c>
      <c r="G247" s="1">
        <v>10</v>
      </c>
      <c r="H247" s="1" t="s">
        <v>490</v>
      </c>
      <c r="I247" s="1" t="s">
        <v>122</v>
      </c>
      <c r="J247" s="1" t="s">
        <v>491</v>
      </c>
      <c r="K247" s="1" t="s">
        <v>494</v>
      </c>
      <c r="L247" s="1"/>
      <c r="M247" s="1" t="s">
        <v>494</v>
      </c>
      <c r="N247" s="1" t="s">
        <v>495</v>
      </c>
      <c r="O247" s="1" t="s">
        <v>496</v>
      </c>
      <c r="P247" s="20">
        <v>3</v>
      </c>
      <c r="Q247" s="1" t="s">
        <v>518</v>
      </c>
      <c r="R247" s="21" t="s">
        <v>519</v>
      </c>
      <c r="S247" s="1" t="s">
        <v>506</v>
      </c>
    </row>
    <row r="248" spans="1:19" ht="24" customHeight="1" x14ac:dyDescent="0.15">
      <c r="A248" s="1" t="s">
        <v>119</v>
      </c>
      <c r="B248" s="1" t="s">
        <v>120</v>
      </c>
      <c r="C248" s="1">
        <v>2224</v>
      </c>
      <c r="D248" s="18">
        <v>10</v>
      </c>
      <c r="E248" s="18">
        <v>6.4864231600000002</v>
      </c>
      <c r="F248" s="18">
        <v>-74.573884710000002</v>
      </c>
      <c r="G248" s="1">
        <v>10</v>
      </c>
      <c r="H248" s="1" t="s">
        <v>490</v>
      </c>
      <c r="I248" s="1" t="s">
        <v>122</v>
      </c>
      <c r="J248" s="1" t="s">
        <v>491</v>
      </c>
      <c r="K248" s="1" t="s">
        <v>494</v>
      </c>
      <c r="L248" s="1"/>
      <c r="M248" s="1" t="s">
        <v>494</v>
      </c>
      <c r="N248" s="1" t="s">
        <v>495</v>
      </c>
      <c r="O248" s="1" t="s">
        <v>496</v>
      </c>
      <c r="P248" s="20">
        <v>3</v>
      </c>
      <c r="Q248" s="1" t="s">
        <v>518</v>
      </c>
      <c r="R248" s="21" t="s">
        <v>519</v>
      </c>
      <c r="S248" s="1" t="s">
        <v>506</v>
      </c>
    </row>
    <row r="249" spans="1:19" ht="24" customHeight="1" x14ac:dyDescent="0.15">
      <c r="A249" s="1" t="s">
        <v>119</v>
      </c>
      <c r="B249" s="1" t="s">
        <v>120</v>
      </c>
      <c r="C249" s="1">
        <v>2225</v>
      </c>
      <c r="D249" s="18">
        <v>10</v>
      </c>
      <c r="E249" s="18">
        <v>6.4864460399999997</v>
      </c>
      <c r="F249" s="18">
        <v>-74.573968449999995</v>
      </c>
      <c r="G249" s="1">
        <v>10</v>
      </c>
      <c r="H249" s="1" t="s">
        <v>490</v>
      </c>
      <c r="I249" s="1" t="s">
        <v>122</v>
      </c>
      <c r="J249" s="1" t="s">
        <v>491</v>
      </c>
      <c r="K249" s="1" t="s">
        <v>494</v>
      </c>
      <c r="L249" s="1"/>
      <c r="M249" s="1" t="s">
        <v>494</v>
      </c>
      <c r="N249" s="1" t="s">
        <v>495</v>
      </c>
      <c r="O249" s="1" t="s">
        <v>496</v>
      </c>
      <c r="P249" s="20">
        <v>3</v>
      </c>
      <c r="Q249" s="1" t="s">
        <v>518</v>
      </c>
      <c r="R249" s="21" t="s">
        <v>519</v>
      </c>
      <c r="S249" s="1" t="s">
        <v>506</v>
      </c>
    </row>
    <row r="250" spans="1:19" ht="24" customHeight="1" x14ac:dyDescent="0.15">
      <c r="A250" s="1" t="s">
        <v>119</v>
      </c>
      <c r="B250" s="1" t="s">
        <v>120</v>
      </c>
      <c r="C250" s="1">
        <v>2226</v>
      </c>
      <c r="D250" s="18">
        <v>10</v>
      </c>
      <c r="E250" s="18">
        <v>6.4864680699999999</v>
      </c>
      <c r="F250" s="18">
        <v>-74.574050560000003</v>
      </c>
      <c r="G250" s="1">
        <v>10</v>
      </c>
      <c r="H250" s="1" t="s">
        <v>490</v>
      </c>
      <c r="I250" s="1" t="s">
        <v>122</v>
      </c>
      <c r="J250" s="1" t="s">
        <v>491</v>
      </c>
      <c r="K250" s="1" t="s">
        <v>494</v>
      </c>
      <c r="L250" s="1"/>
      <c r="M250" s="1" t="s">
        <v>494</v>
      </c>
      <c r="N250" s="1" t="s">
        <v>495</v>
      </c>
      <c r="O250" s="1" t="s">
        <v>496</v>
      </c>
      <c r="P250" s="20">
        <v>3</v>
      </c>
      <c r="Q250" s="1" t="s">
        <v>518</v>
      </c>
      <c r="R250" s="21" t="s">
        <v>519</v>
      </c>
      <c r="S250" s="1" t="s">
        <v>506</v>
      </c>
    </row>
    <row r="251" spans="1:19" ht="24" customHeight="1" x14ac:dyDescent="0.15">
      <c r="A251" s="1" t="s">
        <v>119</v>
      </c>
      <c r="B251" s="1" t="s">
        <v>120</v>
      </c>
      <c r="C251" s="1">
        <v>2227</v>
      </c>
      <c r="D251" s="18">
        <v>10</v>
      </c>
      <c r="E251" s="18">
        <v>6.4864897099999999</v>
      </c>
      <c r="F251" s="18">
        <v>-74.574132469999995</v>
      </c>
      <c r="G251" s="1">
        <v>10</v>
      </c>
      <c r="H251" s="1" t="s">
        <v>490</v>
      </c>
      <c r="I251" s="1" t="s">
        <v>122</v>
      </c>
      <c r="J251" s="1" t="s">
        <v>491</v>
      </c>
      <c r="K251" s="1" t="s">
        <v>494</v>
      </c>
      <c r="L251" s="1"/>
      <c r="M251" s="1" t="s">
        <v>494</v>
      </c>
      <c r="N251" s="1" t="s">
        <v>495</v>
      </c>
      <c r="O251" s="1" t="s">
        <v>496</v>
      </c>
      <c r="P251" s="20">
        <v>3</v>
      </c>
      <c r="Q251" s="1" t="s">
        <v>518</v>
      </c>
      <c r="R251" s="21" t="s">
        <v>519</v>
      </c>
      <c r="S251" s="1" t="s">
        <v>506</v>
      </c>
    </row>
    <row r="252" spans="1:19" ht="24" customHeight="1" x14ac:dyDescent="0.15">
      <c r="A252" s="1" t="s">
        <v>119</v>
      </c>
      <c r="B252" s="1" t="s">
        <v>120</v>
      </c>
      <c r="C252" s="1">
        <v>2228</v>
      </c>
      <c r="D252" s="18">
        <v>10</v>
      </c>
      <c r="E252" s="18">
        <v>6.4865114400000001</v>
      </c>
      <c r="F252" s="18">
        <v>-74.574214359999999</v>
      </c>
      <c r="G252" s="1">
        <v>10</v>
      </c>
      <c r="H252" s="1" t="s">
        <v>490</v>
      </c>
      <c r="I252" s="1" t="s">
        <v>122</v>
      </c>
      <c r="J252" s="1" t="s">
        <v>491</v>
      </c>
      <c r="K252" s="1" t="s">
        <v>494</v>
      </c>
      <c r="L252" s="1"/>
      <c r="M252" s="1" t="s">
        <v>494</v>
      </c>
      <c r="N252" s="1" t="s">
        <v>495</v>
      </c>
      <c r="O252" s="1" t="s">
        <v>496</v>
      </c>
      <c r="P252" s="20">
        <v>3</v>
      </c>
      <c r="Q252" s="1" t="s">
        <v>518</v>
      </c>
      <c r="R252" s="21" t="s">
        <v>519</v>
      </c>
      <c r="S252" s="1" t="s">
        <v>506</v>
      </c>
    </row>
    <row r="253" spans="1:19" ht="24" customHeight="1" x14ac:dyDescent="0.15">
      <c r="A253" s="1" t="s">
        <v>119</v>
      </c>
      <c r="B253" s="1" t="s">
        <v>120</v>
      </c>
      <c r="C253" s="1">
        <v>2229</v>
      </c>
      <c r="D253" s="18">
        <v>10</v>
      </c>
      <c r="E253" s="18">
        <v>6.4865335100000001</v>
      </c>
      <c r="F253" s="18">
        <v>-74.574295960000001</v>
      </c>
      <c r="G253" s="1">
        <v>10</v>
      </c>
      <c r="H253" s="1" t="s">
        <v>490</v>
      </c>
      <c r="I253" s="1" t="s">
        <v>122</v>
      </c>
      <c r="J253" s="1" t="s">
        <v>491</v>
      </c>
      <c r="K253" s="1" t="s">
        <v>494</v>
      </c>
      <c r="L253" s="1"/>
      <c r="M253" s="1" t="s">
        <v>494</v>
      </c>
      <c r="N253" s="1" t="s">
        <v>495</v>
      </c>
      <c r="O253" s="1" t="s">
        <v>496</v>
      </c>
      <c r="P253" s="20">
        <v>3</v>
      </c>
      <c r="Q253" s="1" t="s">
        <v>518</v>
      </c>
      <c r="R253" s="21" t="s">
        <v>519</v>
      </c>
      <c r="S253" s="1" t="s">
        <v>506</v>
      </c>
    </row>
    <row r="254" spans="1:19" ht="24" customHeight="1" x14ac:dyDescent="0.15">
      <c r="A254" s="1" t="s">
        <v>119</v>
      </c>
      <c r="B254" s="1" t="s">
        <v>120</v>
      </c>
      <c r="C254" s="1">
        <v>2230</v>
      </c>
      <c r="D254" s="18">
        <v>10</v>
      </c>
      <c r="E254" s="18">
        <v>6.4865555400000003</v>
      </c>
      <c r="F254" s="18">
        <v>-74.574376810000004</v>
      </c>
      <c r="G254" s="1">
        <v>10</v>
      </c>
      <c r="H254" s="1" t="s">
        <v>490</v>
      </c>
      <c r="I254" s="1" t="s">
        <v>122</v>
      </c>
      <c r="J254" s="1" t="s">
        <v>491</v>
      </c>
      <c r="K254" s="1" t="s">
        <v>494</v>
      </c>
      <c r="L254" s="1"/>
      <c r="M254" s="1" t="s">
        <v>494</v>
      </c>
      <c r="N254" s="1" t="s">
        <v>495</v>
      </c>
      <c r="O254" s="1" t="s">
        <v>496</v>
      </c>
      <c r="P254" s="20">
        <v>3</v>
      </c>
      <c r="Q254" s="1" t="s">
        <v>518</v>
      </c>
      <c r="R254" s="21" t="s">
        <v>519</v>
      </c>
      <c r="S254" s="1" t="s">
        <v>506</v>
      </c>
    </row>
    <row r="255" spans="1:19" ht="24" customHeight="1" x14ac:dyDescent="0.15">
      <c r="A255" s="1" t="s">
        <v>119</v>
      </c>
      <c r="B255" s="1" t="s">
        <v>120</v>
      </c>
      <c r="C255" s="1">
        <v>2231</v>
      </c>
      <c r="D255" s="18">
        <v>10</v>
      </c>
      <c r="E255" s="18">
        <v>6.4865785899999997</v>
      </c>
      <c r="F255" s="18">
        <v>-74.574459880000006</v>
      </c>
      <c r="G255" s="1">
        <v>10</v>
      </c>
      <c r="H255" s="1" t="s">
        <v>490</v>
      </c>
      <c r="I255" s="1" t="s">
        <v>122</v>
      </c>
      <c r="J255" s="1" t="s">
        <v>491</v>
      </c>
      <c r="K255" s="1" t="s">
        <v>494</v>
      </c>
      <c r="L255" s="1"/>
      <c r="M255" s="1" t="s">
        <v>494</v>
      </c>
      <c r="N255" s="1" t="s">
        <v>495</v>
      </c>
      <c r="O255" s="1" t="s">
        <v>496</v>
      </c>
      <c r="P255" s="20">
        <v>3</v>
      </c>
      <c r="Q255" s="1" t="s">
        <v>518</v>
      </c>
      <c r="R255" s="21" t="s">
        <v>519</v>
      </c>
      <c r="S255" s="1" t="s">
        <v>506</v>
      </c>
    </row>
    <row r="256" spans="1:19" ht="24" customHeight="1" x14ac:dyDescent="0.15">
      <c r="A256" s="1" t="s">
        <v>119</v>
      </c>
      <c r="B256" s="1" t="s">
        <v>120</v>
      </c>
      <c r="C256" s="1">
        <v>2232</v>
      </c>
      <c r="D256" s="18">
        <v>10</v>
      </c>
      <c r="E256" s="18">
        <v>6.48660294</v>
      </c>
      <c r="F256" s="18">
        <v>-74.574545470000004</v>
      </c>
      <c r="G256" s="1">
        <v>10</v>
      </c>
      <c r="H256" s="1" t="s">
        <v>490</v>
      </c>
      <c r="I256" s="1" t="s">
        <v>122</v>
      </c>
      <c r="J256" s="1" t="s">
        <v>491</v>
      </c>
      <c r="K256" s="1" t="s">
        <v>494</v>
      </c>
      <c r="L256" s="1"/>
      <c r="M256" s="1" t="s">
        <v>494</v>
      </c>
      <c r="N256" s="1" t="s">
        <v>495</v>
      </c>
      <c r="O256" s="1" t="s">
        <v>496</v>
      </c>
      <c r="P256" s="20">
        <v>3</v>
      </c>
      <c r="Q256" s="1" t="s">
        <v>518</v>
      </c>
      <c r="R256" s="21" t="s">
        <v>519</v>
      </c>
      <c r="S256" s="1" t="s">
        <v>506</v>
      </c>
    </row>
    <row r="257" spans="1:19" ht="24" customHeight="1" x14ac:dyDescent="0.15">
      <c r="A257" s="1" t="s">
        <v>119</v>
      </c>
      <c r="B257" s="1" t="s">
        <v>120</v>
      </c>
      <c r="C257" s="1">
        <v>2233</v>
      </c>
      <c r="D257" s="18">
        <v>10</v>
      </c>
      <c r="E257" s="18">
        <v>6.4866260100000002</v>
      </c>
      <c r="F257" s="18">
        <v>-74.574632489999999</v>
      </c>
      <c r="G257" s="1">
        <v>10</v>
      </c>
      <c r="H257" s="1" t="s">
        <v>490</v>
      </c>
      <c r="I257" s="1" t="s">
        <v>122</v>
      </c>
      <c r="J257" s="1" t="s">
        <v>491</v>
      </c>
      <c r="K257" s="1" t="s">
        <v>494</v>
      </c>
      <c r="L257" s="1"/>
      <c r="M257" s="1" t="s">
        <v>494</v>
      </c>
      <c r="N257" s="1" t="s">
        <v>495</v>
      </c>
      <c r="O257" s="1" t="s">
        <v>496</v>
      </c>
      <c r="P257" s="20">
        <v>3</v>
      </c>
      <c r="Q257" s="1" t="s">
        <v>518</v>
      </c>
      <c r="R257" s="21" t="s">
        <v>519</v>
      </c>
      <c r="S257" s="1" t="s">
        <v>506</v>
      </c>
    </row>
    <row r="258" spans="1:19" ht="24" customHeight="1" x14ac:dyDescent="0.15">
      <c r="A258" s="1" t="s">
        <v>119</v>
      </c>
      <c r="B258" s="1" t="s">
        <v>120</v>
      </c>
      <c r="C258" s="1">
        <v>2234</v>
      </c>
      <c r="D258" s="18">
        <v>10</v>
      </c>
      <c r="E258" s="18">
        <v>6.4866468099999999</v>
      </c>
      <c r="F258" s="18">
        <v>-74.574720470000003</v>
      </c>
      <c r="G258" s="1">
        <v>10</v>
      </c>
      <c r="H258" s="1" t="s">
        <v>490</v>
      </c>
      <c r="I258" s="1" t="s">
        <v>122</v>
      </c>
      <c r="J258" s="1" t="s">
        <v>491</v>
      </c>
      <c r="K258" s="1" t="s">
        <v>494</v>
      </c>
      <c r="L258" s="1"/>
      <c r="M258" s="1" t="s">
        <v>494</v>
      </c>
      <c r="N258" s="1" t="s">
        <v>495</v>
      </c>
      <c r="O258" s="1" t="s">
        <v>496</v>
      </c>
      <c r="P258" s="20">
        <v>3</v>
      </c>
      <c r="Q258" s="1" t="s">
        <v>518</v>
      </c>
      <c r="R258" s="21" t="s">
        <v>519</v>
      </c>
      <c r="S258" s="1" t="s">
        <v>506</v>
      </c>
    </row>
    <row r="259" spans="1:19" ht="24" customHeight="1" x14ac:dyDescent="0.15">
      <c r="A259" s="1" t="s">
        <v>119</v>
      </c>
      <c r="B259" s="1" t="s">
        <v>120</v>
      </c>
      <c r="C259" s="1">
        <v>2235</v>
      </c>
      <c r="D259" s="18">
        <v>10</v>
      </c>
      <c r="E259" s="18">
        <v>6.4866657099999996</v>
      </c>
      <c r="F259" s="18">
        <v>-74.574808860000005</v>
      </c>
      <c r="G259" s="1">
        <v>10</v>
      </c>
      <c r="H259" s="1" t="s">
        <v>490</v>
      </c>
      <c r="I259" s="1" t="s">
        <v>122</v>
      </c>
      <c r="J259" s="1" t="s">
        <v>491</v>
      </c>
      <c r="K259" s="1" t="s">
        <v>494</v>
      </c>
      <c r="L259" s="1"/>
      <c r="M259" s="1" t="s">
        <v>494</v>
      </c>
      <c r="N259" s="1" t="s">
        <v>495</v>
      </c>
      <c r="O259" s="1" t="s">
        <v>496</v>
      </c>
      <c r="P259" s="20">
        <v>3</v>
      </c>
      <c r="Q259" s="1" t="s">
        <v>518</v>
      </c>
      <c r="R259" s="21" t="s">
        <v>519</v>
      </c>
      <c r="S259" s="1" t="s">
        <v>506</v>
      </c>
    </row>
    <row r="260" spans="1:19" ht="24" customHeight="1" x14ac:dyDescent="0.15">
      <c r="A260" s="1" t="s">
        <v>119</v>
      </c>
      <c r="B260" s="1" t="s">
        <v>120</v>
      </c>
      <c r="C260" s="1">
        <v>2236</v>
      </c>
      <c r="D260" s="18">
        <v>10</v>
      </c>
      <c r="E260" s="18">
        <v>6.4866844500000003</v>
      </c>
      <c r="F260" s="18">
        <v>-74.574897250000006</v>
      </c>
      <c r="G260" s="1">
        <v>10</v>
      </c>
      <c r="H260" s="1" t="s">
        <v>490</v>
      </c>
      <c r="I260" s="1" t="s">
        <v>122</v>
      </c>
      <c r="J260" s="1" t="s">
        <v>491</v>
      </c>
      <c r="K260" s="1" t="s">
        <v>494</v>
      </c>
      <c r="L260" s="1"/>
      <c r="M260" s="1" t="s">
        <v>494</v>
      </c>
      <c r="N260" s="1" t="s">
        <v>495</v>
      </c>
      <c r="O260" s="1" t="s">
        <v>496</v>
      </c>
      <c r="P260" s="20">
        <v>3</v>
      </c>
      <c r="Q260" s="1" t="s">
        <v>518</v>
      </c>
      <c r="R260" s="21" t="s">
        <v>519</v>
      </c>
      <c r="S260" s="1" t="s">
        <v>506</v>
      </c>
    </row>
    <row r="261" spans="1:19" ht="24" customHeight="1" x14ac:dyDescent="0.15">
      <c r="A261" s="1" t="s">
        <v>119</v>
      </c>
      <c r="B261" s="1" t="s">
        <v>120</v>
      </c>
      <c r="C261" s="1">
        <v>2237</v>
      </c>
      <c r="D261" s="18">
        <v>10</v>
      </c>
      <c r="E261" s="18">
        <v>6.4867032399999998</v>
      </c>
      <c r="F261" s="18">
        <v>-74.574985609999999</v>
      </c>
      <c r="G261" s="1">
        <v>10</v>
      </c>
      <c r="H261" s="1" t="s">
        <v>490</v>
      </c>
      <c r="I261" s="1" t="s">
        <v>122</v>
      </c>
      <c r="J261" s="1" t="s">
        <v>491</v>
      </c>
      <c r="K261" s="1" t="s">
        <v>494</v>
      </c>
      <c r="L261" s="1"/>
      <c r="M261" s="1" t="s">
        <v>494</v>
      </c>
      <c r="N261" s="1" t="s">
        <v>495</v>
      </c>
      <c r="O261" s="1" t="s">
        <v>496</v>
      </c>
      <c r="P261" s="20">
        <v>3</v>
      </c>
      <c r="Q261" s="1" t="s">
        <v>518</v>
      </c>
      <c r="R261" s="21" t="s">
        <v>519</v>
      </c>
      <c r="S261" s="1" t="s">
        <v>506</v>
      </c>
    </row>
    <row r="262" spans="1:19" ht="24" customHeight="1" x14ac:dyDescent="0.15">
      <c r="A262" s="1" t="s">
        <v>119</v>
      </c>
      <c r="B262" s="1" t="s">
        <v>120</v>
      </c>
      <c r="C262" s="1">
        <v>2238</v>
      </c>
      <c r="D262" s="18">
        <v>10</v>
      </c>
      <c r="E262" s="18">
        <v>6.4867218600000003</v>
      </c>
      <c r="F262" s="18">
        <v>-74.575074020000002</v>
      </c>
      <c r="G262" s="1">
        <v>10</v>
      </c>
      <c r="H262" s="1" t="s">
        <v>490</v>
      </c>
      <c r="I262" s="1" t="s">
        <v>122</v>
      </c>
      <c r="J262" s="1" t="s">
        <v>491</v>
      </c>
      <c r="K262" s="1" t="s">
        <v>494</v>
      </c>
      <c r="L262" s="1"/>
      <c r="M262" s="1" t="s">
        <v>494</v>
      </c>
      <c r="N262" s="1" t="s">
        <v>495</v>
      </c>
      <c r="O262" s="1" t="s">
        <v>496</v>
      </c>
      <c r="P262" s="20">
        <v>3</v>
      </c>
      <c r="Q262" s="1" t="s">
        <v>518</v>
      </c>
      <c r="R262" s="21" t="s">
        <v>519</v>
      </c>
      <c r="S262" s="1" t="s">
        <v>506</v>
      </c>
    </row>
    <row r="263" spans="1:19" ht="24" customHeight="1" x14ac:dyDescent="0.15">
      <c r="A263" s="1" t="s">
        <v>119</v>
      </c>
      <c r="B263" s="1" t="s">
        <v>120</v>
      </c>
      <c r="C263" s="1">
        <v>2239</v>
      </c>
      <c r="D263" s="18">
        <v>10</v>
      </c>
      <c r="E263" s="18">
        <v>6.4867405400000004</v>
      </c>
      <c r="F263" s="18">
        <v>-74.57516244</v>
      </c>
      <c r="G263" s="1">
        <v>10</v>
      </c>
      <c r="H263" s="1" t="s">
        <v>490</v>
      </c>
      <c r="I263" s="1" t="s">
        <v>122</v>
      </c>
      <c r="J263" s="1" t="s">
        <v>491</v>
      </c>
      <c r="K263" s="1" t="s">
        <v>494</v>
      </c>
      <c r="L263" s="1"/>
      <c r="M263" s="1" t="s">
        <v>494</v>
      </c>
      <c r="N263" s="1" t="s">
        <v>495</v>
      </c>
      <c r="O263" s="1" t="s">
        <v>496</v>
      </c>
      <c r="P263" s="20">
        <v>3</v>
      </c>
      <c r="Q263" s="1" t="s">
        <v>518</v>
      </c>
      <c r="R263" s="21" t="s">
        <v>519</v>
      </c>
      <c r="S263" s="1" t="s">
        <v>506</v>
      </c>
    </row>
    <row r="264" spans="1:19" ht="24" customHeight="1" x14ac:dyDescent="0.15">
      <c r="A264" s="1" t="s">
        <v>119</v>
      </c>
      <c r="B264" s="1" t="s">
        <v>120</v>
      </c>
      <c r="C264" s="1">
        <v>2240</v>
      </c>
      <c r="D264" s="18">
        <v>10</v>
      </c>
      <c r="E264" s="18">
        <v>6.4867592800000002</v>
      </c>
      <c r="F264" s="18">
        <v>-74.575250839999995</v>
      </c>
      <c r="G264" s="1">
        <v>10</v>
      </c>
      <c r="H264" s="1" t="s">
        <v>490</v>
      </c>
      <c r="I264" s="1" t="s">
        <v>122</v>
      </c>
      <c r="J264" s="1" t="s">
        <v>491</v>
      </c>
      <c r="K264" s="1" t="s">
        <v>494</v>
      </c>
      <c r="L264" s="1"/>
      <c r="M264" s="1" t="s">
        <v>494</v>
      </c>
      <c r="N264" s="1" t="s">
        <v>495</v>
      </c>
      <c r="O264" s="1" t="s">
        <v>496</v>
      </c>
      <c r="P264" s="20">
        <v>3</v>
      </c>
      <c r="Q264" s="1" t="s">
        <v>518</v>
      </c>
      <c r="R264" s="21" t="s">
        <v>519</v>
      </c>
      <c r="S264" s="1" t="s">
        <v>506</v>
      </c>
    </row>
    <row r="265" spans="1:19" ht="24" customHeight="1" x14ac:dyDescent="0.15">
      <c r="A265" s="1" t="s">
        <v>119</v>
      </c>
      <c r="B265" s="1" t="s">
        <v>120</v>
      </c>
      <c r="C265" s="1">
        <v>2241</v>
      </c>
      <c r="D265" s="18">
        <v>10</v>
      </c>
      <c r="E265" s="18">
        <v>6.4867760199999998</v>
      </c>
      <c r="F265" s="18">
        <v>-74.575339630000002</v>
      </c>
      <c r="G265" s="1">
        <v>10</v>
      </c>
      <c r="H265" s="1" t="s">
        <v>490</v>
      </c>
      <c r="I265" s="1" t="s">
        <v>122</v>
      </c>
      <c r="J265" s="1" t="s">
        <v>491</v>
      </c>
      <c r="K265" s="1" t="s">
        <v>494</v>
      </c>
      <c r="L265" s="1"/>
      <c r="M265" s="1" t="s">
        <v>494</v>
      </c>
      <c r="N265" s="1" t="s">
        <v>495</v>
      </c>
      <c r="O265" s="1" t="s">
        <v>496</v>
      </c>
      <c r="P265" s="20">
        <v>3</v>
      </c>
      <c r="Q265" s="1" t="s">
        <v>518</v>
      </c>
      <c r="R265" s="21" t="s">
        <v>519</v>
      </c>
      <c r="S265" s="1" t="s">
        <v>506</v>
      </c>
    </row>
    <row r="266" spans="1:19" ht="24" customHeight="1" x14ac:dyDescent="0.15">
      <c r="A266" s="1" t="s">
        <v>119</v>
      </c>
      <c r="B266" s="1" t="s">
        <v>120</v>
      </c>
      <c r="C266" s="1">
        <v>2242</v>
      </c>
      <c r="D266" s="18">
        <v>10</v>
      </c>
      <c r="E266" s="18">
        <v>6.48678519</v>
      </c>
      <c r="F266" s="18">
        <v>-74.575429659999998</v>
      </c>
      <c r="G266" s="1">
        <v>10</v>
      </c>
      <c r="H266" s="1" t="s">
        <v>490</v>
      </c>
      <c r="I266" s="1" t="s">
        <v>122</v>
      </c>
      <c r="J266" s="1" t="s">
        <v>491</v>
      </c>
      <c r="K266" s="1" t="s">
        <v>494</v>
      </c>
      <c r="L266" s="1"/>
      <c r="M266" s="1" t="s">
        <v>494</v>
      </c>
      <c r="N266" s="1" t="s">
        <v>495</v>
      </c>
      <c r="O266" s="1" t="s">
        <v>496</v>
      </c>
      <c r="P266" s="20">
        <v>3</v>
      </c>
      <c r="Q266" s="1" t="s">
        <v>518</v>
      </c>
      <c r="R266" s="21" t="s">
        <v>519</v>
      </c>
      <c r="S266" s="1" t="s">
        <v>506</v>
      </c>
    </row>
    <row r="267" spans="1:19" ht="24" customHeight="1" x14ac:dyDescent="0.15">
      <c r="A267" s="1" t="s">
        <v>119</v>
      </c>
      <c r="B267" s="1" t="s">
        <v>120</v>
      </c>
      <c r="C267" s="1">
        <v>2243</v>
      </c>
      <c r="D267" s="18">
        <v>10</v>
      </c>
      <c r="E267" s="18">
        <v>6.4867870500000002</v>
      </c>
      <c r="F267" s="18">
        <v>-74.575519959999994</v>
      </c>
      <c r="G267" s="1">
        <v>10</v>
      </c>
      <c r="H267" s="1" t="s">
        <v>490</v>
      </c>
      <c r="I267" s="1" t="s">
        <v>122</v>
      </c>
      <c r="J267" s="1" t="s">
        <v>491</v>
      </c>
      <c r="K267" s="1" t="s">
        <v>494</v>
      </c>
      <c r="L267" s="1"/>
      <c r="M267" s="1" t="s">
        <v>494</v>
      </c>
      <c r="N267" s="1" t="s">
        <v>495</v>
      </c>
      <c r="O267" s="1" t="s">
        <v>496</v>
      </c>
      <c r="P267" s="20">
        <v>3</v>
      </c>
      <c r="Q267" s="1" t="s">
        <v>518</v>
      </c>
      <c r="R267" s="21" t="s">
        <v>519</v>
      </c>
      <c r="S267" s="1" t="s">
        <v>506</v>
      </c>
    </row>
    <row r="268" spans="1:19" ht="24" customHeight="1" x14ac:dyDescent="0.15">
      <c r="A268" s="1" t="s">
        <v>119</v>
      </c>
      <c r="B268" s="1" t="s">
        <v>120</v>
      </c>
      <c r="C268" s="1">
        <v>2244</v>
      </c>
      <c r="D268" s="18">
        <v>10</v>
      </c>
      <c r="E268" s="18">
        <v>6.4867879500000001</v>
      </c>
      <c r="F268" s="18">
        <v>-74.575610350000005</v>
      </c>
      <c r="G268" s="1">
        <v>10</v>
      </c>
      <c r="H268" s="1" t="s">
        <v>490</v>
      </c>
      <c r="I268" s="1" t="s">
        <v>122</v>
      </c>
      <c r="J268" s="1" t="s">
        <v>491</v>
      </c>
      <c r="K268" s="1" t="s">
        <v>494</v>
      </c>
      <c r="L268" s="1"/>
      <c r="M268" s="1" t="s">
        <v>494</v>
      </c>
      <c r="N268" s="1" t="s">
        <v>495</v>
      </c>
      <c r="O268" s="1" t="s">
        <v>496</v>
      </c>
      <c r="P268" s="20">
        <v>3</v>
      </c>
      <c r="Q268" s="1" t="s">
        <v>518</v>
      </c>
      <c r="R268" s="21" t="s">
        <v>519</v>
      </c>
      <c r="S268" s="1" t="s">
        <v>506</v>
      </c>
    </row>
    <row r="269" spans="1:19" ht="24" customHeight="1" x14ac:dyDescent="0.15">
      <c r="A269" s="1" t="s">
        <v>119</v>
      </c>
      <c r="B269" s="1" t="s">
        <v>120</v>
      </c>
      <c r="C269" s="1">
        <v>2245</v>
      </c>
      <c r="D269" s="18">
        <v>10</v>
      </c>
      <c r="E269" s="18">
        <v>6.4867875100000001</v>
      </c>
      <c r="F269" s="18">
        <v>-74.575700659999995</v>
      </c>
      <c r="G269" s="1">
        <v>10</v>
      </c>
      <c r="H269" s="1" t="s">
        <v>490</v>
      </c>
      <c r="I269" s="1" t="s">
        <v>122</v>
      </c>
      <c r="J269" s="1" t="s">
        <v>491</v>
      </c>
      <c r="K269" s="1" t="s">
        <v>494</v>
      </c>
      <c r="L269" s="1"/>
      <c r="M269" s="1" t="s">
        <v>494</v>
      </c>
      <c r="N269" s="1" t="s">
        <v>495</v>
      </c>
      <c r="O269" s="1" t="s">
        <v>496</v>
      </c>
      <c r="P269" s="20">
        <v>3</v>
      </c>
      <c r="Q269" s="1" t="s">
        <v>518</v>
      </c>
      <c r="R269" s="21" t="s">
        <v>519</v>
      </c>
      <c r="S269" s="1" t="s">
        <v>506</v>
      </c>
    </row>
    <row r="270" spans="1:19" ht="24" customHeight="1" x14ac:dyDescent="0.15">
      <c r="A270" s="1" t="s">
        <v>119</v>
      </c>
      <c r="B270" s="1" t="s">
        <v>120</v>
      </c>
      <c r="C270" s="1">
        <v>2246</v>
      </c>
      <c r="D270" s="18">
        <v>10</v>
      </c>
      <c r="E270" s="18">
        <v>6.4867838799999999</v>
      </c>
      <c r="F270" s="18">
        <v>-74.57579063</v>
      </c>
      <c r="G270" s="1">
        <v>10</v>
      </c>
      <c r="H270" s="1" t="s">
        <v>490</v>
      </c>
      <c r="I270" s="1" t="s">
        <v>122</v>
      </c>
      <c r="J270" s="1" t="s">
        <v>491</v>
      </c>
      <c r="K270" s="1" t="s">
        <v>494</v>
      </c>
      <c r="L270" s="1"/>
      <c r="M270" s="1" t="s">
        <v>494</v>
      </c>
      <c r="N270" s="1" t="s">
        <v>495</v>
      </c>
      <c r="O270" s="1" t="s">
        <v>496</v>
      </c>
      <c r="P270" s="20">
        <v>3</v>
      </c>
      <c r="Q270" s="1" t="s">
        <v>518</v>
      </c>
      <c r="R270" s="21" t="s">
        <v>519</v>
      </c>
      <c r="S270" s="1" t="s">
        <v>506</v>
      </c>
    </row>
    <row r="271" spans="1:19" ht="24" customHeight="1" x14ac:dyDescent="0.15">
      <c r="A271" s="1" t="s">
        <v>119</v>
      </c>
      <c r="B271" s="1" t="s">
        <v>120</v>
      </c>
      <c r="C271" s="1">
        <v>2247</v>
      </c>
      <c r="D271" s="18">
        <v>10</v>
      </c>
      <c r="E271" s="18">
        <v>6.4867752400000001</v>
      </c>
      <c r="F271" s="18">
        <v>-74.575879889999996</v>
      </c>
      <c r="G271" s="1">
        <v>10</v>
      </c>
      <c r="H271" s="1" t="s">
        <v>490</v>
      </c>
      <c r="I271" s="1" t="s">
        <v>122</v>
      </c>
      <c r="J271" s="1" t="s">
        <v>491</v>
      </c>
      <c r="K271" s="1" t="s">
        <v>494</v>
      </c>
      <c r="L271" s="1"/>
      <c r="M271" s="1" t="s">
        <v>494</v>
      </c>
      <c r="N271" s="1" t="s">
        <v>495</v>
      </c>
      <c r="O271" s="1" t="s">
        <v>496</v>
      </c>
      <c r="P271" s="20">
        <v>3</v>
      </c>
      <c r="Q271" s="1" t="s">
        <v>518</v>
      </c>
      <c r="R271" s="21" t="s">
        <v>519</v>
      </c>
      <c r="S271" s="1" t="s">
        <v>506</v>
      </c>
    </row>
    <row r="272" spans="1:19" ht="24" customHeight="1" x14ac:dyDescent="0.15">
      <c r="A272" s="1" t="s">
        <v>119</v>
      </c>
      <c r="B272" s="1" t="s">
        <v>120</v>
      </c>
      <c r="C272" s="1">
        <v>2248</v>
      </c>
      <c r="D272" s="18">
        <v>10</v>
      </c>
      <c r="E272" s="18">
        <v>6.4867613400000002</v>
      </c>
      <c r="F272" s="18">
        <v>-74.575968110000005</v>
      </c>
      <c r="G272" s="1">
        <v>10</v>
      </c>
      <c r="H272" s="1" t="s">
        <v>490</v>
      </c>
      <c r="I272" s="1" t="s">
        <v>122</v>
      </c>
      <c r="J272" s="1" t="s">
        <v>491</v>
      </c>
      <c r="K272" s="1" t="s">
        <v>494</v>
      </c>
      <c r="L272" s="1"/>
      <c r="M272" s="1" t="s">
        <v>494</v>
      </c>
      <c r="N272" s="1" t="s">
        <v>495</v>
      </c>
      <c r="O272" s="1" t="s">
        <v>496</v>
      </c>
      <c r="P272" s="20">
        <v>3</v>
      </c>
      <c r="Q272" s="1" t="s">
        <v>518</v>
      </c>
      <c r="R272" s="21" t="s">
        <v>519</v>
      </c>
      <c r="S272" s="1" t="s">
        <v>506</v>
      </c>
    </row>
    <row r="273" spans="1:19" ht="24" customHeight="1" x14ac:dyDescent="0.15">
      <c r="A273" s="1" t="s">
        <v>119</v>
      </c>
      <c r="B273" s="1" t="s">
        <v>120</v>
      </c>
      <c r="C273" s="1">
        <v>2249</v>
      </c>
      <c r="D273" s="18">
        <v>10</v>
      </c>
      <c r="E273" s="18">
        <v>6.4867462400000004</v>
      </c>
      <c r="F273" s="18">
        <v>-74.576055210000007</v>
      </c>
      <c r="G273" s="1">
        <v>10</v>
      </c>
      <c r="H273" s="1" t="s">
        <v>490</v>
      </c>
      <c r="I273" s="1" t="s">
        <v>122</v>
      </c>
      <c r="J273" s="1" t="s">
        <v>491</v>
      </c>
      <c r="K273" s="1" t="s">
        <v>494</v>
      </c>
      <c r="L273" s="1"/>
      <c r="M273" s="1" t="s">
        <v>494</v>
      </c>
      <c r="N273" s="1" t="s">
        <v>495</v>
      </c>
      <c r="O273" s="1" t="s">
        <v>496</v>
      </c>
      <c r="P273" s="20">
        <v>3</v>
      </c>
      <c r="Q273" s="1" t="s">
        <v>518</v>
      </c>
      <c r="R273" s="21" t="s">
        <v>519</v>
      </c>
      <c r="S273" s="1" t="s">
        <v>506</v>
      </c>
    </row>
    <row r="274" spans="1:19" ht="24" customHeight="1" x14ac:dyDescent="0.15">
      <c r="A274" s="1" t="s">
        <v>119</v>
      </c>
      <c r="B274" s="1" t="s">
        <v>120</v>
      </c>
      <c r="C274" s="1">
        <v>2253</v>
      </c>
      <c r="D274" s="18">
        <v>10</v>
      </c>
      <c r="E274" s="18">
        <v>6.4866863800000001</v>
      </c>
      <c r="F274" s="18">
        <v>-74.576404729999993</v>
      </c>
      <c r="G274" s="1">
        <v>10</v>
      </c>
      <c r="H274" s="1" t="s">
        <v>490</v>
      </c>
      <c r="I274" s="1" t="s">
        <v>122</v>
      </c>
      <c r="J274" s="1" t="s">
        <v>491</v>
      </c>
      <c r="K274" s="1" t="s">
        <v>494</v>
      </c>
      <c r="L274" s="1"/>
      <c r="M274" s="1" t="s">
        <v>494</v>
      </c>
      <c r="N274" s="1" t="s">
        <v>495</v>
      </c>
      <c r="O274" s="1" t="s">
        <v>496</v>
      </c>
      <c r="P274" s="20">
        <v>3</v>
      </c>
      <c r="Q274" s="1" t="s">
        <v>518</v>
      </c>
      <c r="R274" s="21" t="s">
        <v>519</v>
      </c>
      <c r="S274" s="1" t="s">
        <v>506</v>
      </c>
    </row>
    <row r="275" spans="1:19" ht="24" customHeight="1" x14ac:dyDescent="0.15">
      <c r="A275" s="1" t="s">
        <v>119</v>
      </c>
      <c r="B275" s="1" t="s">
        <v>120</v>
      </c>
      <c r="C275" s="1">
        <v>2254</v>
      </c>
      <c r="D275" s="18">
        <v>10</v>
      </c>
      <c r="E275" s="18">
        <v>6.4866703799999996</v>
      </c>
      <c r="F275" s="18">
        <v>-74.576493679999999</v>
      </c>
      <c r="G275" s="1">
        <v>10</v>
      </c>
      <c r="H275" s="1" t="s">
        <v>490</v>
      </c>
      <c r="I275" s="1" t="s">
        <v>122</v>
      </c>
      <c r="J275" s="1" t="s">
        <v>491</v>
      </c>
      <c r="K275" s="1" t="s">
        <v>494</v>
      </c>
      <c r="L275" s="1"/>
      <c r="M275" s="1" t="s">
        <v>494</v>
      </c>
      <c r="N275" s="1" t="s">
        <v>495</v>
      </c>
      <c r="O275" s="1" t="s">
        <v>496</v>
      </c>
      <c r="P275" s="20">
        <v>3</v>
      </c>
      <c r="Q275" s="1" t="s">
        <v>518</v>
      </c>
      <c r="R275" s="21" t="s">
        <v>519</v>
      </c>
      <c r="S275" s="1" t="s">
        <v>506</v>
      </c>
    </row>
    <row r="276" spans="1:19" ht="24" customHeight="1" x14ac:dyDescent="0.15">
      <c r="A276" s="1" t="s">
        <v>119</v>
      </c>
      <c r="B276" s="1" t="s">
        <v>120</v>
      </c>
      <c r="C276" s="1">
        <v>2255</v>
      </c>
      <c r="D276" s="18">
        <v>10</v>
      </c>
      <c r="E276" s="18">
        <v>6.4866547199999998</v>
      </c>
      <c r="F276" s="18">
        <v>-74.576582220000006</v>
      </c>
      <c r="G276" s="1">
        <v>10</v>
      </c>
      <c r="H276" s="1" t="s">
        <v>490</v>
      </c>
      <c r="I276" s="1" t="s">
        <v>122</v>
      </c>
      <c r="J276" s="1" t="s">
        <v>491</v>
      </c>
      <c r="K276" s="1" t="s">
        <v>494</v>
      </c>
      <c r="L276" s="1"/>
      <c r="M276" s="1" t="s">
        <v>494</v>
      </c>
      <c r="N276" s="1" t="s">
        <v>495</v>
      </c>
      <c r="O276" s="1" t="s">
        <v>496</v>
      </c>
      <c r="P276" s="20">
        <v>3</v>
      </c>
      <c r="Q276" s="1" t="s">
        <v>518</v>
      </c>
      <c r="R276" s="21" t="s">
        <v>519</v>
      </c>
      <c r="S276" s="1" t="s">
        <v>506</v>
      </c>
    </row>
    <row r="277" spans="1:19" ht="24" customHeight="1" x14ac:dyDescent="0.15">
      <c r="A277" s="1" t="s">
        <v>119</v>
      </c>
      <c r="B277" s="1" t="s">
        <v>120</v>
      </c>
      <c r="C277" s="1">
        <v>2256</v>
      </c>
      <c r="D277" s="18">
        <v>10</v>
      </c>
      <c r="E277" s="18">
        <v>6.48663905</v>
      </c>
      <c r="F277" s="18">
        <v>-74.576671169999997</v>
      </c>
      <c r="G277" s="1">
        <v>10</v>
      </c>
      <c r="H277" s="1" t="s">
        <v>490</v>
      </c>
      <c r="I277" s="1" t="s">
        <v>122</v>
      </c>
      <c r="J277" s="1" t="s">
        <v>491</v>
      </c>
      <c r="K277" s="1" t="s">
        <v>494</v>
      </c>
      <c r="L277" s="1"/>
      <c r="M277" s="1" t="s">
        <v>494</v>
      </c>
      <c r="N277" s="1" t="s">
        <v>495</v>
      </c>
      <c r="O277" s="1" t="s">
        <v>496</v>
      </c>
      <c r="P277" s="20">
        <v>3</v>
      </c>
      <c r="Q277" s="1" t="s">
        <v>518</v>
      </c>
      <c r="R277" s="21" t="s">
        <v>519</v>
      </c>
      <c r="S277" s="1" t="s">
        <v>506</v>
      </c>
    </row>
    <row r="278" spans="1:19" ht="24" customHeight="1" x14ac:dyDescent="0.15">
      <c r="A278" s="1" t="s">
        <v>119</v>
      </c>
      <c r="B278" s="1" t="s">
        <v>120</v>
      </c>
      <c r="C278" s="1">
        <v>2257</v>
      </c>
      <c r="D278" s="18">
        <v>10</v>
      </c>
      <c r="E278" s="18">
        <v>6.4866240399999997</v>
      </c>
      <c r="F278" s="18">
        <v>-74.576760109999995</v>
      </c>
      <c r="G278" s="1">
        <v>10</v>
      </c>
      <c r="H278" s="1" t="s">
        <v>490</v>
      </c>
      <c r="I278" s="1" t="s">
        <v>122</v>
      </c>
      <c r="J278" s="1" t="s">
        <v>491</v>
      </c>
      <c r="K278" s="1" t="s">
        <v>494</v>
      </c>
      <c r="L278" s="1"/>
      <c r="M278" s="1" t="s">
        <v>494</v>
      </c>
      <c r="N278" s="1" t="s">
        <v>495</v>
      </c>
      <c r="O278" s="1" t="s">
        <v>496</v>
      </c>
      <c r="P278" s="20">
        <v>3</v>
      </c>
      <c r="Q278" s="1" t="s">
        <v>518</v>
      </c>
      <c r="R278" s="21" t="s">
        <v>519</v>
      </c>
      <c r="S278" s="1" t="s">
        <v>506</v>
      </c>
    </row>
    <row r="279" spans="1:19" ht="24" customHeight="1" x14ac:dyDescent="0.15">
      <c r="A279" s="1" t="s">
        <v>119</v>
      </c>
      <c r="B279" s="1" t="s">
        <v>120</v>
      </c>
      <c r="C279" s="1">
        <v>2258</v>
      </c>
      <c r="D279" s="18">
        <v>10</v>
      </c>
      <c r="E279" s="18">
        <v>6.4866099200000003</v>
      </c>
      <c r="F279" s="18">
        <v>-74.576848729999995</v>
      </c>
      <c r="G279" s="1">
        <v>10</v>
      </c>
      <c r="H279" s="1" t="s">
        <v>490</v>
      </c>
      <c r="I279" s="1" t="s">
        <v>122</v>
      </c>
      <c r="J279" s="1" t="s">
        <v>491</v>
      </c>
      <c r="K279" s="1" t="s">
        <v>494</v>
      </c>
      <c r="L279" s="1"/>
      <c r="M279" s="1" t="s">
        <v>494</v>
      </c>
      <c r="N279" s="1" t="s">
        <v>495</v>
      </c>
      <c r="O279" s="1" t="s">
        <v>496</v>
      </c>
      <c r="P279" s="20">
        <v>3</v>
      </c>
      <c r="Q279" s="1" t="s">
        <v>518</v>
      </c>
      <c r="R279" s="21" t="s">
        <v>519</v>
      </c>
      <c r="S279" s="1" t="s">
        <v>506</v>
      </c>
    </row>
    <row r="280" spans="1:19" ht="24" customHeight="1" x14ac:dyDescent="0.15">
      <c r="A280" s="1" t="s">
        <v>119</v>
      </c>
      <c r="B280" s="1" t="s">
        <v>120</v>
      </c>
      <c r="C280" s="1">
        <v>2259</v>
      </c>
      <c r="D280" s="18">
        <v>10</v>
      </c>
      <c r="E280" s="18">
        <v>6.4865964399999996</v>
      </c>
      <c r="F280" s="18">
        <v>-74.576937029999996</v>
      </c>
      <c r="G280" s="1">
        <v>10</v>
      </c>
      <c r="H280" s="1" t="s">
        <v>490</v>
      </c>
      <c r="I280" s="1" t="s">
        <v>122</v>
      </c>
      <c r="J280" s="1" t="s">
        <v>491</v>
      </c>
      <c r="K280" s="1" t="s">
        <v>494</v>
      </c>
      <c r="L280" s="1"/>
      <c r="M280" s="1" t="s">
        <v>494</v>
      </c>
      <c r="N280" s="1" t="s">
        <v>495</v>
      </c>
      <c r="O280" s="1" t="s">
        <v>496</v>
      </c>
      <c r="P280" s="20">
        <v>3</v>
      </c>
      <c r="Q280" s="1" t="s">
        <v>518</v>
      </c>
      <c r="R280" s="21" t="s">
        <v>519</v>
      </c>
      <c r="S280" s="1" t="s">
        <v>506</v>
      </c>
    </row>
    <row r="281" spans="1:19" ht="24" customHeight="1" x14ac:dyDescent="0.15">
      <c r="A281" s="1" t="s">
        <v>119</v>
      </c>
      <c r="B281" s="1" t="s">
        <v>120</v>
      </c>
      <c r="C281" s="1">
        <v>2260</v>
      </c>
      <c r="D281" s="18">
        <v>10</v>
      </c>
      <c r="E281" s="18">
        <v>6.48658278</v>
      </c>
      <c r="F281" s="18">
        <v>-74.577025460000002</v>
      </c>
      <c r="G281" s="1">
        <v>10</v>
      </c>
      <c r="H281" s="1" t="s">
        <v>490</v>
      </c>
      <c r="I281" s="1" t="s">
        <v>122</v>
      </c>
      <c r="J281" s="1" t="s">
        <v>491</v>
      </c>
      <c r="K281" s="1" t="s">
        <v>494</v>
      </c>
      <c r="L281" s="1"/>
      <c r="M281" s="1" t="s">
        <v>494</v>
      </c>
      <c r="N281" s="1" t="s">
        <v>495</v>
      </c>
      <c r="O281" s="1" t="s">
        <v>496</v>
      </c>
      <c r="P281" s="20">
        <v>3</v>
      </c>
      <c r="Q281" s="1" t="s">
        <v>518</v>
      </c>
      <c r="R281" s="21" t="s">
        <v>519</v>
      </c>
      <c r="S281" s="1" t="s">
        <v>506</v>
      </c>
    </row>
    <row r="282" spans="1:19" ht="24" customHeight="1" x14ac:dyDescent="0.15">
      <c r="A282" s="1" t="s">
        <v>119</v>
      </c>
      <c r="B282" s="1" t="s">
        <v>120</v>
      </c>
      <c r="C282" s="1">
        <v>2261</v>
      </c>
      <c r="D282" s="18">
        <v>10</v>
      </c>
      <c r="E282" s="18">
        <v>6.48656817</v>
      </c>
      <c r="F282" s="18">
        <v>-74.577114679999994</v>
      </c>
      <c r="G282" s="1">
        <v>10</v>
      </c>
      <c r="H282" s="1" t="s">
        <v>490</v>
      </c>
      <c r="I282" s="1" t="s">
        <v>122</v>
      </c>
      <c r="J282" s="1" t="s">
        <v>491</v>
      </c>
      <c r="K282" s="1" t="s">
        <v>494</v>
      </c>
      <c r="L282" s="1"/>
      <c r="M282" s="1" t="s">
        <v>494</v>
      </c>
      <c r="N282" s="1" t="s">
        <v>495</v>
      </c>
      <c r="O282" s="1" t="s">
        <v>496</v>
      </c>
      <c r="P282" s="20">
        <v>3</v>
      </c>
      <c r="Q282" s="1" t="s">
        <v>518</v>
      </c>
      <c r="R282" s="21" t="s">
        <v>519</v>
      </c>
      <c r="S282" s="1" t="s">
        <v>506</v>
      </c>
    </row>
    <row r="283" spans="1:19" ht="24" customHeight="1" x14ac:dyDescent="0.15">
      <c r="A283" s="1" t="s">
        <v>119</v>
      </c>
      <c r="B283" s="1" t="s">
        <v>120</v>
      </c>
      <c r="C283" s="1">
        <v>2262</v>
      </c>
      <c r="D283" s="18">
        <v>10</v>
      </c>
      <c r="E283" s="18">
        <v>6.4865564100000004</v>
      </c>
      <c r="F283" s="18">
        <v>-74.577203470000001</v>
      </c>
      <c r="G283" s="1">
        <v>10</v>
      </c>
      <c r="H283" s="1" t="s">
        <v>490</v>
      </c>
      <c r="I283" s="1" t="s">
        <v>122</v>
      </c>
      <c r="J283" s="1" t="s">
        <v>491</v>
      </c>
      <c r="K283" s="1" t="s">
        <v>494</v>
      </c>
      <c r="L283" s="1"/>
      <c r="M283" s="1" t="s">
        <v>494</v>
      </c>
      <c r="N283" s="1" t="s">
        <v>495</v>
      </c>
      <c r="O283" s="1" t="s">
        <v>496</v>
      </c>
      <c r="P283" s="20">
        <v>3</v>
      </c>
      <c r="Q283" s="1" t="s">
        <v>518</v>
      </c>
      <c r="R283" s="21" t="s">
        <v>519</v>
      </c>
      <c r="S283" s="1" t="s">
        <v>506</v>
      </c>
    </row>
    <row r="284" spans="1:19" ht="24" customHeight="1" x14ac:dyDescent="0.15">
      <c r="A284" s="1" t="s">
        <v>119</v>
      </c>
      <c r="B284" s="1" t="s">
        <v>120</v>
      </c>
      <c r="C284" s="1">
        <v>2263</v>
      </c>
      <c r="D284" s="18">
        <v>10</v>
      </c>
      <c r="E284" s="18">
        <v>6.4865476199999996</v>
      </c>
      <c r="F284" s="18">
        <v>-74.577291880000004</v>
      </c>
      <c r="G284" s="1">
        <v>10</v>
      </c>
      <c r="H284" s="1" t="s">
        <v>490</v>
      </c>
      <c r="I284" s="1" t="s">
        <v>122</v>
      </c>
      <c r="J284" s="1" t="s">
        <v>491</v>
      </c>
      <c r="K284" s="1" t="s">
        <v>494</v>
      </c>
      <c r="L284" s="1"/>
      <c r="M284" s="1" t="s">
        <v>494</v>
      </c>
      <c r="N284" s="1" t="s">
        <v>495</v>
      </c>
      <c r="O284" s="1" t="s">
        <v>496</v>
      </c>
      <c r="P284" s="20">
        <v>3</v>
      </c>
      <c r="Q284" s="1" t="s">
        <v>518</v>
      </c>
      <c r="R284" s="21" t="s">
        <v>519</v>
      </c>
      <c r="S284" s="1" t="s">
        <v>506</v>
      </c>
    </row>
    <row r="285" spans="1:19" ht="24" customHeight="1" x14ac:dyDescent="0.15">
      <c r="A285" s="1" t="s">
        <v>119</v>
      </c>
      <c r="B285" s="1" t="s">
        <v>120</v>
      </c>
      <c r="C285" s="1">
        <v>2264</v>
      </c>
      <c r="D285" s="18">
        <v>10</v>
      </c>
      <c r="E285" s="18">
        <v>6.4865401800000004</v>
      </c>
      <c r="F285" s="18">
        <v>-74.577380460000001</v>
      </c>
      <c r="G285" s="1">
        <v>10</v>
      </c>
      <c r="H285" s="1" t="s">
        <v>490</v>
      </c>
      <c r="I285" s="1" t="s">
        <v>122</v>
      </c>
      <c r="J285" s="1" t="s">
        <v>491</v>
      </c>
      <c r="K285" s="1" t="s">
        <v>494</v>
      </c>
      <c r="L285" s="1"/>
      <c r="M285" s="1" t="s">
        <v>494</v>
      </c>
      <c r="N285" s="1" t="s">
        <v>495</v>
      </c>
      <c r="O285" s="1" t="s">
        <v>496</v>
      </c>
      <c r="P285" s="20">
        <v>3</v>
      </c>
      <c r="Q285" s="1" t="s">
        <v>518</v>
      </c>
      <c r="R285" s="21" t="s">
        <v>519</v>
      </c>
      <c r="S285" s="1" t="s">
        <v>506</v>
      </c>
    </row>
    <row r="286" spans="1:19" ht="24" customHeight="1" x14ac:dyDescent="0.15">
      <c r="A286" s="1" t="s">
        <v>119</v>
      </c>
      <c r="B286" s="1" t="s">
        <v>120</v>
      </c>
      <c r="C286" s="1">
        <v>2265</v>
      </c>
      <c r="D286" s="18">
        <v>10</v>
      </c>
      <c r="E286" s="18">
        <v>6.4865327800000001</v>
      </c>
      <c r="F286" s="18">
        <v>-74.577469449999995</v>
      </c>
      <c r="G286" s="1">
        <v>10</v>
      </c>
      <c r="H286" s="1" t="s">
        <v>490</v>
      </c>
      <c r="I286" s="1" t="s">
        <v>122</v>
      </c>
      <c r="J286" s="1" t="s">
        <v>491</v>
      </c>
      <c r="K286" s="1" t="s">
        <v>494</v>
      </c>
      <c r="L286" s="1"/>
      <c r="M286" s="1" t="s">
        <v>494</v>
      </c>
      <c r="N286" s="1" t="s">
        <v>495</v>
      </c>
      <c r="O286" s="1" t="s">
        <v>496</v>
      </c>
      <c r="P286" s="20">
        <v>3</v>
      </c>
      <c r="Q286" s="1" t="s">
        <v>518</v>
      </c>
      <c r="R286" s="21" t="s">
        <v>519</v>
      </c>
      <c r="S286" s="1" t="s">
        <v>506</v>
      </c>
    </row>
    <row r="287" spans="1:19" ht="24" customHeight="1" x14ac:dyDescent="0.15">
      <c r="A287" s="1" t="s">
        <v>119</v>
      </c>
      <c r="B287" s="1" t="s">
        <v>120</v>
      </c>
      <c r="C287" s="1">
        <v>2266</v>
      </c>
      <c r="D287" s="18">
        <v>10</v>
      </c>
      <c r="E287" s="18">
        <v>6.4865260600000001</v>
      </c>
      <c r="F287" s="18">
        <v>-74.577559370000003</v>
      </c>
      <c r="G287" s="1">
        <v>10</v>
      </c>
      <c r="H287" s="1" t="s">
        <v>490</v>
      </c>
      <c r="I287" s="1" t="s">
        <v>122</v>
      </c>
      <c r="J287" s="1" t="s">
        <v>491</v>
      </c>
      <c r="K287" s="1" t="s">
        <v>494</v>
      </c>
      <c r="L287" s="1"/>
      <c r="M287" s="1" t="s">
        <v>494</v>
      </c>
      <c r="N287" s="1" t="s">
        <v>495</v>
      </c>
      <c r="O287" s="1" t="s">
        <v>496</v>
      </c>
      <c r="P287" s="20">
        <v>3</v>
      </c>
      <c r="Q287" s="1" t="s">
        <v>518</v>
      </c>
      <c r="R287" s="21" t="s">
        <v>519</v>
      </c>
      <c r="S287" s="1" t="s">
        <v>506</v>
      </c>
    </row>
    <row r="288" spans="1:19" ht="24" customHeight="1" x14ac:dyDescent="0.15">
      <c r="A288" s="1" t="s">
        <v>119</v>
      </c>
      <c r="B288" s="1" t="s">
        <v>120</v>
      </c>
      <c r="C288" s="1">
        <v>2267</v>
      </c>
      <c r="D288" s="18">
        <v>10</v>
      </c>
      <c r="E288" s="18">
        <v>6.4865200500000002</v>
      </c>
      <c r="F288" s="18">
        <v>-74.577649350000002</v>
      </c>
      <c r="G288" s="1">
        <v>10</v>
      </c>
      <c r="H288" s="1" t="s">
        <v>490</v>
      </c>
      <c r="I288" s="1" t="s">
        <v>122</v>
      </c>
      <c r="J288" s="1" t="s">
        <v>491</v>
      </c>
      <c r="K288" s="1" t="s">
        <v>494</v>
      </c>
      <c r="L288" s="1"/>
      <c r="M288" s="1" t="s">
        <v>494</v>
      </c>
      <c r="N288" s="1" t="s">
        <v>495</v>
      </c>
      <c r="O288" s="1" t="s">
        <v>496</v>
      </c>
      <c r="P288" s="20">
        <v>3</v>
      </c>
      <c r="Q288" s="1" t="s">
        <v>518</v>
      </c>
      <c r="R288" s="21" t="s">
        <v>519</v>
      </c>
      <c r="S288" s="1" t="s">
        <v>506</v>
      </c>
    </row>
    <row r="289" spans="1:19" ht="24" customHeight="1" x14ac:dyDescent="0.15">
      <c r="A289" s="1" t="s">
        <v>119</v>
      </c>
      <c r="B289" s="1" t="s">
        <v>120</v>
      </c>
      <c r="C289" s="1">
        <v>2268</v>
      </c>
      <c r="D289" s="18">
        <v>10</v>
      </c>
      <c r="E289" s="18">
        <v>6.4865135699999996</v>
      </c>
      <c r="F289" s="18">
        <v>-74.577737650000003</v>
      </c>
      <c r="G289" s="1">
        <v>10</v>
      </c>
      <c r="H289" s="1" t="s">
        <v>490</v>
      </c>
      <c r="I289" s="1" t="s">
        <v>122</v>
      </c>
      <c r="J289" s="1" t="s">
        <v>491</v>
      </c>
      <c r="K289" s="1" t="s">
        <v>494</v>
      </c>
      <c r="L289" s="1"/>
      <c r="M289" s="1" t="s">
        <v>494</v>
      </c>
      <c r="N289" s="1" t="s">
        <v>495</v>
      </c>
      <c r="O289" s="1" t="s">
        <v>496</v>
      </c>
      <c r="P289" s="20">
        <v>3</v>
      </c>
      <c r="Q289" s="1" t="s">
        <v>518</v>
      </c>
      <c r="R289" s="21" t="s">
        <v>519</v>
      </c>
      <c r="S289" s="1" t="s">
        <v>506</v>
      </c>
    </row>
    <row r="290" spans="1:19" ht="24" customHeight="1" x14ac:dyDescent="0.15">
      <c r="A290" s="1" t="s">
        <v>119</v>
      </c>
      <c r="B290" s="1" t="s">
        <v>120</v>
      </c>
      <c r="C290" s="1">
        <v>2269</v>
      </c>
      <c r="D290" s="18">
        <v>10</v>
      </c>
      <c r="E290" s="18">
        <v>6.4865062399999998</v>
      </c>
      <c r="F290" s="18">
        <v>-74.577824419999999</v>
      </c>
      <c r="G290" s="1">
        <v>10</v>
      </c>
      <c r="H290" s="1" t="s">
        <v>490</v>
      </c>
      <c r="I290" s="1" t="s">
        <v>122</v>
      </c>
      <c r="J290" s="1" t="s">
        <v>491</v>
      </c>
      <c r="K290" s="1" t="s">
        <v>494</v>
      </c>
      <c r="L290" s="1"/>
      <c r="M290" s="1" t="s">
        <v>494</v>
      </c>
      <c r="N290" s="1" t="s">
        <v>495</v>
      </c>
      <c r="O290" s="1" t="s">
        <v>496</v>
      </c>
      <c r="P290" s="20">
        <v>3</v>
      </c>
      <c r="Q290" s="1" t="s">
        <v>518</v>
      </c>
      <c r="R290" s="21" t="s">
        <v>519</v>
      </c>
      <c r="S290" s="1" t="s">
        <v>506</v>
      </c>
    </row>
    <row r="291" spans="1:19" ht="24" customHeight="1" x14ac:dyDescent="0.15">
      <c r="A291" s="1" t="s">
        <v>119</v>
      </c>
      <c r="B291" s="1" t="s">
        <v>120</v>
      </c>
      <c r="C291" s="1">
        <v>2270</v>
      </c>
      <c r="D291" s="18">
        <v>10</v>
      </c>
      <c r="E291" s="18">
        <v>6.4864985800000001</v>
      </c>
      <c r="F291" s="18">
        <v>-74.57791005</v>
      </c>
      <c r="G291" s="1">
        <v>10</v>
      </c>
      <c r="H291" s="1" t="s">
        <v>490</v>
      </c>
      <c r="I291" s="1" t="s">
        <v>122</v>
      </c>
      <c r="J291" s="1" t="s">
        <v>491</v>
      </c>
      <c r="K291" s="1" t="s">
        <v>494</v>
      </c>
      <c r="L291" s="1"/>
      <c r="M291" s="1" t="s">
        <v>494</v>
      </c>
      <c r="N291" s="1" t="s">
        <v>495</v>
      </c>
      <c r="O291" s="1" t="s">
        <v>496</v>
      </c>
      <c r="P291" s="20">
        <v>3</v>
      </c>
      <c r="Q291" s="1" t="s">
        <v>518</v>
      </c>
      <c r="R291" s="21" t="s">
        <v>519</v>
      </c>
      <c r="S291" s="1" t="s">
        <v>506</v>
      </c>
    </row>
    <row r="292" spans="1:19" ht="24" customHeight="1" x14ac:dyDescent="0.15">
      <c r="A292" s="1" t="s">
        <v>119</v>
      </c>
      <c r="B292" s="1" t="s">
        <v>120</v>
      </c>
      <c r="C292" s="1">
        <v>2271</v>
      </c>
      <c r="D292" s="18">
        <v>10</v>
      </c>
      <c r="E292" s="18">
        <v>6.4864913099999999</v>
      </c>
      <c r="F292" s="18">
        <v>-74.577995060000006</v>
      </c>
      <c r="G292" s="1">
        <v>10</v>
      </c>
      <c r="H292" s="1" t="s">
        <v>490</v>
      </c>
      <c r="I292" s="1" t="s">
        <v>122</v>
      </c>
      <c r="J292" s="1" t="s">
        <v>491</v>
      </c>
      <c r="K292" s="1" t="s">
        <v>494</v>
      </c>
      <c r="L292" s="1"/>
      <c r="M292" s="1" t="s">
        <v>494</v>
      </c>
      <c r="N292" s="1" t="s">
        <v>495</v>
      </c>
      <c r="O292" s="1" t="s">
        <v>496</v>
      </c>
      <c r="P292" s="20">
        <v>3</v>
      </c>
      <c r="Q292" s="1" t="s">
        <v>518</v>
      </c>
      <c r="R292" s="21" t="s">
        <v>519</v>
      </c>
      <c r="S292" s="1" t="s">
        <v>506</v>
      </c>
    </row>
    <row r="293" spans="1:19" ht="24" customHeight="1" x14ac:dyDescent="0.15">
      <c r="A293" s="1" t="s">
        <v>119</v>
      </c>
      <c r="B293" s="1" t="s">
        <v>120</v>
      </c>
      <c r="C293" s="1">
        <v>2272</v>
      </c>
      <c r="D293" s="18">
        <v>10</v>
      </c>
      <c r="E293" s="18">
        <v>6.4864844100000001</v>
      </c>
      <c r="F293" s="18">
        <v>-74.57808009</v>
      </c>
      <c r="G293" s="1">
        <v>10</v>
      </c>
      <c r="H293" s="1" t="s">
        <v>490</v>
      </c>
      <c r="I293" s="1" t="s">
        <v>122</v>
      </c>
      <c r="J293" s="1" t="s">
        <v>491</v>
      </c>
      <c r="K293" s="1" t="s">
        <v>494</v>
      </c>
      <c r="L293" s="1"/>
      <c r="M293" s="1" t="s">
        <v>494</v>
      </c>
      <c r="N293" s="1" t="s">
        <v>495</v>
      </c>
      <c r="O293" s="1" t="s">
        <v>496</v>
      </c>
      <c r="P293" s="20">
        <v>3</v>
      </c>
      <c r="Q293" s="1" t="s">
        <v>518</v>
      </c>
      <c r="R293" s="21" t="s">
        <v>519</v>
      </c>
      <c r="S293" s="1" t="s">
        <v>506</v>
      </c>
    </row>
    <row r="294" spans="1:19" ht="24" customHeight="1" x14ac:dyDescent="0.15">
      <c r="A294" s="1" t="s">
        <v>119</v>
      </c>
      <c r="B294" s="1" t="s">
        <v>120</v>
      </c>
      <c r="C294" s="1">
        <v>2273</v>
      </c>
      <c r="D294" s="18">
        <v>10</v>
      </c>
      <c r="E294" s="18">
        <v>6.4864774699999996</v>
      </c>
      <c r="F294" s="18">
        <v>-74.578167469999997</v>
      </c>
      <c r="G294" s="1">
        <v>10</v>
      </c>
      <c r="H294" s="1" t="s">
        <v>490</v>
      </c>
      <c r="I294" s="1" t="s">
        <v>122</v>
      </c>
      <c r="J294" s="1" t="s">
        <v>491</v>
      </c>
      <c r="K294" s="1" t="s">
        <v>494</v>
      </c>
      <c r="L294" s="1"/>
      <c r="M294" s="1" t="s">
        <v>494</v>
      </c>
      <c r="N294" s="1" t="s">
        <v>495</v>
      </c>
      <c r="O294" s="1" t="s">
        <v>496</v>
      </c>
      <c r="P294" s="20">
        <v>3</v>
      </c>
      <c r="Q294" s="1" t="s">
        <v>518</v>
      </c>
      <c r="R294" s="21" t="s">
        <v>519</v>
      </c>
      <c r="S294" s="1" t="s">
        <v>506</v>
      </c>
    </row>
    <row r="295" spans="1:19" ht="24" customHeight="1" x14ac:dyDescent="0.15">
      <c r="A295" s="1" t="s">
        <v>119</v>
      </c>
      <c r="B295" s="1" t="s">
        <v>120</v>
      </c>
      <c r="C295" s="1">
        <v>2274</v>
      </c>
      <c r="D295" s="18">
        <v>10</v>
      </c>
      <c r="E295" s="18">
        <v>6.4864703300000004</v>
      </c>
      <c r="F295" s="18">
        <v>-74.578256960000004</v>
      </c>
      <c r="G295" s="1">
        <v>10</v>
      </c>
      <c r="H295" s="1" t="s">
        <v>490</v>
      </c>
      <c r="I295" s="1" t="s">
        <v>122</v>
      </c>
      <c r="J295" s="1" t="s">
        <v>491</v>
      </c>
      <c r="K295" s="1" t="s">
        <v>494</v>
      </c>
      <c r="L295" s="1"/>
      <c r="M295" s="1" t="s">
        <v>494</v>
      </c>
      <c r="N295" s="1" t="s">
        <v>495</v>
      </c>
      <c r="O295" s="1" t="s">
        <v>496</v>
      </c>
      <c r="P295" s="20">
        <v>3</v>
      </c>
      <c r="Q295" s="1" t="s">
        <v>518</v>
      </c>
      <c r="R295" s="21" t="s">
        <v>519</v>
      </c>
      <c r="S295" s="1" t="s">
        <v>506</v>
      </c>
    </row>
    <row r="296" spans="1:19" ht="24" customHeight="1" x14ac:dyDescent="0.15">
      <c r="A296" s="1" t="s">
        <v>119</v>
      </c>
      <c r="B296" s="1" t="s">
        <v>120</v>
      </c>
      <c r="C296" s="1">
        <v>2275</v>
      </c>
      <c r="D296" s="18">
        <v>10</v>
      </c>
      <c r="E296" s="18">
        <v>6.4864596499999996</v>
      </c>
      <c r="F296" s="18">
        <v>-74.578346080000003</v>
      </c>
      <c r="G296" s="1">
        <v>10</v>
      </c>
      <c r="H296" s="1" t="s">
        <v>490</v>
      </c>
      <c r="I296" s="1" t="s">
        <v>122</v>
      </c>
      <c r="J296" s="1" t="s">
        <v>491</v>
      </c>
      <c r="K296" s="1" t="s">
        <v>494</v>
      </c>
      <c r="L296" s="1"/>
      <c r="M296" s="1" t="s">
        <v>494</v>
      </c>
      <c r="N296" s="1" t="s">
        <v>495</v>
      </c>
      <c r="O296" s="1" t="s">
        <v>496</v>
      </c>
      <c r="P296" s="20">
        <v>3</v>
      </c>
      <c r="Q296" s="1" t="s">
        <v>518</v>
      </c>
      <c r="R296" s="21" t="s">
        <v>519</v>
      </c>
      <c r="S296" s="1" t="s">
        <v>506</v>
      </c>
    </row>
    <row r="297" spans="1:19" ht="24" customHeight="1" x14ac:dyDescent="0.15">
      <c r="A297" s="1" t="s">
        <v>119</v>
      </c>
      <c r="B297" s="1" t="s">
        <v>120</v>
      </c>
      <c r="C297" s="1">
        <v>2276</v>
      </c>
      <c r="D297" s="18">
        <v>10</v>
      </c>
      <c r="E297" s="18">
        <v>6.4864440200000004</v>
      </c>
      <c r="F297" s="18">
        <v>-74.578433930000003</v>
      </c>
      <c r="G297" s="1">
        <v>10</v>
      </c>
      <c r="H297" s="1" t="s">
        <v>490</v>
      </c>
      <c r="I297" s="1" t="s">
        <v>122</v>
      </c>
      <c r="J297" s="1" t="s">
        <v>491</v>
      </c>
      <c r="K297" s="1" t="s">
        <v>494</v>
      </c>
      <c r="L297" s="1"/>
      <c r="M297" s="1" t="s">
        <v>494</v>
      </c>
      <c r="N297" s="1" t="s">
        <v>495</v>
      </c>
      <c r="O297" s="1" t="s">
        <v>496</v>
      </c>
      <c r="P297" s="20">
        <v>3</v>
      </c>
      <c r="Q297" s="1" t="s">
        <v>518</v>
      </c>
      <c r="R297" s="21" t="s">
        <v>519</v>
      </c>
      <c r="S297" s="1" t="s">
        <v>506</v>
      </c>
    </row>
    <row r="298" spans="1:19" ht="24" customHeight="1" x14ac:dyDescent="0.15">
      <c r="A298" s="1" t="s">
        <v>119</v>
      </c>
      <c r="B298" s="1" t="s">
        <v>120</v>
      </c>
      <c r="C298" s="1">
        <v>2277</v>
      </c>
      <c r="D298" s="18">
        <v>10</v>
      </c>
      <c r="E298" s="18">
        <v>6.4864242499999998</v>
      </c>
      <c r="F298" s="18">
        <v>-74.578520830000002</v>
      </c>
      <c r="G298" s="1">
        <v>10</v>
      </c>
      <c r="H298" s="1" t="s">
        <v>490</v>
      </c>
      <c r="I298" s="1" t="s">
        <v>122</v>
      </c>
      <c r="J298" s="1" t="s">
        <v>491</v>
      </c>
      <c r="K298" s="1" t="s">
        <v>494</v>
      </c>
      <c r="L298" s="1"/>
      <c r="M298" s="1" t="s">
        <v>494</v>
      </c>
      <c r="N298" s="1" t="s">
        <v>495</v>
      </c>
      <c r="O298" s="1" t="s">
        <v>496</v>
      </c>
      <c r="P298" s="20">
        <v>3</v>
      </c>
      <c r="Q298" s="1" t="s">
        <v>518</v>
      </c>
      <c r="R298" s="21" t="s">
        <v>519</v>
      </c>
      <c r="S298" s="1" t="s">
        <v>506</v>
      </c>
    </row>
    <row r="299" spans="1:19" ht="24" customHeight="1" x14ac:dyDescent="0.15">
      <c r="A299" s="1" t="s">
        <v>119</v>
      </c>
      <c r="B299" s="1" t="s">
        <v>120</v>
      </c>
      <c r="C299" s="1">
        <v>2278</v>
      </c>
      <c r="D299" s="18">
        <v>10</v>
      </c>
      <c r="E299" s="18">
        <v>6.48640317</v>
      </c>
      <c r="F299" s="18">
        <v>-74.578607579999996</v>
      </c>
      <c r="G299" s="1">
        <v>10</v>
      </c>
      <c r="H299" s="1" t="s">
        <v>490</v>
      </c>
      <c r="I299" s="1" t="s">
        <v>122</v>
      </c>
      <c r="J299" s="1" t="s">
        <v>491</v>
      </c>
      <c r="K299" s="1" t="s">
        <v>494</v>
      </c>
      <c r="L299" s="1"/>
      <c r="M299" s="1" t="s">
        <v>494</v>
      </c>
      <c r="N299" s="1" t="s">
        <v>495</v>
      </c>
      <c r="O299" s="1" t="s">
        <v>496</v>
      </c>
      <c r="P299" s="20">
        <v>3</v>
      </c>
      <c r="Q299" s="1" t="s">
        <v>518</v>
      </c>
      <c r="R299" s="21" t="s">
        <v>519</v>
      </c>
      <c r="S299" s="1" t="s">
        <v>506</v>
      </c>
    </row>
    <row r="300" spans="1:19" ht="24" customHeight="1" x14ac:dyDescent="0.15">
      <c r="A300" s="1" t="s">
        <v>119</v>
      </c>
      <c r="B300" s="1" t="s">
        <v>120</v>
      </c>
      <c r="C300" s="1">
        <v>2279</v>
      </c>
      <c r="D300" s="18">
        <v>10</v>
      </c>
      <c r="E300" s="18">
        <v>6.4863784899999999</v>
      </c>
      <c r="F300" s="18">
        <v>-74.578693279999996</v>
      </c>
      <c r="G300" s="1">
        <v>10</v>
      </c>
      <c r="H300" s="1" t="s">
        <v>490</v>
      </c>
      <c r="I300" s="1" t="s">
        <v>122</v>
      </c>
      <c r="J300" s="1" t="s">
        <v>491</v>
      </c>
      <c r="K300" s="1" t="s">
        <v>494</v>
      </c>
      <c r="L300" s="1"/>
      <c r="M300" s="1" t="s">
        <v>494</v>
      </c>
      <c r="N300" s="1" t="s">
        <v>495</v>
      </c>
      <c r="O300" s="1" t="s">
        <v>496</v>
      </c>
      <c r="P300" s="20">
        <v>3</v>
      </c>
      <c r="Q300" s="1" t="s">
        <v>518</v>
      </c>
      <c r="R300" s="21" t="s">
        <v>519</v>
      </c>
      <c r="S300" s="1" t="s">
        <v>506</v>
      </c>
    </row>
    <row r="301" spans="1:19" ht="24" customHeight="1" x14ac:dyDescent="0.15">
      <c r="A301" s="1" t="s">
        <v>119</v>
      </c>
      <c r="B301" s="1" t="s">
        <v>120</v>
      </c>
      <c r="C301" s="1">
        <v>2280</v>
      </c>
      <c r="D301" s="18">
        <v>10</v>
      </c>
      <c r="E301" s="18">
        <v>6.4863510099999999</v>
      </c>
      <c r="F301" s="18">
        <v>-74.578778020000001</v>
      </c>
      <c r="G301" s="1">
        <v>10</v>
      </c>
      <c r="H301" s="1" t="s">
        <v>490</v>
      </c>
      <c r="I301" s="1" t="s">
        <v>122</v>
      </c>
      <c r="J301" s="1" t="s">
        <v>491</v>
      </c>
      <c r="K301" s="1" t="s">
        <v>494</v>
      </c>
      <c r="L301" s="1"/>
      <c r="M301" s="1" t="s">
        <v>494</v>
      </c>
      <c r="N301" s="1" t="s">
        <v>495</v>
      </c>
      <c r="O301" s="1" t="s">
        <v>496</v>
      </c>
      <c r="P301" s="20">
        <v>3</v>
      </c>
      <c r="Q301" s="1" t="s">
        <v>518</v>
      </c>
      <c r="R301" s="21" t="s">
        <v>519</v>
      </c>
      <c r="S301" s="1" t="s">
        <v>506</v>
      </c>
    </row>
    <row r="302" spans="1:19" ht="24" customHeight="1" x14ac:dyDescent="0.15">
      <c r="A302" s="1" t="s">
        <v>119</v>
      </c>
      <c r="B302" s="1" t="s">
        <v>120</v>
      </c>
      <c r="C302" s="1">
        <v>2281</v>
      </c>
      <c r="D302" s="18">
        <v>10</v>
      </c>
      <c r="E302" s="18">
        <v>6.4863224099999996</v>
      </c>
      <c r="F302" s="18">
        <v>-74.578861970000005</v>
      </c>
      <c r="G302" s="1">
        <v>10</v>
      </c>
      <c r="H302" s="1" t="s">
        <v>490</v>
      </c>
      <c r="I302" s="1" t="s">
        <v>122</v>
      </c>
      <c r="J302" s="1" t="s">
        <v>491</v>
      </c>
      <c r="K302" s="1" t="s">
        <v>494</v>
      </c>
      <c r="L302" s="1"/>
      <c r="M302" s="1" t="s">
        <v>494</v>
      </c>
      <c r="N302" s="1" t="s">
        <v>495</v>
      </c>
      <c r="O302" s="1" t="s">
        <v>496</v>
      </c>
      <c r="P302" s="20">
        <v>3</v>
      </c>
      <c r="Q302" s="1" t="s">
        <v>518</v>
      </c>
      <c r="R302" s="21" t="s">
        <v>519</v>
      </c>
      <c r="S302" s="1" t="s">
        <v>506</v>
      </c>
    </row>
    <row r="303" spans="1:19" ht="24" customHeight="1" x14ac:dyDescent="0.15">
      <c r="A303" s="1" t="s">
        <v>119</v>
      </c>
      <c r="B303" s="1" t="s">
        <v>120</v>
      </c>
      <c r="C303" s="1">
        <v>2282</v>
      </c>
      <c r="D303" s="18">
        <v>10</v>
      </c>
      <c r="E303" s="18">
        <v>6.4862933500000004</v>
      </c>
      <c r="F303" s="18">
        <v>-74.578945579999996</v>
      </c>
      <c r="G303" s="1">
        <v>10</v>
      </c>
      <c r="H303" s="1" t="s">
        <v>490</v>
      </c>
      <c r="I303" s="1" t="s">
        <v>122</v>
      </c>
      <c r="J303" s="1" t="s">
        <v>491</v>
      </c>
      <c r="K303" s="1" t="s">
        <v>494</v>
      </c>
      <c r="L303" s="1"/>
      <c r="M303" s="1" t="s">
        <v>494</v>
      </c>
      <c r="N303" s="1" t="s">
        <v>495</v>
      </c>
      <c r="O303" s="1" t="s">
        <v>496</v>
      </c>
      <c r="P303" s="20">
        <v>3</v>
      </c>
      <c r="Q303" s="1" t="s">
        <v>518</v>
      </c>
      <c r="R303" s="21" t="s">
        <v>519</v>
      </c>
      <c r="S303" s="1" t="s">
        <v>506</v>
      </c>
    </row>
    <row r="304" spans="1:19" ht="24" customHeight="1" x14ac:dyDescent="0.15">
      <c r="A304" s="1" t="s">
        <v>119</v>
      </c>
      <c r="B304" s="1" t="s">
        <v>120</v>
      </c>
      <c r="C304" s="1">
        <v>2283</v>
      </c>
      <c r="D304" s="18">
        <v>10</v>
      </c>
      <c r="E304" s="18">
        <v>6.4862641700000001</v>
      </c>
      <c r="F304" s="18">
        <v>-74.579029340000005</v>
      </c>
      <c r="G304" s="1">
        <v>10</v>
      </c>
      <c r="H304" s="1" t="s">
        <v>490</v>
      </c>
      <c r="I304" s="1" t="s">
        <v>122</v>
      </c>
      <c r="J304" s="1" t="s">
        <v>491</v>
      </c>
      <c r="K304" s="1" t="s">
        <v>494</v>
      </c>
      <c r="L304" s="1"/>
      <c r="M304" s="1" t="s">
        <v>494</v>
      </c>
      <c r="N304" s="1" t="s">
        <v>495</v>
      </c>
      <c r="O304" s="1" t="s">
        <v>496</v>
      </c>
      <c r="P304" s="20">
        <v>3</v>
      </c>
      <c r="Q304" s="1" t="s">
        <v>518</v>
      </c>
      <c r="R304" s="21" t="s">
        <v>519</v>
      </c>
      <c r="S304" s="1" t="s">
        <v>506</v>
      </c>
    </row>
    <row r="305" spans="1:19" ht="24" customHeight="1" x14ac:dyDescent="0.15">
      <c r="A305" s="1" t="s">
        <v>119</v>
      </c>
      <c r="B305" s="1" t="s">
        <v>120</v>
      </c>
      <c r="C305" s="1">
        <v>2284</v>
      </c>
      <c r="D305" s="18">
        <v>10</v>
      </c>
      <c r="E305" s="18">
        <v>6.4862360700000004</v>
      </c>
      <c r="F305" s="18">
        <v>-74.579115130000005</v>
      </c>
      <c r="G305" s="1">
        <v>10</v>
      </c>
      <c r="H305" s="1" t="s">
        <v>490</v>
      </c>
      <c r="I305" s="1" t="s">
        <v>122</v>
      </c>
      <c r="J305" s="1" t="s">
        <v>491</v>
      </c>
      <c r="K305" s="1" t="s">
        <v>494</v>
      </c>
      <c r="L305" s="1"/>
      <c r="M305" s="1" t="s">
        <v>494</v>
      </c>
      <c r="N305" s="1" t="s">
        <v>495</v>
      </c>
      <c r="O305" s="1" t="s">
        <v>496</v>
      </c>
      <c r="P305" s="20">
        <v>3</v>
      </c>
      <c r="Q305" s="1" t="s">
        <v>518</v>
      </c>
      <c r="R305" s="21" t="s">
        <v>519</v>
      </c>
      <c r="S305" s="1" t="s">
        <v>506</v>
      </c>
    </row>
    <row r="306" spans="1:19" ht="24" customHeight="1" x14ac:dyDescent="0.15">
      <c r="A306" s="1" t="s">
        <v>119</v>
      </c>
      <c r="B306" s="1" t="s">
        <v>120</v>
      </c>
      <c r="C306" s="1">
        <v>2285</v>
      </c>
      <c r="D306" s="18">
        <v>10</v>
      </c>
      <c r="E306" s="18">
        <v>6.4862104199999999</v>
      </c>
      <c r="F306" s="18">
        <v>-74.579197390000004</v>
      </c>
      <c r="G306" s="1">
        <v>10</v>
      </c>
      <c r="H306" s="1" t="s">
        <v>490</v>
      </c>
      <c r="I306" s="1" t="s">
        <v>122</v>
      </c>
      <c r="J306" s="1" t="s">
        <v>491</v>
      </c>
      <c r="K306" s="1" t="s">
        <v>494</v>
      </c>
      <c r="L306" s="1"/>
      <c r="M306" s="1" t="s">
        <v>494</v>
      </c>
      <c r="N306" s="1" t="s">
        <v>495</v>
      </c>
      <c r="O306" s="1" t="s">
        <v>496</v>
      </c>
      <c r="P306" s="20">
        <v>3</v>
      </c>
      <c r="Q306" s="1" t="s">
        <v>518</v>
      </c>
      <c r="R306" s="21" t="s">
        <v>519</v>
      </c>
      <c r="S306" s="1" t="s">
        <v>506</v>
      </c>
    </row>
    <row r="307" spans="1:19" ht="24" customHeight="1" x14ac:dyDescent="0.15">
      <c r="A307" s="1" t="s">
        <v>119</v>
      </c>
      <c r="B307" s="1" t="s">
        <v>120</v>
      </c>
      <c r="C307" s="1">
        <v>2286</v>
      </c>
      <c r="D307" s="18">
        <v>10</v>
      </c>
      <c r="E307" s="18">
        <v>6.4861845599999999</v>
      </c>
      <c r="F307" s="18">
        <v>-74.579278650000006</v>
      </c>
      <c r="G307" s="1">
        <v>10</v>
      </c>
      <c r="H307" s="1" t="s">
        <v>490</v>
      </c>
      <c r="I307" s="1" t="s">
        <v>122</v>
      </c>
      <c r="J307" s="1" t="s">
        <v>491</v>
      </c>
      <c r="K307" s="1" t="s">
        <v>494</v>
      </c>
      <c r="L307" s="1"/>
      <c r="M307" s="1" t="s">
        <v>494</v>
      </c>
      <c r="N307" s="1" t="s">
        <v>495</v>
      </c>
      <c r="O307" s="1" t="s">
        <v>496</v>
      </c>
      <c r="P307" s="20">
        <v>3</v>
      </c>
      <c r="Q307" s="1" t="s">
        <v>518</v>
      </c>
      <c r="R307" s="21" t="s">
        <v>519</v>
      </c>
      <c r="S307" s="1" t="s">
        <v>506</v>
      </c>
    </row>
    <row r="308" spans="1:19" ht="24" customHeight="1" x14ac:dyDescent="0.15">
      <c r="A308" s="1" t="s">
        <v>119</v>
      </c>
      <c r="B308" s="1" t="s">
        <v>120</v>
      </c>
      <c r="C308" s="1">
        <v>2287</v>
      </c>
      <c r="D308" s="18">
        <v>10</v>
      </c>
      <c r="E308" s="18">
        <v>6.48615809</v>
      </c>
      <c r="F308" s="18">
        <v>-74.579360030000004</v>
      </c>
      <c r="G308" s="1">
        <v>10</v>
      </c>
      <c r="H308" s="1" t="s">
        <v>490</v>
      </c>
      <c r="I308" s="1" t="s">
        <v>122</v>
      </c>
      <c r="J308" s="1" t="s">
        <v>491</v>
      </c>
      <c r="K308" s="1" t="s">
        <v>494</v>
      </c>
      <c r="L308" s="1"/>
      <c r="M308" s="1" t="s">
        <v>494</v>
      </c>
      <c r="N308" s="1" t="s">
        <v>495</v>
      </c>
      <c r="O308" s="1" t="s">
        <v>496</v>
      </c>
      <c r="P308" s="20">
        <v>3</v>
      </c>
      <c r="Q308" s="1" t="s">
        <v>518</v>
      </c>
      <c r="R308" s="21" t="s">
        <v>519</v>
      </c>
      <c r="S308" s="1" t="s">
        <v>506</v>
      </c>
    </row>
    <row r="309" spans="1:19" ht="24" customHeight="1" x14ac:dyDescent="0.15">
      <c r="A309" s="1" t="s">
        <v>119</v>
      </c>
      <c r="B309" s="1" t="s">
        <v>120</v>
      </c>
      <c r="C309" s="1">
        <v>2288</v>
      </c>
      <c r="D309" s="18">
        <v>10</v>
      </c>
      <c r="E309" s="18">
        <v>6.4861309499999997</v>
      </c>
      <c r="F309" s="18">
        <v>-74.579442310000005</v>
      </c>
      <c r="G309" s="1">
        <v>10</v>
      </c>
      <c r="H309" s="1" t="s">
        <v>490</v>
      </c>
      <c r="I309" s="1" t="s">
        <v>122</v>
      </c>
      <c r="J309" s="1" t="s">
        <v>491</v>
      </c>
      <c r="K309" s="1" t="s">
        <v>494</v>
      </c>
      <c r="L309" s="1"/>
      <c r="M309" s="1" t="s">
        <v>494</v>
      </c>
      <c r="N309" s="1" t="s">
        <v>495</v>
      </c>
      <c r="O309" s="1" t="s">
        <v>496</v>
      </c>
      <c r="P309" s="20">
        <v>3</v>
      </c>
      <c r="Q309" s="1" t="s">
        <v>518</v>
      </c>
      <c r="R309" s="21" t="s">
        <v>519</v>
      </c>
      <c r="S309" s="1" t="s">
        <v>506</v>
      </c>
    </row>
    <row r="310" spans="1:19" ht="24" customHeight="1" x14ac:dyDescent="0.15">
      <c r="A310" s="1" t="s">
        <v>119</v>
      </c>
      <c r="B310" s="1" t="s">
        <v>120</v>
      </c>
      <c r="C310" s="1">
        <v>2289</v>
      </c>
      <c r="D310" s="18">
        <v>10</v>
      </c>
      <c r="E310" s="18">
        <v>6.4861031899999997</v>
      </c>
      <c r="F310" s="18">
        <v>-74.579525790000005</v>
      </c>
      <c r="G310" s="1">
        <v>10</v>
      </c>
      <c r="H310" s="1" t="s">
        <v>490</v>
      </c>
      <c r="I310" s="1" t="s">
        <v>122</v>
      </c>
      <c r="J310" s="1" t="s">
        <v>491</v>
      </c>
      <c r="K310" s="1" t="s">
        <v>494</v>
      </c>
      <c r="L310" s="1"/>
      <c r="M310" s="1" t="s">
        <v>494</v>
      </c>
      <c r="N310" s="1" t="s">
        <v>495</v>
      </c>
      <c r="O310" s="1" t="s">
        <v>496</v>
      </c>
      <c r="P310" s="20">
        <v>3</v>
      </c>
      <c r="Q310" s="1" t="s">
        <v>518</v>
      </c>
      <c r="R310" s="21" t="s">
        <v>519</v>
      </c>
      <c r="S310" s="1" t="s">
        <v>506</v>
      </c>
    </row>
    <row r="311" spans="1:19" ht="24" customHeight="1" x14ac:dyDescent="0.15">
      <c r="A311" s="1" t="s">
        <v>119</v>
      </c>
      <c r="B311" s="1" t="s">
        <v>120</v>
      </c>
      <c r="C311" s="1">
        <v>2290</v>
      </c>
      <c r="D311" s="18">
        <v>10</v>
      </c>
      <c r="E311" s="18">
        <v>6.4860745800000004</v>
      </c>
      <c r="F311" s="18">
        <v>-74.579610189999997</v>
      </c>
      <c r="G311" s="1">
        <v>10</v>
      </c>
      <c r="H311" s="1" t="s">
        <v>490</v>
      </c>
      <c r="I311" s="1" t="s">
        <v>122</v>
      </c>
      <c r="J311" s="1" t="s">
        <v>491</v>
      </c>
      <c r="K311" s="1" t="s">
        <v>494</v>
      </c>
      <c r="L311" s="1"/>
      <c r="M311" s="1" t="s">
        <v>494</v>
      </c>
      <c r="N311" s="1" t="s">
        <v>495</v>
      </c>
      <c r="O311" s="1" t="s">
        <v>496</v>
      </c>
      <c r="P311" s="20">
        <v>3</v>
      </c>
      <c r="Q311" s="1" t="s">
        <v>518</v>
      </c>
      <c r="R311" s="21" t="s">
        <v>519</v>
      </c>
      <c r="S311" s="1" t="s">
        <v>506</v>
      </c>
    </row>
    <row r="312" spans="1:19" ht="24" customHeight="1" x14ac:dyDescent="0.15">
      <c r="A312" s="1" t="s">
        <v>119</v>
      </c>
      <c r="B312" s="1" t="s">
        <v>120</v>
      </c>
      <c r="C312" s="1">
        <v>2291</v>
      </c>
      <c r="D312" s="18">
        <v>10</v>
      </c>
      <c r="E312" s="18">
        <v>6.4860459600000002</v>
      </c>
      <c r="F312" s="18">
        <v>-74.579695330000007</v>
      </c>
      <c r="G312" s="1">
        <v>10</v>
      </c>
      <c r="H312" s="1" t="s">
        <v>490</v>
      </c>
      <c r="I312" s="1" t="s">
        <v>122</v>
      </c>
      <c r="J312" s="1" t="s">
        <v>491</v>
      </c>
      <c r="K312" s="1" t="s">
        <v>494</v>
      </c>
      <c r="L312" s="1"/>
      <c r="M312" s="1" t="s">
        <v>494</v>
      </c>
      <c r="N312" s="1" t="s">
        <v>495</v>
      </c>
      <c r="O312" s="1" t="s">
        <v>496</v>
      </c>
      <c r="P312" s="20">
        <v>3</v>
      </c>
      <c r="Q312" s="1" t="s">
        <v>518</v>
      </c>
      <c r="R312" s="21" t="s">
        <v>519</v>
      </c>
      <c r="S312" s="1" t="s">
        <v>506</v>
      </c>
    </row>
    <row r="313" spans="1:19" ht="24" customHeight="1" x14ac:dyDescent="0.15">
      <c r="A313" s="1" t="s">
        <v>119</v>
      </c>
      <c r="B313" s="1" t="s">
        <v>120</v>
      </c>
      <c r="C313" s="1">
        <v>2292</v>
      </c>
      <c r="D313" s="18">
        <v>10</v>
      </c>
      <c r="E313" s="18">
        <v>6.4860176699999998</v>
      </c>
      <c r="F313" s="18">
        <v>-74.579780810000003</v>
      </c>
      <c r="G313" s="1">
        <v>10</v>
      </c>
      <c r="H313" s="1" t="s">
        <v>490</v>
      </c>
      <c r="I313" s="1" t="s">
        <v>122</v>
      </c>
      <c r="J313" s="1" t="s">
        <v>491</v>
      </c>
      <c r="K313" s="1" t="s">
        <v>494</v>
      </c>
      <c r="L313" s="1"/>
      <c r="M313" s="1" t="s">
        <v>494</v>
      </c>
      <c r="N313" s="1" t="s">
        <v>495</v>
      </c>
      <c r="O313" s="1" t="s">
        <v>496</v>
      </c>
      <c r="P313" s="20">
        <v>3</v>
      </c>
      <c r="Q313" s="1" t="s">
        <v>518</v>
      </c>
      <c r="R313" s="21" t="s">
        <v>519</v>
      </c>
      <c r="S313" s="1" t="s">
        <v>506</v>
      </c>
    </row>
    <row r="314" spans="1:19" ht="24" customHeight="1" x14ac:dyDescent="0.15">
      <c r="A314" s="1" t="s">
        <v>119</v>
      </c>
      <c r="B314" s="1" t="s">
        <v>120</v>
      </c>
      <c r="C314" s="1">
        <v>2293</v>
      </c>
      <c r="D314" s="18">
        <v>10</v>
      </c>
      <c r="E314" s="18">
        <v>6.4859899099999998</v>
      </c>
      <c r="F314" s="18">
        <v>-74.579866129999999</v>
      </c>
      <c r="G314" s="1">
        <v>10</v>
      </c>
      <c r="H314" s="1" t="s">
        <v>490</v>
      </c>
      <c r="I314" s="1" t="s">
        <v>122</v>
      </c>
      <c r="J314" s="1" t="s">
        <v>491</v>
      </c>
      <c r="K314" s="1" t="s">
        <v>494</v>
      </c>
      <c r="L314" s="1"/>
      <c r="M314" s="1" t="s">
        <v>494</v>
      </c>
      <c r="N314" s="1" t="s">
        <v>495</v>
      </c>
      <c r="O314" s="1" t="s">
        <v>496</v>
      </c>
      <c r="P314" s="20">
        <v>3</v>
      </c>
      <c r="Q314" s="1" t="s">
        <v>518</v>
      </c>
      <c r="R314" s="21" t="s">
        <v>519</v>
      </c>
      <c r="S314" s="1" t="s">
        <v>506</v>
      </c>
    </row>
    <row r="315" spans="1:19" ht="24" customHeight="1" x14ac:dyDescent="0.15">
      <c r="A315" s="1" t="s">
        <v>119</v>
      </c>
      <c r="B315" s="1" t="s">
        <v>120</v>
      </c>
      <c r="C315" s="1">
        <v>2294</v>
      </c>
      <c r="D315" s="18">
        <v>10</v>
      </c>
      <c r="E315" s="18">
        <v>6.4859606200000002</v>
      </c>
      <c r="F315" s="18">
        <v>-74.57995099</v>
      </c>
      <c r="G315" s="1">
        <v>10</v>
      </c>
      <c r="H315" s="1" t="s">
        <v>490</v>
      </c>
      <c r="I315" s="1" t="s">
        <v>122</v>
      </c>
      <c r="J315" s="1" t="s">
        <v>491</v>
      </c>
      <c r="K315" s="1" t="s">
        <v>494</v>
      </c>
      <c r="L315" s="1"/>
      <c r="M315" s="1" t="s">
        <v>494</v>
      </c>
      <c r="N315" s="1" t="s">
        <v>495</v>
      </c>
      <c r="O315" s="1" t="s">
        <v>496</v>
      </c>
      <c r="P315" s="20">
        <v>3</v>
      </c>
      <c r="Q315" s="1" t="s">
        <v>518</v>
      </c>
      <c r="R315" s="21" t="s">
        <v>519</v>
      </c>
      <c r="S315" s="1" t="s">
        <v>506</v>
      </c>
    </row>
    <row r="316" spans="1:19" ht="24" customHeight="1" x14ac:dyDescent="0.15">
      <c r="A316" s="1" t="s">
        <v>119</v>
      </c>
      <c r="B316" s="1" t="s">
        <v>120</v>
      </c>
      <c r="C316" s="1">
        <v>2295</v>
      </c>
      <c r="D316" s="18">
        <v>10</v>
      </c>
      <c r="E316" s="18">
        <v>6.4859271400000003</v>
      </c>
      <c r="F316" s="18">
        <v>-74.580034510000004</v>
      </c>
      <c r="G316" s="1">
        <v>10</v>
      </c>
      <c r="H316" s="1" t="s">
        <v>490</v>
      </c>
      <c r="I316" s="1" t="s">
        <v>122</v>
      </c>
      <c r="J316" s="1" t="s">
        <v>491</v>
      </c>
      <c r="K316" s="1" t="s">
        <v>494</v>
      </c>
      <c r="L316" s="1"/>
      <c r="M316" s="1" t="s">
        <v>494</v>
      </c>
      <c r="N316" s="1" t="s">
        <v>495</v>
      </c>
      <c r="O316" s="1" t="s">
        <v>496</v>
      </c>
      <c r="P316" s="20">
        <v>3</v>
      </c>
      <c r="Q316" s="1" t="s">
        <v>518</v>
      </c>
      <c r="R316" s="21" t="s">
        <v>519</v>
      </c>
      <c r="S316" s="1" t="s">
        <v>506</v>
      </c>
    </row>
    <row r="317" spans="1:19" ht="24" customHeight="1" x14ac:dyDescent="0.15">
      <c r="A317" s="1" t="s">
        <v>119</v>
      </c>
      <c r="B317" s="1" t="s">
        <v>120</v>
      </c>
      <c r="C317" s="1">
        <v>2296</v>
      </c>
      <c r="D317" s="18">
        <v>10</v>
      </c>
      <c r="E317" s="18">
        <v>6.4858893100000001</v>
      </c>
      <c r="F317" s="18">
        <v>-74.580116610000005</v>
      </c>
      <c r="G317" s="1">
        <v>10</v>
      </c>
      <c r="H317" s="1" t="s">
        <v>490</v>
      </c>
      <c r="I317" s="1" t="s">
        <v>122</v>
      </c>
      <c r="J317" s="1" t="s">
        <v>491</v>
      </c>
      <c r="K317" s="1" t="s">
        <v>494</v>
      </c>
      <c r="L317" s="1"/>
      <c r="M317" s="1" t="s">
        <v>494</v>
      </c>
      <c r="N317" s="1" t="s">
        <v>495</v>
      </c>
      <c r="O317" s="1" t="s">
        <v>496</v>
      </c>
      <c r="P317" s="20">
        <v>3</v>
      </c>
      <c r="Q317" s="1" t="s">
        <v>518</v>
      </c>
      <c r="R317" s="21" t="s">
        <v>519</v>
      </c>
      <c r="S317" s="1" t="s">
        <v>506</v>
      </c>
    </row>
    <row r="318" spans="1:19" ht="24" customHeight="1" x14ac:dyDescent="0.15">
      <c r="A318" s="1" t="s">
        <v>119</v>
      </c>
      <c r="B318" s="1" t="s">
        <v>120</v>
      </c>
      <c r="C318" s="1">
        <v>2297</v>
      </c>
      <c r="D318" s="18">
        <v>10</v>
      </c>
      <c r="E318" s="18">
        <v>6.4858458800000003</v>
      </c>
      <c r="F318" s="18">
        <v>-74.580195309999993</v>
      </c>
      <c r="G318" s="1">
        <v>10</v>
      </c>
      <c r="H318" s="1" t="s">
        <v>490</v>
      </c>
      <c r="I318" s="1" t="s">
        <v>122</v>
      </c>
      <c r="J318" s="1" t="s">
        <v>491</v>
      </c>
      <c r="K318" s="1" t="s">
        <v>494</v>
      </c>
      <c r="L318" s="1"/>
      <c r="M318" s="1" t="s">
        <v>494</v>
      </c>
      <c r="N318" s="1" t="s">
        <v>495</v>
      </c>
      <c r="O318" s="1" t="s">
        <v>496</v>
      </c>
      <c r="P318" s="20">
        <v>3</v>
      </c>
      <c r="Q318" s="1" t="s">
        <v>518</v>
      </c>
      <c r="R318" s="21" t="s">
        <v>519</v>
      </c>
      <c r="S318" s="1" t="s">
        <v>506</v>
      </c>
    </row>
    <row r="319" spans="1:19" ht="24" customHeight="1" x14ac:dyDescent="0.15">
      <c r="A319" s="1" t="s">
        <v>119</v>
      </c>
      <c r="B319" s="1" t="s">
        <v>120</v>
      </c>
      <c r="C319" s="1">
        <v>2298</v>
      </c>
      <c r="D319" s="18">
        <v>10</v>
      </c>
      <c r="E319" s="18">
        <v>6.48579741</v>
      </c>
      <c r="F319" s="18">
        <v>-74.580270889999994</v>
      </c>
      <c r="G319" s="1">
        <v>10</v>
      </c>
      <c r="H319" s="1" t="s">
        <v>490</v>
      </c>
      <c r="I319" s="1" t="s">
        <v>122</v>
      </c>
      <c r="J319" s="1" t="s">
        <v>491</v>
      </c>
      <c r="K319" s="1" t="s">
        <v>494</v>
      </c>
      <c r="L319" s="1"/>
      <c r="M319" s="1" t="s">
        <v>494</v>
      </c>
      <c r="N319" s="1" t="s">
        <v>495</v>
      </c>
      <c r="O319" s="1" t="s">
        <v>496</v>
      </c>
      <c r="P319" s="20">
        <v>3</v>
      </c>
      <c r="Q319" s="1" t="s">
        <v>518</v>
      </c>
      <c r="R319" s="21" t="s">
        <v>519</v>
      </c>
      <c r="S319" s="1" t="s">
        <v>506</v>
      </c>
    </row>
    <row r="320" spans="1:19" ht="24" customHeight="1" x14ac:dyDescent="0.15">
      <c r="A320" s="1" t="s">
        <v>119</v>
      </c>
      <c r="B320" s="1" t="s">
        <v>120</v>
      </c>
      <c r="C320" s="1">
        <v>2299</v>
      </c>
      <c r="D320" s="18">
        <v>10</v>
      </c>
      <c r="E320" s="18">
        <v>6.4857474100000001</v>
      </c>
      <c r="F320" s="18">
        <v>-74.580345780000002</v>
      </c>
      <c r="G320" s="1">
        <v>10</v>
      </c>
      <c r="H320" s="1" t="s">
        <v>490</v>
      </c>
      <c r="I320" s="1" t="s">
        <v>122</v>
      </c>
      <c r="J320" s="1" t="s">
        <v>491</v>
      </c>
      <c r="K320" s="1" t="s">
        <v>494</v>
      </c>
      <c r="L320" s="1"/>
      <c r="M320" s="1" t="s">
        <v>494</v>
      </c>
      <c r="N320" s="1" t="s">
        <v>495</v>
      </c>
      <c r="O320" s="1" t="s">
        <v>496</v>
      </c>
      <c r="P320" s="20">
        <v>3</v>
      </c>
      <c r="Q320" s="1" t="s">
        <v>518</v>
      </c>
      <c r="R320" s="21" t="s">
        <v>519</v>
      </c>
      <c r="S320" s="1" t="s">
        <v>506</v>
      </c>
    </row>
    <row r="321" spans="1:19" ht="24" customHeight="1" x14ac:dyDescent="0.15">
      <c r="A321" s="1" t="s">
        <v>119</v>
      </c>
      <c r="B321" s="1" t="s">
        <v>120</v>
      </c>
      <c r="C321" s="1">
        <v>2300</v>
      </c>
      <c r="D321" s="18">
        <v>10</v>
      </c>
      <c r="E321" s="18">
        <v>6.4856969900000001</v>
      </c>
      <c r="F321" s="18">
        <v>-74.580420270000005</v>
      </c>
      <c r="G321" s="1">
        <v>10</v>
      </c>
      <c r="H321" s="1" t="s">
        <v>490</v>
      </c>
      <c r="I321" s="1" t="s">
        <v>122</v>
      </c>
      <c r="J321" s="1" t="s">
        <v>491</v>
      </c>
      <c r="K321" s="1" t="s">
        <v>494</v>
      </c>
      <c r="L321" s="1"/>
      <c r="M321" s="1" t="s">
        <v>494</v>
      </c>
      <c r="N321" s="1" t="s">
        <v>495</v>
      </c>
      <c r="O321" s="1" t="s">
        <v>496</v>
      </c>
      <c r="P321" s="20">
        <v>3</v>
      </c>
      <c r="Q321" s="1" t="s">
        <v>518</v>
      </c>
      <c r="R321" s="21" t="s">
        <v>519</v>
      </c>
      <c r="S321" s="1" t="s">
        <v>506</v>
      </c>
    </row>
    <row r="322" spans="1:19" ht="24" customHeight="1" x14ac:dyDescent="0.15">
      <c r="A322" s="1" t="s">
        <v>119</v>
      </c>
      <c r="B322" s="1" t="s">
        <v>120</v>
      </c>
      <c r="C322" s="1">
        <v>2302</v>
      </c>
      <c r="D322" s="18">
        <v>10</v>
      </c>
      <c r="E322" s="18">
        <v>6.48558827</v>
      </c>
      <c r="F322" s="18">
        <v>-74.580563679999997</v>
      </c>
      <c r="G322" s="1">
        <v>10</v>
      </c>
      <c r="H322" s="1" t="s">
        <v>490</v>
      </c>
      <c r="I322" s="1" t="s">
        <v>122</v>
      </c>
      <c r="J322" s="1" t="s">
        <v>491</v>
      </c>
      <c r="K322" s="1" t="s">
        <v>494</v>
      </c>
      <c r="L322" s="1"/>
      <c r="M322" s="1" t="s">
        <v>494</v>
      </c>
      <c r="N322" s="1" t="s">
        <v>495</v>
      </c>
      <c r="O322" s="1" t="s">
        <v>496</v>
      </c>
      <c r="P322" s="20">
        <v>3</v>
      </c>
      <c r="Q322" s="1" t="s">
        <v>518</v>
      </c>
      <c r="R322" s="21" t="s">
        <v>519</v>
      </c>
      <c r="S322" s="1" t="s">
        <v>506</v>
      </c>
    </row>
    <row r="323" spans="1:19" ht="24" customHeight="1" x14ac:dyDescent="0.15">
      <c r="A323" s="1" t="s">
        <v>119</v>
      </c>
      <c r="B323" s="1" t="s">
        <v>120</v>
      </c>
      <c r="C323" s="1">
        <v>2305</v>
      </c>
      <c r="D323" s="18">
        <v>10</v>
      </c>
      <c r="E323" s="18">
        <v>6.48537505</v>
      </c>
      <c r="F323" s="18">
        <v>-74.58072319</v>
      </c>
      <c r="G323" s="1">
        <v>10</v>
      </c>
      <c r="H323" s="1" t="s">
        <v>490</v>
      </c>
      <c r="I323" s="1" t="s">
        <v>122</v>
      </c>
      <c r="J323" s="1" t="s">
        <v>491</v>
      </c>
      <c r="K323" s="1" t="s">
        <v>494</v>
      </c>
      <c r="L323" s="1"/>
      <c r="M323" s="1" t="s">
        <v>494</v>
      </c>
      <c r="N323" s="1" t="s">
        <v>495</v>
      </c>
      <c r="O323" s="1" t="s">
        <v>496</v>
      </c>
      <c r="P323" s="20">
        <v>3</v>
      </c>
      <c r="Q323" s="1" t="s">
        <v>518</v>
      </c>
      <c r="R323" s="21" t="s">
        <v>519</v>
      </c>
      <c r="S323" s="1" t="s">
        <v>506</v>
      </c>
    </row>
    <row r="324" spans="1:19" ht="24" customHeight="1" x14ac:dyDescent="0.15">
      <c r="A324" s="1" t="s">
        <v>119</v>
      </c>
      <c r="B324" s="1" t="s">
        <v>120</v>
      </c>
      <c r="C324" s="1">
        <v>2306</v>
      </c>
      <c r="D324" s="18">
        <v>10</v>
      </c>
      <c r="E324" s="18">
        <v>6.4853007600000003</v>
      </c>
      <c r="F324" s="18">
        <v>-74.580770689999994</v>
      </c>
      <c r="G324" s="1">
        <v>10</v>
      </c>
      <c r="H324" s="1" t="s">
        <v>490</v>
      </c>
      <c r="I324" s="1" t="s">
        <v>122</v>
      </c>
      <c r="J324" s="1" t="s">
        <v>491</v>
      </c>
      <c r="K324" s="1" t="s">
        <v>494</v>
      </c>
      <c r="L324" s="1"/>
      <c r="M324" s="1" t="s">
        <v>494</v>
      </c>
      <c r="N324" s="1" t="s">
        <v>495</v>
      </c>
      <c r="O324" s="1" t="s">
        <v>496</v>
      </c>
      <c r="P324" s="20">
        <v>3</v>
      </c>
      <c r="Q324" s="1" t="s">
        <v>518</v>
      </c>
      <c r="R324" s="21" t="s">
        <v>519</v>
      </c>
      <c r="S324" s="1" t="s">
        <v>506</v>
      </c>
    </row>
    <row r="325" spans="1:19" ht="24" customHeight="1" x14ac:dyDescent="0.15">
      <c r="A325" s="1" t="s">
        <v>119</v>
      </c>
      <c r="B325" s="1" t="s">
        <v>120</v>
      </c>
      <c r="C325" s="1">
        <v>2307</v>
      </c>
      <c r="D325" s="18">
        <v>10</v>
      </c>
      <c r="E325" s="18">
        <v>6.4852270399999998</v>
      </c>
      <c r="F325" s="18">
        <v>-74.580818750000006</v>
      </c>
      <c r="G325" s="1">
        <v>10</v>
      </c>
      <c r="H325" s="1" t="s">
        <v>490</v>
      </c>
      <c r="I325" s="1" t="s">
        <v>122</v>
      </c>
      <c r="J325" s="1" t="s">
        <v>491</v>
      </c>
      <c r="K325" s="1" t="s">
        <v>494</v>
      </c>
      <c r="L325" s="1"/>
      <c r="M325" s="1" t="s">
        <v>494</v>
      </c>
      <c r="N325" s="1" t="s">
        <v>495</v>
      </c>
      <c r="O325" s="1" t="s">
        <v>496</v>
      </c>
      <c r="P325" s="20">
        <v>3</v>
      </c>
      <c r="Q325" s="1" t="s">
        <v>518</v>
      </c>
      <c r="R325" s="21" t="s">
        <v>519</v>
      </c>
      <c r="S325" s="1" t="s">
        <v>506</v>
      </c>
    </row>
    <row r="326" spans="1:19" ht="24" customHeight="1" x14ac:dyDescent="0.15">
      <c r="A326" s="1" t="s">
        <v>119</v>
      </c>
      <c r="B326" s="1" t="s">
        <v>120</v>
      </c>
      <c r="C326" s="1">
        <v>2308</v>
      </c>
      <c r="D326" s="18">
        <v>10</v>
      </c>
      <c r="E326" s="18">
        <v>6.4851546500000001</v>
      </c>
      <c r="F326" s="18">
        <v>-74.580868140000007</v>
      </c>
      <c r="G326" s="1">
        <v>10</v>
      </c>
      <c r="H326" s="1" t="s">
        <v>490</v>
      </c>
      <c r="I326" s="1" t="s">
        <v>122</v>
      </c>
      <c r="J326" s="1" t="s">
        <v>491</v>
      </c>
      <c r="K326" s="1" t="s">
        <v>494</v>
      </c>
      <c r="L326" s="1"/>
      <c r="M326" s="1" t="s">
        <v>494</v>
      </c>
      <c r="N326" s="1" t="s">
        <v>495</v>
      </c>
      <c r="O326" s="1" t="s">
        <v>496</v>
      </c>
      <c r="P326" s="20">
        <v>3</v>
      </c>
      <c r="Q326" s="1" t="s">
        <v>518</v>
      </c>
      <c r="R326" s="21" t="s">
        <v>519</v>
      </c>
      <c r="S326" s="1" t="s">
        <v>506</v>
      </c>
    </row>
    <row r="327" spans="1:19" ht="24" customHeight="1" x14ac:dyDescent="0.15">
      <c r="A327" s="1" t="s">
        <v>119</v>
      </c>
      <c r="B327" s="1" t="s">
        <v>120</v>
      </c>
      <c r="C327" s="1">
        <v>2309</v>
      </c>
      <c r="D327" s="18">
        <v>10</v>
      </c>
      <c r="E327" s="18">
        <v>6.4850826499999998</v>
      </c>
      <c r="F327" s="18">
        <v>-74.580916540000004</v>
      </c>
      <c r="G327" s="1">
        <v>10</v>
      </c>
      <c r="H327" s="1" t="s">
        <v>490</v>
      </c>
      <c r="I327" s="1" t="s">
        <v>122</v>
      </c>
      <c r="J327" s="1" t="s">
        <v>491</v>
      </c>
      <c r="K327" s="1" t="s">
        <v>494</v>
      </c>
      <c r="L327" s="1"/>
      <c r="M327" s="1" t="s">
        <v>494</v>
      </c>
      <c r="N327" s="1" t="s">
        <v>495</v>
      </c>
      <c r="O327" s="1" t="s">
        <v>496</v>
      </c>
      <c r="P327" s="20">
        <v>3</v>
      </c>
      <c r="Q327" s="1" t="s">
        <v>518</v>
      </c>
      <c r="R327" s="21" t="s">
        <v>519</v>
      </c>
      <c r="S327" s="1" t="s">
        <v>506</v>
      </c>
    </row>
    <row r="328" spans="1:19" ht="24" customHeight="1" x14ac:dyDescent="0.15">
      <c r="A328" s="1" t="s">
        <v>119</v>
      </c>
      <c r="B328" s="1" t="s">
        <v>120</v>
      </c>
      <c r="C328" s="1">
        <v>2310</v>
      </c>
      <c r="D328" s="18">
        <v>10</v>
      </c>
      <c r="E328" s="18">
        <v>6.4850108400000002</v>
      </c>
      <c r="F328" s="18">
        <v>-74.580964660000006</v>
      </c>
      <c r="G328" s="1">
        <v>10</v>
      </c>
      <c r="H328" s="1" t="s">
        <v>490</v>
      </c>
      <c r="I328" s="1" t="s">
        <v>122</v>
      </c>
      <c r="J328" s="1" t="s">
        <v>491</v>
      </c>
      <c r="K328" s="1" t="s">
        <v>494</v>
      </c>
      <c r="L328" s="1"/>
      <c r="M328" s="1" t="s">
        <v>494</v>
      </c>
      <c r="N328" s="1" t="s">
        <v>495</v>
      </c>
      <c r="O328" s="1" t="s">
        <v>496</v>
      </c>
      <c r="P328" s="20">
        <v>3</v>
      </c>
      <c r="Q328" s="1" t="s">
        <v>518</v>
      </c>
      <c r="R328" s="21" t="s">
        <v>519</v>
      </c>
      <c r="S328" s="1" t="s">
        <v>506</v>
      </c>
    </row>
    <row r="329" spans="1:19" ht="24" customHeight="1" x14ac:dyDescent="0.15">
      <c r="A329" s="1" t="s">
        <v>119</v>
      </c>
      <c r="B329" s="1" t="s">
        <v>120</v>
      </c>
      <c r="C329" s="1">
        <v>2311</v>
      </c>
      <c r="D329" s="18">
        <v>10</v>
      </c>
      <c r="E329" s="18">
        <v>6.4849386400000002</v>
      </c>
      <c r="F329" s="18">
        <v>-74.58101284</v>
      </c>
      <c r="G329" s="1">
        <v>10</v>
      </c>
      <c r="H329" s="1" t="s">
        <v>490</v>
      </c>
      <c r="I329" s="1" t="s">
        <v>122</v>
      </c>
      <c r="J329" s="1" t="s">
        <v>491</v>
      </c>
      <c r="K329" s="1" t="s">
        <v>494</v>
      </c>
      <c r="L329" s="1"/>
      <c r="M329" s="1" t="s">
        <v>494</v>
      </c>
      <c r="N329" s="1" t="s">
        <v>495</v>
      </c>
      <c r="O329" s="1" t="s">
        <v>496</v>
      </c>
      <c r="P329" s="20">
        <v>3</v>
      </c>
      <c r="Q329" s="1" t="s">
        <v>518</v>
      </c>
      <c r="R329" s="21" t="s">
        <v>519</v>
      </c>
      <c r="S329" s="1" t="s">
        <v>506</v>
      </c>
    </row>
    <row r="330" spans="1:19" ht="24" customHeight="1" x14ac:dyDescent="0.15">
      <c r="A330" s="1" t="s">
        <v>119</v>
      </c>
      <c r="B330" s="1" t="s">
        <v>120</v>
      </c>
      <c r="C330" s="1">
        <v>2312</v>
      </c>
      <c r="D330" s="18">
        <v>10</v>
      </c>
      <c r="E330" s="18">
        <v>6.4848655300000004</v>
      </c>
      <c r="F330" s="18">
        <v>-74.581061849999998</v>
      </c>
      <c r="G330" s="1">
        <v>10</v>
      </c>
      <c r="H330" s="1" t="s">
        <v>490</v>
      </c>
      <c r="I330" s="1" t="s">
        <v>122</v>
      </c>
      <c r="J330" s="1" t="s">
        <v>491</v>
      </c>
      <c r="K330" s="1" t="s">
        <v>494</v>
      </c>
      <c r="L330" s="1"/>
      <c r="M330" s="1" t="s">
        <v>494</v>
      </c>
      <c r="N330" s="1" t="s">
        <v>495</v>
      </c>
      <c r="O330" s="1" t="s">
        <v>496</v>
      </c>
      <c r="P330" s="20">
        <v>3</v>
      </c>
      <c r="Q330" s="1" t="s">
        <v>518</v>
      </c>
      <c r="R330" s="21" t="s">
        <v>519</v>
      </c>
      <c r="S330" s="1" t="s">
        <v>506</v>
      </c>
    </row>
    <row r="331" spans="1:19" ht="24" customHeight="1" x14ac:dyDescent="0.15">
      <c r="A331" s="1" t="s">
        <v>119</v>
      </c>
      <c r="B331" s="1" t="s">
        <v>120</v>
      </c>
      <c r="C331" s="1">
        <v>2313</v>
      </c>
      <c r="D331" s="18">
        <v>10</v>
      </c>
      <c r="E331" s="18">
        <v>6.4847915499999997</v>
      </c>
      <c r="F331" s="18">
        <v>-74.581112289999993</v>
      </c>
      <c r="G331" s="1">
        <v>10</v>
      </c>
      <c r="H331" s="1" t="s">
        <v>490</v>
      </c>
      <c r="I331" s="1" t="s">
        <v>122</v>
      </c>
      <c r="J331" s="1" t="s">
        <v>491</v>
      </c>
      <c r="K331" s="1" t="s">
        <v>494</v>
      </c>
      <c r="L331" s="1"/>
      <c r="M331" s="1" t="s">
        <v>494</v>
      </c>
      <c r="N331" s="1" t="s">
        <v>495</v>
      </c>
      <c r="O331" s="1" t="s">
        <v>496</v>
      </c>
      <c r="P331" s="20">
        <v>3</v>
      </c>
      <c r="Q331" s="1" t="s">
        <v>518</v>
      </c>
      <c r="R331" s="21" t="s">
        <v>519</v>
      </c>
      <c r="S331" s="1" t="s">
        <v>506</v>
      </c>
    </row>
    <row r="332" spans="1:19" ht="24" customHeight="1" x14ac:dyDescent="0.15">
      <c r="A332" s="1" t="s">
        <v>119</v>
      </c>
      <c r="B332" s="1" t="s">
        <v>120</v>
      </c>
      <c r="C332" s="1">
        <v>2314</v>
      </c>
      <c r="D332" s="18">
        <v>10</v>
      </c>
      <c r="E332" s="18">
        <v>6.4847173500000004</v>
      </c>
      <c r="F332" s="18">
        <v>-74.581163619999998</v>
      </c>
      <c r="G332" s="1">
        <v>10</v>
      </c>
      <c r="H332" s="1" t="s">
        <v>490</v>
      </c>
      <c r="I332" s="1" t="s">
        <v>122</v>
      </c>
      <c r="J332" s="1" t="s">
        <v>491</v>
      </c>
      <c r="K332" s="1" t="s">
        <v>494</v>
      </c>
      <c r="L332" s="1"/>
      <c r="M332" s="1" t="s">
        <v>494</v>
      </c>
      <c r="N332" s="1" t="s">
        <v>495</v>
      </c>
      <c r="O332" s="1" t="s">
        <v>496</v>
      </c>
      <c r="P332" s="20">
        <v>3</v>
      </c>
      <c r="Q332" s="1" t="s">
        <v>518</v>
      </c>
      <c r="R332" s="21" t="s">
        <v>519</v>
      </c>
      <c r="S332" s="1" t="s">
        <v>506</v>
      </c>
    </row>
    <row r="333" spans="1:19" ht="24" customHeight="1" x14ac:dyDescent="0.15">
      <c r="A333" s="1" t="s">
        <v>119</v>
      </c>
      <c r="B333" s="1" t="s">
        <v>120</v>
      </c>
      <c r="C333" s="1">
        <v>2315</v>
      </c>
      <c r="D333" s="18">
        <v>10</v>
      </c>
      <c r="E333" s="18">
        <v>6.4846448199999998</v>
      </c>
      <c r="F333" s="18">
        <v>-74.581214320000001</v>
      </c>
      <c r="G333" s="1">
        <v>10</v>
      </c>
      <c r="H333" s="1" t="s">
        <v>490</v>
      </c>
      <c r="I333" s="1" t="s">
        <v>122</v>
      </c>
      <c r="J333" s="1" t="s">
        <v>491</v>
      </c>
      <c r="K333" s="1" t="s">
        <v>494</v>
      </c>
      <c r="L333" s="1"/>
      <c r="M333" s="1" t="s">
        <v>494</v>
      </c>
      <c r="N333" s="1" t="s">
        <v>495</v>
      </c>
      <c r="O333" s="1" t="s">
        <v>496</v>
      </c>
      <c r="P333" s="20">
        <v>3</v>
      </c>
      <c r="Q333" s="1" t="s">
        <v>518</v>
      </c>
      <c r="R333" s="21" t="s">
        <v>519</v>
      </c>
      <c r="S333" s="1" t="s">
        <v>506</v>
      </c>
    </row>
    <row r="334" spans="1:19" ht="24" customHeight="1" x14ac:dyDescent="0.15">
      <c r="A334" s="1" t="s">
        <v>119</v>
      </c>
      <c r="B334" s="1" t="s">
        <v>120</v>
      </c>
      <c r="C334" s="1">
        <v>2316</v>
      </c>
      <c r="D334" s="18">
        <v>10</v>
      </c>
      <c r="E334" s="18">
        <v>6.4845748800000003</v>
      </c>
      <c r="F334" s="18">
        <v>-74.581267409999995</v>
      </c>
      <c r="G334" s="1">
        <v>10</v>
      </c>
      <c r="H334" s="1" t="s">
        <v>490</v>
      </c>
      <c r="I334" s="1" t="s">
        <v>122</v>
      </c>
      <c r="J334" s="1" t="s">
        <v>491</v>
      </c>
      <c r="K334" s="1" t="s">
        <v>494</v>
      </c>
      <c r="L334" s="1"/>
      <c r="M334" s="1" t="s">
        <v>494</v>
      </c>
      <c r="N334" s="1" t="s">
        <v>495</v>
      </c>
      <c r="O334" s="1" t="s">
        <v>496</v>
      </c>
      <c r="P334" s="20">
        <v>3</v>
      </c>
      <c r="Q334" s="1" t="s">
        <v>518</v>
      </c>
      <c r="R334" s="21" t="s">
        <v>519</v>
      </c>
      <c r="S334" s="1" t="s">
        <v>506</v>
      </c>
    </row>
    <row r="335" spans="1:19" ht="24" customHeight="1" x14ac:dyDescent="0.15">
      <c r="A335" s="1" t="s">
        <v>119</v>
      </c>
      <c r="B335" s="1" t="s">
        <v>120</v>
      </c>
      <c r="C335" s="1">
        <v>2317</v>
      </c>
      <c r="D335" s="18">
        <v>10</v>
      </c>
      <c r="E335" s="18">
        <v>6.4845079099999996</v>
      </c>
      <c r="F335" s="18">
        <v>-74.581322990000004</v>
      </c>
      <c r="G335" s="1">
        <v>10</v>
      </c>
      <c r="H335" s="1" t="s">
        <v>490</v>
      </c>
      <c r="I335" s="1" t="s">
        <v>122</v>
      </c>
      <c r="J335" s="1" t="s">
        <v>491</v>
      </c>
      <c r="K335" s="1" t="s">
        <v>494</v>
      </c>
      <c r="L335" s="1"/>
      <c r="M335" s="1" t="s">
        <v>494</v>
      </c>
      <c r="N335" s="1" t="s">
        <v>495</v>
      </c>
      <c r="O335" s="1" t="s">
        <v>496</v>
      </c>
      <c r="P335" s="20">
        <v>3</v>
      </c>
      <c r="Q335" s="1" t="s">
        <v>518</v>
      </c>
      <c r="R335" s="21" t="s">
        <v>519</v>
      </c>
      <c r="S335" s="1" t="s">
        <v>506</v>
      </c>
    </row>
    <row r="336" spans="1:19" ht="24" customHeight="1" x14ac:dyDescent="0.15">
      <c r="A336" s="1" t="s">
        <v>119</v>
      </c>
      <c r="B336" s="1" t="s">
        <v>120</v>
      </c>
      <c r="C336" s="1">
        <v>2318</v>
      </c>
      <c r="D336" s="18">
        <v>10</v>
      </c>
      <c r="E336" s="18">
        <v>6.4844431199999999</v>
      </c>
      <c r="F336" s="18">
        <v>-74.581380109999998</v>
      </c>
      <c r="G336" s="1">
        <v>10</v>
      </c>
      <c r="H336" s="1" t="s">
        <v>490</v>
      </c>
      <c r="I336" s="1" t="s">
        <v>122</v>
      </c>
      <c r="J336" s="1" t="s">
        <v>491</v>
      </c>
      <c r="K336" s="1" t="s">
        <v>494</v>
      </c>
      <c r="L336" s="1"/>
      <c r="M336" s="1" t="s">
        <v>494</v>
      </c>
      <c r="N336" s="1" t="s">
        <v>495</v>
      </c>
      <c r="O336" s="1" t="s">
        <v>496</v>
      </c>
      <c r="P336" s="20">
        <v>3</v>
      </c>
      <c r="Q336" s="1" t="s">
        <v>518</v>
      </c>
      <c r="R336" s="21" t="s">
        <v>519</v>
      </c>
      <c r="S336" s="1" t="s">
        <v>506</v>
      </c>
    </row>
    <row r="337" spans="1:19" ht="24" customHeight="1" x14ac:dyDescent="0.15">
      <c r="A337" s="1" t="s">
        <v>119</v>
      </c>
      <c r="B337" s="1" t="s">
        <v>120</v>
      </c>
      <c r="C337" s="1">
        <v>2319</v>
      </c>
      <c r="D337" s="18">
        <v>10</v>
      </c>
      <c r="E337" s="18">
        <v>6.4843791800000004</v>
      </c>
      <c r="F337" s="18">
        <v>-74.581437710000003</v>
      </c>
      <c r="G337" s="1">
        <v>10</v>
      </c>
      <c r="H337" s="1" t="s">
        <v>490</v>
      </c>
      <c r="I337" s="1" t="s">
        <v>122</v>
      </c>
      <c r="J337" s="1" t="s">
        <v>491</v>
      </c>
      <c r="K337" s="1" t="s">
        <v>494</v>
      </c>
      <c r="L337" s="1"/>
      <c r="M337" s="1" t="s">
        <v>494</v>
      </c>
      <c r="N337" s="1" t="s">
        <v>495</v>
      </c>
      <c r="O337" s="1" t="s">
        <v>496</v>
      </c>
      <c r="P337" s="20">
        <v>3</v>
      </c>
      <c r="Q337" s="1" t="s">
        <v>518</v>
      </c>
      <c r="R337" s="21" t="s">
        <v>519</v>
      </c>
      <c r="S337" s="1" t="s">
        <v>506</v>
      </c>
    </row>
    <row r="338" spans="1:19" ht="24" customHeight="1" x14ac:dyDescent="0.15">
      <c r="A338" s="1" t="s">
        <v>119</v>
      </c>
      <c r="B338" s="1" t="s">
        <v>120</v>
      </c>
      <c r="C338" s="1">
        <v>2320</v>
      </c>
      <c r="D338" s="18">
        <v>10</v>
      </c>
      <c r="E338" s="18">
        <v>6.4843164299999998</v>
      </c>
      <c r="F338" s="18">
        <v>-74.581498580000002</v>
      </c>
      <c r="G338" s="1">
        <v>10</v>
      </c>
      <c r="H338" s="1" t="s">
        <v>490</v>
      </c>
      <c r="I338" s="1" t="s">
        <v>122</v>
      </c>
      <c r="J338" s="1" t="s">
        <v>491</v>
      </c>
      <c r="K338" s="1" t="s">
        <v>494</v>
      </c>
      <c r="L338" s="1"/>
      <c r="M338" s="1" t="s">
        <v>494</v>
      </c>
      <c r="N338" s="1" t="s">
        <v>495</v>
      </c>
      <c r="O338" s="1" t="s">
        <v>496</v>
      </c>
      <c r="P338" s="20">
        <v>3</v>
      </c>
      <c r="Q338" s="1" t="s">
        <v>518</v>
      </c>
      <c r="R338" s="21" t="s">
        <v>519</v>
      </c>
      <c r="S338" s="1" t="s">
        <v>506</v>
      </c>
    </row>
    <row r="339" spans="1:19" ht="24" customHeight="1" x14ac:dyDescent="0.15">
      <c r="A339" s="1" t="s">
        <v>119</v>
      </c>
      <c r="B339" s="1" t="s">
        <v>120</v>
      </c>
      <c r="C339" s="1">
        <v>2321</v>
      </c>
      <c r="D339" s="18">
        <v>10</v>
      </c>
      <c r="E339" s="18">
        <v>6.4842627500000001</v>
      </c>
      <c r="F339" s="18">
        <v>-74.581570369999994</v>
      </c>
      <c r="G339" s="1">
        <v>10</v>
      </c>
      <c r="H339" s="1" t="s">
        <v>490</v>
      </c>
      <c r="I339" s="1" t="s">
        <v>122</v>
      </c>
      <c r="J339" s="1" t="s">
        <v>491</v>
      </c>
      <c r="K339" s="1" t="s">
        <v>494</v>
      </c>
      <c r="L339" s="1"/>
      <c r="M339" s="1" t="s">
        <v>494</v>
      </c>
      <c r="N339" s="1" t="s">
        <v>495</v>
      </c>
      <c r="O339" s="1" t="s">
        <v>496</v>
      </c>
      <c r="P339" s="20">
        <v>3</v>
      </c>
      <c r="Q339" s="1" t="s">
        <v>518</v>
      </c>
      <c r="R339" s="21" t="s">
        <v>519</v>
      </c>
      <c r="S339" s="1" t="s">
        <v>506</v>
      </c>
    </row>
    <row r="340" spans="1:19" ht="24" customHeight="1" x14ac:dyDescent="0.15">
      <c r="A340" s="1" t="s">
        <v>119</v>
      </c>
      <c r="B340" s="1" t="s">
        <v>120</v>
      </c>
      <c r="C340" s="1">
        <v>2322</v>
      </c>
      <c r="D340" s="18">
        <v>10</v>
      </c>
      <c r="E340" s="18">
        <v>6.4842191900000001</v>
      </c>
      <c r="F340" s="18">
        <v>-74.581647910000001</v>
      </c>
      <c r="G340" s="1">
        <v>10</v>
      </c>
      <c r="H340" s="1" t="s">
        <v>490</v>
      </c>
      <c r="I340" s="1" t="s">
        <v>122</v>
      </c>
      <c r="J340" s="1" t="s">
        <v>491</v>
      </c>
      <c r="K340" s="1" t="s">
        <v>494</v>
      </c>
      <c r="L340" s="1"/>
      <c r="M340" s="1" t="s">
        <v>494</v>
      </c>
      <c r="N340" s="1" t="s">
        <v>495</v>
      </c>
      <c r="O340" s="1" t="s">
        <v>496</v>
      </c>
      <c r="P340" s="20">
        <v>3</v>
      </c>
      <c r="Q340" s="1" t="s">
        <v>518</v>
      </c>
      <c r="R340" s="21" t="s">
        <v>519</v>
      </c>
      <c r="S340" s="1" t="s">
        <v>506</v>
      </c>
    </row>
    <row r="341" spans="1:19" ht="24" customHeight="1" x14ac:dyDescent="0.15">
      <c r="A341" s="1" t="s">
        <v>119</v>
      </c>
      <c r="B341" s="1" t="s">
        <v>120</v>
      </c>
      <c r="C341" s="1">
        <v>2323</v>
      </c>
      <c r="D341" s="18">
        <v>10</v>
      </c>
      <c r="E341" s="18">
        <v>6.4841813200000002</v>
      </c>
      <c r="F341" s="18">
        <v>-74.581726750000001</v>
      </c>
      <c r="G341" s="1">
        <v>10</v>
      </c>
      <c r="H341" s="1" t="s">
        <v>490</v>
      </c>
      <c r="I341" s="1" t="s">
        <v>122</v>
      </c>
      <c r="J341" s="1" t="s">
        <v>491</v>
      </c>
      <c r="K341" s="1" t="s">
        <v>494</v>
      </c>
      <c r="L341" s="1"/>
      <c r="M341" s="1" t="s">
        <v>494</v>
      </c>
      <c r="N341" s="1" t="s">
        <v>495</v>
      </c>
      <c r="O341" s="1" t="s">
        <v>496</v>
      </c>
      <c r="P341" s="20">
        <v>3</v>
      </c>
      <c r="Q341" s="1" t="s">
        <v>518</v>
      </c>
      <c r="R341" s="21" t="s">
        <v>519</v>
      </c>
      <c r="S341" s="1" t="s">
        <v>506</v>
      </c>
    </row>
    <row r="342" spans="1:19" ht="24" customHeight="1" x14ac:dyDescent="0.15">
      <c r="A342" s="1" t="s">
        <v>119</v>
      </c>
      <c r="B342" s="1" t="s">
        <v>120</v>
      </c>
      <c r="C342" s="1">
        <v>2324</v>
      </c>
      <c r="D342" s="18">
        <v>10</v>
      </c>
      <c r="E342" s="18">
        <v>6.48414497</v>
      </c>
      <c r="F342" s="18">
        <v>-74.581805020000004</v>
      </c>
      <c r="G342" s="1">
        <v>10</v>
      </c>
      <c r="H342" s="1" t="s">
        <v>490</v>
      </c>
      <c r="I342" s="1" t="s">
        <v>122</v>
      </c>
      <c r="J342" s="1" t="s">
        <v>491</v>
      </c>
      <c r="K342" s="1" t="s">
        <v>494</v>
      </c>
      <c r="L342" s="1"/>
      <c r="M342" s="1" t="s">
        <v>494</v>
      </c>
      <c r="N342" s="1" t="s">
        <v>495</v>
      </c>
      <c r="O342" s="1" t="s">
        <v>496</v>
      </c>
      <c r="P342" s="20">
        <v>3</v>
      </c>
      <c r="Q342" s="1" t="s">
        <v>518</v>
      </c>
      <c r="R342" s="21" t="s">
        <v>519</v>
      </c>
      <c r="S342" s="1" t="s">
        <v>506</v>
      </c>
    </row>
    <row r="343" spans="1:19" ht="24" customHeight="1" x14ac:dyDescent="0.15">
      <c r="A343" s="1" t="s">
        <v>119</v>
      </c>
      <c r="B343" s="1" t="s">
        <v>120</v>
      </c>
      <c r="C343" s="1">
        <v>2332</v>
      </c>
      <c r="D343" s="18">
        <v>10</v>
      </c>
      <c r="E343" s="18">
        <v>6.48394505</v>
      </c>
      <c r="F343" s="18">
        <v>-74.582466850000003</v>
      </c>
      <c r="G343" s="1">
        <v>10</v>
      </c>
      <c r="H343" s="1" t="s">
        <v>490</v>
      </c>
      <c r="I343" s="1" t="s">
        <v>122</v>
      </c>
      <c r="J343" s="1" t="s">
        <v>491</v>
      </c>
      <c r="K343" s="1" t="s">
        <v>494</v>
      </c>
      <c r="L343" s="1"/>
      <c r="M343" s="1" t="s">
        <v>494</v>
      </c>
      <c r="N343" s="1" t="s">
        <v>495</v>
      </c>
      <c r="O343" s="1" t="s">
        <v>496</v>
      </c>
      <c r="P343" s="20">
        <v>3</v>
      </c>
      <c r="Q343" s="1" t="s">
        <v>518</v>
      </c>
      <c r="R343" s="21" t="s">
        <v>519</v>
      </c>
      <c r="S343" s="1" t="s">
        <v>506</v>
      </c>
    </row>
    <row r="344" spans="1:19" ht="24" customHeight="1" x14ac:dyDescent="0.15">
      <c r="A344" s="1" t="s">
        <v>119</v>
      </c>
      <c r="B344" s="1" t="s">
        <v>120</v>
      </c>
      <c r="C344" s="1">
        <v>2333</v>
      </c>
      <c r="D344" s="18">
        <v>10</v>
      </c>
      <c r="E344" s="18">
        <v>6.4839408799999996</v>
      </c>
      <c r="F344" s="18">
        <v>-74.582555619999994</v>
      </c>
      <c r="G344" s="1">
        <v>10</v>
      </c>
      <c r="H344" s="1" t="s">
        <v>490</v>
      </c>
      <c r="I344" s="1" t="s">
        <v>122</v>
      </c>
      <c r="J344" s="1" t="s">
        <v>491</v>
      </c>
      <c r="K344" s="1" t="s">
        <v>494</v>
      </c>
      <c r="L344" s="1"/>
      <c r="M344" s="1" t="s">
        <v>494</v>
      </c>
      <c r="N344" s="1" t="s">
        <v>495</v>
      </c>
      <c r="O344" s="1" t="s">
        <v>496</v>
      </c>
      <c r="P344" s="20">
        <v>3</v>
      </c>
      <c r="Q344" s="1" t="s">
        <v>518</v>
      </c>
      <c r="R344" s="21" t="s">
        <v>519</v>
      </c>
      <c r="S344" s="1" t="s">
        <v>506</v>
      </c>
    </row>
    <row r="345" spans="1:19" ht="24" customHeight="1" x14ac:dyDescent="0.15">
      <c r="A345" s="1" t="s">
        <v>119</v>
      </c>
      <c r="B345" s="1" t="s">
        <v>120</v>
      </c>
      <c r="C345" s="1">
        <v>2334</v>
      </c>
      <c r="D345" s="18">
        <v>10</v>
      </c>
      <c r="E345" s="18">
        <v>6.4839372099999997</v>
      </c>
      <c r="F345" s="18">
        <v>-74.582644979999998</v>
      </c>
      <c r="G345" s="1">
        <v>10</v>
      </c>
      <c r="H345" s="1" t="s">
        <v>490</v>
      </c>
      <c r="I345" s="1" t="s">
        <v>122</v>
      </c>
      <c r="J345" s="1" t="s">
        <v>491</v>
      </c>
      <c r="K345" s="1" t="s">
        <v>494</v>
      </c>
      <c r="L345" s="1"/>
      <c r="M345" s="1" t="s">
        <v>494</v>
      </c>
      <c r="N345" s="1" t="s">
        <v>495</v>
      </c>
      <c r="O345" s="1" t="s">
        <v>496</v>
      </c>
      <c r="P345" s="20">
        <v>3</v>
      </c>
      <c r="Q345" s="1" t="s">
        <v>518</v>
      </c>
      <c r="R345" s="21" t="s">
        <v>519</v>
      </c>
      <c r="S345" s="1" t="s">
        <v>506</v>
      </c>
    </row>
    <row r="346" spans="1:19" ht="24" customHeight="1" x14ac:dyDescent="0.15">
      <c r="A346" s="1" t="s">
        <v>119</v>
      </c>
      <c r="B346" s="1" t="s">
        <v>120</v>
      </c>
      <c r="C346" s="1">
        <v>2335</v>
      </c>
      <c r="D346" s="18">
        <v>10</v>
      </c>
      <c r="E346" s="18">
        <v>6.4839338399999997</v>
      </c>
      <c r="F346" s="18">
        <v>-74.582734529999996</v>
      </c>
      <c r="G346" s="1">
        <v>10</v>
      </c>
      <c r="H346" s="1" t="s">
        <v>490</v>
      </c>
      <c r="I346" s="1" t="s">
        <v>122</v>
      </c>
      <c r="J346" s="1" t="s">
        <v>491</v>
      </c>
      <c r="K346" s="1" t="s">
        <v>494</v>
      </c>
      <c r="L346" s="1"/>
      <c r="M346" s="1" t="s">
        <v>494</v>
      </c>
      <c r="N346" s="1" t="s">
        <v>495</v>
      </c>
      <c r="O346" s="1" t="s">
        <v>496</v>
      </c>
      <c r="P346" s="20">
        <v>3</v>
      </c>
      <c r="Q346" s="1" t="s">
        <v>518</v>
      </c>
      <c r="R346" s="21" t="s">
        <v>519</v>
      </c>
      <c r="S346" s="1" t="s">
        <v>506</v>
      </c>
    </row>
    <row r="347" spans="1:19" ht="24" customHeight="1" x14ac:dyDescent="0.15">
      <c r="A347" s="1" t="s">
        <v>119</v>
      </c>
      <c r="B347" s="1" t="s">
        <v>120</v>
      </c>
      <c r="C347" s="1">
        <v>2336</v>
      </c>
      <c r="D347" s="18">
        <v>10</v>
      </c>
      <c r="E347" s="18">
        <v>6.4839337800000001</v>
      </c>
      <c r="F347" s="18">
        <v>-74.582824079999995</v>
      </c>
      <c r="G347" s="1">
        <v>10</v>
      </c>
      <c r="H347" s="1" t="s">
        <v>490</v>
      </c>
      <c r="I347" s="1" t="s">
        <v>122</v>
      </c>
      <c r="J347" s="1" t="s">
        <v>491</v>
      </c>
      <c r="K347" s="1" t="s">
        <v>494</v>
      </c>
      <c r="L347" s="1"/>
      <c r="M347" s="1" t="s">
        <v>494</v>
      </c>
      <c r="N347" s="1" t="s">
        <v>495</v>
      </c>
      <c r="O347" s="1" t="s">
        <v>496</v>
      </c>
      <c r="P347" s="20">
        <v>3</v>
      </c>
      <c r="Q347" s="1" t="s">
        <v>518</v>
      </c>
      <c r="R347" s="21" t="s">
        <v>519</v>
      </c>
      <c r="S347" s="1" t="s">
        <v>506</v>
      </c>
    </row>
    <row r="348" spans="1:19" ht="24" customHeight="1" x14ac:dyDescent="0.15">
      <c r="A348" s="1" t="s">
        <v>119</v>
      </c>
      <c r="B348" s="1" t="s">
        <v>120</v>
      </c>
      <c r="C348" s="1">
        <v>2337</v>
      </c>
      <c r="D348" s="18">
        <v>10</v>
      </c>
      <c r="E348" s="18">
        <v>6.4839420700000003</v>
      </c>
      <c r="F348" s="18">
        <v>-74.582913520000005</v>
      </c>
      <c r="G348" s="1">
        <v>10</v>
      </c>
      <c r="H348" s="1" t="s">
        <v>490</v>
      </c>
      <c r="I348" s="1" t="s">
        <v>122</v>
      </c>
      <c r="J348" s="1" t="s">
        <v>491</v>
      </c>
      <c r="K348" s="1" t="s">
        <v>494</v>
      </c>
      <c r="L348" s="1"/>
      <c r="M348" s="1" t="s">
        <v>494</v>
      </c>
      <c r="N348" s="1" t="s">
        <v>495</v>
      </c>
      <c r="O348" s="1" t="s">
        <v>496</v>
      </c>
      <c r="P348" s="20">
        <v>3</v>
      </c>
      <c r="Q348" s="1" t="s">
        <v>518</v>
      </c>
      <c r="R348" s="21" t="s">
        <v>519</v>
      </c>
      <c r="S348" s="1" t="s">
        <v>506</v>
      </c>
    </row>
    <row r="349" spans="1:19" ht="24" customHeight="1" x14ac:dyDescent="0.15">
      <c r="A349" s="1" t="s">
        <v>119</v>
      </c>
      <c r="B349" s="1" t="s">
        <v>120</v>
      </c>
      <c r="C349" s="1">
        <v>2338</v>
      </c>
      <c r="D349" s="18">
        <v>10</v>
      </c>
      <c r="E349" s="18">
        <v>6.4839592100000001</v>
      </c>
      <c r="F349" s="18">
        <v>-74.583001760000002</v>
      </c>
      <c r="G349" s="1">
        <v>10</v>
      </c>
      <c r="H349" s="1" t="s">
        <v>490</v>
      </c>
      <c r="I349" s="1" t="s">
        <v>122</v>
      </c>
      <c r="J349" s="1" t="s">
        <v>491</v>
      </c>
      <c r="K349" s="1" t="s">
        <v>494</v>
      </c>
      <c r="L349" s="1"/>
      <c r="M349" s="1" t="s">
        <v>494</v>
      </c>
      <c r="N349" s="1" t="s">
        <v>495</v>
      </c>
      <c r="O349" s="1" t="s">
        <v>496</v>
      </c>
      <c r="P349" s="20">
        <v>3</v>
      </c>
      <c r="Q349" s="1" t="s">
        <v>518</v>
      </c>
      <c r="R349" s="21" t="s">
        <v>519</v>
      </c>
      <c r="S349" s="1" t="s">
        <v>506</v>
      </c>
    </row>
    <row r="350" spans="1:19" ht="24" customHeight="1" x14ac:dyDescent="0.15">
      <c r="A350" s="1" t="s">
        <v>119</v>
      </c>
      <c r="B350" s="1" t="s">
        <v>120</v>
      </c>
      <c r="C350" s="1">
        <v>2339</v>
      </c>
      <c r="D350" s="18">
        <v>10</v>
      </c>
      <c r="E350" s="18">
        <v>6.4839777300000003</v>
      </c>
      <c r="F350" s="18">
        <v>-74.583090089999999</v>
      </c>
      <c r="G350" s="1">
        <v>10</v>
      </c>
      <c r="H350" s="1" t="s">
        <v>490</v>
      </c>
      <c r="I350" s="1" t="s">
        <v>122</v>
      </c>
      <c r="J350" s="1" t="s">
        <v>491</v>
      </c>
      <c r="K350" s="1" t="s">
        <v>494</v>
      </c>
      <c r="L350" s="1"/>
      <c r="M350" s="1" t="s">
        <v>494</v>
      </c>
      <c r="N350" s="1" t="s">
        <v>495</v>
      </c>
      <c r="O350" s="1" t="s">
        <v>496</v>
      </c>
      <c r="P350" s="20">
        <v>3</v>
      </c>
      <c r="Q350" s="1" t="s">
        <v>518</v>
      </c>
      <c r="R350" s="21" t="s">
        <v>519</v>
      </c>
      <c r="S350" s="1" t="s">
        <v>506</v>
      </c>
    </row>
    <row r="351" spans="1:19" ht="24" customHeight="1" x14ac:dyDescent="0.15">
      <c r="A351" s="1" t="s">
        <v>119</v>
      </c>
      <c r="B351" s="1" t="s">
        <v>120</v>
      </c>
      <c r="C351" s="1">
        <v>2340</v>
      </c>
      <c r="D351" s="18">
        <v>10</v>
      </c>
      <c r="E351" s="18">
        <v>6.4839967100000004</v>
      </c>
      <c r="F351" s="18">
        <v>-74.583178320000002</v>
      </c>
      <c r="G351" s="1">
        <v>10</v>
      </c>
      <c r="H351" s="1" t="s">
        <v>490</v>
      </c>
      <c r="I351" s="1" t="s">
        <v>122</v>
      </c>
      <c r="J351" s="1" t="s">
        <v>491</v>
      </c>
      <c r="K351" s="1" t="s">
        <v>494</v>
      </c>
      <c r="L351" s="1"/>
      <c r="M351" s="1" t="s">
        <v>494</v>
      </c>
      <c r="N351" s="1" t="s">
        <v>495</v>
      </c>
      <c r="O351" s="1" t="s">
        <v>496</v>
      </c>
      <c r="P351" s="20">
        <v>3</v>
      </c>
      <c r="Q351" s="1" t="s">
        <v>518</v>
      </c>
      <c r="R351" s="21" t="s">
        <v>519</v>
      </c>
      <c r="S351" s="1" t="s">
        <v>506</v>
      </c>
    </row>
    <row r="352" spans="1:19" ht="24" customHeight="1" x14ac:dyDescent="0.15">
      <c r="A352" s="1" t="s">
        <v>119</v>
      </c>
      <c r="B352" s="1" t="s">
        <v>120</v>
      </c>
      <c r="C352" s="1">
        <v>2341</v>
      </c>
      <c r="D352" s="18">
        <v>10</v>
      </c>
      <c r="E352" s="18">
        <v>6.4840191799999998</v>
      </c>
      <c r="F352" s="18">
        <v>-74.583265170000004</v>
      </c>
      <c r="G352" s="1">
        <v>10</v>
      </c>
      <c r="H352" s="1" t="s">
        <v>490</v>
      </c>
      <c r="I352" s="1" t="s">
        <v>122</v>
      </c>
      <c r="J352" s="1" t="s">
        <v>491</v>
      </c>
      <c r="K352" s="1" t="s">
        <v>494</v>
      </c>
      <c r="L352" s="1"/>
      <c r="M352" s="1" t="s">
        <v>494</v>
      </c>
      <c r="N352" s="1" t="s">
        <v>495</v>
      </c>
      <c r="O352" s="1" t="s">
        <v>496</v>
      </c>
      <c r="P352" s="20">
        <v>3</v>
      </c>
      <c r="Q352" s="1" t="s">
        <v>518</v>
      </c>
      <c r="R352" s="21" t="s">
        <v>519</v>
      </c>
      <c r="S352" s="1" t="s">
        <v>506</v>
      </c>
    </row>
    <row r="353" spans="1:19" ht="24" customHeight="1" x14ac:dyDescent="0.15">
      <c r="A353" s="1" t="s">
        <v>119</v>
      </c>
      <c r="B353" s="1" t="s">
        <v>120</v>
      </c>
      <c r="C353" s="1">
        <v>2342</v>
      </c>
      <c r="D353" s="18">
        <v>10</v>
      </c>
      <c r="E353" s="18">
        <v>6.4840464899999999</v>
      </c>
      <c r="F353" s="18">
        <v>-74.583349409999997</v>
      </c>
      <c r="G353" s="1">
        <v>10</v>
      </c>
      <c r="H353" s="1" t="s">
        <v>490</v>
      </c>
      <c r="I353" s="1" t="s">
        <v>122</v>
      </c>
      <c r="J353" s="1" t="s">
        <v>491</v>
      </c>
      <c r="K353" s="1" t="s">
        <v>494</v>
      </c>
      <c r="L353" s="1"/>
      <c r="M353" s="1" t="s">
        <v>494</v>
      </c>
      <c r="N353" s="1" t="s">
        <v>495</v>
      </c>
      <c r="O353" s="1" t="s">
        <v>496</v>
      </c>
      <c r="P353" s="20">
        <v>3</v>
      </c>
      <c r="Q353" s="1" t="s">
        <v>518</v>
      </c>
      <c r="R353" s="21" t="s">
        <v>519</v>
      </c>
      <c r="S353" s="1" t="s">
        <v>506</v>
      </c>
    </row>
    <row r="354" spans="1:19" ht="24" customHeight="1" x14ac:dyDescent="0.15">
      <c r="A354" s="1" t="s">
        <v>119</v>
      </c>
      <c r="B354" s="1" t="s">
        <v>120</v>
      </c>
      <c r="C354" s="1">
        <v>2343</v>
      </c>
      <c r="D354" s="18">
        <v>10</v>
      </c>
      <c r="E354" s="18">
        <v>6.4840768300000002</v>
      </c>
      <c r="F354" s="18">
        <v>-74.583429980000005</v>
      </c>
      <c r="G354" s="1">
        <v>10</v>
      </c>
      <c r="H354" s="1" t="s">
        <v>490</v>
      </c>
      <c r="I354" s="1" t="s">
        <v>122</v>
      </c>
      <c r="J354" s="1" t="s">
        <v>491</v>
      </c>
      <c r="K354" s="1" t="s">
        <v>494</v>
      </c>
      <c r="L354" s="1"/>
      <c r="M354" s="1" t="s">
        <v>494</v>
      </c>
      <c r="N354" s="1" t="s">
        <v>495</v>
      </c>
      <c r="O354" s="1" t="s">
        <v>496</v>
      </c>
      <c r="P354" s="20">
        <v>3</v>
      </c>
      <c r="Q354" s="1" t="s">
        <v>518</v>
      </c>
      <c r="R354" s="21" t="s">
        <v>519</v>
      </c>
      <c r="S354" s="1" t="s">
        <v>506</v>
      </c>
    </row>
    <row r="355" spans="1:19" ht="24" customHeight="1" x14ac:dyDescent="0.15">
      <c r="A355" s="1" t="s">
        <v>119</v>
      </c>
      <c r="B355" s="1" t="s">
        <v>120</v>
      </c>
      <c r="C355" s="1">
        <v>2344</v>
      </c>
      <c r="D355" s="18">
        <v>10</v>
      </c>
      <c r="E355" s="18">
        <v>6.48410668</v>
      </c>
      <c r="F355" s="18">
        <v>-74.58350781</v>
      </c>
      <c r="G355" s="1">
        <v>10</v>
      </c>
      <c r="H355" s="1" t="s">
        <v>490</v>
      </c>
      <c r="I355" s="1" t="s">
        <v>122</v>
      </c>
      <c r="J355" s="1" t="s">
        <v>491</v>
      </c>
      <c r="K355" s="1" t="s">
        <v>494</v>
      </c>
      <c r="L355" s="1"/>
      <c r="M355" s="1" t="s">
        <v>494</v>
      </c>
      <c r="N355" s="1" t="s">
        <v>495</v>
      </c>
      <c r="O355" s="1" t="s">
        <v>496</v>
      </c>
      <c r="P355" s="20">
        <v>3</v>
      </c>
      <c r="Q355" s="1" t="s">
        <v>518</v>
      </c>
      <c r="R355" s="21" t="s">
        <v>519</v>
      </c>
      <c r="S355" s="1" t="s">
        <v>506</v>
      </c>
    </row>
    <row r="356" spans="1:19" ht="24" customHeight="1" x14ac:dyDescent="0.15">
      <c r="A356" s="1" t="s">
        <v>119</v>
      </c>
      <c r="B356" s="1" t="s">
        <v>120</v>
      </c>
      <c r="C356" s="1">
        <v>2345</v>
      </c>
      <c r="D356" s="18">
        <v>10</v>
      </c>
      <c r="E356" s="18">
        <v>6.4841362599999997</v>
      </c>
      <c r="F356" s="18">
        <v>-74.583583480000001</v>
      </c>
      <c r="G356" s="1">
        <v>10</v>
      </c>
      <c r="H356" s="1" t="s">
        <v>490</v>
      </c>
      <c r="I356" s="1" t="s">
        <v>122</v>
      </c>
      <c r="J356" s="1" t="s">
        <v>491</v>
      </c>
      <c r="K356" s="1" t="s">
        <v>494</v>
      </c>
      <c r="L356" s="1"/>
      <c r="M356" s="1" t="s">
        <v>494</v>
      </c>
      <c r="N356" s="1" t="s">
        <v>495</v>
      </c>
      <c r="O356" s="1" t="s">
        <v>496</v>
      </c>
      <c r="P356" s="20">
        <v>3</v>
      </c>
      <c r="Q356" s="1" t="s">
        <v>518</v>
      </c>
      <c r="R356" s="21" t="s">
        <v>519</v>
      </c>
      <c r="S356" s="1" t="s">
        <v>506</v>
      </c>
    </row>
    <row r="357" spans="1:19" ht="24" customHeight="1" x14ac:dyDescent="0.15">
      <c r="A357" s="1" t="s">
        <v>119</v>
      </c>
      <c r="B357" s="1" t="s">
        <v>120</v>
      </c>
      <c r="C357" s="1">
        <v>2346</v>
      </c>
      <c r="D357" s="18">
        <v>10</v>
      </c>
      <c r="E357" s="18">
        <v>6.4841685699999996</v>
      </c>
      <c r="F357" s="18">
        <v>-74.583658670000005</v>
      </c>
      <c r="G357" s="1">
        <v>10</v>
      </c>
      <c r="H357" s="1" t="s">
        <v>490</v>
      </c>
      <c r="I357" s="1" t="s">
        <v>122</v>
      </c>
      <c r="J357" s="1" t="s">
        <v>491</v>
      </c>
      <c r="K357" s="1" t="s">
        <v>494</v>
      </c>
      <c r="L357" s="1"/>
      <c r="M357" s="1" t="s">
        <v>494</v>
      </c>
      <c r="N357" s="1" t="s">
        <v>495</v>
      </c>
      <c r="O357" s="1" t="s">
        <v>496</v>
      </c>
      <c r="P357" s="20">
        <v>3</v>
      </c>
      <c r="Q357" s="1" t="s">
        <v>518</v>
      </c>
      <c r="R357" s="21" t="s">
        <v>519</v>
      </c>
      <c r="S357" s="1" t="s">
        <v>506</v>
      </c>
    </row>
    <row r="358" spans="1:19" ht="24" customHeight="1" x14ac:dyDescent="0.15">
      <c r="A358" s="1" t="s">
        <v>119</v>
      </c>
      <c r="B358" s="1" t="s">
        <v>120</v>
      </c>
      <c r="C358" s="1">
        <v>2347</v>
      </c>
      <c r="D358" s="18">
        <v>10</v>
      </c>
      <c r="E358" s="18">
        <v>6.48420431</v>
      </c>
      <c r="F358" s="18">
        <v>-74.583733690000003</v>
      </c>
      <c r="G358" s="1">
        <v>10</v>
      </c>
      <c r="H358" s="1" t="s">
        <v>490</v>
      </c>
      <c r="I358" s="1" t="s">
        <v>122</v>
      </c>
      <c r="J358" s="1" t="s">
        <v>491</v>
      </c>
      <c r="K358" s="1" t="s">
        <v>494</v>
      </c>
      <c r="L358" s="1"/>
      <c r="M358" s="1" t="s">
        <v>494</v>
      </c>
      <c r="N358" s="1" t="s">
        <v>495</v>
      </c>
      <c r="O358" s="1" t="s">
        <v>496</v>
      </c>
      <c r="P358" s="20">
        <v>3</v>
      </c>
      <c r="Q358" s="1" t="s">
        <v>518</v>
      </c>
      <c r="R358" s="21" t="s">
        <v>519</v>
      </c>
      <c r="S358" s="1" t="s">
        <v>506</v>
      </c>
    </row>
    <row r="359" spans="1:19" ht="24" customHeight="1" x14ac:dyDescent="0.15">
      <c r="A359" s="1" t="s">
        <v>119</v>
      </c>
      <c r="B359" s="1" t="s">
        <v>120</v>
      </c>
      <c r="C359" s="1">
        <v>2348</v>
      </c>
      <c r="D359" s="18">
        <v>10</v>
      </c>
      <c r="E359" s="18">
        <v>6.48424231</v>
      </c>
      <c r="F359" s="18">
        <v>-74.583809930000001</v>
      </c>
      <c r="G359" s="1">
        <v>10</v>
      </c>
      <c r="H359" s="1" t="s">
        <v>490</v>
      </c>
      <c r="I359" s="1" t="s">
        <v>122</v>
      </c>
      <c r="J359" s="1" t="s">
        <v>491</v>
      </c>
      <c r="K359" s="1" t="s">
        <v>494</v>
      </c>
      <c r="L359" s="1"/>
      <c r="M359" s="1" t="s">
        <v>494</v>
      </c>
      <c r="N359" s="1" t="s">
        <v>495</v>
      </c>
      <c r="O359" s="1" t="s">
        <v>496</v>
      </c>
      <c r="P359" s="20">
        <v>3</v>
      </c>
      <c r="Q359" s="1" t="s">
        <v>518</v>
      </c>
      <c r="R359" s="21" t="s">
        <v>519</v>
      </c>
      <c r="S359" s="1" t="s">
        <v>506</v>
      </c>
    </row>
    <row r="360" spans="1:19" ht="24" customHeight="1" x14ac:dyDescent="0.15">
      <c r="A360" s="1" t="s">
        <v>119</v>
      </c>
      <c r="B360" s="1" t="s">
        <v>120</v>
      </c>
      <c r="C360" s="1">
        <v>2349</v>
      </c>
      <c r="D360" s="18">
        <v>10</v>
      </c>
      <c r="E360" s="18">
        <v>6.4842801899999998</v>
      </c>
      <c r="F360" s="18">
        <v>-74.583889229999997</v>
      </c>
      <c r="G360" s="1">
        <v>10</v>
      </c>
      <c r="H360" s="1" t="s">
        <v>490</v>
      </c>
      <c r="I360" s="1" t="s">
        <v>122</v>
      </c>
      <c r="J360" s="1" t="s">
        <v>491</v>
      </c>
      <c r="K360" s="1" t="s">
        <v>494</v>
      </c>
      <c r="L360" s="1"/>
      <c r="M360" s="1" t="s">
        <v>494</v>
      </c>
      <c r="N360" s="1" t="s">
        <v>495</v>
      </c>
      <c r="O360" s="1" t="s">
        <v>496</v>
      </c>
      <c r="P360" s="20">
        <v>3</v>
      </c>
      <c r="Q360" s="1" t="s">
        <v>518</v>
      </c>
      <c r="R360" s="21" t="s">
        <v>519</v>
      </c>
      <c r="S360" s="1" t="s">
        <v>506</v>
      </c>
    </row>
    <row r="361" spans="1:19" ht="24" customHeight="1" x14ac:dyDescent="0.15">
      <c r="A361" s="1" t="s">
        <v>119</v>
      </c>
      <c r="B361" s="1" t="s">
        <v>120</v>
      </c>
      <c r="C361" s="1">
        <v>2350</v>
      </c>
      <c r="D361" s="18">
        <v>10</v>
      </c>
      <c r="E361" s="18">
        <v>6.4843176099999997</v>
      </c>
      <c r="F361" s="18">
        <v>-74.583970249999993</v>
      </c>
      <c r="G361" s="1">
        <v>10</v>
      </c>
      <c r="H361" s="1" t="s">
        <v>490</v>
      </c>
      <c r="I361" s="1" t="s">
        <v>122</v>
      </c>
      <c r="J361" s="1" t="s">
        <v>491</v>
      </c>
      <c r="K361" s="1" t="s">
        <v>494</v>
      </c>
      <c r="L361" s="1"/>
      <c r="M361" s="1" t="s">
        <v>494</v>
      </c>
      <c r="N361" s="1" t="s">
        <v>495</v>
      </c>
      <c r="O361" s="1" t="s">
        <v>496</v>
      </c>
      <c r="P361" s="20">
        <v>3</v>
      </c>
      <c r="Q361" s="1" t="s">
        <v>518</v>
      </c>
      <c r="R361" s="21" t="s">
        <v>519</v>
      </c>
      <c r="S361" s="1" t="s">
        <v>506</v>
      </c>
    </row>
    <row r="362" spans="1:19" ht="24" customHeight="1" x14ac:dyDescent="0.15">
      <c r="A362" s="1" t="s">
        <v>119</v>
      </c>
      <c r="B362" s="1" t="s">
        <v>120</v>
      </c>
      <c r="C362" s="1">
        <v>2351</v>
      </c>
      <c r="D362" s="18">
        <v>10</v>
      </c>
      <c r="E362" s="18">
        <v>6.4843413099999996</v>
      </c>
      <c r="F362" s="18">
        <v>-74.584054359999996</v>
      </c>
      <c r="G362" s="1">
        <v>10</v>
      </c>
      <c r="H362" s="1" t="s">
        <v>490</v>
      </c>
      <c r="I362" s="1" t="s">
        <v>122</v>
      </c>
      <c r="J362" s="1" t="s">
        <v>491</v>
      </c>
      <c r="K362" s="1" t="s">
        <v>494</v>
      </c>
      <c r="L362" s="1"/>
      <c r="M362" s="1" t="s">
        <v>494</v>
      </c>
      <c r="N362" s="1" t="s">
        <v>495</v>
      </c>
      <c r="O362" s="1" t="s">
        <v>496</v>
      </c>
      <c r="P362" s="20">
        <v>3</v>
      </c>
      <c r="Q362" s="1" t="s">
        <v>518</v>
      </c>
      <c r="R362" s="21" t="s">
        <v>519</v>
      </c>
      <c r="S362" s="1" t="s">
        <v>506</v>
      </c>
    </row>
    <row r="363" spans="1:19" ht="24" customHeight="1" x14ac:dyDescent="0.15">
      <c r="A363" s="1" t="s">
        <v>119</v>
      </c>
      <c r="B363" s="1" t="s">
        <v>120</v>
      </c>
      <c r="C363" s="1">
        <v>2352</v>
      </c>
      <c r="D363" s="18">
        <v>10</v>
      </c>
      <c r="E363" s="18">
        <v>6.4843387699999999</v>
      </c>
      <c r="F363" s="18">
        <v>-74.584136209999997</v>
      </c>
      <c r="G363" s="1">
        <v>10</v>
      </c>
      <c r="H363" s="1" t="s">
        <v>490</v>
      </c>
      <c r="I363" s="1" t="s">
        <v>122</v>
      </c>
      <c r="J363" s="1" t="s">
        <v>491</v>
      </c>
      <c r="K363" s="1" t="s">
        <v>494</v>
      </c>
      <c r="L363" s="1"/>
      <c r="M363" s="1" t="s">
        <v>494</v>
      </c>
      <c r="N363" s="1" t="s">
        <v>495</v>
      </c>
      <c r="O363" s="1" t="s">
        <v>496</v>
      </c>
      <c r="P363" s="20">
        <v>3</v>
      </c>
      <c r="Q363" s="1" t="s">
        <v>518</v>
      </c>
      <c r="R363" s="21" t="s">
        <v>519</v>
      </c>
      <c r="S363" s="1" t="s">
        <v>506</v>
      </c>
    </row>
    <row r="364" spans="1:19" ht="24" customHeight="1" x14ac:dyDescent="0.15">
      <c r="A364" s="1" t="s">
        <v>119</v>
      </c>
      <c r="B364" s="1" t="s">
        <v>120</v>
      </c>
      <c r="C364" s="1">
        <v>2353</v>
      </c>
      <c r="D364" s="18">
        <v>10</v>
      </c>
      <c r="E364" s="18">
        <v>6.48431581</v>
      </c>
      <c r="F364" s="18">
        <v>-74.584211809999999</v>
      </c>
      <c r="G364" s="1">
        <v>10</v>
      </c>
      <c r="H364" s="1" t="s">
        <v>490</v>
      </c>
      <c r="I364" s="1" t="s">
        <v>122</v>
      </c>
      <c r="J364" s="1" t="s">
        <v>491</v>
      </c>
      <c r="K364" s="1" t="s">
        <v>494</v>
      </c>
      <c r="L364" s="1"/>
      <c r="M364" s="1" t="s">
        <v>494</v>
      </c>
      <c r="N364" s="1" t="s">
        <v>495</v>
      </c>
      <c r="O364" s="1" t="s">
        <v>496</v>
      </c>
      <c r="P364" s="20">
        <v>3</v>
      </c>
      <c r="Q364" s="1" t="s">
        <v>518</v>
      </c>
      <c r="R364" s="21" t="s">
        <v>519</v>
      </c>
      <c r="S364" s="1" t="s">
        <v>506</v>
      </c>
    </row>
    <row r="365" spans="1:19" ht="24" customHeight="1" x14ac:dyDescent="0.15">
      <c r="A365" s="1" t="s">
        <v>119</v>
      </c>
      <c r="B365" s="1" t="s">
        <v>120</v>
      </c>
      <c r="C365" s="1">
        <v>2354</v>
      </c>
      <c r="D365" s="18">
        <v>10</v>
      </c>
      <c r="E365" s="18">
        <v>6.4842820899999998</v>
      </c>
      <c r="F365" s="18">
        <v>-74.584282110000004</v>
      </c>
      <c r="G365" s="1">
        <v>10</v>
      </c>
      <c r="H365" s="1" t="s">
        <v>490</v>
      </c>
      <c r="I365" s="1" t="s">
        <v>122</v>
      </c>
      <c r="J365" s="1" t="s">
        <v>491</v>
      </c>
      <c r="K365" s="1" t="s">
        <v>494</v>
      </c>
      <c r="L365" s="1"/>
      <c r="M365" s="1" t="s">
        <v>494</v>
      </c>
      <c r="N365" s="1" t="s">
        <v>495</v>
      </c>
      <c r="O365" s="1" t="s">
        <v>496</v>
      </c>
      <c r="P365" s="20">
        <v>3</v>
      </c>
      <c r="Q365" s="1" t="s">
        <v>518</v>
      </c>
      <c r="R365" s="21" t="s">
        <v>519</v>
      </c>
      <c r="S365" s="1" t="s">
        <v>506</v>
      </c>
    </row>
    <row r="366" spans="1:19" ht="24" customHeight="1" x14ac:dyDescent="0.15">
      <c r="A366" s="1" t="s">
        <v>119</v>
      </c>
      <c r="B366" s="1" t="s">
        <v>120</v>
      </c>
      <c r="C366" s="1">
        <v>2356</v>
      </c>
      <c r="D366" s="18">
        <v>10</v>
      </c>
      <c r="E366" s="18">
        <v>6.4841966500000003</v>
      </c>
      <c r="F366" s="18">
        <v>-74.584417509999994</v>
      </c>
      <c r="G366" s="1">
        <v>10</v>
      </c>
      <c r="H366" s="1" t="s">
        <v>490</v>
      </c>
      <c r="I366" s="1" t="s">
        <v>122</v>
      </c>
      <c r="J366" s="1" t="s">
        <v>491</v>
      </c>
      <c r="K366" s="1" t="s">
        <v>494</v>
      </c>
      <c r="L366" s="1"/>
      <c r="M366" s="1" t="s">
        <v>494</v>
      </c>
      <c r="N366" s="1" t="s">
        <v>495</v>
      </c>
      <c r="O366" s="1" t="s">
        <v>496</v>
      </c>
      <c r="P366" s="20">
        <v>3</v>
      </c>
      <c r="Q366" s="1" t="s">
        <v>518</v>
      </c>
      <c r="R366" s="21" t="s">
        <v>519</v>
      </c>
      <c r="S366" s="1" t="s">
        <v>506</v>
      </c>
    </row>
    <row r="367" spans="1:19" ht="24" customHeight="1" x14ac:dyDescent="0.15">
      <c r="A367" s="1" t="s">
        <v>119</v>
      </c>
      <c r="B367" s="1" t="s">
        <v>120</v>
      </c>
      <c r="C367" s="1">
        <v>2357</v>
      </c>
      <c r="D367" s="18">
        <v>10</v>
      </c>
      <c r="E367" s="18">
        <v>6.4841449100000004</v>
      </c>
      <c r="F367" s="18">
        <v>-74.584490540000004</v>
      </c>
      <c r="G367" s="1">
        <v>10</v>
      </c>
      <c r="H367" s="1" t="s">
        <v>490</v>
      </c>
      <c r="I367" s="1" t="s">
        <v>122</v>
      </c>
      <c r="J367" s="1" t="s">
        <v>491</v>
      </c>
      <c r="K367" s="1" t="s">
        <v>494</v>
      </c>
      <c r="L367" s="1"/>
      <c r="M367" s="1" t="s">
        <v>494</v>
      </c>
      <c r="N367" s="1" t="s">
        <v>495</v>
      </c>
      <c r="O367" s="1" t="s">
        <v>496</v>
      </c>
      <c r="P367" s="20">
        <v>3</v>
      </c>
      <c r="Q367" s="1" t="s">
        <v>518</v>
      </c>
      <c r="R367" s="21" t="s">
        <v>519</v>
      </c>
      <c r="S367" s="1" t="s">
        <v>506</v>
      </c>
    </row>
    <row r="368" spans="1:19" ht="24" customHeight="1" x14ac:dyDescent="0.15">
      <c r="A368" s="1" t="s">
        <v>119</v>
      </c>
      <c r="B368" s="1" t="s">
        <v>120</v>
      </c>
      <c r="C368" s="1">
        <v>2359</v>
      </c>
      <c r="D368" s="18">
        <v>10</v>
      </c>
      <c r="E368" s="18">
        <v>6.4840524899999998</v>
      </c>
      <c r="F368" s="18">
        <v>-74.584628339999995</v>
      </c>
      <c r="G368" s="1">
        <v>10</v>
      </c>
      <c r="H368" s="1" t="s">
        <v>490</v>
      </c>
      <c r="I368" s="1" t="s">
        <v>122</v>
      </c>
      <c r="J368" s="1" t="s">
        <v>491</v>
      </c>
      <c r="K368" s="1" t="s">
        <v>494</v>
      </c>
      <c r="L368" s="1"/>
      <c r="M368" s="1" t="s">
        <v>494</v>
      </c>
      <c r="N368" s="1" t="s">
        <v>495</v>
      </c>
      <c r="O368" s="1" t="s">
        <v>496</v>
      </c>
      <c r="P368" s="20">
        <v>3</v>
      </c>
      <c r="Q368" s="1" t="s">
        <v>518</v>
      </c>
      <c r="R368" s="21" t="s">
        <v>519</v>
      </c>
      <c r="S368" s="1" t="s">
        <v>506</v>
      </c>
    </row>
    <row r="369" spans="1:19" ht="24" customHeight="1" x14ac:dyDescent="0.15">
      <c r="A369" s="1" t="s">
        <v>119</v>
      </c>
      <c r="B369" s="1" t="s">
        <v>120</v>
      </c>
      <c r="C369" s="1">
        <v>2360</v>
      </c>
      <c r="D369" s="18">
        <v>10</v>
      </c>
      <c r="E369" s="18">
        <v>6.4840109400000001</v>
      </c>
      <c r="F369" s="18">
        <v>-74.58469461</v>
      </c>
      <c r="G369" s="1">
        <v>10</v>
      </c>
      <c r="H369" s="1" t="s">
        <v>490</v>
      </c>
      <c r="I369" s="1" t="s">
        <v>122</v>
      </c>
      <c r="J369" s="1" t="s">
        <v>491</v>
      </c>
      <c r="K369" s="1" t="s">
        <v>494</v>
      </c>
      <c r="L369" s="1"/>
      <c r="M369" s="1" t="s">
        <v>494</v>
      </c>
      <c r="N369" s="1" t="s">
        <v>495</v>
      </c>
      <c r="O369" s="1" t="s">
        <v>496</v>
      </c>
      <c r="P369" s="20">
        <v>3</v>
      </c>
      <c r="Q369" s="1" t="s">
        <v>518</v>
      </c>
      <c r="R369" s="21" t="s">
        <v>519</v>
      </c>
      <c r="S369" s="1" t="s">
        <v>506</v>
      </c>
    </row>
    <row r="370" spans="1:19" ht="24" customHeight="1" x14ac:dyDescent="0.15">
      <c r="A370" s="1" t="s">
        <v>119</v>
      </c>
      <c r="B370" s="1" t="s">
        <v>120</v>
      </c>
      <c r="C370" s="1">
        <v>2361</v>
      </c>
      <c r="D370" s="18">
        <v>10</v>
      </c>
      <c r="E370" s="18">
        <v>6.48397018</v>
      </c>
      <c r="F370" s="18">
        <v>-74.584763510000002</v>
      </c>
      <c r="G370" s="1">
        <v>10</v>
      </c>
      <c r="H370" s="1" t="s">
        <v>490</v>
      </c>
      <c r="I370" s="1" t="s">
        <v>122</v>
      </c>
      <c r="J370" s="1" t="s">
        <v>491</v>
      </c>
      <c r="K370" s="1" t="s">
        <v>494</v>
      </c>
      <c r="L370" s="1"/>
      <c r="M370" s="1" t="s">
        <v>494</v>
      </c>
      <c r="N370" s="1" t="s">
        <v>495</v>
      </c>
      <c r="O370" s="1" t="s">
        <v>496</v>
      </c>
      <c r="P370" s="20">
        <v>3</v>
      </c>
      <c r="Q370" s="1" t="s">
        <v>518</v>
      </c>
      <c r="R370" s="21" t="s">
        <v>519</v>
      </c>
      <c r="S370" s="1" t="s">
        <v>506</v>
      </c>
    </row>
    <row r="371" spans="1:19" ht="24" customHeight="1" x14ac:dyDescent="0.15">
      <c r="A371" s="1" t="s">
        <v>119</v>
      </c>
      <c r="B371" s="1" t="s">
        <v>120</v>
      </c>
      <c r="C371" s="1">
        <v>2362</v>
      </c>
      <c r="D371" s="18">
        <v>10</v>
      </c>
      <c r="E371" s="18">
        <v>6.4839315099999997</v>
      </c>
      <c r="F371" s="18">
        <v>-74.584837059999998</v>
      </c>
      <c r="G371" s="1">
        <v>10</v>
      </c>
      <c r="H371" s="1" t="s">
        <v>490</v>
      </c>
      <c r="I371" s="1" t="s">
        <v>122</v>
      </c>
      <c r="J371" s="1" t="s">
        <v>491</v>
      </c>
      <c r="K371" s="1" t="s">
        <v>494</v>
      </c>
      <c r="L371" s="1"/>
      <c r="M371" s="1" t="s">
        <v>494</v>
      </c>
      <c r="N371" s="1" t="s">
        <v>495</v>
      </c>
      <c r="O371" s="1" t="s">
        <v>496</v>
      </c>
      <c r="P371" s="20">
        <v>3</v>
      </c>
      <c r="Q371" s="1" t="s">
        <v>518</v>
      </c>
      <c r="R371" s="21" t="s">
        <v>519</v>
      </c>
      <c r="S371" s="1" t="s">
        <v>506</v>
      </c>
    </row>
    <row r="372" spans="1:19" ht="24" customHeight="1" x14ac:dyDescent="0.15">
      <c r="A372" s="1" t="s">
        <v>119</v>
      </c>
      <c r="B372" s="1" t="s">
        <v>120</v>
      </c>
      <c r="C372" s="1">
        <v>2363</v>
      </c>
      <c r="D372" s="18">
        <v>10</v>
      </c>
      <c r="E372" s="18">
        <v>6.4839013100000003</v>
      </c>
      <c r="F372" s="18">
        <v>-74.584917039999993</v>
      </c>
      <c r="G372" s="1">
        <v>10</v>
      </c>
      <c r="H372" s="1" t="s">
        <v>490</v>
      </c>
      <c r="I372" s="1" t="s">
        <v>122</v>
      </c>
      <c r="J372" s="1" t="s">
        <v>491</v>
      </c>
      <c r="K372" s="1" t="s">
        <v>494</v>
      </c>
      <c r="L372" s="1"/>
      <c r="M372" s="1" t="s">
        <v>494</v>
      </c>
      <c r="N372" s="1" t="s">
        <v>495</v>
      </c>
      <c r="O372" s="1" t="s">
        <v>496</v>
      </c>
      <c r="P372" s="20">
        <v>3</v>
      </c>
      <c r="Q372" s="1" t="s">
        <v>518</v>
      </c>
      <c r="R372" s="21" t="s">
        <v>519</v>
      </c>
      <c r="S372" s="1" t="s">
        <v>506</v>
      </c>
    </row>
    <row r="373" spans="1:19" ht="24" customHeight="1" x14ac:dyDescent="0.15">
      <c r="A373" s="1" t="s">
        <v>119</v>
      </c>
      <c r="B373" s="1" t="s">
        <v>120</v>
      </c>
      <c r="C373" s="1">
        <v>2364</v>
      </c>
      <c r="D373" s="18">
        <v>10</v>
      </c>
      <c r="E373" s="18">
        <v>6.4838810499999999</v>
      </c>
      <c r="F373" s="18">
        <v>-74.585002939999995</v>
      </c>
      <c r="G373" s="1">
        <v>10</v>
      </c>
      <c r="H373" s="1" t="s">
        <v>490</v>
      </c>
      <c r="I373" s="1" t="s">
        <v>122</v>
      </c>
      <c r="J373" s="1" t="s">
        <v>491</v>
      </c>
      <c r="K373" s="1" t="s">
        <v>494</v>
      </c>
      <c r="L373" s="1"/>
      <c r="M373" s="1" t="s">
        <v>494</v>
      </c>
      <c r="N373" s="1" t="s">
        <v>495</v>
      </c>
      <c r="O373" s="1" t="s">
        <v>496</v>
      </c>
      <c r="P373" s="20">
        <v>3</v>
      </c>
      <c r="Q373" s="1" t="s">
        <v>518</v>
      </c>
      <c r="R373" s="21" t="s">
        <v>519</v>
      </c>
      <c r="S373" s="1" t="s">
        <v>506</v>
      </c>
    </row>
    <row r="374" spans="1:19" ht="24" customHeight="1" x14ac:dyDescent="0.15">
      <c r="A374" s="1" t="s">
        <v>119</v>
      </c>
      <c r="B374" s="1" t="s">
        <v>120</v>
      </c>
      <c r="C374" s="1">
        <v>2365</v>
      </c>
      <c r="D374" s="18">
        <v>10</v>
      </c>
      <c r="E374" s="18">
        <v>6.4838750599999999</v>
      </c>
      <c r="F374" s="18">
        <v>-74.585091779999999</v>
      </c>
      <c r="G374" s="1">
        <v>10</v>
      </c>
      <c r="H374" s="1" t="s">
        <v>490</v>
      </c>
      <c r="I374" s="1" t="s">
        <v>122</v>
      </c>
      <c r="J374" s="1" t="s">
        <v>491</v>
      </c>
      <c r="K374" s="1" t="s">
        <v>494</v>
      </c>
      <c r="L374" s="1"/>
      <c r="M374" s="1" t="s">
        <v>494</v>
      </c>
      <c r="N374" s="1" t="s">
        <v>495</v>
      </c>
      <c r="O374" s="1" t="s">
        <v>496</v>
      </c>
      <c r="P374" s="20">
        <v>3</v>
      </c>
      <c r="Q374" s="1" t="s">
        <v>518</v>
      </c>
      <c r="R374" s="21" t="s">
        <v>519</v>
      </c>
      <c r="S374" s="1" t="s">
        <v>506</v>
      </c>
    </row>
    <row r="375" spans="1:19" ht="24" customHeight="1" x14ac:dyDescent="0.15">
      <c r="A375" s="1" t="s">
        <v>119</v>
      </c>
      <c r="B375" s="1" t="s">
        <v>120</v>
      </c>
      <c r="C375" s="1">
        <v>2366</v>
      </c>
      <c r="D375" s="18">
        <v>10</v>
      </c>
      <c r="E375" s="18">
        <v>6.48387957</v>
      </c>
      <c r="F375" s="18">
        <v>-74.585181230000003</v>
      </c>
      <c r="G375" s="1">
        <v>10</v>
      </c>
      <c r="H375" s="1" t="s">
        <v>490</v>
      </c>
      <c r="I375" s="1" t="s">
        <v>122</v>
      </c>
      <c r="J375" s="1" t="s">
        <v>491</v>
      </c>
      <c r="K375" s="1" t="s">
        <v>494</v>
      </c>
      <c r="L375" s="1"/>
      <c r="M375" s="1" t="s">
        <v>494</v>
      </c>
      <c r="N375" s="1" t="s">
        <v>495</v>
      </c>
      <c r="O375" s="1" t="s">
        <v>496</v>
      </c>
      <c r="P375" s="20">
        <v>3</v>
      </c>
      <c r="Q375" s="1" t="s">
        <v>518</v>
      </c>
      <c r="R375" s="21" t="s">
        <v>519</v>
      </c>
      <c r="S375" s="1" t="s">
        <v>506</v>
      </c>
    </row>
    <row r="376" spans="1:19" ht="24" customHeight="1" x14ac:dyDescent="0.15">
      <c r="A376" s="1" t="s">
        <v>119</v>
      </c>
      <c r="B376" s="1" t="s">
        <v>120</v>
      </c>
      <c r="C376" s="1">
        <v>2367</v>
      </c>
      <c r="D376" s="18">
        <v>10</v>
      </c>
      <c r="E376" s="18">
        <v>6.4838879499999997</v>
      </c>
      <c r="F376" s="18">
        <v>-74.585269980000007</v>
      </c>
      <c r="G376" s="1">
        <v>10</v>
      </c>
      <c r="H376" s="1" t="s">
        <v>490</v>
      </c>
      <c r="I376" s="1" t="s">
        <v>122</v>
      </c>
      <c r="J376" s="1" t="s">
        <v>491</v>
      </c>
      <c r="K376" s="1" t="s">
        <v>494</v>
      </c>
      <c r="L376" s="1"/>
      <c r="M376" s="1" t="s">
        <v>494</v>
      </c>
      <c r="N376" s="1" t="s">
        <v>495</v>
      </c>
      <c r="O376" s="1" t="s">
        <v>496</v>
      </c>
      <c r="P376" s="20">
        <v>3</v>
      </c>
      <c r="Q376" s="1" t="s">
        <v>518</v>
      </c>
      <c r="R376" s="21" t="s">
        <v>519</v>
      </c>
      <c r="S376" s="1" t="s">
        <v>506</v>
      </c>
    </row>
    <row r="377" spans="1:19" ht="24" customHeight="1" x14ac:dyDescent="0.15">
      <c r="A377" s="1" t="s">
        <v>119</v>
      </c>
      <c r="B377" s="1" t="s">
        <v>120</v>
      </c>
      <c r="C377" s="1">
        <v>2368</v>
      </c>
      <c r="D377" s="18">
        <v>10</v>
      </c>
      <c r="E377" s="18">
        <v>6.4838968299999999</v>
      </c>
      <c r="F377" s="18">
        <v>-74.585358409999998</v>
      </c>
      <c r="G377" s="1">
        <v>10</v>
      </c>
      <c r="H377" s="1" t="s">
        <v>490</v>
      </c>
      <c r="I377" s="1" t="s">
        <v>122</v>
      </c>
      <c r="J377" s="1" t="s">
        <v>491</v>
      </c>
      <c r="K377" s="1" t="s">
        <v>494</v>
      </c>
      <c r="L377" s="1"/>
      <c r="M377" s="1" t="s">
        <v>494</v>
      </c>
      <c r="N377" s="1" t="s">
        <v>495</v>
      </c>
      <c r="O377" s="1" t="s">
        <v>496</v>
      </c>
      <c r="P377" s="20">
        <v>3</v>
      </c>
      <c r="Q377" s="1" t="s">
        <v>518</v>
      </c>
      <c r="R377" s="21" t="s">
        <v>519</v>
      </c>
      <c r="S377" s="1" t="s">
        <v>506</v>
      </c>
    </row>
    <row r="378" spans="1:19" ht="24" customHeight="1" x14ac:dyDescent="0.15">
      <c r="A378" s="1" t="s">
        <v>119</v>
      </c>
      <c r="B378" s="1" t="s">
        <v>120</v>
      </c>
      <c r="C378" s="1">
        <v>2369</v>
      </c>
      <c r="D378" s="18">
        <v>10</v>
      </c>
      <c r="E378" s="18">
        <v>6.4839026300000002</v>
      </c>
      <c r="F378" s="18">
        <v>-74.585444480000007</v>
      </c>
      <c r="G378" s="1">
        <v>10</v>
      </c>
      <c r="H378" s="1" t="s">
        <v>490</v>
      </c>
      <c r="I378" s="1" t="s">
        <v>122</v>
      </c>
      <c r="J378" s="1" t="s">
        <v>491</v>
      </c>
      <c r="K378" s="1" t="s">
        <v>494</v>
      </c>
      <c r="L378" s="1"/>
      <c r="M378" s="1" t="s">
        <v>494</v>
      </c>
      <c r="N378" s="1" t="s">
        <v>495</v>
      </c>
      <c r="O378" s="1" t="s">
        <v>496</v>
      </c>
      <c r="P378" s="20">
        <v>3</v>
      </c>
      <c r="Q378" s="1" t="s">
        <v>518</v>
      </c>
      <c r="R378" s="21" t="s">
        <v>519</v>
      </c>
      <c r="S378" s="1" t="s">
        <v>506</v>
      </c>
    </row>
    <row r="379" spans="1:19" ht="24" customHeight="1" x14ac:dyDescent="0.15">
      <c r="A379" s="1" t="s">
        <v>119</v>
      </c>
      <c r="B379" s="1" t="s">
        <v>120</v>
      </c>
      <c r="C379" s="1">
        <v>2370</v>
      </c>
      <c r="D379" s="18">
        <v>10</v>
      </c>
      <c r="E379" s="18">
        <v>6.4839065700000003</v>
      </c>
      <c r="F379" s="18">
        <v>-74.585526529999996</v>
      </c>
      <c r="G379" s="1">
        <v>10</v>
      </c>
      <c r="H379" s="1" t="s">
        <v>490</v>
      </c>
      <c r="I379" s="1" t="s">
        <v>122</v>
      </c>
      <c r="J379" s="1" t="s">
        <v>491</v>
      </c>
      <c r="K379" s="1" t="s">
        <v>494</v>
      </c>
      <c r="L379" s="1"/>
      <c r="M379" s="1" t="s">
        <v>494</v>
      </c>
      <c r="N379" s="1" t="s">
        <v>495</v>
      </c>
      <c r="O379" s="1" t="s">
        <v>496</v>
      </c>
      <c r="P379" s="20">
        <v>3</v>
      </c>
      <c r="Q379" s="1" t="s">
        <v>518</v>
      </c>
      <c r="R379" s="21" t="s">
        <v>519</v>
      </c>
      <c r="S379" s="1" t="s">
        <v>506</v>
      </c>
    </row>
    <row r="380" spans="1:19" ht="24" customHeight="1" x14ac:dyDescent="0.15">
      <c r="A380" s="1" t="s">
        <v>119</v>
      </c>
      <c r="B380" s="1" t="s">
        <v>120</v>
      </c>
      <c r="C380" s="1">
        <v>2371</v>
      </c>
      <c r="D380" s="18">
        <v>10</v>
      </c>
      <c r="E380" s="18">
        <v>6.4839094900000003</v>
      </c>
      <c r="F380" s="18">
        <v>-74.58560593</v>
      </c>
      <c r="G380" s="1">
        <v>10</v>
      </c>
      <c r="H380" s="1" t="s">
        <v>490</v>
      </c>
      <c r="I380" s="1" t="s">
        <v>122</v>
      </c>
      <c r="J380" s="1" t="s">
        <v>491</v>
      </c>
      <c r="K380" s="1" t="s">
        <v>494</v>
      </c>
      <c r="L380" s="1"/>
      <c r="M380" s="1" t="s">
        <v>494</v>
      </c>
      <c r="N380" s="1" t="s">
        <v>495</v>
      </c>
      <c r="O380" s="1" t="s">
        <v>496</v>
      </c>
      <c r="P380" s="20">
        <v>3</v>
      </c>
      <c r="Q380" s="1" t="s">
        <v>518</v>
      </c>
      <c r="R380" s="21" t="s">
        <v>519</v>
      </c>
      <c r="S380" s="1" t="s">
        <v>506</v>
      </c>
    </row>
    <row r="381" spans="1:19" ht="24" customHeight="1" x14ac:dyDescent="0.15">
      <c r="A381" s="1" t="s">
        <v>119</v>
      </c>
      <c r="B381" s="1" t="s">
        <v>120</v>
      </c>
      <c r="C381" s="1">
        <v>2372</v>
      </c>
      <c r="D381" s="18">
        <v>10</v>
      </c>
      <c r="E381" s="18">
        <v>6.4839117699999997</v>
      </c>
      <c r="F381" s="18">
        <v>-74.585684020000002</v>
      </c>
      <c r="G381" s="1">
        <v>10</v>
      </c>
      <c r="H381" s="1" t="s">
        <v>490</v>
      </c>
      <c r="I381" s="1" t="s">
        <v>122</v>
      </c>
      <c r="J381" s="1" t="s">
        <v>491</v>
      </c>
      <c r="K381" s="1" t="s">
        <v>494</v>
      </c>
      <c r="L381" s="1"/>
      <c r="M381" s="1" t="s">
        <v>494</v>
      </c>
      <c r="N381" s="1" t="s">
        <v>495</v>
      </c>
      <c r="O381" s="1" t="s">
        <v>496</v>
      </c>
      <c r="P381" s="20">
        <v>3</v>
      </c>
      <c r="Q381" s="1" t="s">
        <v>518</v>
      </c>
      <c r="R381" s="21" t="s">
        <v>519</v>
      </c>
      <c r="S381" s="1" t="s">
        <v>506</v>
      </c>
    </row>
    <row r="382" spans="1:19" ht="24" customHeight="1" x14ac:dyDescent="0.15">
      <c r="A382" s="1" t="s">
        <v>119</v>
      </c>
      <c r="B382" s="1" t="s">
        <v>120</v>
      </c>
      <c r="C382" s="1">
        <v>2373</v>
      </c>
      <c r="D382" s="18">
        <v>10</v>
      </c>
      <c r="E382" s="18">
        <v>6.4839149300000001</v>
      </c>
      <c r="F382" s="18">
        <v>-74.585768220000006</v>
      </c>
      <c r="G382" s="1">
        <v>10</v>
      </c>
      <c r="H382" s="1" t="s">
        <v>490</v>
      </c>
      <c r="I382" s="1" t="s">
        <v>122</v>
      </c>
      <c r="J382" s="1" t="s">
        <v>491</v>
      </c>
      <c r="K382" s="1" t="s">
        <v>494</v>
      </c>
      <c r="L382" s="1"/>
      <c r="M382" s="1" t="s">
        <v>494</v>
      </c>
      <c r="N382" s="1" t="s">
        <v>495</v>
      </c>
      <c r="O382" s="1" t="s">
        <v>496</v>
      </c>
      <c r="P382" s="20">
        <v>3</v>
      </c>
      <c r="Q382" s="1" t="s">
        <v>518</v>
      </c>
      <c r="R382" s="21" t="s">
        <v>519</v>
      </c>
      <c r="S382" s="1" t="s">
        <v>506</v>
      </c>
    </row>
    <row r="383" spans="1:19" ht="24" customHeight="1" x14ac:dyDescent="0.15">
      <c r="A383" s="1" t="s">
        <v>119</v>
      </c>
      <c r="B383" s="1" t="s">
        <v>120</v>
      </c>
      <c r="C383" s="1">
        <v>2374</v>
      </c>
      <c r="D383" s="18">
        <v>10</v>
      </c>
      <c r="E383" s="18">
        <v>6.48391991</v>
      </c>
      <c r="F383" s="18">
        <v>-74.585856910000004</v>
      </c>
      <c r="G383" s="1">
        <v>10</v>
      </c>
      <c r="H383" s="1" t="s">
        <v>490</v>
      </c>
      <c r="I383" s="1" t="s">
        <v>122</v>
      </c>
      <c r="J383" s="1" t="s">
        <v>491</v>
      </c>
      <c r="K383" s="1" t="s">
        <v>494</v>
      </c>
      <c r="L383" s="1"/>
      <c r="M383" s="1" t="s">
        <v>494</v>
      </c>
      <c r="N383" s="1" t="s">
        <v>495</v>
      </c>
      <c r="O383" s="1" t="s">
        <v>496</v>
      </c>
      <c r="P383" s="20">
        <v>3</v>
      </c>
      <c r="Q383" s="1" t="s">
        <v>518</v>
      </c>
      <c r="R383" s="21" t="s">
        <v>519</v>
      </c>
      <c r="S383" s="1" t="s">
        <v>506</v>
      </c>
    </row>
    <row r="384" spans="1:19" ht="24" customHeight="1" x14ac:dyDescent="0.15">
      <c r="A384" s="1" t="s">
        <v>119</v>
      </c>
      <c r="B384" s="1" t="s">
        <v>120</v>
      </c>
      <c r="C384" s="1">
        <v>2375</v>
      </c>
      <c r="D384" s="18">
        <v>10</v>
      </c>
      <c r="E384" s="18">
        <v>6.4839332900000004</v>
      </c>
      <c r="F384" s="18">
        <v>-74.585940769999993</v>
      </c>
      <c r="G384" s="1">
        <v>10</v>
      </c>
      <c r="H384" s="1" t="s">
        <v>490</v>
      </c>
      <c r="I384" s="1" t="s">
        <v>122</v>
      </c>
      <c r="J384" s="1" t="s">
        <v>491</v>
      </c>
      <c r="K384" s="1" t="s">
        <v>494</v>
      </c>
      <c r="L384" s="1"/>
      <c r="M384" s="1" t="s">
        <v>494</v>
      </c>
      <c r="N384" s="1" t="s">
        <v>495</v>
      </c>
      <c r="O384" s="1" t="s">
        <v>496</v>
      </c>
      <c r="P384" s="20">
        <v>3</v>
      </c>
      <c r="Q384" s="1" t="s">
        <v>518</v>
      </c>
      <c r="R384" s="21" t="s">
        <v>519</v>
      </c>
      <c r="S384" s="1" t="s">
        <v>506</v>
      </c>
    </row>
    <row r="385" spans="1:19" ht="24" customHeight="1" x14ac:dyDescent="0.15">
      <c r="A385" s="1" t="s">
        <v>119</v>
      </c>
      <c r="B385" s="1" t="s">
        <v>120</v>
      </c>
      <c r="C385" s="1">
        <v>2376</v>
      </c>
      <c r="D385" s="18">
        <v>10</v>
      </c>
      <c r="E385" s="18">
        <v>6.4839531299999997</v>
      </c>
      <c r="F385" s="18">
        <v>-74.586019359999995</v>
      </c>
      <c r="G385" s="1">
        <v>10</v>
      </c>
      <c r="H385" s="1" t="s">
        <v>490</v>
      </c>
      <c r="I385" s="1" t="s">
        <v>122</v>
      </c>
      <c r="J385" s="1" t="s">
        <v>491</v>
      </c>
      <c r="K385" s="1" t="s">
        <v>494</v>
      </c>
      <c r="L385" s="1"/>
      <c r="M385" s="1" t="s">
        <v>494</v>
      </c>
      <c r="N385" s="1" t="s">
        <v>495</v>
      </c>
      <c r="O385" s="1" t="s">
        <v>496</v>
      </c>
      <c r="P385" s="20">
        <v>3</v>
      </c>
      <c r="Q385" s="1" t="s">
        <v>518</v>
      </c>
      <c r="R385" s="21" t="s">
        <v>519</v>
      </c>
      <c r="S385" s="1" t="s">
        <v>506</v>
      </c>
    </row>
    <row r="386" spans="1:19" ht="24" customHeight="1" x14ac:dyDescent="0.15">
      <c r="A386" s="1" t="s">
        <v>119</v>
      </c>
      <c r="B386" s="1" t="s">
        <v>120</v>
      </c>
      <c r="C386" s="1">
        <v>2377</v>
      </c>
      <c r="D386" s="18">
        <v>10</v>
      </c>
      <c r="E386" s="18">
        <v>6.4839734099999999</v>
      </c>
      <c r="F386" s="18">
        <v>-74.586096330000004</v>
      </c>
      <c r="G386" s="1">
        <v>10</v>
      </c>
      <c r="H386" s="1" t="s">
        <v>490</v>
      </c>
      <c r="I386" s="1" t="s">
        <v>122</v>
      </c>
      <c r="J386" s="1" t="s">
        <v>491</v>
      </c>
      <c r="K386" s="1" t="s">
        <v>494</v>
      </c>
      <c r="L386" s="1"/>
      <c r="M386" s="1" t="s">
        <v>494</v>
      </c>
      <c r="N386" s="1" t="s">
        <v>495</v>
      </c>
      <c r="O386" s="1" t="s">
        <v>496</v>
      </c>
      <c r="P386" s="20">
        <v>3</v>
      </c>
      <c r="Q386" s="1" t="s">
        <v>518</v>
      </c>
      <c r="R386" s="21" t="s">
        <v>519</v>
      </c>
      <c r="S386" s="1" t="s">
        <v>506</v>
      </c>
    </row>
    <row r="387" spans="1:19" ht="24" customHeight="1" x14ac:dyDescent="0.15">
      <c r="A387" s="1" t="s">
        <v>119</v>
      </c>
      <c r="B387" s="1" t="s">
        <v>120</v>
      </c>
      <c r="C387" s="1">
        <v>2378</v>
      </c>
      <c r="D387" s="18">
        <v>10</v>
      </c>
      <c r="E387" s="18">
        <v>6.4839932100000004</v>
      </c>
      <c r="F387" s="18">
        <v>-74.586173380000005</v>
      </c>
      <c r="G387" s="1">
        <v>10</v>
      </c>
      <c r="H387" s="1" t="s">
        <v>490</v>
      </c>
      <c r="I387" s="1" t="s">
        <v>122</v>
      </c>
      <c r="J387" s="1" t="s">
        <v>491</v>
      </c>
      <c r="K387" s="1" t="s">
        <v>494</v>
      </c>
      <c r="L387" s="1"/>
      <c r="M387" s="1" t="s">
        <v>494</v>
      </c>
      <c r="N387" s="1" t="s">
        <v>495</v>
      </c>
      <c r="O387" s="1" t="s">
        <v>496</v>
      </c>
      <c r="P387" s="20">
        <v>3</v>
      </c>
      <c r="Q387" s="1" t="s">
        <v>518</v>
      </c>
      <c r="R387" s="21" t="s">
        <v>519</v>
      </c>
      <c r="S387" s="1" t="s">
        <v>506</v>
      </c>
    </row>
    <row r="388" spans="1:19" ht="24" customHeight="1" x14ac:dyDescent="0.15">
      <c r="A388" s="1" t="s">
        <v>119</v>
      </c>
      <c r="B388" s="1" t="s">
        <v>120</v>
      </c>
      <c r="C388" s="1">
        <v>2379</v>
      </c>
      <c r="D388" s="18">
        <v>10</v>
      </c>
      <c r="E388" s="18">
        <v>6.4840143799999996</v>
      </c>
      <c r="F388" s="18">
        <v>-74.586251329999996</v>
      </c>
      <c r="G388" s="1">
        <v>10</v>
      </c>
      <c r="H388" s="1" t="s">
        <v>490</v>
      </c>
      <c r="I388" s="1" t="s">
        <v>122</v>
      </c>
      <c r="J388" s="1" t="s">
        <v>491</v>
      </c>
      <c r="K388" s="1" t="s">
        <v>494</v>
      </c>
      <c r="L388" s="1"/>
      <c r="M388" s="1" t="s">
        <v>494</v>
      </c>
      <c r="N388" s="1" t="s">
        <v>495</v>
      </c>
      <c r="O388" s="1" t="s">
        <v>496</v>
      </c>
      <c r="P388" s="20">
        <v>3</v>
      </c>
      <c r="Q388" s="1" t="s">
        <v>518</v>
      </c>
      <c r="R388" s="21" t="s">
        <v>519</v>
      </c>
      <c r="S388" s="1" t="s">
        <v>506</v>
      </c>
    </row>
    <row r="389" spans="1:19" ht="24" customHeight="1" x14ac:dyDescent="0.15">
      <c r="A389" s="1" t="s">
        <v>119</v>
      </c>
      <c r="B389" s="1" t="s">
        <v>120</v>
      </c>
      <c r="C389" s="1">
        <v>2380</v>
      </c>
      <c r="D389" s="18">
        <v>10</v>
      </c>
      <c r="E389" s="18">
        <v>6.48404151</v>
      </c>
      <c r="F389" s="18">
        <v>-74.586330110000006</v>
      </c>
      <c r="G389" s="1">
        <v>10</v>
      </c>
      <c r="H389" s="1" t="s">
        <v>490</v>
      </c>
      <c r="I389" s="1" t="s">
        <v>122</v>
      </c>
      <c r="J389" s="1" t="s">
        <v>491</v>
      </c>
      <c r="K389" s="1" t="s">
        <v>494</v>
      </c>
      <c r="L389" s="1"/>
      <c r="M389" s="1" t="s">
        <v>494</v>
      </c>
      <c r="N389" s="1" t="s">
        <v>495</v>
      </c>
      <c r="O389" s="1" t="s">
        <v>496</v>
      </c>
      <c r="P389" s="20">
        <v>3</v>
      </c>
      <c r="Q389" s="1" t="s">
        <v>518</v>
      </c>
      <c r="R389" s="21" t="s">
        <v>519</v>
      </c>
      <c r="S389" s="1" t="s">
        <v>506</v>
      </c>
    </row>
    <row r="390" spans="1:19" ht="24" customHeight="1" x14ac:dyDescent="0.15">
      <c r="A390" s="1" t="s">
        <v>119</v>
      </c>
      <c r="B390" s="1" t="s">
        <v>120</v>
      </c>
      <c r="C390" s="1">
        <v>2381</v>
      </c>
      <c r="D390" s="18">
        <v>10</v>
      </c>
      <c r="E390" s="18">
        <v>6.4840853899999997</v>
      </c>
      <c r="F390" s="18">
        <v>-74.586403959999998</v>
      </c>
      <c r="G390" s="1">
        <v>10</v>
      </c>
      <c r="H390" s="1" t="s">
        <v>490</v>
      </c>
      <c r="I390" s="1" t="s">
        <v>122</v>
      </c>
      <c r="J390" s="1" t="s">
        <v>491</v>
      </c>
      <c r="K390" s="1" t="s">
        <v>494</v>
      </c>
      <c r="L390" s="1"/>
      <c r="M390" s="1" t="s">
        <v>494</v>
      </c>
      <c r="N390" s="1" t="s">
        <v>495</v>
      </c>
      <c r="O390" s="1" t="s">
        <v>496</v>
      </c>
      <c r="P390" s="20">
        <v>3</v>
      </c>
      <c r="Q390" s="1" t="s">
        <v>518</v>
      </c>
      <c r="R390" s="21" t="s">
        <v>519</v>
      </c>
      <c r="S390" s="1" t="s">
        <v>506</v>
      </c>
    </row>
    <row r="391" spans="1:19" ht="24" customHeight="1" x14ac:dyDescent="0.15">
      <c r="A391" s="1" t="s">
        <v>119</v>
      </c>
      <c r="B391" s="1" t="s">
        <v>120</v>
      </c>
      <c r="C391" s="1">
        <v>2382</v>
      </c>
      <c r="D391" s="18">
        <v>10</v>
      </c>
      <c r="E391" s="18">
        <v>6.4841393099999998</v>
      </c>
      <c r="F391" s="18">
        <v>-74.586472549999996</v>
      </c>
      <c r="G391" s="1">
        <v>10</v>
      </c>
      <c r="H391" s="1" t="s">
        <v>490</v>
      </c>
      <c r="I391" s="1" t="s">
        <v>122</v>
      </c>
      <c r="J391" s="1" t="s">
        <v>491</v>
      </c>
      <c r="K391" s="1" t="s">
        <v>494</v>
      </c>
      <c r="L391" s="1"/>
      <c r="M391" s="1" t="s">
        <v>494</v>
      </c>
      <c r="N391" s="1" t="s">
        <v>495</v>
      </c>
      <c r="O391" s="1" t="s">
        <v>496</v>
      </c>
      <c r="P391" s="20">
        <v>3</v>
      </c>
      <c r="Q391" s="1" t="s">
        <v>518</v>
      </c>
      <c r="R391" s="21" t="s">
        <v>519</v>
      </c>
      <c r="S391" s="1" t="s">
        <v>506</v>
      </c>
    </row>
    <row r="392" spans="1:19" ht="24" customHeight="1" x14ac:dyDescent="0.15">
      <c r="A392" s="1" t="s">
        <v>119</v>
      </c>
      <c r="B392" s="1" t="s">
        <v>120</v>
      </c>
      <c r="C392" s="1">
        <v>2383</v>
      </c>
      <c r="D392" s="18">
        <v>10</v>
      </c>
      <c r="E392" s="18">
        <v>6.4841990300000001</v>
      </c>
      <c r="F392" s="18">
        <v>-74.586536870000003</v>
      </c>
      <c r="G392" s="1">
        <v>10</v>
      </c>
      <c r="H392" s="1" t="s">
        <v>490</v>
      </c>
      <c r="I392" s="1" t="s">
        <v>122</v>
      </c>
      <c r="J392" s="1" t="s">
        <v>491</v>
      </c>
      <c r="K392" s="1" t="s">
        <v>494</v>
      </c>
      <c r="L392" s="1"/>
      <c r="M392" s="1" t="s">
        <v>494</v>
      </c>
      <c r="N392" s="1" t="s">
        <v>495</v>
      </c>
      <c r="O392" s="1" t="s">
        <v>496</v>
      </c>
      <c r="P392" s="20">
        <v>3</v>
      </c>
      <c r="Q392" s="1" t="s">
        <v>518</v>
      </c>
      <c r="R392" s="21" t="s">
        <v>519</v>
      </c>
      <c r="S392" s="1" t="s">
        <v>506</v>
      </c>
    </row>
    <row r="393" spans="1:19" ht="24" customHeight="1" x14ac:dyDescent="0.15">
      <c r="A393" s="1" t="s">
        <v>119</v>
      </c>
      <c r="B393" s="1" t="s">
        <v>120</v>
      </c>
      <c r="C393" s="1">
        <v>2384</v>
      </c>
      <c r="D393" s="18">
        <v>10</v>
      </c>
      <c r="E393" s="18">
        <v>6.4842614100000002</v>
      </c>
      <c r="F393" s="18">
        <v>-74.586599550000003</v>
      </c>
      <c r="G393" s="1">
        <v>10</v>
      </c>
      <c r="H393" s="1" t="s">
        <v>490</v>
      </c>
      <c r="I393" s="1" t="s">
        <v>122</v>
      </c>
      <c r="J393" s="1" t="s">
        <v>491</v>
      </c>
      <c r="K393" s="1" t="s">
        <v>494</v>
      </c>
      <c r="L393" s="1"/>
      <c r="M393" s="1" t="s">
        <v>494</v>
      </c>
      <c r="N393" s="1" t="s">
        <v>495</v>
      </c>
      <c r="O393" s="1" t="s">
        <v>496</v>
      </c>
      <c r="P393" s="20">
        <v>3</v>
      </c>
      <c r="Q393" s="1" t="s">
        <v>518</v>
      </c>
      <c r="R393" s="21" t="s">
        <v>519</v>
      </c>
      <c r="S393" s="1" t="s">
        <v>506</v>
      </c>
    </row>
    <row r="394" spans="1:19" ht="24" customHeight="1" x14ac:dyDescent="0.15">
      <c r="A394" s="1" t="s">
        <v>119</v>
      </c>
      <c r="B394" s="1" t="s">
        <v>120</v>
      </c>
      <c r="C394" s="1">
        <v>2385</v>
      </c>
      <c r="D394" s="18">
        <v>10</v>
      </c>
      <c r="E394" s="18">
        <v>6.4843231100000001</v>
      </c>
      <c r="F394" s="18">
        <v>-74.586663569999999</v>
      </c>
      <c r="G394" s="1">
        <v>10</v>
      </c>
      <c r="H394" s="1" t="s">
        <v>490</v>
      </c>
      <c r="I394" s="1" t="s">
        <v>122</v>
      </c>
      <c r="J394" s="1" t="s">
        <v>491</v>
      </c>
      <c r="K394" s="1" t="s">
        <v>494</v>
      </c>
      <c r="L394" s="1"/>
      <c r="M394" s="1" t="s">
        <v>494</v>
      </c>
      <c r="N394" s="1" t="s">
        <v>495</v>
      </c>
      <c r="O394" s="1" t="s">
        <v>496</v>
      </c>
      <c r="P394" s="20">
        <v>3</v>
      </c>
      <c r="Q394" s="1" t="s">
        <v>518</v>
      </c>
      <c r="R394" s="21" t="s">
        <v>519</v>
      </c>
      <c r="S394" s="1" t="s">
        <v>506</v>
      </c>
    </row>
    <row r="395" spans="1:19" ht="24" customHeight="1" x14ac:dyDescent="0.15">
      <c r="A395" s="1" t="s">
        <v>119</v>
      </c>
      <c r="B395" s="1" t="s">
        <v>120</v>
      </c>
      <c r="C395" s="1">
        <v>2386</v>
      </c>
      <c r="D395" s="18">
        <v>10</v>
      </c>
      <c r="E395" s="18">
        <v>6.4843791499999996</v>
      </c>
      <c r="F395" s="18">
        <v>-74.586732339999998</v>
      </c>
      <c r="G395" s="1">
        <v>10</v>
      </c>
      <c r="H395" s="1" t="s">
        <v>490</v>
      </c>
      <c r="I395" s="1" t="s">
        <v>122</v>
      </c>
      <c r="J395" s="1" t="s">
        <v>491</v>
      </c>
      <c r="K395" s="1" t="s">
        <v>494</v>
      </c>
      <c r="L395" s="1"/>
      <c r="M395" s="1" t="s">
        <v>494</v>
      </c>
      <c r="N395" s="1" t="s">
        <v>495</v>
      </c>
      <c r="O395" s="1" t="s">
        <v>496</v>
      </c>
      <c r="P395" s="20">
        <v>3</v>
      </c>
      <c r="Q395" s="1" t="s">
        <v>518</v>
      </c>
      <c r="R395" s="21" t="s">
        <v>519</v>
      </c>
      <c r="S395" s="1" t="s">
        <v>506</v>
      </c>
    </row>
    <row r="396" spans="1:19" ht="24" customHeight="1" x14ac:dyDescent="0.15">
      <c r="A396" s="1" t="s">
        <v>119</v>
      </c>
      <c r="B396" s="1" t="s">
        <v>120</v>
      </c>
      <c r="C396" s="1">
        <v>2387</v>
      </c>
      <c r="D396" s="18">
        <v>10</v>
      </c>
      <c r="E396" s="18">
        <v>6.4844304199999998</v>
      </c>
      <c r="F396" s="18">
        <v>-74.586804729999997</v>
      </c>
      <c r="G396" s="1">
        <v>10</v>
      </c>
      <c r="H396" s="1" t="s">
        <v>490</v>
      </c>
      <c r="I396" s="1" t="s">
        <v>122</v>
      </c>
      <c r="J396" s="1" t="s">
        <v>491</v>
      </c>
      <c r="K396" s="1" t="s">
        <v>494</v>
      </c>
      <c r="L396" s="1"/>
      <c r="M396" s="1" t="s">
        <v>494</v>
      </c>
      <c r="N396" s="1" t="s">
        <v>495</v>
      </c>
      <c r="O396" s="1" t="s">
        <v>496</v>
      </c>
      <c r="P396" s="20">
        <v>3</v>
      </c>
      <c r="Q396" s="1" t="s">
        <v>518</v>
      </c>
      <c r="R396" s="21" t="s">
        <v>519</v>
      </c>
      <c r="S396" s="1" t="s">
        <v>506</v>
      </c>
    </row>
    <row r="397" spans="1:19" ht="24" customHeight="1" x14ac:dyDescent="0.15">
      <c r="A397" s="1" t="s">
        <v>119</v>
      </c>
      <c r="B397" s="1" t="s">
        <v>120</v>
      </c>
      <c r="C397" s="1">
        <v>2388</v>
      </c>
      <c r="D397" s="18">
        <v>10</v>
      </c>
      <c r="E397" s="18">
        <v>6.4844811800000004</v>
      </c>
      <c r="F397" s="18">
        <v>-74.586877490000006</v>
      </c>
      <c r="G397" s="1">
        <v>10</v>
      </c>
      <c r="H397" s="1" t="s">
        <v>490</v>
      </c>
      <c r="I397" s="1" t="s">
        <v>122</v>
      </c>
      <c r="J397" s="1" t="s">
        <v>491</v>
      </c>
      <c r="K397" s="1" t="s">
        <v>494</v>
      </c>
      <c r="L397" s="1"/>
      <c r="M397" s="1" t="s">
        <v>494</v>
      </c>
      <c r="N397" s="1" t="s">
        <v>495</v>
      </c>
      <c r="O397" s="1" t="s">
        <v>496</v>
      </c>
      <c r="P397" s="20">
        <v>3</v>
      </c>
      <c r="Q397" s="1" t="s">
        <v>518</v>
      </c>
      <c r="R397" s="21" t="s">
        <v>519</v>
      </c>
      <c r="S397" s="1" t="s">
        <v>506</v>
      </c>
    </row>
    <row r="398" spans="1:19" ht="24" customHeight="1" x14ac:dyDescent="0.15">
      <c r="A398" s="1" t="s">
        <v>119</v>
      </c>
      <c r="B398" s="1" t="s">
        <v>120</v>
      </c>
      <c r="C398" s="1">
        <v>2389</v>
      </c>
      <c r="D398" s="18">
        <v>10</v>
      </c>
      <c r="E398" s="18">
        <v>6.4845322200000002</v>
      </c>
      <c r="F398" s="18">
        <v>-74.586950119999997</v>
      </c>
      <c r="G398" s="1">
        <v>10</v>
      </c>
      <c r="H398" s="1" t="s">
        <v>490</v>
      </c>
      <c r="I398" s="1" t="s">
        <v>122</v>
      </c>
      <c r="J398" s="1" t="s">
        <v>491</v>
      </c>
      <c r="K398" s="1" t="s">
        <v>494</v>
      </c>
      <c r="L398" s="1"/>
      <c r="M398" s="1" t="s">
        <v>494</v>
      </c>
      <c r="N398" s="1" t="s">
        <v>495</v>
      </c>
      <c r="O398" s="1" t="s">
        <v>496</v>
      </c>
      <c r="P398" s="20">
        <v>3</v>
      </c>
      <c r="Q398" s="1" t="s">
        <v>518</v>
      </c>
      <c r="R398" s="21" t="s">
        <v>519</v>
      </c>
      <c r="S398" s="1" t="s">
        <v>506</v>
      </c>
    </row>
    <row r="399" spans="1:19" ht="24" customHeight="1" x14ac:dyDescent="0.15">
      <c r="A399" s="1" t="s">
        <v>119</v>
      </c>
      <c r="B399" s="1" t="s">
        <v>120</v>
      </c>
      <c r="C399" s="1">
        <v>2390</v>
      </c>
      <c r="D399" s="18">
        <v>10</v>
      </c>
      <c r="E399" s="18">
        <v>6.4845837099999999</v>
      </c>
      <c r="F399" s="18">
        <v>-74.587022770000004</v>
      </c>
      <c r="G399" s="1">
        <v>10</v>
      </c>
      <c r="H399" s="1" t="s">
        <v>490</v>
      </c>
      <c r="I399" s="1" t="s">
        <v>122</v>
      </c>
      <c r="J399" s="1" t="s">
        <v>491</v>
      </c>
      <c r="K399" s="1" t="s">
        <v>494</v>
      </c>
      <c r="L399" s="1"/>
      <c r="M399" s="1" t="s">
        <v>494</v>
      </c>
      <c r="N399" s="1" t="s">
        <v>495</v>
      </c>
      <c r="O399" s="1" t="s">
        <v>496</v>
      </c>
      <c r="P399" s="20">
        <v>3</v>
      </c>
      <c r="Q399" s="1" t="s">
        <v>518</v>
      </c>
      <c r="R399" s="21" t="s">
        <v>519</v>
      </c>
      <c r="S399" s="1" t="s">
        <v>506</v>
      </c>
    </row>
    <row r="400" spans="1:19" ht="24" customHeight="1" x14ac:dyDescent="0.15">
      <c r="A400" s="1" t="s">
        <v>119</v>
      </c>
      <c r="B400" s="1" t="s">
        <v>120</v>
      </c>
      <c r="C400" s="1">
        <v>2391</v>
      </c>
      <c r="D400" s="18">
        <v>10</v>
      </c>
      <c r="E400" s="18">
        <v>6.4846353399999996</v>
      </c>
      <c r="F400" s="18">
        <v>-74.58709571</v>
      </c>
      <c r="G400" s="1">
        <v>10</v>
      </c>
      <c r="H400" s="1" t="s">
        <v>490</v>
      </c>
      <c r="I400" s="1" t="s">
        <v>122</v>
      </c>
      <c r="J400" s="1" t="s">
        <v>491</v>
      </c>
      <c r="K400" s="1" t="s">
        <v>494</v>
      </c>
      <c r="L400" s="1"/>
      <c r="M400" s="1" t="s">
        <v>494</v>
      </c>
      <c r="N400" s="1" t="s">
        <v>495</v>
      </c>
      <c r="O400" s="1" t="s">
        <v>496</v>
      </c>
      <c r="P400" s="20">
        <v>3</v>
      </c>
      <c r="Q400" s="1" t="s">
        <v>518</v>
      </c>
      <c r="R400" s="21" t="s">
        <v>519</v>
      </c>
      <c r="S400" s="1" t="s">
        <v>506</v>
      </c>
    </row>
    <row r="401" spans="1:19" ht="24" customHeight="1" x14ac:dyDescent="0.15">
      <c r="A401" s="1" t="s">
        <v>119</v>
      </c>
      <c r="B401" s="1" t="s">
        <v>120</v>
      </c>
      <c r="C401" s="1">
        <v>2392</v>
      </c>
      <c r="D401" s="18">
        <v>10</v>
      </c>
      <c r="E401" s="18">
        <v>6.4846869099999997</v>
      </c>
      <c r="F401" s="18">
        <v>-74.587168309999996</v>
      </c>
      <c r="G401" s="1">
        <v>10</v>
      </c>
      <c r="H401" s="1" t="s">
        <v>490</v>
      </c>
      <c r="I401" s="1" t="s">
        <v>122</v>
      </c>
      <c r="J401" s="1" t="s">
        <v>491</v>
      </c>
      <c r="K401" s="1" t="s">
        <v>494</v>
      </c>
      <c r="L401" s="1"/>
      <c r="M401" s="1" t="s">
        <v>494</v>
      </c>
      <c r="N401" s="1" t="s">
        <v>495</v>
      </c>
      <c r="O401" s="1" t="s">
        <v>496</v>
      </c>
      <c r="P401" s="20">
        <v>3</v>
      </c>
      <c r="Q401" s="1" t="s">
        <v>518</v>
      </c>
      <c r="R401" s="21" t="s">
        <v>519</v>
      </c>
      <c r="S401" s="1" t="s">
        <v>506</v>
      </c>
    </row>
    <row r="402" spans="1:19" ht="24" customHeight="1" x14ac:dyDescent="0.15">
      <c r="A402" s="1" t="s">
        <v>119</v>
      </c>
      <c r="B402" s="1" t="s">
        <v>120</v>
      </c>
      <c r="C402" s="1">
        <v>2393</v>
      </c>
      <c r="D402" s="18">
        <v>10</v>
      </c>
      <c r="E402" s="18">
        <v>6.4847386299999998</v>
      </c>
      <c r="F402" s="18">
        <v>-74.587239980000007</v>
      </c>
      <c r="G402" s="1">
        <v>10</v>
      </c>
      <c r="H402" s="1" t="s">
        <v>490</v>
      </c>
      <c r="I402" s="1" t="s">
        <v>122</v>
      </c>
      <c r="J402" s="1" t="s">
        <v>491</v>
      </c>
      <c r="K402" s="1" t="s">
        <v>494</v>
      </c>
      <c r="L402" s="1"/>
      <c r="M402" s="1" t="s">
        <v>494</v>
      </c>
      <c r="N402" s="1" t="s">
        <v>495</v>
      </c>
      <c r="O402" s="1" t="s">
        <v>496</v>
      </c>
      <c r="P402" s="20">
        <v>3</v>
      </c>
      <c r="Q402" s="1" t="s">
        <v>518</v>
      </c>
      <c r="R402" s="21" t="s">
        <v>519</v>
      </c>
      <c r="S402" s="1" t="s">
        <v>506</v>
      </c>
    </row>
    <row r="403" spans="1:19" ht="24" customHeight="1" x14ac:dyDescent="0.15">
      <c r="A403" s="1" t="s">
        <v>119</v>
      </c>
      <c r="B403" s="1" t="s">
        <v>120</v>
      </c>
      <c r="C403" s="1">
        <v>2394</v>
      </c>
      <c r="D403" s="18">
        <v>10</v>
      </c>
      <c r="E403" s="18">
        <v>6.4847983400000002</v>
      </c>
      <c r="F403" s="18">
        <v>-74.587304029999999</v>
      </c>
      <c r="G403" s="1">
        <v>10</v>
      </c>
      <c r="H403" s="1" t="s">
        <v>490</v>
      </c>
      <c r="I403" s="1" t="s">
        <v>122</v>
      </c>
      <c r="J403" s="1" t="s">
        <v>491</v>
      </c>
      <c r="K403" s="1" t="s">
        <v>494</v>
      </c>
      <c r="L403" s="1"/>
      <c r="M403" s="1" t="s">
        <v>494</v>
      </c>
      <c r="N403" s="1" t="s">
        <v>495</v>
      </c>
      <c r="O403" s="1" t="s">
        <v>496</v>
      </c>
      <c r="P403" s="20">
        <v>3</v>
      </c>
      <c r="Q403" s="1" t="s">
        <v>518</v>
      </c>
      <c r="R403" s="21" t="s">
        <v>519</v>
      </c>
      <c r="S403" s="1" t="s">
        <v>506</v>
      </c>
    </row>
    <row r="404" spans="1:19" ht="24" customHeight="1" x14ac:dyDescent="0.15">
      <c r="A404" s="1" t="s">
        <v>119</v>
      </c>
      <c r="B404" s="1" t="s">
        <v>120</v>
      </c>
      <c r="C404" s="1">
        <v>2395</v>
      </c>
      <c r="D404" s="18">
        <v>10</v>
      </c>
      <c r="E404" s="18">
        <v>6.4848652099999997</v>
      </c>
      <c r="F404" s="18">
        <v>-74.587358750000007</v>
      </c>
      <c r="G404" s="1">
        <v>10</v>
      </c>
      <c r="H404" s="1" t="s">
        <v>490</v>
      </c>
      <c r="I404" s="1" t="s">
        <v>122</v>
      </c>
      <c r="J404" s="1" t="s">
        <v>491</v>
      </c>
      <c r="K404" s="1" t="s">
        <v>494</v>
      </c>
      <c r="L404" s="1"/>
      <c r="M404" s="1" t="s">
        <v>494</v>
      </c>
      <c r="N404" s="1" t="s">
        <v>495</v>
      </c>
      <c r="O404" s="1" t="s">
        <v>496</v>
      </c>
      <c r="P404" s="20">
        <v>3</v>
      </c>
      <c r="Q404" s="1" t="s">
        <v>518</v>
      </c>
      <c r="R404" s="21" t="s">
        <v>519</v>
      </c>
      <c r="S404" s="1" t="s">
        <v>506</v>
      </c>
    </row>
    <row r="405" spans="1:19" ht="24" customHeight="1" x14ac:dyDescent="0.15">
      <c r="A405" s="1" t="s">
        <v>119</v>
      </c>
      <c r="B405" s="1" t="s">
        <v>120</v>
      </c>
      <c r="C405" s="1">
        <v>2396</v>
      </c>
      <c r="D405" s="18">
        <v>10</v>
      </c>
      <c r="E405" s="18">
        <v>6.4849355299999996</v>
      </c>
      <c r="F405" s="18">
        <v>-74.587406419999994</v>
      </c>
      <c r="G405" s="1">
        <v>10</v>
      </c>
      <c r="H405" s="1" t="s">
        <v>490</v>
      </c>
      <c r="I405" s="1" t="s">
        <v>122</v>
      </c>
      <c r="J405" s="1" t="s">
        <v>491</v>
      </c>
      <c r="K405" s="1" t="s">
        <v>494</v>
      </c>
      <c r="L405" s="1"/>
      <c r="M405" s="1" t="s">
        <v>494</v>
      </c>
      <c r="N405" s="1" t="s">
        <v>495</v>
      </c>
      <c r="O405" s="1" t="s">
        <v>496</v>
      </c>
      <c r="P405" s="20">
        <v>3</v>
      </c>
      <c r="Q405" s="1" t="s">
        <v>518</v>
      </c>
      <c r="R405" s="21" t="s">
        <v>519</v>
      </c>
      <c r="S405" s="1" t="s">
        <v>506</v>
      </c>
    </row>
    <row r="406" spans="1:19" ht="24" customHeight="1" x14ac:dyDescent="0.15">
      <c r="A406" s="1" t="s">
        <v>119</v>
      </c>
      <c r="B406" s="1" t="s">
        <v>120</v>
      </c>
      <c r="C406" s="1">
        <v>2397</v>
      </c>
      <c r="D406" s="18">
        <v>10</v>
      </c>
      <c r="E406" s="18">
        <v>6.4850041599999999</v>
      </c>
      <c r="F406" s="18">
        <v>-74.587452850000005</v>
      </c>
      <c r="G406" s="1">
        <v>10</v>
      </c>
      <c r="H406" s="1" t="s">
        <v>490</v>
      </c>
      <c r="I406" s="1" t="s">
        <v>122</v>
      </c>
      <c r="J406" s="1" t="s">
        <v>491</v>
      </c>
      <c r="K406" s="1" t="s">
        <v>494</v>
      </c>
      <c r="L406" s="1"/>
      <c r="M406" s="1" t="s">
        <v>494</v>
      </c>
      <c r="N406" s="1" t="s">
        <v>495</v>
      </c>
      <c r="O406" s="1" t="s">
        <v>496</v>
      </c>
      <c r="P406" s="20">
        <v>3</v>
      </c>
      <c r="Q406" s="1" t="s">
        <v>518</v>
      </c>
      <c r="R406" s="21" t="s">
        <v>519</v>
      </c>
      <c r="S406" s="1" t="s">
        <v>506</v>
      </c>
    </row>
    <row r="407" spans="1:19" ht="24" customHeight="1" x14ac:dyDescent="0.15">
      <c r="A407" s="1" t="s">
        <v>119</v>
      </c>
      <c r="B407" s="1" t="s">
        <v>120</v>
      </c>
      <c r="C407" s="1">
        <v>2398</v>
      </c>
      <c r="D407" s="18">
        <v>10</v>
      </c>
      <c r="E407" s="18">
        <v>6.4850707500000002</v>
      </c>
      <c r="F407" s="18">
        <v>-74.587500410000004</v>
      </c>
      <c r="G407" s="1">
        <v>10</v>
      </c>
      <c r="H407" s="1" t="s">
        <v>490</v>
      </c>
      <c r="I407" s="1" t="s">
        <v>122</v>
      </c>
      <c r="J407" s="1" t="s">
        <v>491</v>
      </c>
      <c r="K407" s="1" t="s">
        <v>494</v>
      </c>
      <c r="L407" s="1"/>
      <c r="M407" s="1" t="s">
        <v>494</v>
      </c>
      <c r="N407" s="1" t="s">
        <v>495</v>
      </c>
      <c r="O407" s="1" t="s">
        <v>496</v>
      </c>
      <c r="P407" s="20">
        <v>3</v>
      </c>
      <c r="Q407" s="1" t="s">
        <v>518</v>
      </c>
      <c r="R407" s="21" t="s">
        <v>519</v>
      </c>
      <c r="S407" s="1" t="s">
        <v>506</v>
      </c>
    </row>
    <row r="408" spans="1:19" ht="24" customHeight="1" x14ac:dyDescent="0.15">
      <c r="A408" s="1" t="s">
        <v>119</v>
      </c>
      <c r="B408" s="1" t="s">
        <v>120</v>
      </c>
      <c r="C408" s="1">
        <v>2399</v>
      </c>
      <c r="D408" s="18">
        <v>10</v>
      </c>
      <c r="E408" s="18">
        <v>6.4851317499999999</v>
      </c>
      <c r="F408" s="18">
        <v>-74.587554310000002</v>
      </c>
      <c r="G408" s="1">
        <v>10</v>
      </c>
      <c r="H408" s="1" t="s">
        <v>490</v>
      </c>
      <c r="I408" s="1" t="s">
        <v>122</v>
      </c>
      <c r="J408" s="1" t="s">
        <v>491</v>
      </c>
      <c r="K408" s="1" t="s">
        <v>494</v>
      </c>
      <c r="L408" s="1"/>
      <c r="M408" s="1" t="s">
        <v>494</v>
      </c>
      <c r="N408" s="1" t="s">
        <v>495</v>
      </c>
      <c r="O408" s="1" t="s">
        <v>496</v>
      </c>
      <c r="P408" s="20">
        <v>3</v>
      </c>
      <c r="Q408" s="1" t="s">
        <v>518</v>
      </c>
      <c r="R408" s="21" t="s">
        <v>519</v>
      </c>
      <c r="S408" s="1" t="s">
        <v>506</v>
      </c>
    </row>
    <row r="409" spans="1:19" ht="24" customHeight="1" x14ac:dyDescent="0.15">
      <c r="A409" s="1" t="s">
        <v>119</v>
      </c>
      <c r="B409" s="1" t="s">
        <v>120</v>
      </c>
      <c r="C409" s="1">
        <v>2400</v>
      </c>
      <c r="D409" s="18">
        <v>10</v>
      </c>
      <c r="E409" s="18">
        <v>6.4851880499999996</v>
      </c>
      <c r="F409" s="18">
        <v>-74.587613820000001</v>
      </c>
      <c r="G409" s="1">
        <v>10</v>
      </c>
      <c r="H409" s="1" t="s">
        <v>490</v>
      </c>
      <c r="I409" s="1" t="s">
        <v>122</v>
      </c>
      <c r="J409" s="1" t="s">
        <v>491</v>
      </c>
      <c r="K409" s="1" t="s">
        <v>494</v>
      </c>
      <c r="L409" s="1"/>
      <c r="M409" s="1" t="s">
        <v>494</v>
      </c>
      <c r="N409" s="1" t="s">
        <v>495</v>
      </c>
      <c r="O409" s="1" t="s">
        <v>496</v>
      </c>
      <c r="P409" s="20">
        <v>3</v>
      </c>
      <c r="Q409" s="1" t="s">
        <v>518</v>
      </c>
      <c r="R409" s="21" t="s">
        <v>519</v>
      </c>
      <c r="S409" s="1" t="s">
        <v>506</v>
      </c>
    </row>
    <row r="410" spans="1:19" ht="24" customHeight="1" x14ac:dyDescent="0.15">
      <c r="A410" s="1" t="s">
        <v>119</v>
      </c>
      <c r="B410" s="1" t="s">
        <v>120</v>
      </c>
      <c r="C410" s="1">
        <v>2401</v>
      </c>
      <c r="D410" s="18">
        <v>10</v>
      </c>
      <c r="E410" s="18">
        <v>6.4852421400000004</v>
      </c>
      <c r="F410" s="18">
        <v>-74.587675939999997</v>
      </c>
      <c r="G410" s="1">
        <v>10</v>
      </c>
      <c r="H410" s="1" t="s">
        <v>490</v>
      </c>
      <c r="I410" s="1" t="s">
        <v>122</v>
      </c>
      <c r="J410" s="1" t="s">
        <v>491</v>
      </c>
      <c r="K410" s="1" t="s">
        <v>494</v>
      </c>
      <c r="L410" s="1"/>
      <c r="M410" s="1" t="s">
        <v>494</v>
      </c>
      <c r="N410" s="1" t="s">
        <v>495</v>
      </c>
      <c r="O410" s="1" t="s">
        <v>496</v>
      </c>
      <c r="P410" s="20">
        <v>3</v>
      </c>
      <c r="Q410" s="1" t="s">
        <v>518</v>
      </c>
      <c r="R410" s="21" t="s">
        <v>519</v>
      </c>
      <c r="S410" s="1" t="s">
        <v>506</v>
      </c>
    </row>
    <row r="411" spans="1:19" ht="24" customHeight="1" x14ac:dyDescent="0.15">
      <c r="A411" s="1" t="s">
        <v>119</v>
      </c>
      <c r="B411" s="1" t="s">
        <v>120</v>
      </c>
      <c r="C411" s="1">
        <v>2402</v>
      </c>
      <c r="D411" s="18">
        <v>10</v>
      </c>
      <c r="E411" s="18">
        <v>6.4852964899999996</v>
      </c>
      <c r="F411" s="18">
        <v>-74.587738680000001</v>
      </c>
      <c r="G411" s="1">
        <v>10</v>
      </c>
      <c r="H411" s="1" t="s">
        <v>490</v>
      </c>
      <c r="I411" s="1" t="s">
        <v>122</v>
      </c>
      <c r="J411" s="1" t="s">
        <v>491</v>
      </c>
      <c r="K411" s="1" t="s">
        <v>494</v>
      </c>
      <c r="L411" s="1"/>
      <c r="M411" s="1" t="s">
        <v>494</v>
      </c>
      <c r="N411" s="1" t="s">
        <v>495</v>
      </c>
      <c r="O411" s="1" t="s">
        <v>496</v>
      </c>
      <c r="P411" s="20">
        <v>3</v>
      </c>
      <c r="Q411" s="1" t="s">
        <v>518</v>
      </c>
      <c r="R411" s="21" t="s">
        <v>519</v>
      </c>
      <c r="S411" s="1" t="s">
        <v>506</v>
      </c>
    </row>
    <row r="412" spans="1:19" ht="24" customHeight="1" x14ac:dyDescent="0.15">
      <c r="A412" s="1" t="s">
        <v>119</v>
      </c>
      <c r="B412" s="1" t="s">
        <v>120</v>
      </c>
      <c r="C412" s="1">
        <v>2403</v>
      </c>
      <c r="D412" s="18">
        <v>10</v>
      </c>
      <c r="E412" s="18">
        <v>6.4853515599999998</v>
      </c>
      <c r="F412" s="18">
        <v>-74.587802539999998</v>
      </c>
      <c r="G412" s="1">
        <v>10</v>
      </c>
      <c r="H412" s="1" t="s">
        <v>490</v>
      </c>
      <c r="I412" s="1" t="s">
        <v>122</v>
      </c>
      <c r="J412" s="1" t="s">
        <v>491</v>
      </c>
      <c r="K412" s="1" t="s">
        <v>494</v>
      </c>
      <c r="L412" s="1"/>
      <c r="M412" s="1" t="s">
        <v>494</v>
      </c>
      <c r="N412" s="1" t="s">
        <v>495</v>
      </c>
      <c r="O412" s="1" t="s">
        <v>496</v>
      </c>
      <c r="P412" s="20">
        <v>3</v>
      </c>
      <c r="Q412" s="1" t="s">
        <v>518</v>
      </c>
      <c r="R412" s="21" t="s">
        <v>519</v>
      </c>
      <c r="S412" s="1" t="s">
        <v>506</v>
      </c>
    </row>
    <row r="413" spans="1:19" ht="24" customHeight="1" x14ac:dyDescent="0.15">
      <c r="A413" s="1" t="s">
        <v>119</v>
      </c>
      <c r="B413" s="1" t="s">
        <v>120</v>
      </c>
      <c r="C413" s="1">
        <v>2404</v>
      </c>
      <c r="D413" s="18">
        <v>10</v>
      </c>
      <c r="E413" s="18">
        <v>6.4854165200000002</v>
      </c>
      <c r="F413" s="18">
        <v>-74.587858990000001</v>
      </c>
      <c r="G413" s="1">
        <v>10</v>
      </c>
      <c r="H413" s="1" t="s">
        <v>490</v>
      </c>
      <c r="I413" s="1" t="s">
        <v>122</v>
      </c>
      <c r="J413" s="1" t="s">
        <v>491</v>
      </c>
      <c r="K413" s="1" t="s">
        <v>494</v>
      </c>
      <c r="L413" s="1"/>
      <c r="M413" s="1" t="s">
        <v>494</v>
      </c>
      <c r="N413" s="1" t="s">
        <v>495</v>
      </c>
      <c r="O413" s="1" t="s">
        <v>496</v>
      </c>
      <c r="P413" s="20">
        <v>3</v>
      </c>
      <c r="Q413" s="1" t="s">
        <v>518</v>
      </c>
      <c r="R413" s="21" t="s">
        <v>519</v>
      </c>
      <c r="S413" s="1" t="s">
        <v>506</v>
      </c>
    </row>
    <row r="414" spans="1:19" ht="24" customHeight="1" x14ac:dyDescent="0.15">
      <c r="A414" s="1" t="s">
        <v>119</v>
      </c>
      <c r="B414" s="1" t="s">
        <v>120</v>
      </c>
      <c r="C414" s="1">
        <v>2405</v>
      </c>
      <c r="D414" s="18">
        <v>10</v>
      </c>
      <c r="E414" s="18">
        <v>6.48548744</v>
      </c>
      <c r="F414" s="18">
        <v>-74.58790793</v>
      </c>
      <c r="G414" s="1">
        <v>10</v>
      </c>
      <c r="H414" s="1" t="s">
        <v>490</v>
      </c>
      <c r="I414" s="1" t="s">
        <v>122</v>
      </c>
      <c r="J414" s="1" t="s">
        <v>491</v>
      </c>
      <c r="K414" s="1" t="s">
        <v>494</v>
      </c>
      <c r="L414" s="1"/>
      <c r="M414" s="1" t="s">
        <v>494</v>
      </c>
      <c r="N414" s="1" t="s">
        <v>495</v>
      </c>
      <c r="O414" s="1" t="s">
        <v>496</v>
      </c>
      <c r="P414" s="20">
        <v>3</v>
      </c>
      <c r="Q414" s="1" t="s">
        <v>518</v>
      </c>
      <c r="R414" s="21" t="s">
        <v>519</v>
      </c>
      <c r="S414" s="1" t="s">
        <v>506</v>
      </c>
    </row>
    <row r="415" spans="1:19" ht="24" customHeight="1" x14ac:dyDescent="0.15">
      <c r="A415" s="1" t="s">
        <v>119</v>
      </c>
      <c r="B415" s="1" t="s">
        <v>120</v>
      </c>
      <c r="C415" s="1">
        <v>2406</v>
      </c>
      <c r="D415" s="18">
        <v>10</v>
      </c>
      <c r="E415" s="18">
        <v>6.4855619300000003</v>
      </c>
      <c r="F415" s="18">
        <v>-74.587952639999997</v>
      </c>
      <c r="G415" s="1">
        <v>10</v>
      </c>
      <c r="H415" s="1" t="s">
        <v>490</v>
      </c>
      <c r="I415" s="1" t="s">
        <v>122</v>
      </c>
      <c r="J415" s="1" t="s">
        <v>491</v>
      </c>
      <c r="K415" s="1" t="s">
        <v>494</v>
      </c>
      <c r="L415" s="1"/>
      <c r="M415" s="1" t="s">
        <v>494</v>
      </c>
      <c r="N415" s="1" t="s">
        <v>495</v>
      </c>
      <c r="O415" s="1" t="s">
        <v>496</v>
      </c>
      <c r="P415" s="20">
        <v>3</v>
      </c>
      <c r="Q415" s="1" t="s">
        <v>518</v>
      </c>
      <c r="R415" s="21" t="s">
        <v>519</v>
      </c>
      <c r="S415" s="1" t="s">
        <v>506</v>
      </c>
    </row>
    <row r="416" spans="1:19" ht="24" customHeight="1" x14ac:dyDescent="0.15">
      <c r="A416" s="1" t="s">
        <v>119</v>
      </c>
      <c r="B416" s="1" t="s">
        <v>120</v>
      </c>
      <c r="C416" s="1">
        <v>2407</v>
      </c>
      <c r="D416" s="18">
        <v>10</v>
      </c>
      <c r="E416" s="18">
        <v>6.48563899</v>
      </c>
      <c r="F416" s="18">
        <v>-74.587993639999993</v>
      </c>
      <c r="G416" s="1">
        <v>10</v>
      </c>
      <c r="H416" s="1" t="s">
        <v>490</v>
      </c>
      <c r="I416" s="1" t="s">
        <v>122</v>
      </c>
      <c r="J416" s="1" t="s">
        <v>491</v>
      </c>
      <c r="K416" s="1" t="s">
        <v>494</v>
      </c>
      <c r="L416" s="1"/>
      <c r="M416" s="1" t="s">
        <v>494</v>
      </c>
      <c r="N416" s="1" t="s">
        <v>495</v>
      </c>
      <c r="O416" s="1" t="s">
        <v>496</v>
      </c>
      <c r="P416" s="20">
        <v>3</v>
      </c>
      <c r="Q416" s="1" t="s">
        <v>518</v>
      </c>
      <c r="R416" s="21" t="s">
        <v>519</v>
      </c>
      <c r="S416" s="1" t="s">
        <v>506</v>
      </c>
    </row>
    <row r="417" spans="1:19" ht="24" customHeight="1" x14ac:dyDescent="0.15">
      <c r="A417" s="1" t="s">
        <v>119</v>
      </c>
      <c r="B417" s="1" t="s">
        <v>120</v>
      </c>
      <c r="C417" s="1">
        <v>2408</v>
      </c>
      <c r="D417" s="18">
        <v>10</v>
      </c>
      <c r="E417" s="18">
        <v>6.4857178299999996</v>
      </c>
      <c r="F417" s="18">
        <v>-74.588032269999999</v>
      </c>
      <c r="G417" s="1">
        <v>10</v>
      </c>
      <c r="H417" s="1" t="s">
        <v>490</v>
      </c>
      <c r="I417" s="1" t="s">
        <v>122</v>
      </c>
      <c r="J417" s="1" t="s">
        <v>491</v>
      </c>
      <c r="K417" s="1" t="s">
        <v>494</v>
      </c>
      <c r="L417" s="1"/>
      <c r="M417" s="1" t="s">
        <v>494</v>
      </c>
      <c r="N417" s="1" t="s">
        <v>495</v>
      </c>
      <c r="O417" s="1" t="s">
        <v>496</v>
      </c>
      <c r="P417" s="20">
        <v>3</v>
      </c>
      <c r="Q417" s="1" t="s">
        <v>518</v>
      </c>
      <c r="R417" s="21" t="s">
        <v>519</v>
      </c>
      <c r="S417" s="1" t="s">
        <v>506</v>
      </c>
    </row>
    <row r="418" spans="1:19" ht="24" customHeight="1" x14ac:dyDescent="0.15">
      <c r="A418" s="1" t="s">
        <v>119</v>
      </c>
      <c r="B418" s="1" t="s">
        <v>120</v>
      </c>
      <c r="C418" s="1">
        <v>2409</v>
      </c>
      <c r="D418" s="18">
        <v>10</v>
      </c>
      <c r="E418" s="18">
        <v>6.4857965799999997</v>
      </c>
      <c r="F418" s="18">
        <v>-74.58807204</v>
      </c>
      <c r="G418" s="1">
        <v>10</v>
      </c>
      <c r="H418" s="1" t="s">
        <v>490</v>
      </c>
      <c r="I418" s="1" t="s">
        <v>122</v>
      </c>
      <c r="J418" s="1" t="s">
        <v>491</v>
      </c>
      <c r="K418" s="1" t="s">
        <v>494</v>
      </c>
      <c r="L418" s="1"/>
      <c r="M418" s="1" t="s">
        <v>494</v>
      </c>
      <c r="N418" s="1" t="s">
        <v>495</v>
      </c>
      <c r="O418" s="1" t="s">
        <v>496</v>
      </c>
      <c r="P418" s="20">
        <v>3</v>
      </c>
      <c r="Q418" s="1" t="s">
        <v>518</v>
      </c>
      <c r="R418" s="21" t="s">
        <v>519</v>
      </c>
      <c r="S418" s="1" t="s">
        <v>506</v>
      </c>
    </row>
    <row r="419" spans="1:19" ht="24" customHeight="1" x14ac:dyDescent="0.15">
      <c r="A419" s="1" t="s">
        <v>119</v>
      </c>
      <c r="B419" s="1" t="s">
        <v>120</v>
      </c>
      <c r="C419" s="1">
        <v>2410</v>
      </c>
      <c r="D419" s="18">
        <v>10</v>
      </c>
      <c r="E419" s="18">
        <v>6.4858753599999996</v>
      </c>
      <c r="F419" s="18">
        <v>-74.588114239999996</v>
      </c>
      <c r="G419" s="1">
        <v>10</v>
      </c>
      <c r="H419" s="1" t="s">
        <v>490</v>
      </c>
      <c r="I419" s="1" t="s">
        <v>122</v>
      </c>
      <c r="J419" s="1" t="s">
        <v>491</v>
      </c>
      <c r="K419" s="1" t="s">
        <v>494</v>
      </c>
      <c r="L419" s="1"/>
      <c r="M419" s="1" t="s">
        <v>494</v>
      </c>
      <c r="N419" s="1" t="s">
        <v>495</v>
      </c>
      <c r="O419" s="1" t="s">
        <v>496</v>
      </c>
      <c r="P419" s="20">
        <v>3</v>
      </c>
      <c r="Q419" s="1" t="s">
        <v>518</v>
      </c>
      <c r="R419" s="21" t="s">
        <v>519</v>
      </c>
      <c r="S419" s="1" t="s">
        <v>506</v>
      </c>
    </row>
    <row r="420" spans="1:19" ht="24" customHeight="1" x14ac:dyDescent="0.15">
      <c r="A420" s="1" t="s">
        <v>119</v>
      </c>
      <c r="B420" s="1" t="s">
        <v>120</v>
      </c>
      <c r="C420" s="1">
        <v>2411</v>
      </c>
      <c r="D420" s="18">
        <v>10</v>
      </c>
      <c r="E420" s="18">
        <v>6.4859524400000002</v>
      </c>
      <c r="F420" s="18">
        <v>-74.588160650000006</v>
      </c>
      <c r="G420" s="1">
        <v>10</v>
      </c>
      <c r="H420" s="1" t="s">
        <v>490</v>
      </c>
      <c r="I420" s="1" t="s">
        <v>122</v>
      </c>
      <c r="J420" s="1" t="s">
        <v>491</v>
      </c>
      <c r="K420" s="1" t="s">
        <v>494</v>
      </c>
      <c r="L420" s="1"/>
      <c r="M420" s="1" t="s">
        <v>494</v>
      </c>
      <c r="N420" s="1" t="s">
        <v>495</v>
      </c>
      <c r="O420" s="1" t="s">
        <v>496</v>
      </c>
      <c r="P420" s="20">
        <v>3</v>
      </c>
      <c r="Q420" s="1" t="s">
        <v>518</v>
      </c>
      <c r="R420" s="21" t="s">
        <v>519</v>
      </c>
      <c r="S420" s="1" t="s">
        <v>506</v>
      </c>
    </row>
    <row r="421" spans="1:19" ht="24" customHeight="1" x14ac:dyDescent="0.15">
      <c r="A421" s="1" t="s">
        <v>119</v>
      </c>
      <c r="B421" s="1" t="s">
        <v>120</v>
      </c>
      <c r="C421" s="1">
        <v>2412</v>
      </c>
      <c r="D421" s="18">
        <v>10</v>
      </c>
      <c r="E421" s="18">
        <v>6.4860271699999998</v>
      </c>
      <c r="F421" s="18">
        <v>-74.588210869999997</v>
      </c>
      <c r="G421" s="1">
        <v>10</v>
      </c>
      <c r="H421" s="1" t="s">
        <v>490</v>
      </c>
      <c r="I421" s="1" t="s">
        <v>122</v>
      </c>
      <c r="J421" s="1" t="s">
        <v>491</v>
      </c>
      <c r="K421" s="1" t="s">
        <v>494</v>
      </c>
      <c r="L421" s="1"/>
      <c r="M421" s="1" t="s">
        <v>494</v>
      </c>
      <c r="N421" s="1" t="s">
        <v>495</v>
      </c>
      <c r="O421" s="1" t="s">
        <v>496</v>
      </c>
      <c r="P421" s="20">
        <v>3</v>
      </c>
      <c r="Q421" s="1" t="s">
        <v>518</v>
      </c>
      <c r="R421" s="21" t="s">
        <v>519</v>
      </c>
      <c r="S421" s="1" t="s">
        <v>506</v>
      </c>
    </row>
    <row r="422" spans="1:19" ht="24" customHeight="1" x14ac:dyDescent="0.15">
      <c r="A422" s="1" t="s">
        <v>119</v>
      </c>
      <c r="B422" s="1" t="s">
        <v>120</v>
      </c>
      <c r="C422" s="1">
        <v>2413</v>
      </c>
      <c r="D422" s="18">
        <v>10</v>
      </c>
      <c r="E422" s="18">
        <v>6.4860985800000002</v>
      </c>
      <c r="F422" s="18">
        <v>-74.588265410000005</v>
      </c>
      <c r="G422" s="1">
        <v>10</v>
      </c>
      <c r="H422" s="1" t="s">
        <v>490</v>
      </c>
      <c r="I422" s="1" t="s">
        <v>122</v>
      </c>
      <c r="J422" s="1" t="s">
        <v>491</v>
      </c>
      <c r="K422" s="1" t="s">
        <v>494</v>
      </c>
      <c r="L422" s="1"/>
      <c r="M422" s="1" t="s">
        <v>494</v>
      </c>
      <c r="N422" s="1" t="s">
        <v>495</v>
      </c>
      <c r="O422" s="1" t="s">
        <v>496</v>
      </c>
      <c r="P422" s="20">
        <v>3</v>
      </c>
      <c r="Q422" s="1" t="s">
        <v>518</v>
      </c>
      <c r="R422" s="21" t="s">
        <v>519</v>
      </c>
      <c r="S422" s="1" t="s">
        <v>506</v>
      </c>
    </row>
    <row r="423" spans="1:19" ht="24" customHeight="1" x14ac:dyDescent="0.15">
      <c r="A423" s="1" t="s">
        <v>119</v>
      </c>
      <c r="B423" s="1" t="s">
        <v>120</v>
      </c>
      <c r="C423" s="1">
        <v>2414</v>
      </c>
      <c r="D423" s="18">
        <v>10</v>
      </c>
      <c r="E423" s="18">
        <v>6.4861659600000001</v>
      </c>
      <c r="F423" s="18">
        <v>-74.588325249999997</v>
      </c>
      <c r="G423" s="1">
        <v>10</v>
      </c>
      <c r="H423" s="1" t="s">
        <v>490</v>
      </c>
      <c r="I423" s="1" t="s">
        <v>122</v>
      </c>
      <c r="J423" s="1" t="s">
        <v>491</v>
      </c>
      <c r="K423" s="1" t="s">
        <v>494</v>
      </c>
      <c r="L423" s="1"/>
      <c r="M423" s="1" t="s">
        <v>494</v>
      </c>
      <c r="N423" s="1" t="s">
        <v>495</v>
      </c>
      <c r="O423" s="1" t="s">
        <v>496</v>
      </c>
      <c r="P423" s="20">
        <v>3</v>
      </c>
      <c r="Q423" s="1" t="s">
        <v>518</v>
      </c>
      <c r="R423" s="21" t="s">
        <v>519</v>
      </c>
      <c r="S423" s="1" t="s">
        <v>506</v>
      </c>
    </row>
    <row r="424" spans="1:19" ht="24" customHeight="1" x14ac:dyDescent="0.15">
      <c r="A424" s="1" t="s">
        <v>119</v>
      </c>
      <c r="B424" s="1" t="s">
        <v>120</v>
      </c>
      <c r="C424" s="1">
        <v>2415</v>
      </c>
      <c r="D424" s="18">
        <v>10</v>
      </c>
      <c r="E424" s="18">
        <v>6.4862288100000001</v>
      </c>
      <c r="F424" s="18">
        <v>-74.588389789999994</v>
      </c>
      <c r="G424" s="1">
        <v>10</v>
      </c>
      <c r="H424" s="1" t="s">
        <v>490</v>
      </c>
      <c r="I424" s="1" t="s">
        <v>122</v>
      </c>
      <c r="J424" s="1" t="s">
        <v>491</v>
      </c>
      <c r="K424" s="1" t="s">
        <v>494</v>
      </c>
      <c r="L424" s="1"/>
      <c r="M424" s="1" t="s">
        <v>494</v>
      </c>
      <c r="N424" s="1" t="s">
        <v>495</v>
      </c>
      <c r="O424" s="1" t="s">
        <v>496</v>
      </c>
      <c r="P424" s="20">
        <v>3</v>
      </c>
      <c r="Q424" s="1" t="s">
        <v>518</v>
      </c>
      <c r="R424" s="21" t="s">
        <v>519</v>
      </c>
      <c r="S424" s="1" t="s">
        <v>506</v>
      </c>
    </row>
    <row r="425" spans="1:19" ht="24" customHeight="1" x14ac:dyDescent="0.15">
      <c r="A425" s="1" t="s">
        <v>119</v>
      </c>
      <c r="B425" s="1" t="s">
        <v>120</v>
      </c>
      <c r="C425" s="1">
        <v>2416</v>
      </c>
      <c r="D425" s="18">
        <v>10</v>
      </c>
      <c r="E425" s="18">
        <v>6.4862835099999998</v>
      </c>
      <c r="F425" s="18">
        <v>-74.588460549999994</v>
      </c>
      <c r="G425" s="1">
        <v>10</v>
      </c>
      <c r="H425" s="1" t="s">
        <v>490</v>
      </c>
      <c r="I425" s="1" t="s">
        <v>122</v>
      </c>
      <c r="J425" s="1" t="s">
        <v>491</v>
      </c>
      <c r="K425" s="1" t="s">
        <v>494</v>
      </c>
      <c r="L425" s="1"/>
      <c r="M425" s="1" t="s">
        <v>494</v>
      </c>
      <c r="N425" s="1" t="s">
        <v>495</v>
      </c>
      <c r="O425" s="1" t="s">
        <v>496</v>
      </c>
      <c r="P425" s="20">
        <v>3</v>
      </c>
      <c r="Q425" s="1" t="s">
        <v>518</v>
      </c>
      <c r="R425" s="21" t="s">
        <v>519</v>
      </c>
      <c r="S425" s="1" t="s">
        <v>506</v>
      </c>
    </row>
    <row r="426" spans="1:19" ht="24" customHeight="1" x14ac:dyDescent="0.15">
      <c r="A426" s="1" t="s">
        <v>119</v>
      </c>
      <c r="B426" s="1" t="s">
        <v>120</v>
      </c>
      <c r="C426" s="1">
        <v>2417</v>
      </c>
      <c r="D426" s="18">
        <v>10</v>
      </c>
      <c r="E426" s="18">
        <v>6.4863262700000002</v>
      </c>
      <c r="F426" s="18">
        <v>-74.588538510000006</v>
      </c>
      <c r="G426" s="1">
        <v>10</v>
      </c>
      <c r="H426" s="1" t="s">
        <v>490</v>
      </c>
      <c r="I426" s="1" t="s">
        <v>122</v>
      </c>
      <c r="J426" s="1" t="s">
        <v>491</v>
      </c>
      <c r="K426" s="1" t="s">
        <v>494</v>
      </c>
      <c r="L426" s="1"/>
      <c r="M426" s="1" t="s">
        <v>494</v>
      </c>
      <c r="N426" s="1" t="s">
        <v>495</v>
      </c>
      <c r="O426" s="1" t="s">
        <v>496</v>
      </c>
      <c r="P426" s="20">
        <v>3</v>
      </c>
      <c r="Q426" s="1" t="s">
        <v>518</v>
      </c>
      <c r="R426" s="21" t="s">
        <v>519</v>
      </c>
      <c r="S426" s="1" t="s">
        <v>506</v>
      </c>
    </row>
    <row r="427" spans="1:19" ht="24" customHeight="1" x14ac:dyDescent="0.15">
      <c r="A427" s="1" t="s">
        <v>119</v>
      </c>
      <c r="B427" s="1" t="s">
        <v>120</v>
      </c>
      <c r="C427" s="1">
        <v>2418</v>
      </c>
      <c r="D427" s="18">
        <v>10</v>
      </c>
      <c r="E427" s="18">
        <v>6.4863610400000002</v>
      </c>
      <c r="F427" s="18">
        <v>-74.588620660000004</v>
      </c>
      <c r="G427" s="1">
        <v>10</v>
      </c>
      <c r="H427" s="1" t="s">
        <v>490</v>
      </c>
      <c r="I427" s="1" t="s">
        <v>122</v>
      </c>
      <c r="J427" s="1" t="s">
        <v>491</v>
      </c>
      <c r="K427" s="1" t="s">
        <v>494</v>
      </c>
      <c r="L427" s="1"/>
      <c r="M427" s="1" t="s">
        <v>494</v>
      </c>
      <c r="N427" s="1" t="s">
        <v>495</v>
      </c>
      <c r="O427" s="1" t="s">
        <v>496</v>
      </c>
      <c r="P427" s="20">
        <v>3</v>
      </c>
      <c r="Q427" s="1" t="s">
        <v>518</v>
      </c>
      <c r="R427" s="21" t="s">
        <v>519</v>
      </c>
      <c r="S427" s="1" t="s">
        <v>506</v>
      </c>
    </row>
    <row r="428" spans="1:19" ht="24" customHeight="1" x14ac:dyDescent="0.15">
      <c r="A428" s="1" t="s">
        <v>119</v>
      </c>
      <c r="B428" s="1" t="s">
        <v>120</v>
      </c>
      <c r="C428" s="1">
        <v>2419</v>
      </c>
      <c r="D428" s="18">
        <v>10</v>
      </c>
      <c r="E428" s="18">
        <v>6.4863903900000004</v>
      </c>
      <c r="F428" s="18">
        <v>-74.588705410000003</v>
      </c>
      <c r="G428" s="1">
        <v>10</v>
      </c>
      <c r="H428" s="1" t="s">
        <v>490</v>
      </c>
      <c r="I428" s="1" t="s">
        <v>122</v>
      </c>
      <c r="J428" s="1" t="s">
        <v>491</v>
      </c>
      <c r="K428" s="1" t="s">
        <v>494</v>
      </c>
      <c r="L428" s="1"/>
      <c r="M428" s="1" t="s">
        <v>494</v>
      </c>
      <c r="N428" s="1" t="s">
        <v>495</v>
      </c>
      <c r="O428" s="1" t="s">
        <v>496</v>
      </c>
      <c r="P428" s="20">
        <v>3</v>
      </c>
      <c r="Q428" s="1" t="s">
        <v>518</v>
      </c>
      <c r="R428" s="21" t="s">
        <v>519</v>
      </c>
      <c r="S428" s="1" t="s">
        <v>506</v>
      </c>
    </row>
    <row r="429" spans="1:19" ht="24" customHeight="1" x14ac:dyDescent="0.15">
      <c r="A429" s="1" t="s">
        <v>119</v>
      </c>
      <c r="B429" s="1" t="s">
        <v>120</v>
      </c>
      <c r="C429" s="1">
        <v>2420</v>
      </c>
      <c r="D429" s="18">
        <v>10</v>
      </c>
      <c r="E429" s="18">
        <v>6.48641501</v>
      </c>
      <c r="F429" s="18">
        <v>-74.588792190000007</v>
      </c>
      <c r="G429" s="1">
        <v>10</v>
      </c>
      <c r="H429" s="1" t="s">
        <v>490</v>
      </c>
      <c r="I429" s="1" t="s">
        <v>122</v>
      </c>
      <c r="J429" s="1" t="s">
        <v>491</v>
      </c>
      <c r="K429" s="1" t="s">
        <v>494</v>
      </c>
      <c r="L429" s="1"/>
      <c r="M429" s="1" t="s">
        <v>494</v>
      </c>
      <c r="N429" s="1" t="s">
        <v>495</v>
      </c>
      <c r="O429" s="1" t="s">
        <v>496</v>
      </c>
      <c r="P429" s="20">
        <v>3</v>
      </c>
      <c r="Q429" s="1" t="s">
        <v>518</v>
      </c>
      <c r="R429" s="21" t="s">
        <v>519</v>
      </c>
      <c r="S429" s="1" t="s">
        <v>506</v>
      </c>
    </row>
    <row r="430" spans="1:19" ht="24" customHeight="1" x14ac:dyDescent="0.15">
      <c r="A430" s="1" t="s">
        <v>119</v>
      </c>
      <c r="B430" s="1" t="s">
        <v>120</v>
      </c>
      <c r="C430" s="1">
        <v>2421</v>
      </c>
      <c r="D430" s="18">
        <v>10</v>
      </c>
      <c r="E430" s="18">
        <v>6.4864339099999997</v>
      </c>
      <c r="F430" s="18">
        <v>-74.588880459999999</v>
      </c>
      <c r="G430" s="1">
        <v>10</v>
      </c>
      <c r="H430" s="1" t="s">
        <v>490</v>
      </c>
      <c r="I430" s="1" t="s">
        <v>122</v>
      </c>
      <c r="J430" s="1" t="s">
        <v>491</v>
      </c>
      <c r="K430" s="1" t="s">
        <v>494</v>
      </c>
      <c r="L430" s="1"/>
      <c r="M430" s="1" t="s">
        <v>494</v>
      </c>
      <c r="N430" s="1" t="s">
        <v>495</v>
      </c>
      <c r="O430" s="1" t="s">
        <v>496</v>
      </c>
      <c r="P430" s="20">
        <v>3</v>
      </c>
      <c r="Q430" s="1" t="s">
        <v>518</v>
      </c>
      <c r="R430" s="21" t="s">
        <v>519</v>
      </c>
      <c r="S430" s="1" t="s">
        <v>506</v>
      </c>
    </row>
    <row r="431" spans="1:19" ht="24" customHeight="1" x14ac:dyDescent="0.15">
      <c r="A431" s="1" t="s">
        <v>119</v>
      </c>
      <c r="B431" s="1" t="s">
        <v>120</v>
      </c>
      <c r="C431" s="1">
        <v>2422</v>
      </c>
      <c r="D431" s="18">
        <v>10</v>
      </c>
      <c r="E431" s="18">
        <v>6.4864526299999996</v>
      </c>
      <c r="F431" s="18">
        <v>-74.58896901</v>
      </c>
      <c r="G431" s="1">
        <v>10</v>
      </c>
      <c r="H431" s="1" t="s">
        <v>490</v>
      </c>
      <c r="I431" s="1" t="s">
        <v>122</v>
      </c>
      <c r="J431" s="1" t="s">
        <v>491</v>
      </c>
      <c r="K431" s="1" t="s">
        <v>494</v>
      </c>
      <c r="L431" s="1"/>
      <c r="M431" s="1" t="s">
        <v>494</v>
      </c>
      <c r="N431" s="1" t="s">
        <v>495</v>
      </c>
      <c r="O431" s="1" t="s">
        <v>496</v>
      </c>
      <c r="P431" s="20">
        <v>3</v>
      </c>
      <c r="Q431" s="1" t="s">
        <v>518</v>
      </c>
      <c r="R431" s="21" t="s">
        <v>519</v>
      </c>
      <c r="S431" s="1" t="s">
        <v>506</v>
      </c>
    </row>
    <row r="432" spans="1:19" ht="24" customHeight="1" x14ac:dyDescent="0.15">
      <c r="A432" s="1" t="s">
        <v>119</v>
      </c>
      <c r="B432" s="1" t="s">
        <v>120</v>
      </c>
      <c r="C432" s="1">
        <v>2423</v>
      </c>
      <c r="D432" s="18">
        <v>10</v>
      </c>
      <c r="E432" s="18">
        <v>6.4864713199999997</v>
      </c>
      <c r="F432" s="18">
        <v>-74.589057209999993</v>
      </c>
      <c r="G432" s="1">
        <v>10</v>
      </c>
      <c r="H432" s="1" t="s">
        <v>490</v>
      </c>
      <c r="I432" s="1" t="s">
        <v>122</v>
      </c>
      <c r="J432" s="1" t="s">
        <v>491</v>
      </c>
      <c r="K432" s="1" t="s">
        <v>494</v>
      </c>
      <c r="L432" s="1"/>
      <c r="M432" s="1" t="s">
        <v>494</v>
      </c>
      <c r="N432" s="1" t="s">
        <v>495</v>
      </c>
      <c r="O432" s="1" t="s">
        <v>496</v>
      </c>
      <c r="P432" s="20">
        <v>3</v>
      </c>
      <c r="Q432" s="1" t="s">
        <v>518</v>
      </c>
      <c r="R432" s="21" t="s">
        <v>519</v>
      </c>
      <c r="S432" s="1" t="s">
        <v>506</v>
      </c>
    </row>
    <row r="433" spans="1:19" ht="24" customHeight="1" x14ac:dyDescent="0.15">
      <c r="A433" s="1" t="s">
        <v>119</v>
      </c>
      <c r="B433" s="1" t="s">
        <v>120</v>
      </c>
      <c r="C433" s="1">
        <v>2424</v>
      </c>
      <c r="D433" s="18">
        <v>10</v>
      </c>
      <c r="E433" s="18">
        <v>6.4864942799999996</v>
      </c>
      <c r="F433" s="18">
        <v>-74.589143629999995</v>
      </c>
      <c r="G433" s="1">
        <v>10</v>
      </c>
      <c r="H433" s="1" t="s">
        <v>490</v>
      </c>
      <c r="I433" s="1" t="s">
        <v>122</v>
      </c>
      <c r="J433" s="1" t="s">
        <v>491</v>
      </c>
      <c r="K433" s="1" t="s">
        <v>494</v>
      </c>
      <c r="L433" s="1"/>
      <c r="M433" s="1" t="s">
        <v>494</v>
      </c>
      <c r="N433" s="1" t="s">
        <v>495</v>
      </c>
      <c r="O433" s="1" t="s">
        <v>496</v>
      </c>
      <c r="P433" s="20">
        <v>3</v>
      </c>
      <c r="Q433" s="1" t="s">
        <v>518</v>
      </c>
      <c r="R433" s="21" t="s">
        <v>519</v>
      </c>
      <c r="S433" s="1" t="s">
        <v>506</v>
      </c>
    </row>
    <row r="434" spans="1:19" ht="24" customHeight="1" x14ac:dyDescent="0.15">
      <c r="A434" s="1" t="s">
        <v>119</v>
      </c>
      <c r="B434" s="1" t="s">
        <v>120</v>
      </c>
      <c r="C434" s="1">
        <v>2425</v>
      </c>
      <c r="D434" s="18">
        <v>10</v>
      </c>
      <c r="E434" s="18">
        <v>6.4865257700000001</v>
      </c>
      <c r="F434" s="18">
        <v>-74.589225979999995</v>
      </c>
      <c r="G434" s="1">
        <v>10</v>
      </c>
      <c r="H434" s="1" t="s">
        <v>490</v>
      </c>
      <c r="I434" s="1" t="s">
        <v>122</v>
      </c>
      <c r="J434" s="1" t="s">
        <v>491</v>
      </c>
      <c r="K434" s="1" t="s">
        <v>494</v>
      </c>
      <c r="L434" s="1"/>
      <c r="M434" s="1" t="s">
        <v>494</v>
      </c>
      <c r="N434" s="1" t="s">
        <v>495</v>
      </c>
      <c r="O434" s="1" t="s">
        <v>496</v>
      </c>
      <c r="P434" s="20">
        <v>3</v>
      </c>
      <c r="Q434" s="1" t="s">
        <v>518</v>
      </c>
      <c r="R434" s="21" t="s">
        <v>519</v>
      </c>
      <c r="S434" s="1" t="s">
        <v>506</v>
      </c>
    </row>
    <row r="435" spans="1:19" ht="24" customHeight="1" x14ac:dyDescent="0.15">
      <c r="A435" s="1" t="s">
        <v>119</v>
      </c>
      <c r="B435" s="1" t="s">
        <v>120</v>
      </c>
      <c r="C435" s="1">
        <v>2426</v>
      </c>
      <c r="D435" s="18">
        <v>10</v>
      </c>
      <c r="E435" s="18">
        <v>6.4865678100000004</v>
      </c>
      <c r="F435" s="18">
        <v>-74.589302829999994</v>
      </c>
      <c r="G435" s="1">
        <v>10</v>
      </c>
      <c r="H435" s="1" t="s">
        <v>490</v>
      </c>
      <c r="I435" s="1" t="s">
        <v>122</v>
      </c>
      <c r="J435" s="1" t="s">
        <v>491</v>
      </c>
      <c r="K435" s="1" t="s">
        <v>494</v>
      </c>
      <c r="L435" s="1"/>
      <c r="M435" s="1" t="s">
        <v>494</v>
      </c>
      <c r="N435" s="1" t="s">
        <v>495</v>
      </c>
      <c r="O435" s="1" t="s">
        <v>496</v>
      </c>
      <c r="P435" s="20">
        <v>3</v>
      </c>
      <c r="Q435" s="1" t="s">
        <v>518</v>
      </c>
      <c r="R435" s="21" t="s">
        <v>519</v>
      </c>
      <c r="S435" s="1" t="s">
        <v>506</v>
      </c>
    </row>
    <row r="436" spans="1:19" ht="24" customHeight="1" x14ac:dyDescent="0.15">
      <c r="A436" s="1" t="s">
        <v>119</v>
      </c>
      <c r="B436" s="1" t="s">
        <v>120</v>
      </c>
      <c r="C436" s="1">
        <v>2427</v>
      </c>
      <c r="D436" s="18">
        <v>10</v>
      </c>
      <c r="E436" s="18">
        <v>6.4866159899999998</v>
      </c>
      <c r="F436" s="18">
        <v>-74.589375750000002</v>
      </c>
      <c r="G436" s="1">
        <v>10</v>
      </c>
      <c r="H436" s="1" t="s">
        <v>490</v>
      </c>
      <c r="I436" s="1" t="s">
        <v>122</v>
      </c>
      <c r="J436" s="1" t="s">
        <v>491</v>
      </c>
      <c r="K436" s="1" t="s">
        <v>494</v>
      </c>
      <c r="L436" s="1"/>
      <c r="M436" s="1" t="s">
        <v>494</v>
      </c>
      <c r="N436" s="1" t="s">
        <v>495</v>
      </c>
      <c r="O436" s="1" t="s">
        <v>496</v>
      </c>
      <c r="P436" s="20">
        <v>3</v>
      </c>
      <c r="Q436" s="1" t="s">
        <v>518</v>
      </c>
      <c r="R436" s="21" t="s">
        <v>519</v>
      </c>
      <c r="S436" s="1" t="s">
        <v>506</v>
      </c>
    </row>
    <row r="437" spans="1:19" ht="24" customHeight="1" x14ac:dyDescent="0.15">
      <c r="A437" s="1" t="s">
        <v>119</v>
      </c>
      <c r="B437" s="1" t="s">
        <v>120</v>
      </c>
      <c r="C437" s="1">
        <v>2428</v>
      </c>
      <c r="D437" s="18">
        <v>10</v>
      </c>
      <c r="E437" s="18">
        <v>6.4866658099999999</v>
      </c>
      <c r="F437" s="18">
        <v>-74.589448989999994</v>
      </c>
      <c r="G437" s="1">
        <v>10</v>
      </c>
      <c r="H437" s="1" t="s">
        <v>490</v>
      </c>
      <c r="I437" s="1" t="s">
        <v>122</v>
      </c>
      <c r="J437" s="1" t="s">
        <v>491</v>
      </c>
      <c r="K437" s="1" t="s">
        <v>494</v>
      </c>
      <c r="L437" s="1"/>
      <c r="M437" s="1" t="s">
        <v>494</v>
      </c>
      <c r="N437" s="1" t="s">
        <v>495</v>
      </c>
      <c r="O437" s="1" t="s">
        <v>496</v>
      </c>
      <c r="P437" s="20">
        <v>3</v>
      </c>
      <c r="Q437" s="1" t="s">
        <v>518</v>
      </c>
      <c r="R437" s="21" t="s">
        <v>519</v>
      </c>
      <c r="S437" s="1" t="s">
        <v>506</v>
      </c>
    </row>
    <row r="438" spans="1:19" ht="24" customHeight="1" x14ac:dyDescent="0.15">
      <c r="A438" s="1" t="s">
        <v>119</v>
      </c>
      <c r="B438" s="1" t="s">
        <v>120</v>
      </c>
      <c r="C438" s="1">
        <v>2429</v>
      </c>
      <c r="D438" s="18">
        <v>10</v>
      </c>
      <c r="E438" s="18">
        <v>6.4867178699999997</v>
      </c>
      <c r="F438" s="18">
        <v>-74.589522310000007</v>
      </c>
      <c r="G438" s="1">
        <v>10</v>
      </c>
      <c r="H438" s="1" t="s">
        <v>490</v>
      </c>
      <c r="I438" s="1" t="s">
        <v>122</v>
      </c>
      <c r="J438" s="1" t="s">
        <v>491</v>
      </c>
      <c r="K438" s="1" t="s">
        <v>494</v>
      </c>
      <c r="L438" s="1"/>
      <c r="M438" s="1" t="s">
        <v>494</v>
      </c>
      <c r="N438" s="1" t="s">
        <v>495</v>
      </c>
      <c r="O438" s="1" t="s">
        <v>496</v>
      </c>
      <c r="P438" s="20">
        <v>3</v>
      </c>
      <c r="Q438" s="1" t="s">
        <v>518</v>
      </c>
      <c r="R438" s="21" t="s">
        <v>519</v>
      </c>
      <c r="S438" s="1" t="s">
        <v>506</v>
      </c>
    </row>
    <row r="439" spans="1:19" ht="24" customHeight="1" x14ac:dyDescent="0.15">
      <c r="A439" s="1" t="s">
        <v>119</v>
      </c>
      <c r="B439" s="1" t="s">
        <v>120</v>
      </c>
      <c r="C439" s="1">
        <v>2430</v>
      </c>
      <c r="D439" s="18">
        <v>10</v>
      </c>
      <c r="E439" s="18">
        <v>6.4867698799999998</v>
      </c>
      <c r="F439" s="18">
        <v>-74.589595380000006</v>
      </c>
      <c r="G439" s="1">
        <v>10</v>
      </c>
      <c r="H439" s="1" t="s">
        <v>490</v>
      </c>
      <c r="I439" s="1" t="s">
        <v>122</v>
      </c>
      <c r="J439" s="1" t="s">
        <v>491</v>
      </c>
      <c r="K439" s="1" t="s">
        <v>494</v>
      </c>
      <c r="L439" s="1"/>
      <c r="M439" s="1" t="s">
        <v>494</v>
      </c>
      <c r="N439" s="1" t="s">
        <v>495</v>
      </c>
      <c r="O439" s="1" t="s">
        <v>496</v>
      </c>
      <c r="P439" s="20">
        <v>3</v>
      </c>
      <c r="Q439" s="1" t="s">
        <v>518</v>
      </c>
      <c r="R439" s="21" t="s">
        <v>519</v>
      </c>
      <c r="S439" s="1" t="s">
        <v>506</v>
      </c>
    </row>
    <row r="440" spans="1:19" ht="24" customHeight="1" x14ac:dyDescent="0.15">
      <c r="A440" s="1" t="s">
        <v>119</v>
      </c>
      <c r="B440" s="1" t="s">
        <v>120</v>
      </c>
      <c r="C440" s="1">
        <v>2431</v>
      </c>
      <c r="D440" s="18">
        <v>10</v>
      </c>
      <c r="E440" s="18">
        <v>6.4868205200000002</v>
      </c>
      <c r="F440" s="18">
        <v>-74.589668189999998</v>
      </c>
      <c r="G440" s="1">
        <v>10</v>
      </c>
      <c r="H440" s="1" t="s">
        <v>490</v>
      </c>
      <c r="I440" s="1" t="s">
        <v>122</v>
      </c>
      <c r="J440" s="1" t="s">
        <v>491</v>
      </c>
      <c r="K440" s="1" t="s">
        <v>494</v>
      </c>
      <c r="L440" s="1"/>
      <c r="M440" s="1" t="s">
        <v>494</v>
      </c>
      <c r="N440" s="1" t="s">
        <v>495</v>
      </c>
      <c r="O440" s="1" t="s">
        <v>496</v>
      </c>
      <c r="P440" s="20">
        <v>3</v>
      </c>
      <c r="Q440" s="1" t="s">
        <v>518</v>
      </c>
      <c r="R440" s="21" t="s">
        <v>519</v>
      </c>
      <c r="S440" s="1" t="s">
        <v>506</v>
      </c>
    </row>
    <row r="441" spans="1:19" ht="24" customHeight="1" x14ac:dyDescent="0.15">
      <c r="A441" s="1" t="s">
        <v>119</v>
      </c>
      <c r="B441" s="1" t="s">
        <v>120</v>
      </c>
      <c r="C441" s="1">
        <v>2432</v>
      </c>
      <c r="D441" s="18">
        <v>10</v>
      </c>
      <c r="E441" s="18">
        <v>6.4868694700000002</v>
      </c>
      <c r="F441" s="18">
        <v>-74.589740930000005</v>
      </c>
      <c r="G441" s="1">
        <v>10</v>
      </c>
      <c r="H441" s="1" t="s">
        <v>490</v>
      </c>
      <c r="I441" s="1" t="s">
        <v>122</v>
      </c>
      <c r="J441" s="1" t="s">
        <v>491</v>
      </c>
      <c r="K441" s="1" t="s">
        <v>494</v>
      </c>
      <c r="L441" s="1"/>
      <c r="M441" s="1" t="s">
        <v>494</v>
      </c>
      <c r="N441" s="1" t="s">
        <v>495</v>
      </c>
      <c r="O441" s="1" t="s">
        <v>496</v>
      </c>
      <c r="P441" s="20">
        <v>3</v>
      </c>
      <c r="Q441" s="1" t="s">
        <v>518</v>
      </c>
      <c r="R441" s="21" t="s">
        <v>519</v>
      </c>
      <c r="S441" s="1" t="s">
        <v>506</v>
      </c>
    </row>
    <row r="442" spans="1:19" ht="24" customHeight="1" x14ac:dyDescent="0.15">
      <c r="A442" s="1" t="s">
        <v>119</v>
      </c>
      <c r="B442" s="1" t="s">
        <v>120</v>
      </c>
      <c r="C442" s="1">
        <v>2433</v>
      </c>
      <c r="D442" s="18">
        <v>10</v>
      </c>
      <c r="E442" s="18">
        <v>6.4869169099999997</v>
      </c>
      <c r="F442" s="18">
        <v>-74.589813539999994</v>
      </c>
      <c r="G442" s="1">
        <v>10</v>
      </c>
      <c r="H442" s="1" t="s">
        <v>490</v>
      </c>
      <c r="I442" s="1" t="s">
        <v>122</v>
      </c>
      <c r="J442" s="1" t="s">
        <v>491</v>
      </c>
      <c r="K442" s="1" t="s">
        <v>494</v>
      </c>
      <c r="L442" s="1"/>
      <c r="M442" s="1" t="s">
        <v>494</v>
      </c>
      <c r="N442" s="1" t="s">
        <v>495</v>
      </c>
      <c r="O442" s="1" t="s">
        <v>496</v>
      </c>
      <c r="P442" s="20">
        <v>3</v>
      </c>
      <c r="Q442" s="1" t="s">
        <v>518</v>
      </c>
      <c r="R442" s="21" t="s">
        <v>519</v>
      </c>
      <c r="S442" s="1" t="s">
        <v>506</v>
      </c>
    </row>
    <row r="443" spans="1:19" ht="24" customHeight="1" x14ac:dyDescent="0.15">
      <c r="A443" s="1" t="s">
        <v>119</v>
      </c>
      <c r="B443" s="1" t="s">
        <v>120</v>
      </c>
      <c r="C443" s="1">
        <v>2434</v>
      </c>
      <c r="D443" s="18">
        <v>10</v>
      </c>
      <c r="E443" s="18">
        <v>6.4869638299999997</v>
      </c>
      <c r="F443" s="18">
        <v>-74.589886570000004</v>
      </c>
      <c r="G443" s="1">
        <v>10</v>
      </c>
      <c r="H443" s="1" t="s">
        <v>490</v>
      </c>
      <c r="I443" s="1" t="s">
        <v>122</v>
      </c>
      <c r="J443" s="1" t="s">
        <v>491</v>
      </c>
      <c r="K443" s="1" t="s">
        <v>494</v>
      </c>
      <c r="L443" s="1"/>
      <c r="M443" s="1" t="s">
        <v>494</v>
      </c>
      <c r="N443" s="1" t="s">
        <v>495</v>
      </c>
      <c r="O443" s="1" t="s">
        <v>496</v>
      </c>
      <c r="P443" s="20">
        <v>3</v>
      </c>
      <c r="Q443" s="1" t="s">
        <v>518</v>
      </c>
      <c r="R443" s="21" t="s">
        <v>519</v>
      </c>
      <c r="S443" s="1" t="s">
        <v>506</v>
      </c>
    </row>
    <row r="444" spans="1:19" ht="24" customHeight="1" x14ac:dyDescent="0.15">
      <c r="A444" s="1" t="s">
        <v>119</v>
      </c>
      <c r="B444" s="1" t="s">
        <v>120</v>
      </c>
      <c r="C444" s="1">
        <v>2435</v>
      </c>
      <c r="D444" s="18">
        <v>10</v>
      </c>
      <c r="E444" s="18">
        <v>6.4870101299999998</v>
      </c>
      <c r="F444" s="18">
        <v>-74.589959440000001</v>
      </c>
      <c r="G444" s="1">
        <v>10</v>
      </c>
      <c r="H444" s="1" t="s">
        <v>490</v>
      </c>
      <c r="I444" s="1" t="s">
        <v>122</v>
      </c>
      <c r="J444" s="1" t="s">
        <v>491</v>
      </c>
      <c r="K444" s="1" t="s">
        <v>494</v>
      </c>
      <c r="L444" s="1"/>
      <c r="M444" s="1" t="s">
        <v>494</v>
      </c>
      <c r="N444" s="1" t="s">
        <v>495</v>
      </c>
      <c r="O444" s="1" t="s">
        <v>496</v>
      </c>
      <c r="P444" s="20">
        <v>3</v>
      </c>
      <c r="Q444" s="1" t="s">
        <v>518</v>
      </c>
      <c r="R444" s="21" t="s">
        <v>519</v>
      </c>
      <c r="S444" s="1" t="s">
        <v>506</v>
      </c>
    </row>
    <row r="445" spans="1:19" ht="24" customHeight="1" x14ac:dyDescent="0.15">
      <c r="A445" s="1" t="s">
        <v>119</v>
      </c>
      <c r="B445" s="1" t="s">
        <v>120</v>
      </c>
      <c r="C445" s="1">
        <v>2436</v>
      </c>
      <c r="D445" s="18">
        <v>10</v>
      </c>
      <c r="E445" s="18">
        <v>6.4870564499999999</v>
      </c>
      <c r="F445" s="18">
        <v>-74.590031830000001</v>
      </c>
      <c r="G445" s="1">
        <v>10</v>
      </c>
      <c r="H445" s="1" t="s">
        <v>490</v>
      </c>
      <c r="I445" s="1" t="s">
        <v>122</v>
      </c>
      <c r="J445" s="1" t="s">
        <v>491</v>
      </c>
      <c r="K445" s="1" t="s">
        <v>494</v>
      </c>
      <c r="L445" s="1"/>
      <c r="M445" s="1" t="s">
        <v>494</v>
      </c>
      <c r="N445" s="1" t="s">
        <v>495</v>
      </c>
      <c r="O445" s="1" t="s">
        <v>496</v>
      </c>
      <c r="P445" s="20">
        <v>3</v>
      </c>
      <c r="Q445" s="1" t="s">
        <v>518</v>
      </c>
      <c r="R445" s="21" t="s">
        <v>519</v>
      </c>
      <c r="S445" s="1" t="s">
        <v>506</v>
      </c>
    </row>
    <row r="446" spans="1:19" ht="24" customHeight="1" x14ac:dyDescent="0.15">
      <c r="A446" s="1" t="s">
        <v>119</v>
      </c>
      <c r="B446" s="1" t="s">
        <v>120</v>
      </c>
      <c r="C446" s="1">
        <v>2437</v>
      </c>
      <c r="D446" s="18">
        <v>10</v>
      </c>
      <c r="E446" s="18">
        <v>6.4871033100000002</v>
      </c>
      <c r="F446" s="18">
        <v>-74.590104069999995</v>
      </c>
      <c r="G446" s="1">
        <v>10</v>
      </c>
      <c r="H446" s="1" t="s">
        <v>490</v>
      </c>
      <c r="I446" s="1" t="s">
        <v>122</v>
      </c>
      <c r="J446" s="1" t="s">
        <v>491</v>
      </c>
      <c r="K446" s="1" t="s">
        <v>494</v>
      </c>
      <c r="L446" s="1"/>
      <c r="M446" s="1" t="s">
        <v>494</v>
      </c>
      <c r="N446" s="1" t="s">
        <v>495</v>
      </c>
      <c r="O446" s="1" t="s">
        <v>496</v>
      </c>
      <c r="P446" s="20">
        <v>3</v>
      </c>
      <c r="Q446" s="1" t="s">
        <v>518</v>
      </c>
      <c r="R446" s="21" t="s">
        <v>519</v>
      </c>
      <c r="S446" s="1" t="s">
        <v>506</v>
      </c>
    </row>
    <row r="447" spans="1:19" ht="24" customHeight="1" x14ac:dyDescent="0.15">
      <c r="A447" s="1" t="s">
        <v>119</v>
      </c>
      <c r="B447" s="1" t="s">
        <v>120</v>
      </c>
      <c r="C447" s="1">
        <v>2438</v>
      </c>
      <c r="D447" s="18">
        <v>10</v>
      </c>
      <c r="E447" s="18">
        <v>6.4871510900000002</v>
      </c>
      <c r="F447" s="18">
        <v>-74.590176830000004</v>
      </c>
      <c r="G447" s="1">
        <v>10</v>
      </c>
      <c r="H447" s="1" t="s">
        <v>490</v>
      </c>
      <c r="I447" s="1" t="s">
        <v>122</v>
      </c>
      <c r="J447" s="1" t="s">
        <v>491</v>
      </c>
      <c r="K447" s="1" t="s">
        <v>494</v>
      </c>
      <c r="L447" s="1"/>
      <c r="M447" s="1" t="s">
        <v>494</v>
      </c>
      <c r="N447" s="1" t="s">
        <v>495</v>
      </c>
      <c r="O447" s="1" t="s">
        <v>496</v>
      </c>
      <c r="P447" s="20">
        <v>3</v>
      </c>
      <c r="Q447" s="1" t="s">
        <v>518</v>
      </c>
      <c r="R447" s="21" t="s">
        <v>519</v>
      </c>
      <c r="S447" s="1" t="s">
        <v>506</v>
      </c>
    </row>
    <row r="448" spans="1:19" ht="24" customHeight="1" x14ac:dyDescent="0.15">
      <c r="A448" s="1" t="s">
        <v>119</v>
      </c>
      <c r="B448" s="1" t="s">
        <v>120</v>
      </c>
      <c r="C448" s="1">
        <v>2439</v>
      </c>
      <c r="D448" s="18">
        <v>10</v>
      </c>
      <c r="E448" s="18">
        <v>6.48720271</v>
      </c>
      <c r="F448" s="18">
        <v>-74.590248639999999</v>
      </c>
      <c r="G448" s="1">
        <v>10</v>
      </c>
      <c r="H448" s="1" t="s">
        <v>490</v>
      </c>
      <c r="I448" s="1" t="s">
        <v>122</v>
      </c>
      <c r="J448" s="1" t="s">
        <v>491</v>
      </c>
      <c r="K448" s="1" t="s">
        <v>494</v>
      </c>
      <c r="L448" s="1"/>
      <c r="M448" s="1" t="s">
        <v>494</v>
      </c>
      <c r="N448" s="1" t="s">
        <v>495</v>
      </c>
      <c r="O448" s="1" t="s">
        <v>496</v>
      </c>
      <c r="P448" s="20">
        <v>3</v>
      </c>
      <c r="Q448" s="1" t="s">
        <v>518</v>
      </c>
      <c r="R448" s="21" t="s">
        <v>519</v>
      </c>
      <c r="S448" s="1" t="s">
        <v>506</v>
      </c>
    </row>
    <row r="449" spans="1:19" ht="24" customHeight="1" x14ac:dyDescent="0.15">
      <c r="A449" s="1" t="s">
        <v>119</v>
      </c>
      <c r="B449" s="1" t="s">
        <v>120</v>
      </c>
      <c r="C449" s="1">
        <v>2440</v>
      </c>
      <c r="D449" s="18">
        <v>10</v>
      </c>
      <c r="E449" s="18">
        <v>6.4872572399999999</v>
      </c>
      <c r="F449" s="18">
        <v>-74.590318969999998</v>
      </c>
      <c r="G449" s="1">
        <v>10</v>
      </c>
      <c r="H449" s="1" t="s">
        <v>490</v>
      </c>
      <c r="I449" s="1" t="s">
        <v>122</v>
      </c>
      <c r="J449" s="1" t="s">
        <v>491</v>
      </c>
      <c r="K449" s="1" t="s">
        <v>494</v>
      </c>
      <c r="L449" s="1"/>
      <c r="M449" s="1" t="s">
        <v>494</v>
      </c>
      <c r="N449" s="1" t="s">
        <v>495</v>
      </c>
      <c r="O449" s="1" t="s">
        <v>496</v>
      </c>
      <c r="P449" s="20">
        <v>3</v>
      </c>
      <c r="Q449" s="1" t="s">
        <v>518</v>
      </c>
      <c r="R449" s="21" t="s">
        <v>519</v>
      </c>
      <c r="S449" s="1" t="s">
        <v>506</v>
      </c>
    </row>
    <row r="450" spans="1:19" ht="24" customHeight="1" x14ac:dyDescent="0.15">
      <c r="A450" s="1" t="s">
        <v>119</v>
      </c>
      <c r="B450" s="1" t="s">
        <v>120</v>
      </c>
      <c r="C450" s="1">
        <v>2441</v>
      </c>
      <c r="D450" s="18">
        <v>10</v>
      </c>
      <c r="E450" s="18">
        <v>6.48730897</v>
      </c>
      <c r="F450" s="18">
        <v>-74.590392190000003</v>
      </c>
      <c r="G450" s="1">
        <v>10</v>
      </c>
      <c r="H450" s="1" t="s">
        <v>490</v>
      </c>
      <c r="I450" s="1" t="s">
        <v>122</v>
      </c>
      <c r="J450" s="1" t="s">
        <v>491</v>
      </c>
      <c r="K450" s="1" t="s">
        <v>494</v>
      </c>
      <c r="L450" s="1"/>
      <c r="M450" s="1" t="s">
        <v>494</v>
      </c>
      <c r="N450" s="1" t="s">
        <v>495</v>
      </c>
      <c r="O450" s="1" t="s">
        <v>496</v>
      </c>
      <c r="P450" s="20">
        <v>3</v>
      </c>
      <c r="Q450" s="1" t="s">
        <v>518</v>
      </c>
      <c r="R450" s="21" t="s">
        <v>519</v>
      </c>
      <c r="S450" s="1" t="s">
        <v>506</v>
      </c>
    </row>
    <row r="451" spans="1:19" ht="24" customHeight="1" x14ac:dyDescent="0.15">
      <c r="A451" s="1" t="s">
        <v>119</v>
      </c>
      <c r="B451" s="1" t="s">
        <v>120</v>
      </c>
      <c r="C451" s="1">
        <v>2442</v>
      </c>
      <c r="D451" s="18">
        <v>10</v>
      </c>
      <c r="E451" s="18">
        <v>6.4873560299999999</v>
      </c>
      <c r="F451" s="18">
        <v>-74.590469139999996</v>
      </c>
      <c r="G451" s="1">
        <v>10</v>
      </c>
      <c r="H451" s="1" t="s">
        <v>490</v>
      </c>
      <c r="I451" s="1" t="s">
        <v>122</v>
      </c>
      <c r="J451" s="1" t="s">
        <v>491</v>
      </c>
      <c r="K451" s="1" t="s">
        <v>494</v>
      </c>
      <c r="L451" s="1"/>
      <c r="M451" s="1" t="s">
        <v>494</v>
      </c>
      <c r="N451" s="1" t="s">
        <v>495</v>
      </c>
      <c r="O451" s="1" t="s">
        <v>496</v>
      </c>
      <c r="P451" s="20">
        <v>3</v>
      </c>
      <c r="Q451" s="1" t="s">
        <v>518</v>
      </c>
      <c r="R451" s="21" t="s">
        <v>519</v>
      </c>
      <c r="S451" s="1" t="s">
        <v>506</v>
      </c>
    </row>
    <row r="452" spans="1:19" ht="24" customHeight="1" x14ac:dyDescent="0.15">
      <c r="A452" s="1" t="s">
        <v>119</v>
      </c>
      <c r="B452" s="1" t="s">
        <v>120</v>
      </c>
      <c r="C452" s="1">
        <v>2443</v>
      </c>
      <c r="D452" s="18">
        <v>10</v>
      </c>
      <c r="E452" s="18">
        <v>6.4873985699999999</v>
      </c>
      <c r="F452" s="18">
        <v>-74.590548830000003</v>
      </c>
      <c r="G452" s="1">
        <v>10</v>
      </c>
      <c r="H452" s="1" t="s">
        <v>490</v>
      </c>
      <c r="I452" s="1" t="s">
        <v>122</v>
      </c>
      <c r="J452" s="1" t="s">
        <v>491</v>
      </c>
      <c r="K452" s="1" t="s">
        <v>494</v>
      </c>
      <c r="L452" s="1"/>
      <c r="M452" s="1" t="s">
        <v>494</v>
      </c>
      <c r="N452" s="1" t="s">
        <v>495</v>
      </c>
      <c r="O452" s="1" t="s">
        <v>496</v>
      </c>
      <c r="P452" s="20">
        <v>3</v>
      </c>
      <c r="Q452" s="1" t="s">
        <v>518</v>
      </c>
      <c r="R452" s="21" t="s">
        <v>519</v>
      </c>
      <c r="S452" s="1" t="s">
        <v>506</v>
      </c>
    </row>
    <row r="453" spans="1:19" ht="24" customHeight="1" x14ac:dyDescent="0.15">
      <c r="A453" s="1" t="s">
        <v>119</v>
      </c>
      <c r="B453" s="1" t="s">
        <v>120</v>
      </c>
      <c r="C453" s="1">
        <v>2444</v>
      </c>
      <c r="D453" s="18">
        <v>10</v>
      </c>
      <c r="E453" s="18">
        <v>6.4874382099999996</v>
      </c>
      <c r="F453" s="18">
        <v>-74.590630090000005</v>
      </c>
      <c r="G453" s="1">
        <v>10</v>
      </c>
      <c r="H453" s="1" t="s">
        <v>490</v>
      </c>
      <c r="I453" s="1" t="s">
        <v>122</v>
      </c>
      <c r="J453" s="1" t="s">
        <v>491</v>
      </c>
      <c r="K453" s="1" t="s">
        <v>494</v>
      </c>
      <c r="L453" s="1"/>
      <c r="M453" s="1" t="s">
        <v>494</v>
      </c>
      <c r="N453" s="1" t="s">
        <v>495</v>
      </c>
      <c r="O453" s="1" t="s">
        <v>496</v>
      </c>
      <c r="P453" s="20">
        <v>3</v>
      </c>
      <c r="Q453" s="1" t="s">
        <v>518</v>
      </c>
      <c r="R453" s="21" t="s">
        <v>519</v>
      </c>
      <c r="S453" s="1" t="s">
        <v>506</v>
      </c>
    </row>
    <row r="454" spans="1:19" ht="24" customHeight="1" x14ac:dyDescent="0.15">
      <c r="A454" s="1" t="s">
        <v>119</v>
      </c>
      <c r="B454" s="1" t="s">
        <v>120</v>
      </c>
      <c r="C454" s="1">
        <v>2445</v>
      </c>
      <c r="D454" s="18">
        <v>10</v>
      </c>
      <c r="E454" s="18">
        <v>6.4874721400000004</v>
      </c>
      <c r="F454" s="18">
        <v>-74.590713809999997</v>
      </c>
      <c r="G454" s="1">
        <v>10</v>
      </c>
      <c r="H454" s="1" t="s">
        <v>490</v>
      </c>
      <c r="I454" s="1" t="s">
        <v>122</v>
      </c>
      <c r="J454" s="1" t="s">
        <v>491</v>
      </c>
      <c r="K454" s="1" t="s">
        <v>494</v>
      </c>
      <c r="L454" s="1"/>
      <c r="M454" s="1" t="s">
        <v>494</v>
      </c>
      <c r="N454" s="1" t="s">
        <v>495</v>
      </c>
      <c r="O454" s="1" t="s">
        <v>496</v>
      </c>
      <c r="P454" s="20">
        <v>3</v>
      </c>
      <c r="Q454" s="1" t="s">
        <v>518</v>
      </c>
      <c r="R454" s="21" t="s">
        <v>519</v>
      </c>
      <c r="S454" s="1" t="s">
        <v>506</v>
      </c>
    </row>
    <row r="455" spans="1:19" ht="24" customHeight="1" x14ac:dyDescent="0.15">
      <c r="A455" s="1" t="s">
        <v>119</v>
      </c>
      <c r="B455" s="1" t="s">
        <v>120</v>
      </c>
      <c r="C455" s="1">
        <v>2446</v>
      </c>
      <c r="D455" s="18">
        <v>10</v>
      </c>
      <c r="E455" s="18">
        <v>6.48750509</v>
      </c>
      <c r="F455" s="18">
        <v>-74.590797780000003</v>
      </c>
      <c r="G455" s="1">
        <v>10</v>
      </c>
      <c r="H455" s="1" t="s">
        <v>490</v>
      </c>
      <c r="I455" s="1" t="s">
        <v>122</v>
      </c>
      <c r="J455" s="1" t="s">
        <v>491</v>
      </c>
      <c r="K455" s="1" t="s">
        <v>494</v>
      </c>
      <c r="L455" s="1"/>
      <c r="M455" s="1" t="s">
        <v>494</v>
      </c>
      <c r="N455" s="1" t="s">
        <v>495</v>
      </c>
      <c r="O455" s="1" t="s">
        <v>496</v>
      </c>
      <c r="P455" s="20">
        <v>3</v>
      </c>
      <c r="Q455" s="1" t="s">
        <v>518</v>
      </c>
      <c r="R455" s="21" t="s">
        <v>519</v>
      </c>
      <c r="S455" s="1" t="s">
        <v>506</v>
      </c>
    </row>
    <row r="456" spans="1:19" ht="24" customHeight="1" x14ac:dyDescent="0.15">
      <c r="A456" s="1" t="s">
        <v>119</v>
      </c>
      <c r="B456" s="1" t="s">
        <v>120</v>
      </c>
      <c r="C456" s="1">
        <v>2447</v>
      </c>
      <c r="D456" s="18">
        <v>10</v>
      </c>
      <c r="E456" s="18">
        <v>6.4875384399999998</v>
      </c>
      <c r="F456" s="18">
        <v>-74.590881640000006</v>
      </c>
      <c r="G456" s="1">
        <v>10</v>
      </c>
      <c r="H456" s="1" t="s">
        <v>490</v>
      </c>
      <c r="I456" s="1" t="s">
        <v>122</v>
      </c>
      <c r="J456" s="1" t="s">
        <v>491</v>
      </c>
      <c r="K456" s="1" t="s">
        <v>494</v>
      </c>
      <c r="L456" s="1"/>
      <c r="M456" s="1" t="s">
        <v>494</v>
      </c>
      <c r="N456" s="1" t="s">
        <v>495</v>
      </c>
      <c r="O456" s="1" t="s">
        <v>496</v>
      </c>
      <c r="P456" s="20">
        <v>3</v>
      </c>
      <c r="Q456" s="1" t="s">
        <v>518</v>
      </c>
      <c r="R456" s="21" t="s">
        <v>519</v>
      </c>
      <c r="S456" s="1" t="s">
        <v>506</v>
      </c>
    </row>
    <row r="457" spans="1:19" ht="24" customHeight="1" x14ac:dyDescent="0.15">
      <c r="A457" s="1" t="s">
        <v>119</v>
      </c>
      <c r="B457" s="1" t="s">
        <v>120</v>
      </c>
      <c r="C457" s="1">
        <v>2448</v>
      </c>
      <c r="D457" s="18">
        <v>10</v>
      </c>
      <c r="E457" s="18">
        <v>6.4875775899999999</v>
      </c>
      <c r="F457" s="18">
        <v>-74.590962570000002</v>
      </c>
      <c r="G457" s="1">
        <v>10</v>
      </c>
      <c r="H457" s="1" t="s">
        <v>490</v>
      </c>
      <c r="I457" s="1" t="s">
        <v>122</v>
      </c>
      <c r="J457" s="1" t="s">
        <v>491</v>
      </c>
      <c r="K457" s="1" t="s">
        <v>494</v>
      </c>
      <c r="L457" s="1"/>
      <c r="M457" s="1" t="s">
        <v>494</v>
      </c>
      <c r="N457" s="1" t="s">
        <v>495</v>
      </c>
      <c r="O457" s="1" t="s">
        <v>496</v>
      </c>
      <c r="P457" s="20">
        <v>3</v>
      </c>
      <c r="Q457" s="1" t="s">
        <v>518</v>
      </c>
      <c r="R457" s="21" t="s">
        <v>519</v>
      </c>
      <c r="S457" s="1" t="s">
        <v>506</v>
      </c>
    </row>
    <row r="458" spans="1:19" ht="24" customHeight="1" x14ac:dyDescent="0.15">
      <c r="A458" s="1" t="s">
        <v>119</v>
      </c>
      <c r="B458" s="1" t="s">
        <v>120</v>
      </c>
      <c r="C458" s="1">
        <v>2449</v>
      </c>
      <c r="D458" s="18">
        <v>10</v>
      </c>
      <c r="E458" s="18">
        <v>6.4876225500000002</v>
      </c>
      <c r="F458" s="18">
        <v>-74.591040280000001</v>
      </c>
      <c r="G458" s="1">
        <v>10</v>
      </c>
      <c r="H458" s="1" t="s">
        <v>490</v>
      </c>
      <c r="I458" s="1" t="s">
        <v>122</v>
      </c>
      <c r="J458" s="1" t="s">
        <v>491</v>
      </c>
      <c r="K458" s="1" t="s">
        <v>494</v>
      </c>
      <c r="L458" s="1"/>
      <c r="M458" s="1" t="s">
        <v>494</v>
      </c>
      <c r="N458" s="1" t="s">
        <v>495</v>
      </c>
      <c r="O458" s="1" t="s">
        <v>496</v>
      </c>
      <c r="P458" s="20">
        <v>3</v>
      </c>
      <c r="Q458" s="1" t="s">
        <v>518</v>
      </c>
      <c r="R458" s="21" t="s">
        <v>519</v>
      </c>
      <c r="S458" s="1" t="s">
        <v>506</v>
      </c>
    </row>
    <row r="459" spans="1:19" ht="24" customHeight="1" x14ac:dyDescent="0.15">
      <c r="A459" s="1" t="s">
        <v>119</v>
      </c>
      <c r="B459" s="1" t="s">
        <v>120</v>
      </c>
      <c r="C459" s="1">
        <v>2450</v>
      </c>
      <c r="D459" s="18">
        <v>10</v>
      </c>
      <c r="E459" s="18">
        <v>6.4876704199999997</v>
      </c>
      <c r="F459" s="18">
        <v>-74.591116029999995</v>
      </c>
      <c r="G459" s="1">
        <v>10</v>
      </c>
      <c r="H459" s="1" t="s">
        <v>490</v>
      </c>
      <c r="I459" s="1" t="s">
        <v>122</v>
      </c>
      <c r="J459" s="1" t="s">
        <v>491</v>
      </c>
      <c r="K459" s="1" t="s">
        <v>494</v>
      </c>
      <c r="L459" s="1"/>
      <c r="M459" s="1" t="s">
        <v>494</v>
      </c>
      <c r="N459" s="1" t="s">
        <v>495</v>
      </c>
      <c r="O459" s="1" t="s">
        <v>496</v>
      </c>
      <c r="P459" s="20">
        <v>3</v>
      </c>
      <c r="Q459" s="1" t="s">
        <v>518</v>
      </c>
      <c r="R459" s="21" t="s">
        <v>519</v>
      </c>
      <c r="S459" s="1" t="s">
        <v>506</v>
      </c>
    </row>
    <row r="460" spans="1:19" ht="24" customHeight="1" x14ac:dyDescent="0.15">
      <c r="A460" s="1" t="s">
        <v>119</v>
      </c>
      <c r="B460" s="1" t="s">
        <v>120</v>
      </c>
      <c r="C460" s="1">
        <v>2451</v>
      </c>
      <c r="D460" s="18">
        <v>10</v>
      </c>
      <c r="E460" s="18">
        <v>6.4877174699999998</v>
      </c>
      <c r="F460" s="18">
        <v>-74.591192140000004</v>
      </c>
      <c r="G460" s="1">
        <v>10</v>
      </c>
      <c r="H460" s="1" t="s">
        <v>490</v>
      </c>
      <c r="I460" s="1" t="s">
        <v>122</v>
      </c>
      <c r="J460" s="1" t="s">
        <v>491</v>
      </c>
      <c r="K460" s="1" t="s">
        <v>494</v>
      </c>
      <c r="L460" s="1"/>
      <c r="M460" s="1" t="s">
        <v>494</v>
      </c>
      <c r="N460" s="1" t="s">
        <v>495</v>
      </c>
      <c r="O460" s="1" t="s">
        <v>496</v>
      </c>
      <c r="P460" s="20">
        <v>3</v>
      </c>
      <c r="Q460" s="1" t="s">
        <v>518</v>
      </c>
      <c r="R460" s="21" t="s">
        <v>519</v>
      </c>
      <c r="S460" s="1" t="s">
        <v>506</v>
      </c>
    </row>
    <row r="461" spans="1:19" ht="24" customHeight="1" x14ac:dyDescent="0.15">
      <c r="A461" s="1" t="s">
        <v>119</v>
      </c>
      <c r="B461" s="1" t="s">
        <v>120</v>
      </c>
      <c r="C461" s="1">
        <v>2452</v>
      </c>
      <c r="D461" s="18">
        <v>10</v>
      </c>
      <c r="E461" s="18">
        <v>6.48776405</v>
      </c>
      <c r="F461" s="18">
        <v>-74.591268749999998</v>
      </c>
      <c r="G461" s="1">
        <v>10</v>
      </c>
      <c r="H461" s="1" t="s">
        <v>490</v>
      </c>
      <c r="I461" s="1" t="s">
        <v>122</v>
      </c>
      <c r="J461" s="1" t="s">
        <v>491</v>
      </c>
      <c r="K461" s="1" t="s">
        <v>494</v>
      </c>
      <c r="L461" s="1"/>
      <c r="M461" s="1" t="s">
        <v>494</v>
      </c>
      <c r="N461" s="1" t="s">
        <v>495</v>
      </c>
      <c r="O461" s="1" t="s">
        <v>496</v>
      </c>
      <c r="P461" s="20">
        <v>3</v>
      </c>
      <c r="Q461" s="1" t="s">
        <v>518</v>
      </c>
      <c r="R461" s="21" t="s">
        <v>519</v>
      </c>
      <c r="S461" s="1" t="s">
        <v>506</v>
      </c>
    </row>
    <row r="462" spans="1:19" ht="24" customHeight="1" x14ac:dyDescent="0.15">
      <c r="A462" s="1" t="s">
        <v>119</v>
      </c>
      <c r="B462" s="1" t="s">
        <v>120</v>
      </c>
      <c r="C462" s="1">
        <v>2453</v>
      </c>
      <c r="D462" s="18">
        <v>10</v>
      </c>
      <c r="E462" s="18">
        <v>6.4878047499999996</v>
      </c>
      <c r="F462" s="18">
        <v>-74.591348359999998</v>
      </c>
      <c r="G462" s="1">
        <v>10</v>
      </c>
      <c r="H462" s="1" t="s">
        <v>490</v>
      </c>
      <c r="I462" s="1" t="s">
        <v>122</v>
      </c>
      <c r="J462" s="1" t="s">
        <v>491</v>
      </c>
      <c r="K462" s="1" t="s">
        <v>494</v>
      </c>
      <c r="L462" s="1"/>
      <c r="M462" s="1" t="s">
        <v>494</v>
      </c>
      <c r="N462" s="1" t="s">
        <v>495</v>
      </c>
      <c r="O462" s="1" t="s">
        <v>496</v>
      </c>
      <c r="P462" s="20">
        <v>3</v>
      </c>
      <c r="Q462" s="1" t="s">
        <v>518</v>
      </c>
      <c r="R462" s="21" t="s">
        <v>519</v>
      </c>
      <c r="S462" s="1" t="s">
        <v>506</v>
      </c>
    </row>
    <row r="463" spans="1:19" ht="24" customHeight="1" x14ac:dyDescent="0.15">
      <c r="A463" s="1" t="s">
        <v>119</v>
      </c>
      <c r="B463" s="1" t="s">
        <v>120</v>
      </c>
      <c r="C463" s="1">
        <v>2454</v>
      </c>
      <c r="D463" s="18">
        <v>10</v>
      </c>
      <c r="E463" s="18">
        <v>6.4878378899999998</v>
      </c>
      <c r="F463" s="18">
        <v>-74.591431110000002</v>
      </c>
      <c r="G463" s="1">
        <v>10</v>
      </c>
      <c r="H463" s="1" t="s">
        <v>490</v>
      </c>
      <c r="I463" s="1" t="s">
        <v>122</v>
      </c>
      <c r="J463" s="1" t="s">
        <v>491</v>
      </c>
      <c r="K463" s="1" t="s">
        <v>494</v>
      </c>
      <c r="L463" s="1"/>
      <c r="M463" s="1" t="s">
        <v>494</v>
      </c>
      <c r="N463" s="1" t="s">
        <v>495</v>
      </c>
      <c r="O463" s="1" t="s">
        <v>496</v>
      </c>
      <c r="P463" s="20">
        <v>3</v>
      </c>
      <c r="Q463" s="1" t="s">
        <v>518</v>
      </c>
      <c r="R463" s="21" t="s">
        <v>519</v>
      </c>
      <c r="S463" s="1" t="s">
        <v>506</v>
      </c>
    </row>
    <row r="464" spans="1:19" ht="24" customHeight="1" x14ac:dyDescent="0.15">
      <c r="A464" s="1" t="s">
        <v>119</v>
      </c>
      <c r="B464" s="1" t="s">
        <v>120</v>
      </c>
      <c r="C464" s="1">
        <v>2455</v>
      </c>
      <c r="D464" s="18">
        <v>10</v>
      </c>
      <c r="E464" s="18">
        <v>6.4878633099999998</v>
      </c>
      <c r="F464" s="18">
        <v>-74.591516110000001</v>
      </c>
      <c r="G464" s="1">
        <v>10</v>
      </c>
      <c r="H464" s="1" t="s">
        <v>490</v>
      </c>
      <c r="I464" s="1" t="s">
        <v>122</v>
      </c>
      <c r="J464" s="1" t="s">
        <v>491</v>
      </c>
      <c r="K464" s="1" t="s">
        <v>494</v>
      </c>
      <c r="L464" s="1"/>
      <c r="M464" s="1" t="s">
        <v>494</v>
      </c>
      <c r="N464" s="1" t="s">
        <v>495</v>
      </c>
      <c r="O464" s="1" t="s">
        <v>496</v>
      </c>
      <c r="P464" s="20">
        <v>3</v>
      </c>
      <c r="Q464" s="1" t="s">
        <v>518</v>
      </c>
      <c r="R464" s="21" t="s">
        <v>519</v>
      </c>
      <c r="S464" s="1" t="s">
        <v>506</v>
      </c>
    </row>
    <row r="465" spans="1:19" ht="24" customHeight="1" x14ac:dyDescent="0.15">
      <c r="A465" s="1" t="s">
        <v>119</v>
      </c>
      <c r="B465" s="1" t="s">
        <v>120</v>
      </c>
      <c r="C465" s="1">
        <v>2456</v>
      </c>
      <c r="D465" s="18">
        <v>10</v>
      </c>
      <c r="E465" s="18">
        <v>6.4878819099999996</v>
      </c>
      <c r="F465" s="18">
        <v>-74.591602350000002</v>
      </c>
      <c r="G465" s="1">
        <v>10</v>
      </c>
      <c r="H465" s="1" t="s">
        <v>490</v>
      </c>
      <c r="I465" s="1" t="s">
        <v>122</v>
      </c>
      <c r="J465" s="1" t="s">
        <v>491</v>
      </c>
      <c r="K465" s="1" t="s">
        <v>494</v>
      </c>
      <c r="L465" s="1"/>
      <c r="M465" s="1" t="s">
        <v>494</v>
      </c>
      <c r="N465" s="1" t="s">
        <v>495</v>
      </c>
      <c r="O465" s="1" t="s">
        <v>496</v>
      </c>
      <c r="P465" s="20">
        <v>3</v>
      </c>
      <c r="Q465" s="1" t="s">
        <v>518</v>
      </c>
      <c r="R465" s="21" t="s">
        <v>519</v>
      </c>
      <c r="S465" s="1" t="s">
        <v>506</v>
      </c>
    </row>
    <row r="466" spans="1:19" ht="24" customHeight="1" x14ac:dyDescent="0.15">
      <c r="A466" s="1" t="s">
        <v>119</v>
      </c>
      <c r="B466" s="1" t="s">
        <v>120</v>
      </c>
      <c r="C466" s="1">
        <v>2457</v>
      </c>
      <c r="D466" s="18">
        <v>10</v>
      </c>
      <c r="E466" s="18">
        <v>6.4878948200000002</v>
      </c>
      <c r="F466" s="18">
        <v>-74.591689220000006</v>
      </c>
      <c r="G466" s="1">
        <v>10</v>
      </c>
      <c r="H466" s="1" t="s">
        <v>490</v>
      </c>
      <c r="I466" s="1" t="s">
        <v>122</v>
      </c>
      <c r="J466" s="1" t="s">
        <v>491</v>
      </c>
      <c r="K466" s="1" t="s">
        <v>494</v>
      </c>
      <c r="L466" s="1"/>
      <c r="M466" s="1" t="s">
        <v>494</v>
      </c>
      <c r="N466" s="1" t="s">
        <v>495</v>
      </c>
      <c r="O466" s="1" t="s">
        <v>496</v>
      </c>
      <c r="P466" s="20">
        <v>3</v>
      </c>
      <c r="Q466" s="1" t="s">
        <v>518</v>
      </c>
      <c r="R466" s="21" t="s">
        <v>519</v>
      </c>
      <c r="S466" s="1" t="s">
        <v>506</v>
      </c>
    </row>
    <row r="467" spans="1:19" ht="24" customHeight="1" x14ac:dyDescent="0.15">
      <c r="A467" s="1" t="s">
        <v>119</v>
      </c>
      <c r="B467" s="1" t="s">
        <v>120</v>
      </c>
      <c r="C467" s="1">
        <v>2458</v>
      </c>
      <c r="D467" s="18">
        <v>10</v>
      </c>
      <c r="E467" s="18">
        <v>6.4879052899999996</v>
      </c>
      <c r="F467" s="18">
        <v>-74.591775530000007</v>
      </c>
      <c r="G467" s="1">
        <v>10</v>
      </c>
      <c r="H467" s="1" t="s">
        <v>490</v>
      </c>
      <c r="I467" s="1" t="s">
        <v>122</v>
      </c>
      <c r="J467" s="1" t="s">
        <v>513</v>
      </c>
      <c r="K467" s="1" t="s">
        <v>494</v>
      </c>
      <c r="L467" s="1"/>
      <c r="M467" s="1" t="s">
        <v>494</v>
      </c>
      <c r="N467" s="1" t="s">
        <v>495</v>
      </c>
      <c r="O467" s="1" t="s">
        <v>496</v>
      </c>
      <c r="P467" s="20">
        <v>3</v>
      </c>
      <c r="Q467" s="1" t="s">
        <v>518</v>
      </c>
      <c r="R467" s="21" t="s">
        <v>519</v>
      </c>
      <c r="S467" s="1" t="s">
        <v>506</v>
      </c>
    </row>
    <row r="468" spans="1:19" ht="24" customHeight="1" x14ac:dyDescent="0.15">
      <c r="A468" s="1" t="s">
        <v>119</v>
      </c>
      <c r="B468" s="1" t="s">
        <v>120</v>
      </c>
      <c r="C468" s="1">
        <v>2459</v>
      </c>
      <c r="D468" s="18">
        <v>10</v>
      </c>
      <c r="E468" s="18">
        <v>6.4879142400000003</v>
      </c>
      <c r="F468" s="18">
        <v>-74.591861809999997</v>
      </c>
      <c r="G468" s="1">
        <v>10</v>
      </c>
      <c r="H468" s="1" t="s">
        <v>490</v>
      </c>
      <c r="I468" s="1" t="s">
        <v>122</v>
      </c>
      <c r="J468" s="1" t="s">
        <v>491</v>
      </c>
      <c r="K468" s="1" t="s">
        <v>494</v>
      </c>
      <c r="L468" s="1"/>
      <c r="M468" s="1" t="s">
        <v>494</v>
      </c>
      <c r="N468" s="1" t="s">
        <v>495</v>
      </c>
      <c r="O468" s="1" t="s">
        <v>496</v>
      </c>
      <c r="P468" s="20">
        <v>3</v>
      </c>
      <c r="Q468" s="1" t="s">
        <v>518</v>
      </c>
      <c r="R468" s="21" t="s">
        <v>519</v>
      </c>
      <c r="S468" s="1" t="s">
        <v>506</v>
      </c>
    </row>
    <row r="469" spans="1:19" ht="24" customHeight="1" x14ac:dyDescent="0.15">
      <c r="A469" s="1" t="s">
        <v>119</v>
      </c>
      <c r="B469" s="1" t="s">
        <v>120</v>
      </c>
      <c r="C469" s="1">
        <v>2460</v>
      </c>
      <c r="D469" s="18">
        <v>10</v>
      </c>
      <c r="E469" s="18">
        <v>6.4879223499999998</v>
      </c>
      <c r="F469" s="18">
        <v>-74.591947719999993</v>
      </c>
      <c r="G469" s="1">
        <v>10</v>
      </c>
      <c r="H469" s="1" t="s">
        <v>490</v>
      </c>
      <c r="I469" s="1" t="s">
        <v>122</v>
      </c>
      <c r="J469" s="1" t="s">
        <v>491</v>
      </c>
      <c r="K469" s="1" t="s">
        <v>494</v>
      </c>
      <c r="L469" s="1"/>
      <c r="M469" s="1" t="s">
        <v>494</v>
      </c>
      <c r="N469" s="1" t="s">
        <v>495</v>
      </c>
      <c r="O469" s="1" t="s">
        <v>496</v>
      </c>
      <c r="P469" s="20">
        <v>3</v>
      </c>
      <c r="Q469" s="1" t="s">
        <v>518</v>
      </c>
      <c r="R469" s="21" t="s">
        <v>519</v>
      </c>
      <c r="S469" s="1" t="s">
        <v>506</v>
      </c>
    </row>
    <row r="470" spans="1:19" ht="24" customHeight="1" x14ac:dyDescent="0.15">
      <c r="A470" s="1" t="s">
        <v>119</v>
      </c>
      <c r="B470" s="1" t="s">
        <v>120</v>
      </c>
      <c r="C470" s="1">
        <v>2467</v>
      </c>
      <c r="D470" s="18">
        <v>10</v>
      </c>
      <c r="E470" s="18">
        <v>6.4877015800000004</v>
      </c>
      <c r="F470" s="18">
        <v>-74.59249423</v>
      </c>
      <c r="G470" s="1">
        <v>10</v>
      </c>
      <c r="H470" s="1" t="s">
        <v>490</v>
      </c>
      <c r="I470" s="1" t="s">
        <v>122</v>
      </c>
      <c r="J470" s="1" t="s">
        <v>491</v>
      </c>
      <c r="K470" s="1" t="s">
        <v>494</v>
      </c>
      <c r="L470" s="1"/>
      <c r="M470" s="1" t="s">
        <v>494</v>
      </c>
      <c r="N470" s="1" t="s">
        <v>495</v>
      </c>
      <c r="O470" s="1" t="s">
        <v>496</v>
      </c>
      <c r="P470" s="20">
        <v>3</v>
      </c>
      <c r="Q470" s="1" t="s">
        <v>518</v>
      </c>
      <c r="R470" s="21" t="s">
        <v>519</v>
      </c>
      <c r="S470" s="1" t="s">
        <v>506</v>
      </c>
    </row>
    <row r="471" spans="1:19" ht="24" customHeight="1" x14ac:dyDescent="0.15">
      <c r="A471" s="1" t="s">
        <v>119</v>
      </c>
      <c r="B471" s="1" t="s">
        <v>120</v>
      </c>
      <c r="C471" s="1">
        <v>2468</v>
      </c>
      <c r="D471" s="18">
        <v>10</v>
      </c>
      <c r="E471" s="18">
        <v>6.4876448599999996</v>
      </c>
      <c r="F471" s="18">
        <v>-74.592556270000003</v>
      </c>
      <c r="G471" s="1">
        <v>10</v>
      </c>
      <c r="H471" s="1" t="s">
        <v>490</v>
      </c>
      <c r="I471" s="1" t="s">
        <v>122</v>
      </c>
      <c r="J471" s="1" t="s">
        <v>491</v>
      </c>
      <c r="K471" s="1" t="s">
        <v>494</v>
      </c>
      <c r="L471" s="1"/>
      <c r="M471" s="1" t="s">
        <v>494</v>
      </c>
      <c r="N471" s="1" t="s">
        <v>495</v>
      </c>
      <c r="O471" s="1" t="s">
        <v>496</v>
      </c>
      <c r="P471" s="20">
        <v>3</v>
      </c>
      <c r="Q471" s="1" t="s">
        <v>518</v>
      </c>
      <c r="R471" s="21" t="s">
        <v>519</v>
      </c>
      <c r="S471" s="1" t="s">
        <v>506</v>
      </c>
    </row>
    <row r="472" spans="1:19" ht="24" customHeight="1" x14ac:dyDescent="0.15">
      <c r="A472" s="1" t="s">
        <v>119</v>
      </c>
      <c r="B472" s="1" t="s">
        <v>120</v>
      </c>
      <c r="C472" s="1">
        <v>2469</v>
      </c>
      <c r="D472" s="18">
        <v>10</v>
      </c>
      <c r="E472" s="18">
        <v>6.48758838</v>
      </c>
      <c r="F472" s="18">
        <v>-74.592624310000005</v>
      </c>
      <c r="G472" s="1">
        <v>10</v>
      </c>
      <c r="H472" s="1" t="s">
        <v>490</v>
      </c>
      <c r="I472" s="1" t="s">
        <v>122</v>
      </c>
      <c r="J472" s="1" t="s">
        <v>491</v>
      </c>
      <c r="K472" s="1" t="s">
        <v>494</v>
      </c>
      <c r="L472" s="1"/>
      <c r="M472" s="1" t="s">
        <v>494</v>
      </c>
      <c r="N472" s="1" t="s">
        <v>495</v>
      </c>
      <c r="O472" s="1" t="s">
        <v>496</v>
      </c>
      <c r="P472" s="20">
        <v>3</v>
      </c>
      <c r="Q472" s="1" t="s">
        <v>518</v>
      </c>
      <c r="R472" s="21" t="s">
        <v>519</v>
      </c>
      <c r="S472" s="1" t="s">
        <v>506</v>
      </c>
    </row>
    <row r="473" spans="1:19" ht="24" customHeight="1" x14ac:dyDescent="0.15">
      <c r="A473" s="1" t="s">
        <v>119</v>
      </c>
      <c r="B473" s="1" t="s">
        <v>120</v>
      </c>
      <c r="C473" s="1">
        <v>2470</v>
      </c>
      <c r="D473" s="18">
        <v>10</v>
      </c>
      <c r="E473" s="18">
        <v>6.4875415600000004</v>
      </c>
      <c r="F473" s="18">
        <v>-74.59270085</v>
      </c>
      <c r="G473" s="1">
        <v>10</v>
      </c>
      <c r="H473" s="1" t="s">
        <v>490</v>
      </c>
      <c r="I473" s="1" t="s">
        <v>122</v>
      </c>
      <c r="J473" s="1" t="s">
        <v>491</v>
      </c>
      <c r="K473" s="1" t="s">
        <v>494</v>
      </c>
      <c r="L473" s="1"/>
      <c r="M473" s="1" t="s">
        <v>494</v>
      </c>
      <c r="N473" s="1" t="s">
        <v>495</v>
      </c>
      <c r="O473" s="1" t="s">
        <v>496</v>
      </c>
      <c r="P473" s="20">
        <v>3</v>
      </c>
      <c r="Q473" s="1" t="s">
        <v>518</v>
      </c>
      <c r="R473" s="21" t="s">
        <v>519</v>
      </c>
      <c r="S473" s="1" t="s">
        <v>506</v>
      </c>
    </row>
    <row r="474" spans="1:19" ht="24" customHeight="1" x14ac:dyDescent="0.15">
      <c r="A474" s="1" t="s">
        <v>119</v>
      </c>
      <c r="B474" s="1" t="s">
        <v>120</v>
      </c>
      <c r="C474" s="1">
        <v>2471</v>
      </c>
      <c r="D474" s="18">
        <v>10</v>
      </c>
      <c r="E474" s="18">
        <v>6.4875052699999998</v>
      </c>
      <c r="F474" s="18">
        <v>-74.592780919999996</v>
      </c>
      <c r="G474" s="1">
        <v>10</v>
      </c>
      <c r="H474" s="1" t="s">
        <v>490</v>
      </c>
      <c r="I474" s="1" t="s">
        <v>122</v>
      </c>
      <c r="J474" s="1" t="s">
        <v>491</v>
      </c>
      <c r="K474" s="1" t="s">
        <v>494</v>
      </c>
      <c r="L474" s="1"/>
      <c r="M474" s="1" t="s">
        <v>494</v>
      </c>
      <c r="N474" s="1" t="s">
        <v>495</v>
      </c>
      <c r="O474" s="1" t="s">
        <v>496</v>
      </c>
      <c r="P474" s="20">
        <v>3</v>
      </c>
      <c r="Q474" s="1" t="s">
        <v>518</v>
      </c>
      <c r="R474" s="21" t="s">
        <v>519</v>
      </c>
      <c r="S474" s="1" t="s">
        <v>506</v>
      </c>
    </row>
    <row r="475" spans="1:19" ht="24" customHeight="1" x14ac:dyDescent="0.15">
      <c r="A475" s="1" t="s">
        <v>119</v>
      </c>
      <c r="B475" s="1" t="s">
        <v>120</v>
      </c>
      <c r="C475" s="1">
        <v>2472</v>
      </c>
      <c r="D475" s="18">
        <v>10</v>
      </c>
      <c r="E475" s="18">
        <v>6.4874751100000001</v>
      </c>
      <c r="F475" s="18">
        <v>-74.592861580000005</v>
      </c>
      <c r="G475" s="1">
        <v>10</v>
      </c>
      <c r="H475" s="1" t="s">
        <v>490</v>
      </c>
      <c r="I475" s="1" t="s">
        <v>122</v>
      </c>
      <c r="J475" s="1" t="s">
        <v>491</v>
      </c>
      <c r="K475" s="1" t="s">
        <v>494</v>
      </c>
      <c r="L475" s="1"/>
      <c r="M475" s="1" t="s">
        <v>494</v>
      </c>
      <c r="N475" s="1" t="s">
        <v>495</v>
      </c>
      <c r="O475" s="1" t="s">
        <v>496</v>
      </c>
      <c r="P475" s="20">
        <v>3</v>
      </c>
      <c r="Q475" s="1" t="s">
        <v>518</v>
      </c>
      <c r="R475" s="21" t="s">
        <v>519</v>
      </c>
      <c r="S475" s="1" t="s">
        <v>506</v>
      </c>
    </row>
    <row r="476" spans="1:19" ht="24" customHeight="1" x14ac:dyDescent="0.15">
      <c r="A476" s="1" t="s">
        <v>119</v>
      </c>
      <c r="B476" s="1" t="s">
        <v>120</v>
      </c>
      <c r="C476" s="1">
        <v>2473</v>
      </c>
      <c r="D476" s="18">
        <v>10</v>
      </c>
      <c r="E476" s="18">
        <v>6.48744678</v>
      </c>
      <c r="F476" s="18">
        <v>-74.59294113</v>
      </c>
      <c r="G476" s="1">
        <v>10</v>
      </c>
      <c r="H476" s="1" t="s">
        <v>490</v>
      </c>
      <c r="I476" s="1" t="s">
        <v>122</v>
      </c>
      <c r="J476" s="1" t="s">
        <v>491</v>
      </c>
      <c r="K476" s="1" t="s">
        <v>494</v>
      </c>
      <c r="L476" s="1"/>
      <c r="M476" s="1" t="s">
        <v>494</v>
      </c>
      <c r="N476" s="1" t="s">
        <v>495</v>
      </c>
      <c r="O476" s="1" t="s">
        <v>496</v>
      </c>
      <c r="P476" s="20">
        <v>3</v>
      </c>
      <c r="Q476" s="1" t="s">
        <v>518</v>
      </c>
      <c r="R476" s="21" t="s">
        <v>519</v>
      </c>
      <c r="S476" s="1" t="s">
        <v>506</v>
      </c>
    </row>
    <row r="477" spans="1:19" ht="24" customHeight="1" x14ac:dyDescent="0.15">
      <c r="A477" s="1" t="s">
        <v>119</v>
      </c>
      <c r="B477" s="1" t="s">
        <v>120</v>
      </c>
      <c r="C477" s="1">
        <v>2474</v>
      </c>
      <c r="D477" s="18">
        <v>10</v>
      </c>
      <c r="E477" s="18">
        <v>6.4874186099999998</v>
      </c>
      <c r="F477" s="18">
        <v>-74.593020229999993</v>
      </c>
      <c r="G477" s="1">
        <v>10</v>
      </c>
      <c r="H477" s="1" t="s">
        <v>490</v>
      </c>
      <c r="I477" s="1" t="s">
        <v>122</v>
      </c>
      <c r="J477" s="1" t="s">
        <v>491</v>
      </c>
      <c r="K477" s="1" t="s">
        <v>494</v>
      </c>
      <c r="L477" s="1"/>
      <c r="M477" s="1" t="s">
        <v>494</v>
      </c>
      <c r="N477" s="1" t="s">
        <v>495</v>
      </c>
      <c r="O477" s="1" t="s">
        <v>496</v>
      </c>
      <c r="P477" s="20">
        <v>3</v>
      </c>
      <c r="Q477" s="1" t="s">
        <v>518</v>
      </c>
      <c r="R477" s="21" t="s">
        <v>519</v>
      </c>
      <c r="S477" s="1" t="s">
        <v>506</v>
      </c>
    </row>
    <row r="478" spans="1:19" ht="24" customHeight="1" x14ac:dyDescent="0.15">
      <c r="A478" s="1" t="s">
        <v>119</v>
      </c>
      <c r="B478" s="1" t="s">
        <v>120</v>
      </c>
      <c r="C478" s="1">
        <v>2475</v>
      </c>
      <c r="D478" s="18">
        <v>10</v>
      </c>
      <c r="E478" s="18">
        <v>6.4873899799999997</v>
      </c>
      <c r="F478" s="18">
        <v>-74.593100070000006</v>
      </c>
      <c r="G478" s="1">
        <v>10</v>
      </c>
      <c r="H478" s="1" t="s">
        <v>490</v>
      </c>
      <c r="I478" s="1" t="s">
        <v>122</v>
      </c>
      <c r="J478" s="1" t="s">
        <v>491</v>
      </c>
      <c r="K478" s="1" t="s">
        <v>494</v>
      </c>
      <c r="L478" s="1"/>
      <c r="M478" s="1" t="s">
        <v>494</v>
      </c>
      <c r="N478" s="1" t="s">
        <v>495</v>
      </c>
      <c r="O478" s="1" t="s">
        <v>496</v>
      </c>
      <c r="P478" s="20">
        <v>3</v>
      </c>
      <c r="Q478" s="1" t="s">
        <v>518</v>
      </c>
      <c r="R478" s="21" t="s">
        <v>519</v>
      </c>
      <c r="S478" s="1" t="s">
        <v>506</v>
      </c>
    </row>
    <row r="479" spans="1:19" ht="24" customHeight="1" x14ac:dyDescent="0.15">
      <c r="A479" s="1" t="s">
        <v>119</v>
      </c>
      <c r="B479" s="1" t="s">
        <v>120</v>
      </c>
      <c r="C479" s="1">
        <v>2480</v>
      </c>
      <c r="D479" s="18">
        <v>10</v>
      </c>
      <c r="E479" s="18">
        <v>6.4872580800000001</v>
      </c>
      <c r="F479" s="18">
        <v>-74.593499980000004</v>
      </c>
      <c r="G479" s="1">
        <v>10</v>
      </c>
      <c r="H479" s="1" t="s">
        <v>490</v>
      </c>
      <c r="I479" s="1" t="s">
        <v>122</v>
      </c>
      <c r="J479" s="1" t="s">
        <v>491</v>
      </c>
      <c r="K479" s="1" t="s">
        <v>494</v>
      </c>
      <c r="L479" s="1"/>
      <c r="M479" s="1" t="s">
        <v>494</v>
      </c>
      <c r="N479" s="1" t="s">
        <v>495</v>
      </c>
      <c r="O479" s="1" t="s">
        <v>496</v>
      </c>
      <c r="P479" s="20">
        <v>3</v>
      </c>
      <c r="Q479" s="1" t="s">
        <v>518</v>
      </c>
      <c r="R479" s="21" t="s">
        <v>519</v>
      </c>
      <c r="S479" s="1" t="s">
        <v>506</v>
      </c>
    </row>
    <row r="480" spans="1:19" ht="24" customHeight="1" x14ac:dyDescent="0.15">
      <c r="A480" s="1" t="s">
        <v>119</v>
      </c>
      <c r="B480" s="1" t="s">
        <v>120</v>
      </c>
      <c r="C480" s="1">
        <v>2481</v>
      </c>
      <c r="D480" s="18">
        <v>10</v>
      </c>
      <c r="E480" s="18">
        <v>6.4872352700000002</v>
      </c>
      <c r="F480" s="18">
        <v>-74.593580309999993</v>
      </c>
      <c r="G480" s="1">
        <v>10</v>
      </c>
      <c r="H480" s="1" t="s">
        <v>490</v>
      </c>
      <c r="I480" s="1" t="s">
        <v>122</v>
      </c>
      <c r="J480" s="1" t="s">
        <v>491</v>
      </c>
      <c r="K480" s="1" t="s">
        <v>494</v>
      </c>
      <c r="L480" s="1"/>
      <c r="M480" s="1" t="s">
        <v>494</v>
      </c>
      <c r="N480" s="1" t="s">
        <v>495</v>
      </c>
      <c r="O480" s="1" t="s">
        <v>496</v>
      </c>
      <c r="P480" s="20">
        <v>3</v>
      </c>
      <c r="Q480" s="1" t="s">
        <v>518</v>
      </c>
      <c r="R480" s="21" t="s">
        <v>519</v>
      </c>
      <c r="S480" s="1" t="s">
        <v>506</v>
      </c>
    </row>
    <row r="481" spans="1:19" ht="24" customHeight="1" x14ac:dyDescent="0.15">
      <c r="A481" s="1" t="s">
        <v>119</v>
      </c>
      <c r="B481" s="1" t="s">
        <v>120</v>
      </c>
      <c r="C481" s="1">
        <v>2482</v>
      </c>
      <c r="D481" s="18">
        <v>10</v>
      </c>
      <c r="E481" s="18">
        <v>6.4872180100000003</v>
      </c>
      <c r="F481" s="18">
        <v>-74.593667659999994</v>
      </c>
      <c r="G481" s="1">
        <v>10</v>
      </c>
      <c r="H481" s="1" t="s">
        <v>490</v>
      </c>
      <c r="I481" s="1" t="s">
        <v>122</v>
      </c>
      <c r="J481" s="1" t="s">
        <v>491</v>
      </c>
      <c r="K481" s="1" t="s">
        <v>494</v>
      </c>
      <c r="L481" s="1"/>
      <c r="M481" s="1" t="s">
        <v>494</v>
      </c>
      <c r="N481" s="1" t="s">
        <v>495</v>
      </c>
      <c r="O481" s="1" t="s">
        <v>496</v>
      </c>
      <c r="P481" s="20">
        <v>3</v>
      </c>
      <c r="Q481" s="1" t="s">
        <v>518</v>
      </c>
      <c r="R481" s="21" t="s">
        <v>519</v>
      </c>
      <c r="S481" s="1" t="s">
        <v>506</v>
      </c>
    </row>
    <row r="482" spans="1:19" ht="24" customHeight="1" x14ac:dyDescent="0.15">
      <c r="A482" s="1" t="s">
        <v>119</v>
      </c>
      <c r="B482" s="1" t="s">
        <v>120</v>
      </c>
      <c r="C482" s="1">
        <v>2720</v>
      </c>
      <c r="D482" s="18">
        <v>10</v>
      </c>
      <c r="E482" s="18">
        <v>6.48661128</v>
      </c>
      <c r="F482" s="18">
        <v>-74.612768160000002</v>
      </c>
      <c r="G482" s="1">
        <v>10</v>
      </c>
      <c r="H482" s="1" t="s">
        <v>490</v>
      </c>
      <c r="I482" s="1" t="s">
        <v>122</v>
      </c>
      <c r="J482" s="1" t="s">
        <v>491</v>
      </c>
      <c r="K482" s="1" t="s">
        <v>494</v>
      </c>
      <c r="L482" s="1"/>
      <c r="M482" s="1" t="s">
        <v>494</v>
      </c>
      <c r="N482" s="1" t="s">
        <v>495</v>
      </c>
      <c r="O482" s="1" t="s">
        <v>496</v>
      </c>
      <c r="P482" s="20">
        <v>3</v>
      </c>
      <c r="Q482" s="1" t="s">
        <v>518</v>
      </c>
      <c r="R482" s="21" t="s">
        <v>519</v>
      </c>
      <c r="S482" s="1" t="s">
        <v>506</v>
      </c>
    </row>
    <row r="483" spans="1:19" ht="24" customHeight="1" x14ac:dyDescent="0.15">
      <c r="A483" s="1" t="s">
        <v>119</v>
      </c>
      <c r="B483" s="1" t="s">
        <v>120</v>
      </c>
      <c r="C483" s="1">
        <v>2721</v>
      </c>
      <c r="D483" s="18">
        <v>10</v>
      </c>
      <c r="E483" s="18">
        <v>6.48654872</v>
      </c>
      <c r="F483" s="18">
        <v>-74.612830380000005</v>
      </c>
      <c r="G483" s="1">
        <v>10</v>
      </c>
      <c r="H483" s="1" t="s">
        <v>490</v>
      </c>
      <c r="I483" s="1" t="s">
        <v>122</v>
      </c>
      <c r="J483" s="1" t="s">
        <v>491</v>
      </c>
      <c r="K483" s="1" t="s">
        <v>494</v>
      </c>
      <c r="L483" s="1"/>
      <c r="M483" s="1" t="s">
        <v>494</v>
      </c>
      <c r="N483" s="1" t="s">
        <v>495</v>
      </c>
      <c r="O483" s="1" t="s">
        <v>496</v>
      </c>
      <c r="P483" s="20">
        <v>3</v>
      </c>
      <c r="Q483" s="1" t="s">
        <v>518</v>
      </c>
      <c r="R483" s="21" t="s">
        <v>519</v>
      </c>
      <c r="S483" s="1" t="s">
        <v>506</v>
      </c>
    </row>
    <row r="484" spans="1:19" ht="24" customHeight="1" x14ac:dyDescent="0.15">
      <c r="A484" s="1" t="s">
        <v>119</v>
      </c>
      <c r="B484" s="1" t="s">
        <v>120</v>
      </c>
      <c r="C484" s="1">
        <v>2722</v>
      </c>
      <c r="D484" s="18">
        <v>10</v>
      </c>
      <c r="E484" s="18">
        <v>6.4864678400000004</v>
      </c>
      <c r="F484" s="18">
        <v>-74.61286973</v>
      </c>
      <c r="G484" s="1">
        <v>10</v>
      </c>
      <c r="H484" s="1" t="s">
        <v>490</v>
      </c>
      <c r="I484" s="1" t="s">
        <v>122</v>
      </c>
      <c r="J484" s="1" t="s">
        <v>491</v>
      </c>
      <c r="K484" s="1" t="s">
        <v>494</v>
      </c>
      <c r="L484" s="1"/>
      <c r="M484" s="1" t="s">
        <v>494</v>
      </c>
      <c r="N484" s="1" t="s">
        <v>495</v>
      </c>
      <c r="O484" s="1" t="s">
        <v>496</v>
      </c>
      <c r="P484" s="20">
        <v>3</v>
      </c>
      <c r="Q484" s="1" t="s">
        <v>518</v>
      </c>
      <c r="R484" s="21" t="s">
        <v>519</v>
      </c>
      <c r="S484" s="1" t="s">
        <v>506</v>
      </c>
    </row>
    <row r="485" spans="1:19" ht="24" customHeight="1" x14ac:dyDescent="0.15">
      <c r="A485" s="1" t="s">
        <v>119</v>
      </c>
      <c r="B485" s="1" t="s">
        <v>120</v>
      </c>
      <c r="C485" s="1">
        <v>2723</v>
      </c>
      <c r="D485" s="18">
        <v>10</v>
      </c>
      <c r="E485" s="18">
        <v>6.4863823199999997</v>
      </c>
      <c r="F485" s="18">
        <v>-74.612895989999998</v>
      </c>
      <c r="G485" s="1">
        <v>10</v>
      </c>
      <c r="H485" s="1" t="s">
        <v>490</v>
      </c>
      <c r="I485" s="1" t="s">
        <v>122</v>
      </c>
      <c r="J485" s="1" t="s">
        <v>491</v>
      </c>
      <c r="K485" s="1" t="s">
        <v>494</v>
      </c>
      <c r="L485" s="1"/>
      <c r="M485" s="1" t="s">
        <v>494</v>
      </c>
      <c r="N485" s="1" t="s">
        <v>495</v>
      </c>
      <c r="O485" s="1" t="s">
        <v>496</v>
      </c>
      <c r="P485" s="20">
        <v>3</v>
      </c>
      <c r="Q485" s="1" t="s">
        <v>518</v>
      </c>
      <c r="R485" s="21" t="s">
        <v>519</v>
      </c>
      <c r="S485" s="1" t="s">
        <v>506</v>
      </c>
    </row>
    <row r="486" spans="1:19" ht="24" customHeight="1" x14ac:dyDescent="0.15">
      <c r="A486" s="1" t="s">
        <v>119</v>
      </c>
      <c r="B486" s="1" t="s">
        <v>120</v>
      </c>
      <c r="C486" s="1">
        <v>2724</v>
      </c>
      <c r="D486" s="18">
        <v>10</v>
      </c>
      <c r="E486" s="18">
        <v>6.4862965800000003</v>
      </c>
      <c r="F486" s="18">
        <v>-74.612923679999994</v>
      </c>
      <c r="G486" s="1">
        <v>10</v>
      </c>
      <c r="H486" s="1" t="s">
        <v>490</v>
      </c>
      <c r="I486" s="1" t="s">
        <v>122</v>
      </c>
      <c r="J486" s="1" t="s">
        <v>491</v>
      </c>
      <c r="K486" s="1" t="s">
        <v>494</v>
      </c>
      <c r="L486" s="1"/>
      <c r="M486" s="1" t="s">
        <v>494</v>
      </c>
      <c r="N486" s="1" t="s">
        <v>495</v>
      </c>
      <c r="O486" s="1" t="s">
        <v>496</v>
      </c>
      <c r="P486" s="20">
        <v>3</v>
      </c>
      <c r="Q486" s="1" t="s">
        <v>518</v>
      </c>
      <c r="R486" s="21" t="s">
        <v>519</v>
      </c>
      <c r="S486" s="1" t="s">
        <v>506</v>
      </c>
    </row>
    <row r="487" spans="1:19" ht="24" customHeight="1" x14ac:dyDescent="0.15">
      <c r="A487" s="1" t="s">
        <v>119</v>
      </c>
      <c r="B487" s="1" t="s">
        <v>120</v>
      </c>
      <c r="C487" s="1">
        <v>2725</v>
      </c>
      <c r="D487" s="18">
        <v>10</v>
      </c>
      <c r="E487" s="18">
        <v>6.4862107800000004</v>
      </c>
      <c r="F487" s="18">
        <v>-74.612951809999998</v>
      </c>
      <c r="G487" s="1">
        <v>10</v>
      </c>
      <c r="H487" s="1" t="s">
        <v>490</v>
      </c>
      <c r="I487" s="1" t="s">
        <v>122</v>
      </c>
      <c r="J487" s="1" t="s">
        <v>491</v>
      </c>
      <c r="K487" s="1" t="s">
        <v>494</v>
      </c>
      <c r="L487" s="1"/>
      <c r="M487" s="1" t="s">
        <v>494</v>
      </c>
      <c r="N487" s="1" t="s">
        <v>495</v>
      </c>
      <c r="O487" s="1" t="s">
        <v>496</v>
      </c>
      <c r="P487" s="20">
        <v>3</v>
      </c>
      <c r="Q487" s="1" t="s">
        <v>518</v>
      </c>
      <c r="R487" s="21" t="s">
        <v>519</v>
      </c>
      <c r="S487" s="1" t="s">
        <v>506</v>
      </c>
    </row>
    <row r="488" spans="1:19" ht="24" customHeight="1" x14ac:dyDescent="0.15">
      <c r="A488" s="1" t="s">
        <v>119</v>
      </c>
      <c r="B488" s="1" t="s">
        <v>120</v>
      </c>
      <c r="C488" s="1">
        <v>2726</v>
      </c>
      <c r="D488" s="18">
        <v>10</v>
      </c>
      <c r="E488" s="18">
        <v>6.4861255099999999</v>
      </c>
      <c r="F488" s="18">
        <v>-74.612981680000004</v>
      </c>
      <c r="G488" s="1">
        <v>10</v>
      </c>
      <c r="H488" s="1" t="s">
        <v>490</v>
      </c>
      <c r="I488" s="1" t="s">
        <v>122</v>
      </c>
      <c r="J488" s="1" t="s">
        <v>491</v>
      </c>
      <c r="K488" s="1" t="s">
        <v>494</v>
      </c>
      <c r="L488" s="1"/>
      <c r="M488" s="1" t="s">
        <v>494</v>
      </c>
      <c r="N488" s="1" t="s">
        <v>495</v>
      </c>
      <c r="O488" s="1" t="s">
        <v>496</v>
      </c>
      <c r="P488" s="20">
        <v>3</v>
      </c>
      <c r="Q488" s="1" t="s">
        <v>518</v>
      </c>
      <c r="R488" s="21" t="s">
        <v>519</v>
      </c>
      <c r="S488" s="1" t="s">
        <v>506</v>
      </c>
    </row>
    <row r="489" spans="1:19" ht="24" customHeight="1" x14ac:dyDescent="0.15">
      <c r="A489" s="1" t="s">
        <v>119</v>
      </c>
      <c r="B489" s="1" t="s">
        <v>120</v>
      </c>
      <c r="C489" s="1">
        <v>2727</v>
      </c>
      <c r="D489" s="18">
        <v>10</v>
      </c>
      <c r="E489" s="18">
        <v>6.4860409099999998</v>
      </c>
      <c r="F489" s="18">
        <v>-74.613013260000002</v>
      </c>
      <c r="G489" s="1">
        <v>10</v>
      </c>
      <c r="H489" s="1" t="s">
        <v>490</v>
      </c>
      <c r="I489" s="1" t="s">
        <v>122</v>
      </c>
      <c r="J489" s="1" t="s">
        <v>491</v>
      </c>
      <c r="K489" s="1" t="s">
        <v>494</v>
      </c>
      <c r="L489" s="1"/>
      <c r="M489" s="1" t="s">
        <v>494</v>
      </c>
      <c r="N489" s="1" t="s">
        <v>495</v>
      </c>
      <c r="O489" s="1" t="s">
        <v>496</v>
      </c>
      <c r="P489" s="20">
        <v>3</v>
      </c>
      <c r="Q489" s="1" t="s">
        <v>518</v>
      </c>
      <c r="R489" s="21" t="s">
        <v>519</v>
      </c>
      <c r="S489" s="1" t="s">
        <v>506</v>
      </c>
    </row>
    <row r="490" spans="1:19" ht="24" customHeight="1" x14ac:dyDescent="0.15">
      <c r="A490" s="1" t="s">
        <v>119</v>
      </c>
      <c r="B490" s="1" t="s">
        <v>120</v>
      </c>
      <c r="C490" s="1">
        <v>2728</v>
      </c>
      <c r="D490" s="18">
        <v>10</v>
      </c>
      <c r="E490" s="18">
        <v>6.4859566900000001</v>
      </c>
      <c r="F490" s="18">
        <v>-74.613045729999996</v>
      </c>
      <c r="G490" s="1">
        <v>10</v>
      </c>
      <c r="H490" s="1" t="s">
        <v>490</v>
      </c>
      <c r="I490" s="1" t="s">
        <v>122</v>
      </c>
      <c r="J490" s="1" t="s">
        <v>491</v>
      </c>
      <c r="K490" s="1" t="s">
        <v>494</v>
      </c>
      <c r="L490" s="1"/>
      <c r="M490" s="1" t="s">
        <v>494</v>
      </c>
      <c r="N490" s="1" t="s">
        <v>495</v>
      </c>
      <c r="O490" s="1" t="s">
        <v>496</v>
      </c>
      <c r="P490" s="20">
        <v>3</v>
      </c>
      <c r="Q490" s="1" t="s">
        <v>518</v>
      </c>
      <c r="R490" s="21" t="s">
        <v>519</v>
      </c>
      <c r="S490" s="1" t="s">
        <v>506</v>
      </c>
    </row>
    <row r="491" spans="1:19" ht="24" customHeight="1" x14ac:dyDescent="0.15">
      <c r="A491" s="1" t="s">
        <v>119</v>
      </c>
      <c r="B491" s="1" t="s">
        <v>120</v>
      </c>
      <c r="C491" s="1">
        <v>2729</v>
      </c>
      <c r="D491" s="18">
        <v>10</v>
      </c>
      <c r="E491" s="18">
        <v>6.4858724900000002</v>
      </c>
      <c r="F491" s="18">
        <v>-74.613078220000006</v>
      </c>
      <c r="G491" s="1">
        <v>10</v>
      </c>
      <c r="H491" s="1" t="s">
        <v>490</v>
      </c>
      <c r="I491" s="1" t="s">
        <v>122</v>
      </c>
      <c r="J491" s="1" t="s">
        <v>491</v>
      </c>
      <c r="K491" s="1" t="s">
        <v>494</v>
      </c>
      <c r="L491" s="1"/>
      <c r="M491" s="1" t="s">
        <v>494</v>
      </c>
      <c r="N491" s="1" t="s">
        <v>495</v>
      </c>
      <c r="O491" s="1" t="s">
        <v>496</v>
      </c>
      <c r="P491" s="20">
        <v>3</v>
      </c>
      <c r="Q491" s="1" t="s">
        <v>518</v>
      </c>
      <c r="R491" s="21" t="s">
        <v>519</v>
      </c>
      <c r="S491" s="1" t="s">
        <v>506</v>
      </c>
    </row>
    <row r="492" spans="1:19" ht="24" customHeight="1" x14ac:dyDescent="0.15">
      <c r="A492" s="1" t="s">
        <v>119</v>
      </c>
      <c r="B492" s="1" t="s">
        <v>120</v>
      </c>
      <c r="C492" s="1">
        <v>2730</v>
      </c>
      <c r="D492" s="18">
        <v>10</v>
      </c>
      <c r="E492" s="18">
        <v>6.4857886499999999</v>
      </c>
      <c r="F492" s="18">
        <v>-74.613110640000002</v>
      </c>
      <c r="G492" s="1">
        <v>10</v>
      </c>
      <c r="H492" s="1" t="s">
        <v>490</v>
      </c>
      <c r="I492" s="1" t="s">
        <v>122</v>
      </c>
      <c r="J492" s="1" t="s">
        <v>491</v>
      </c>
      <c r="K492" s="1" t="s">
        <v>494</v>
      </c>
      <c r="L492" s="1"/>
      <c r="M492" s="1" t="s">
        <v>494</v>
      </c>
      <c r="N492" s="1" t="s">
        <v>495</v>
      </c>
      <c r="O492" s="1" t="s">
        <v>496</v>
      </c>
      <c r="P492" s="20">
        <v>3</v>
      </c>
      <c r="Q492" s="1" t="s">
        <v>518</v>
      </c>
      <c r="R492" s="21" t="s">
        <v>519</v>
      </c>
      <c r="S492" s="1" t="s">
        <v>506</v>
      </c>
    </row>
    <row r="493" spans="1:19" ht="24" customHeight="1" x14ac:dyDescent="0.15">
      <c r="A493" s="1" t="s">
        <v>119</v>
      </c>
      <c r="B493" s="1" t="s">
        <v>120</v>
      </c>
      <c r="C493" s="1">
        <v>2731</v>
      </c>
      <c r="D493" s="18">
        <v>10</v>
      </c>
      <c r="E493" s="18">
        <v>6.4857044200000002</v>
      </c>
      <c r="F493" s="18">
        <v>-74.613141420000005</v>
      </c>
      <c r="G493" s="1">
        <v>10</v>
      </c>
      <c r="H493" s="1" t="s">
        <v>490</v>
      </c>
      <c r="I493" s="1" t="s">
        <v>122</v>
      </c>
      <c r="J493" s="1" t="s">
        <v>513</v>
      </c>
      <c r="K493" s="1" t="s">
        <v>494</v>
      </c>
      <c r="L493" s="1"/>
      <c r="M493" s="1" t="s">
        <v>494</v>
      </c>
      <c r="N493" s="1" t="s">
        <v>495</v>
      </c>
      <c r="O493" s="1" t="s">
        <v>496</v>
      </c>
      <c r="P493" s="20">
        <v>3</v>
      </c>
      <c r="Q493" s="1" t="s">
        <v>518</v>
      </c>
      <c r="R493" s="21" t="s">
        <v>519</v>
      </c>
      <c r="S493" s="1" t="s">
        <v>506</v>
      </c>
    </row>
    <row r="494" spans="1:19" ht="24" customHeight="1" x14ac:dyDescent="0.15">
      <c r="A494" s="1" t="s">
        <v>119</v>
      </c>
      <c r="B494" s="1" t="s">
        <v>120</v>
      </c>
      <c r="C494" s="1">
        <v>2732</v>
      </c>
      <c r="D494" s="18">
        <v>10</v>
      </c>
      <c r="E494" s="18">
        <v>6.48562087</v>
      </c>
      <c r="F494" s="18">
        <v>-74.613173680000003</v>
      </c>
      <c r="G494" s="1">
        <v>10</v>
      </c>
      <c r="H494" s="1" t="s">
        <v>490</v>
      </c>
      <c r="I494" s="1" t="s">
        <v>122</v>
      </c>
      <c r="J494" s="1" t="s">
        <v>491</v>
      </c>
      <c r="K494" s="1" t="s">
        <v>494</v>
      </c>
      <c r="L494" s="1"/>
      <c r="M494" s="1" t="s">
        <v>494</v>
      </c>
      <c r="N494" s="1" t="s">
        <v>495</v>
      </c>
      <c r="O494" s="1" t="s">
        <v>496</v>
      </c>
      <c r="P494" s="20">
        <v>3</v>
      </c>
      <c r="Q494" s="1" t="s">
        <v>518</v>
      </c>
      <c r="R494" s="21" t="s">
        <v>519</v>
      </c>
      <c r="S494" s="1" t="s">
        <v>506</v>
      </c>
    </row>
    <row r="495" spans="1:19" ht="24" customHeight="1" x14ac:dyDescent="0.15">
      <c r="A495" s="1" t="s">
        <v>119</v>
      </c>
      <c r="B495" s="1" t="s">
        <v>120</v>
      </c>
      <c r="C495" s="1">
        <v>2733</v>
      </c>
      <c r="D495" s="18">
        <v>10</v>
      </c>
      <c r="E495" s="18">
        <v>6.4855386399999997</v>
      </c>
      <c r="F495" s="18">
        <v>-74.613207849999995</v>
      </c>
      <c r="G495" s="1">
        <v>10</v>
      </c>
      <c r="H495" s="1" t="s">
        <v>490</v>
      </c>
      <c r="I495" s="1" t="s">
        <v>122</v>
      </c>
      <c r="J495" s="1" t="s">
        <v>491</v>
      </c>
      <c r="K495" s="1" t="s">
        <v>494</v>
      </c>
      <c r="L495" s="1"/>
      <c r="M495" s="1" t="s">
        <v>494</v>
      </c>
      <c r="N495" s="1" t="s">
        <v>495</v>
      </c>
      <c r="O495" s="1" t="s">
        <v>496</v>
      </c>
      <c r="P495" s="20">
        <v>3</v>
      </c>
      <c r="Q495" s="1" t="s">
        <v>518</v>
      </c>
      <c r="R495" s="21" t="s">
        <v>519</v>
      </c>
      <c r="S495" s="1" t="s">
        <v>506</v>
      </c>
    </row>
    <row r="496" spans="1:19" ht="24" customHeight="1" x14ac:dyDescent="0.15">
      <c r="A496" s="1" t="s">
        <v>119</v>
      </c>
      <c r="B496" s="1" t="s">
        <v>120</v>
      </c>
      <c r="C496" s="1">
        <v>2734</v>
      </c>
      <c r="D496" s="18">
        <v>10</v>
      </c>
      <c r="E496" s="18">
        <v>6.4854573599999998</v>
      </c>
      <c r="F496" s="18">
        <v>-74.613242940000006</v>
      </c>
      <c r="G496" s="1">
        <v>10</v>
      </c>
      <c r="H496" s="1" t="s">
        <v>490</v>
      </c>
      <c r="I496" s="1" t="s">
        <v>122</v>
      </c>
      <c r="J496" s="1" t="s">
        <v>491</v>
      </c>
      <c r="K496" s="1" t="s">
        <v>494</v>
      </c>
      <c r="L496" s="1"/>
      <c r="M496" s="1" t="s">
        <v>494</v>
      </c>
      <c r="N496" s="1" t="s">
        <v>495</v>
      </c>
      <c r="O496" s="1" t="s">
        <v>496</v>
      </c>
      <c r="P496" s="20">
        <v>3</v>
      </c>
      <c r="Q496" s="1" t="s">
        <v>518</v>
      </c>
      <c r="R496" s="21" t="s">
        <v>519</v>
      </c>
      <c r="S496" s="1" t="s">
        <v>506</v>
      </c>
    </row>
    <row r="497" spans="1:19" ht="24" customHeight="1" x14ac:dyDescent="0.15">
      <c r="A497" s="1" t="s">
        <v>119</v>
      </c>
      <c r="B497" s="1" t="s">
        <v>120</v>
      </c>
      <c r="C497" s="1">
        <v>2748</v>
      </c>
      <c r="D497" s="18">
        <v>10</v>
      </c>
      <c r="E497" s="18">
        <v>6.4844370500000004</v>
      </c>
      <c r="F497" s="18">
        <v>-74.613900169999994</v>
      </c>
      <c r="G497" s="1">
        <v>10</v>
      </c>
      <c r="H497" s="1" t="s">
        <v>490</v>
      </c>
      <c r="I497" s="1" t="s">
        <v>122</v>
      </c>
      <c r="J497" s="1" t="s">
        <v>491</v>
      </c>
      <c r="K497" s="1" t="s">
        <v>494</v>
      </c>
      <c r="L497" s="1"/>
      <c r="M497" s="1" t="s">
        <v>494</v>
      </c>
      <c r="N497" s="1" t="s">
        <v>495</v>
      </c>
      <c r="O497" s="1" t="s">
        <v>496</v>
      </c>
      <c r="P497" s="20">
        <v>3</v>
      </c>
      <c r="Q497" s="1" t="s">
        <v>518</v>
      </c>
      <c r="R497" s="21" t="s">
        <v>519</v>
      </c>
      <c r="S497" s="1" t="s">
        <v>506</v>
      </c>
    </row>
    <row r="498" spans="1:19" ht="24" customHeight="1" x14ac:dyDescent="0.15">
      <c r="A498" s="1" t="s">
        <v>119</v>
      </c>
      <c r="B498" s="1" t="s">
        <v>120</v>
      </c>
      <c r="C498" s="1">
        <v>2749</v>
      </c>
      <c r="D498" s="18">
        <v>10</v>
      </c>
      <c r="E498" s="18">
        <v>6.4843769099999999</v>
      </c>
      <c r="F498" s="18">
        <v>-74.613966759999997</v>
      </c>
      <c r="G498" s="1">
        <v>10</v>
      </c>
      <c r="H498" s="1" t="s">
        <v>490</v>
      </c>
      <c r="I498" s="1" t="s">
        <v>122</v>
      </c>
      <c r="J498" s="1" t="s">
        <v>491</v>
      </c>
      <c r="K498" s="1" t="s">
        <v>494</v>
      </c>
      <c r="L498" s="1"/>
      <c r="M498" s="1" t="s">
        <v>494</v>
      </c>
      <c r="N498" s="1" t="s">
        <v>495</v>
      </c>
      <c r="O498" s="1" t="s">
        <v>496</v>
      </c>
      <c r="P498" s="20">
        <v>3</v>
      </c>
      <c r="Q498" s="1" t="s">
        <v>518</v>
      </c>
      <c r="R498" s="21" t="s">
        <v>519</v>
      </c>
      <c r="S498" s="1" t="s">
        <v>506</v>
      </c>
    </row>
    <row r="499" spans="1:19" ht="24" customHeight="1" x14ac:dyDescent="0.15">
      <c r="A499" s="1" t="s">
        <v>119</v>
      </c>
      <c r="B499" s="1" t="s">
        <v>120</v>
      </c>
      <c r="C499" s="1">
        <v>2750</v>
      </c>
      <c r="D499" s="18">
        <v>10</v>
      </c>
      <c r="E499" s="18">
        <v>6.4843209399999999</v>
      </c>
      <c r="F499" s="18">
        <v>-74.614036319999997</v>
      </c>
      <c r="G499" s="1">
        <v>10</v>
      </c>
      <c r="H499" s="1" t="s">
        <v>490</v>
      </c>
      <c r="I499" s="1" t="s">
        <v>122</v>
      </c>
      <c r="J499" s="1" t="s">
        <v>491</v>
      </c>
      <c r="K499" s="1" t="s">
        <v>494</v>
      </c>
      <c r="L499" s="1"/>
      <c r="M499" s="1" t="s">
        <v>494</v>
      </c>
      <c r="N499" s="1" t="s">
        <v>495</v>
      </c>
      <c r="O499" s="1" t="s">
        <v>496</v>
      </c>
      <c r="P499" s="20">
        <v>3</v>
      </c>
      <c r="Q499" s="1" t="s">
        <v>518</v>
      </c>
      <c r="R499" s="21" t="s">
        <v>519</v>
      </c>
      <c r="S499" s="1" t="s">
        <v>506</v>
      </c>
    </row>
    <row r="500" spans="1:19" ht="24" customHeight="1" x14ac:dyDescent="0.15">
      <c r="A500" s="1" t="s">
        <v>119</v>
      </c>
      <c r="B500" s="1" t="s">
        <v>120</v>
      </c>
      <c r="C500" s="1">
        <v>2751</v>
      </c>
      <c r="D500" s="18">
        <v>10</v>
      </c>
      <c r="E500" s="18">
        <v>6.4842683499999998</v>
      </c>
      <c r="F500" s="18">
        <v>-74.614108079999994</v>
      </c>
      <c r="G500" s="1">
        <v>10</v>
      </c>
      <c r="H500" s="1" t="s">
        <v>490</v>
      </c>
      <c r="I500" s="1" t="s">
        <v>122</v>
      </c>
      <c r="J500" s="1" t="s">
        <v>491</v>
      </c>
      <c r="K500" s="1" t="s">
        <v>494</v>
      </c>
      <c r="L500" s="1"/>
      <c r="M500" s="1" t="s">
        <v>494</v>
      </c>
      <c r="N500" s="1" t="s">
        <v>495</v>
      </c>
      <c r="O500" s="1" t="s">
        <v>496</v>
      </c>
      <c r="P500" s="20">
        <v>3</v>
      </c>
      <c r="Q500" s="1" t="s">
        <v>518</v>
      </c>
      <c r="R500" s="21" t="s">
        <v>519</v>
      </c>
      <c r="S500" s="1" t="s">
        <v>506</v>
      </c>
    </row>
    <row r="501" spans="1:19" ht="24" customHeight="1" x14ac:dyDescent="0.15">
      <c r="A501" s="1" t="s">
        <v>119</v>
      </c>
      <c r="B501" s="1" t="s">
        <v>120</v>
      </c>
      <c r="C501" s="1">
        <v>2752</v>
      </c>
      <c r="D501" s="18">
        <v>10</v>
      </c>
      <c r="E501" s="18">
        <v>6.4842150600000004</v>
      </c>
      <c r="F501" s="18">
        <v>-74.614179320000005</v>
      </c>
      <c r="G501" s="1">
        <v>10</v>
      </c>
      <c r="H501" s="1" t="s">
        <v>490</v>
      </c>
      <c r="I501" s="1" t="s">
        <v>122</v>
      </c>
      <c r="J501" s="1" t="s">
        <v>491</v>
      </c>
      <c r="K501" s="1" t="s">
        <v>494</v>
      </c>
      <c r="L501" s="1"/>
      <c r="M501" s="1" t="s">
        <v>494</v>
      </c>
      <c r="N501" s="1" t="s">
        <v>495</v>
      </c>
      <c r="O501" s="1" t="s">
        <v>496</v>
      </c>
      <c r="P501" s="20">
        <v>3</v>
      </c>
      <c r="Q501" s="1" t="s">
        <v>518</v>
      </c>
      <c r="R501" s="21" t="s">
        <v>519</v>
      </c>
      <c r="S501" s="1" t="s">
        <v>506</v>
      </c>
    </row>
    <row r="502" spans="1:19" ht="24" customHeight="1" x14ac:dyDescent="0.15">
      <c r="A502" s="1" t="s">
        <v>119</v>
      </c>
      <c r="B502" s="1" t="s">
        <v>120</v>
      </c>
      <c r="C502" s="1">
        <v>2753</v>
      </c>
      <c r="D502" s="18">
        <v>10</v>
      </c>
      <c r="E502" s="18">
        <v>6.4841627700000002</v>
      </c>
      <c r="F502" s="18">
        <v>-74.614250709999993</v>
      </c>
      <c r="G502" s="1">
        <v>10</v>
      </c>
      <c r="H502" s="1" t="s">
        <v>490</v>
      </c>
      <c r="I502" s="1" t="s">
        <v>122</v>
      </c>
      <c r="J502" s="1" t="s">
        <v>491</v>
      </c>
      <c r="K502" s="1" t="s">
        <v>494</v>
      </c>
      <c r="L502" s="1"/>
      <c r="M502" s="1" t="s">
        <v>494</v>
      </c>
      <c r="N502" s="1" t="s">
        <v>495</v>
      </c>
      <c r="O502" s="1" t="s">
        <v>496</v>
      </c>
      <c r="P502" s="20">
        <v>3</v>
      </c>
      <c r="Q502" s="1" t="s">
        <v>518</v>
      </c>
      <c r="R502" s="21" t="s">
        <v>519</v>
      </c>
      <c r="S502" s="1" t="s">
        <v>506</v>
      </c>
    </row>
    <row r="503" spans="1:19" ht="24" customHeight="1" x14ac:dyDescent="0.15">
      <c r="A503" s="1" t="s">
        <v>119</v>
      </c>
      <c r="B503" s="1" t="s">
        <v>120</v>
      </c>
      <c r="C503" s="1">
        <v>2754</v>
      </c>
      <c r="D503" s="18">
        <v>10</v>
      </c>
      <c r="E503" s="18">
        <v>6.4841117400000003</v>
      </c>
      <c r="F503" s="18">
        <v>-74.614321829999994</v>
      </c>
      <c r="G503" s="1">
        <v>10</v>
      </c>
      <c r="H503" s="1" t="s">
        <v>490</v>
      </c>
      <c r="I503" s="1" t="s">
        <v>122</v>
      </c>
      <c r="J503" s="1" t="s">
        <v>491</v>
      </c>
      <c r="K503" s="1" t="s">
        <v>494</v>
      </c>
      <c r="L503" s="1"/>
      <c r="M503" s="1" t="s">
        <v>494</v>
      </c>
      <c r="N503" s="1" t="s">
        <v>495</v>
      </c>
      <c r="O503" s="1" t="s">
        <v>496</v>
      </c>
      <c r="P503" s="20">
        <v>3</v>
      </c>
      <c r="Q503" s="1" t="s">
        <v>518</v>
      </c>
      <c r="R503" s="21" t="s">
        <v>519</v>
      </c>
      <c r="S503" s="1" t="s">
        <v>506</v>
      </c>
    </row>
    <row r="504" spans="1:19" ht="24" customHeight="1" x14ac:dyDescent="0.15">
      <c r="A504" s="1" t="s">
        <v>119</v>
      </c>
      <c r="B504" s="1" t="s">
        <v>120</v>
      </c>
      <c r="C504" s="1">
        <v>2755</v>
      </c>
      <c r="D504" s="18">
        <v>10</v>
      </c>
      <c r="E504" s="18">
        <v>6.4840615799999997</v>
      </c>
      <c r="F504" s="18">
        <v>-74.614391479999995</v>
      </c>
      <c r="G504" s="1">
        <v>10</v>
      </c>
      <c r="H504" s="1" t="s">
        <v>490</v>
      </c>
      <c r="I504" s="1" t="s">
        <v>122</v>
      </c>
      <c r="J504" s="1" t="s">
        <v>491</v>
      </c>
      <c r="K504" s="1" t="s">
        <v>494</v>
      </c>
      <c r="L504" s="1"/>
      <c r="M504" s="1" t="s">
        <v>494</v>
      </c>
      <c r="N504" s="1" t="s">
        <v>495</v>
      </c>
      <c r="O504" s="1" t="s">
        <v>496</v>
      </c>
      <c r="P504" s="20">
        <v>3</v>
      </c>
      <c r="Q504" s="1" t="s">
        <v>518</v>
      </c>
      <c r="R504" s="21" t="s">
        <v>519</v>
      </c>
      <c r="S504" s="1" t="s">
        <v>506</v>
      </c>
    </row>
    <row r="505" spans="1:19" ht="24" customHeight="1" x14ac:dyDescent="0.15">
      <c r="A505" s="1" t="s">
        <v>119</v>
      </c>
      <c r="B505" s="1" t="s">
        <v>120</v>
      </c>
      <c r="C505" s="1">
        <v>2757</v>
      </c>
      <c r="D505" s="18">
        <v>10</v>
      </c>
      <c r="E505" s="18">
        <v>6.4839615500000001</v>
      </c>
      <c r="F505" s="18">
        <v>-74.614526659999996</v>
      </c>
      <c r="G505" s="1">
        <v>10</v>
      </c>
      <c r="H505" s="1" t="s">
        <v>490</v>
      </c>
      <c r="I505" s="1" t="s">
        <v>122</v>
      </c>
      <c r="J505" s="1" t="s">
        <v>491</v>
      </c>
      <c r="K505" s="1" t="s">
        <v>494</v>
      </c>
      <c r="L505" s="1"/>
      <c r="M505" s="1" t="s">
        <v>494</v>
      </c>
      <c r="N505" s="1" t="s">
        <v>495</v>
      </c>
      <c r="O505" s="1" t="s">
        <v>496</v>
      </c>
      <c r="P505" s="20">
        <v>3</v>
      </c>
      <c r="Q505" s="1" t="s">
        <v>518</v>
      </c>
      <c r="R505" s="21" t="s">
        <v>519</v>
      </c>
      <c r="S505" s="1" t="s">
        <v>506</v>
      </c>
    </row>
    <row r="506" spans="1:19" ht="24" customHeight="1" x14ac:dyDescent="0.15">
      <c r="A506" s="1" t="s">
        <v>119</v>
      </c>
      <c r="B506" s="1" t="s">
        <v>120</v>
      </c>
      <c r="C506" s="1">
        <v>2758</v>
      </c>
      <c r="D506" s="18">
        <v>10</v>
      </c>
      <c r="E506" s="18">
        <v>6.4839142599999997</v>
      </c>
      <c r="F506" s="18">
        <v>-74.614596359999993</v>
      </c>
      <c r="G506" s="1">
        <v>10</v>
      </c>
      <c r="H506" s="1" t="s">
        <v>490</v>
      </c>
      <c r="I506" s="1" t="s">
        <v>122</v>
      </c>
      <c r="J506" s="1" t="s">
        <v>491</v>
      </c>
      <c r="K506" s="1" t="s">
        <v>494</v>
      </c>
      <c r="L506" s="1"/>
      <c r="M506" s="1" t="s">
        <v>494</v>
      </c>
      <c r="N506" s="1" t="s">
        <v>495</v>
      </c>
      <c r="O506" s="1" t="s">
        <v>496</v>
      </c>
      <c r="P506" s="20">
        <v>3</v>
      </c>
      <c r="Q506" s="1" t="s">
        <v>518</v>
      </c>
      <c r="R506" s="21" t="s">
        <v>519</v>
      </c>
      <c r="S506" s="1" t="s">
        <v>506</v>
      </c>
    </row>
    <row r="507" spans="1:19" ht="24" customHeight="1" x14ac:dyDescent="0.15">
      <c r="A507" s="1" t="s">
        <v>119</v>
      </c>
      <c r="B507" s="1" t="s">
        <v>120</v>
      </c>
      <c r="C507" s="1">
        <v>2759</v>
      </c>
      <c r="D507" s="18">
        <v>10</v>
      </c>
      <c r="E507" s="18">
        <v>6.4838690799999998</v>
      </c>
      <c r="F507" s="18">
        <v>-74.614669250000006</v>
      </c>
      <c r="G507" s="1">
        <v>10</v>
      </c>
      <c r="H507" s="1" t="s">
        <v>490</v>
      </c>
      <c r="I507" s="1" t="s">
        <v>122</v>
      </c>
      <c r="J507" s="1" t="s">
        <v>491</v>
      </c>
      <c r="K507" s="1" t="s">
        <v>494</v>
      </c>
      <c r="L507" s="1"/>
      <c r="M507" s="1" t="s">
        <v>494</v>
      </c>
      <c r="N507" s="1" t="s">
        <v>495</v>
      </c>
      <c r="O507" s="1" t="s">
        <v>496</v>
      </c>
      <c r="P507" s="20">
        <v>3</v>
      </c>
      <c r="Q507" s="1" t="s">
        <v>518</v>
      </c>
      <c r="R507" s="21" t="s">
        <v>519</v>
      </c>
      <c r="S507" s="1" t="s">
        <v>506</v>
      </c>
    </row>
    <row r="508" spans="1:19" ht="24" customHeight="1" x14ac:dyDescent="0.15">
      <c r="A508" s="1" t="s">
        <v>119</v>
      </c>
      <c r="B508" s="1" t="s">
        <v>120</v>
      </c>
      <c r="C508" s="1">
        <v>2760</v>
      </c>
      <c r="D508" s="18">
        <v>10</v>
      </c>
      <c r="E508" s="18">
        <v>6.4838244100000004</v>
      </c>
      <c r="F508" s="18">
        <v>-74.614744860000002</v>
      </c>
      <c r="G508" s="1">
        <v>10</v>
      </c>
      <c r="H508" s="1" t="s">
        <v>490</v>
      </c>
      <c r="I508" s="1" t="s">
        <v>122</v>
      </c>
      <c r="J508" s="1" t="s">
        <v>491</v>
      </c>
      <c r="K508" s="1" t="s">
        <v>494</v>
      </c>
      <c r="L508" s="1"/>
      <c r="M508" s="1" t="s">
        <v>494</v>
      </c>
      <c r="N508" s="1" t="s">
        <v>495</v>
      </c>
      <c r="O508" s="1" t="s">
        <v>496</v>
      </c>
      <c r="P508" s="20">
        <v>3</v>
      </c>
      <c r="Q508" s="1" t="s">
        <v>518</v>
      </c>
      <c r="R508" s="21" t="s">
        <v>519</v>
      </c>
      <c r="S508" s="1" t="s">
        <v>506</v>
      </c>
    </row>
    <row r="509" spans="1:19" ht="24" customHeight="1" x14ac:dyDescent="0.15">
      <c r="A509" s="1" t="s">
        <v>119</v>
      </c>
      <c r="B509" s="1" t="s">
        <v>120</v>
      </c>
      <c r="C509" s="1">
        <v>2761</v>
      </c>
      <c r="D509" s="18">
        <v>10</v>
      </c>
      <c r="E509" s="18">
        <v>6.4837789800000003</v>
      </c>
      <c r="F509" s="18">
        <v>-74.614822219999994</v>
      </c>
      <c r="G509" s="1">
        <v>10</v>
      </c>
      <c r="H509" s="1" t="s">
        <v>490</v>
      </c>
      <c r="I509" s="1" t="s">
        <v>122</v>
      </c>
      <c r="J509" s="1" t="s">
        <v>491</v>
      </c>
      <c r="K509" s="1" t="s">
        <v>494</v>
      </c>
      <c r="L509" s="1"/>
      <c r="M509" s="1" t="s">
        <v>494</v>
      </c>
      <c r="N509" s="1" t="s">
        <v>495</v>
      </c>
      <c r="O509" s="1" t="s">
        <v>496</v>
      </c>
      <c r="P509" s="20">
        <v>3</v>
      </c>
      <c r="Q509" s="1" t="s">
        <v>518</v>
      </c>
      <c r="R509" s="21" t="s">
        <v>519</v>
      </c>
      <c r="S509" s="1" t="s">
        <v>506</v>
      </c>
    </row>
    <row r="510" spans="1:19" ht="24" customHeight="1" x14ac:dyDescent="0.15">
      <c r="A510" s="1" t="s">
        <v>119</v>
      </c>
      <c r="B510" s="1" t="s">
        <v>120</v>
      </c>
      <c r="C510" s="1">
        <v>2762</v>
      </c>
      <c r="D510" s="18">
        <v>10</v>
      </c>
      <c r="E510" s="18">
        <v>6.4837328599999999</v>
      </c>
      <c r="F510" s="18">
        <v>-74.614900050000003</v>
      </c>
      <c r="G510" s="1">
        <v>10</v>
      </c>
      <c r="H510" s="1" t="s">
        <v>490</v>
      </c>
      <c r="I510" s="1" t="s">
        <v>122</v>
      </c>
      <c r="J510" s="1" t="s">
        <v>491</v>
      </c>
      <c r="K510" s="1" t="s">
        <v>494</v>
      </c>
      <c r="L510" s="1"/>
      <c r="M510" s="1" t="s">
        <v>494</v>
      </c>
      <c r="N510" s="1" t="s">
        <v>495</v>
      </c>
      <c r="O510" s="1" t="s">
        <v>496</v>
      </c>
      <c r="P510" s="20">
        <v>3</v>
      </c>
      <c r="Q510" s="1" t="s">
        <v>518</v>
      </c>
      <c r="R510" s="21" t="s">
        <v>519</v>
      </c>
      <c r="S510" s="1" t="s">
        <v>506</v>
      </c>
    </row>
    <row r="511" spans="1:19" ht="24" customHeight="1" x14ac:dyDescent="0.15">
      <c r="A511" s="1" t="s">
        <v>119</v>
      </c>
      <c r="B511" s="1" t="s">
        <v>120</v>
      </c>
      <c r="C511" s="1">
        <v>2763</v>
      </c>
      <c r="D511" s="18">
        <v>10</v>
      </c>
      <c r="E511" s="18">
        <v>6.4836860200000004</v>
      </c>
      <c r="F511" s="18">
        <v>-74.61497679</v>
      </c>
      <c r="G511" s="1">
        <v>10</v>
      </c>
      <c r="H511" s="1" t="s">
        <v>490</v>
      </c>
      <c r="I511" s="1" t="s">
        <v>122</v>
      </c>
      <c r="J511" s="1" t="s">
        <v>491</v>
      </c>
      <c r="K511" s="1" t="s">
        <v>494</v>
      </c>
      <c r="L511" s="1"/>
      <c r="M511" s="1" t="s">
        <v>494</v>
      </c>
      <c r="N511" s="1" t="s">
        <v>495</v>
      </c>
      <c r="O511" s="1" t="s">
        <v>496</v>
      </c>
      <c r="P511" s="20">
        <v>3</v>
      </c>
      <c r="Q511" s="1" t="s">
        <v>518</v>
      </c>
      <c r="R511" s="21" t="s">
        <v>519</v>
      </c>
      <c r="S511" s="1" t="s">
        <v>506</v>
      </c>
    </row>
    <row r="512" spans="1:19" ht="24" customHeight="1" x14ac:dyDescent="0.15">
      <c r="A512" s="1" t="s">
        <v>119</v>
      </c>
      <c r="B512" s="1" t="s">
        <v>120</v>
      </c>
      <c r="C512" s="1">
        <v>2764</v>
      </c>
      <c r="D512" s="18">
        <v>10</v>
      </c>
      <c r="E512" s="18">
        <v>6.48363931</v>
      </c>
      <c r="F512" s="18">
        <v>-74.615053630000006</v>
      </c>
      <c r="G512" s="1">
        <v>10</v>
      </c>
      <c r="H512" s="1" t="s">
        <v>490</v>
      </c>
      <c r="I512" s="1" t="s">
        <v>122</v>
      </c>
      <c r="J512" s="1" t="s">
        <v>491</v>
      </c>
      <c r="K512" s="1" t="s">
        <v>494</v>
      </c>
      <c r="L512" s="1"/>
      <c r="M512" s="1" t="s">
        <v>494</v>
      </c>
      <c r="N512" s="1" t="s">
        <v>495</v>
      </c>
      <c r="O512" s="1" t="s">
        <v>496</v>
      </c>
      <c r="P512" s="20">
        <v>3</v>
      </c>
      <c r="Q512" s="1" t="s">
        <v>518</v>
      </c>
      <c r="R512" s="21" t="s">
        <v>519</v>
      </c>
      <c r="S512" s="1" t="s">
        <v>506</v>
      </c>
    </row>
    <row r="513" spans="1:19" ht="24" customHeight="1" x14ac:dyDescent="0.15">
      <c r="A513" s="1" t="s">
        <v>119</v>
      </c>
      <c r="B513" s="1" t="s">
        <v>120</v>
      </c>
      <c r="C513" s="1">
        <v>2765</v>
      </c>
      <c r="D513" s="18">
        <v>10</v>
      </c>
      <c r="E513" s="18">
        <v>6.4835941899999998</v>
      </c>
      <c r="F513" s="18">
        <v>-74.615131289999994</v>
      </c>
      <c r="G513" s="1">
        <v>10</v>
      </c>
      <c r="H513" s="1" t="s">
        <v>490</v>
      </c>
      <c r="I513" s="1" t="s">
        <v>122</v>
      </c>
      <c r="J513" s="1" t="s">
        <v>491</v>
      </c>
      <c r="K513" s="1" t="s">
        <v>494</v>
      </c>
      <c r="L513" s="1"/>
      <c r="M513" s="1" t="s">
        <v>494</v>
      </c>
      <c r="N513" s="1" t="s">
        <v>495</v>
      </c>
      <c r="O513" s="1" t="s">
        <v>496</v>
      </c>
      <c r="P513" s="20">
        <v>3</v>
      </c>
      <c r="Q513" s="1" t="s">
        <v>518</v>
      </c>
      <c r="R513" s="21" t="s">
        <v>519</v>
      </c>
      <c r="S513" s="1" t="s">
        <v>506</v>
      </c>
    </row>
    <row r="514" spans="1:19" ht="24" customHeight="1" x14ac:dyDescent="0.15">
      <c r="A514" s="1" t="s">
        <v>119</v>
      </c>
      <c r="B514" s="1" t="s">
        <v>120</v>
      </c>
      <c r="C514" s="1">
        <v>2766</v>
      </c>
      <c r="D514" s="18">
        <v>10</v>
      </c>
      <c r="E514" s="18">
        <v>6.4835464700000003</v>
      </c>
      <c r="F514" s="18">
        <v>-74.615206580000006</v>
      </c>
      <c r="G514" s="1">
        <v>10</v>
      </c>
      <c r="H514" s="1" t="s">
        <v>490</v>
      </c>
      <c r="I514" s="1" t="s">
        <v>122</v>
      </c>
      <c r="J514" s="1" t="s">
        <v>491</v>
      </c>
      <c r="K514" s="1" t="s">
        <v>494</v>
      </c>
      <c r="L514" s="1"/>
      <c r="M514" s="1" t="s">
        <v>494</v>
      </c>
      <c r="N514" s="1" t="s">
        <v>495</v>
      </c>
      <c r="O514" s="1" t="s">
        <v>496</v>
      </c>
      <c r="P514" s="20">
        <v>3</v>
      </c>
      <c r="Q514" s="1" t="s">
        <v>518</v>
      </c>
      <c r="R514" s="21" t="s">
        <v>519</v>
      </c>
      <c r="S514" s="1" t="s">
        <v>506</v>
      </c>
    </row>
    <row r="515" spans="1:19" ht="24" customHeight="1" x14ac:dyDescent="0.15">
      <c r="A515" s="1" t="s">
        <v>119</v>
      </c>
      <c r="B515" s="1" t="s">
        <v>120</v>
      </c>
      <c r="C515" s="1">
        <v>2767</v>
      </c>
      <c r="D515" s="18">
        <v>10</v>
      </c>
      <c r="E515" s="18">
        <v>6.4834915899999999</v>
      </c>
      <c r="F515" s="18">
        <v>-74.61527581</v>
      </c>
      <c r="G515" s="1">
        <v>10</v>
      </c>
      <c r="H515" s="1" t="s">
        <v>490</v>
      </c>
      <c r="I515" s="1" t="s">
        <v>122</v>
      </c>
      <c r="J515" s="1" t="s">
        <v>491</v>
      </c>
      <c r="K515" s="1" t="s">
        <v>494</v>
      </c>
      <c r="L515" s="1"/>
      <c r="M515" s="1" t="s">
        <v>494</v>
      </c>
      <c r="N515" s="1" t="s">
        <v>495</v>
      </c>
      <c r="O515" s="1" t="s">
        <v>496</v>
      </c>
      <c r="P515" s="20">
        <v>3</v>
      </c>
      <c r="Q515" s="1" t="s">
        <v>518</v>
      </c>
      <c r="R515" s="21" t="s">
        <v>519</v>
      </c>
      <c r="S515" s="1" t="s">
        <v>506</v>
      </c>
    </row>
    <row r="516" spans="1:19" ht="24" customHeight="1" x14ac:dyDescent="0.15">
      <c r="A516" s="1" t="s">
        <v>119</v>
      </c>
      <c r="B516" s="1" t="s">
        <v>120</v>
      </c>
      <c r="C516" s="1">
        <v>2769</v>
      </c>
      <c r="D516" s="18">
        <v>10</v>
      </c>
      <c r="E516" s="18">
        <v>6.4833652099999997</v>
      </c>
      <c r="F516" s="18">
        <v>-74.615400170000001</v>
      </c>
      <c r="G516" s="1">
        <v>10</v>
      </c>
      <c r="H516" s="1" t="s">
        <v>490</v>
      </c>
      <c r="I516" s="1" t="s">
        <v>122</v>
      </c>
      <c r="J516" s="1" t="s">
        <v>491</v>
      </c>
      <c r="K516" s="1" t="s">
        <v>494</v>
      </c>
      <c r="L516" s="1"/>
      <c r="M516" s="1" t="s">
        <v>494</v>
      </c>
      <c r="N516" s="1" t="s">
        <v>495</v>
      </c>
      <c r="O516" s="1" t="s">
        <v>496</v>
      </c>
      <c r="P516" s="20">
        <v>3</v>
      </c>
      <c r="Q516" s="1" t="s">
        <v>518</v>
      </c>
      <c r="R516" s="21" t="s">
        <v>519</v>
      </c>
      <c r="S516" s="1" t="s">
        <v>506</v>
      </c>
    </row>
    <row r="517" spans="1:19" ht="24" customHeight="1" x14ac:dyDescent="0.15">
      <c r="A517" s="1" t="s">
        <v>119</v>
      </c>
      <c r="B517" s="1" t="s">
        <v>120</v>
      </c>
      <c r="C517" s="1">
        <v>2770</v>
      </c>
      <c r="D517" s="18">
        <v>10</v>
      </c>
      <c r="E517" s="18">
        <v>6.4832994099999999</v>
      </c>
      <c r="F517" s="18">
        <v>-74.615461460000006</v>
      </c>
      <c r="G517" s="1">
        <v>10</v>
      </c>
      <c r="H517" s="1" t="s">
        <v>490</v>
      </c>
      <c r="I517" s="1" t="s">
        <v>122</v>
      </c>
      <c r="J517" s="1" t="s">
        <v>491</v>
      </c>
      <c r="K517" s="1" t="s">
        <v>494</v>
      </c>
      <c r="L517" s="1"/>
      <c r="M517" s="1" t="s">
        <v>494</v>
      </c>
      <c r="N517" s="1" t="s">
        <v>495</v>
      </c>
      <c r="O517" s="1" t="s">
        <v>496</v>
      </c>
      <c r="P517" s="20">
        <v>3</v>
      </c>
      <c r="Q517" s="1" t="s">
        <v>518</v>
      </c>
      <c r="R517" s="21" t="s">
        <v>519</v>
      </c>
      <c r="S517" s="1" t="s">
        <v>506</v>
      </c>
    </row>
    <row r="518" spans="1:19" ht="24" customHeight="1" x14ac:dyDescent="0.15">
      <c r="A518" s="1" t="s">
        <v>119</v>
      </c>
      <c r="B518" s="1" t="s">
        <v>120</v>
      </c>
      <c r="C518" s="1">
        <v>2771</v>
      </c>
      <c r="D518" s="18">
        <v>10</v>
      </c>
      <c r="E518" s="18">
        <v>6.4832254300000001</v>
      </c>
      <c r="F518" s="18">
        <v>-74.615509709999998</v>
      </c>
      <c r="G518" s="1">
        <v>10</v>
      </c>
      <c r="H518" s="1" t="s">
        <v>490</v>
      </c>
      <c r="I518" s="1" t="s">
        <v>122</v>
      </c>
      <c r="J518" s="1" t="s">
        <v>491</v>
      </c>
      <c r="K518" s="1" t="s">
        <v>494</v>
      </c>
      <c r="L518" s="1"/>
      <c r="M518" s="1" t="s">
        <v>494</v>
      </c>
      <c r="N518" s="1" t="s">
        <v>495</v>
      </c>
      <c r="O518" s="1" t="s">
        <v>496</v>
      </c>
      <c r="P518" s="20">
        <v>3</v>
      </c>
      <c r="Q518" s="1" t="s">
        <v>518</v>
      </c>
      <c r="R518" s="21" t="s">
        <v>519</v>
      </c>
      <c r="S518" s="1" t="s">
        <v>506</v>
      </c>
    </row>
    <row r="519" spans="1:19" ht="24" customHeight="1" x14ac:dyDescent="0.15">
      <c r="A519" s="1" t="s">
        <v>119</v>
      </c>
      <c r="B519" s="1" t="s">
        <v>120</v>
      </c>
      <c r="C519" s="1">
        <v>2776</v>
      </c>
      <c r="D519" s="18">
        <v>10</v>
      </c>
      <c r="E519" s="18">
        <v>6.4828602100000001</v>
      </c>
      <c r="F519" s="18">
        <v>-74.615691279999993</v>
      </c>
      <c r="G519" s="1">
        <v>10</v>
      </c>
      <c r="H519" s="1" t="s">
        <v>490</v>
      </c>
      <c r="I519" s="1" t="s">
        <v>122</v>
      </c>
      <c r="J519" s="1" t="s">
        <v>491</v>
      </c>
      <c r="K519" s="1" t="s">
        <v>494</v>
      </c>
      <c r="L519" s="1"/>
      <c r="M519" s="1" t="s">
        <v>494</v>
      </c>
      <c r="N519" s="1" t="s">
        <v>495</v>
      </c>
      <c r="O519" s="1" t="s">
        <v>496</v>
      </c>
      <c r="P519" s="20">
        <v>3</v>
      </c>
      <c r="Q519" s="1" t="s">
        <v>518</v>
      </c>
      <c r="R519" s="21" t="s">
        <v>519</v>
      </c>
      <c r="S519" s="1" t="s">
        <v>506</v>
      </c>
    </row>
    <row r="520" spans="1:19" ht="24" customHeight="1" x14ac:dyDescent="0.15">
      <c r="A520" s="1" t="s">
        <v>119</v>
      </c>
      <c r="B520" s="1" t="s">
        <v>120</v>
      </c>
      <c r="C520" s="1">
        <v>2777</v>
      </c>
      <c r="D520" s="18">
        <v>10</v>
      </c>
      <c r="E520" s="18">
        <v>6.4827814400000001</v>
      </c>
      <c r="F520" s="18">
        <v>-74.615733950000006</v>
      </c>
      <c r="G520" s="1">
        <v>10</v>
      </c>
      <c r="H520" s="1" t="s">
        <v>490</v>
      </c>
      <c r="I520" s="1" t="s">
        <v>122</v>
      </c>
      <c r="J520" s="1" t="s">
        <v>491</v>
      </c>
      <c r="K520" s="1" t="s">
        <v>494</v>
      </c>
      <c r="L520" s="1"/>
      <c r="M520" s="1" t="s">
        <v>494</v>
      </c>
      <c r="N520" s="1" t="s">
        <v>495</v>
      </c>
      <c r="O520" s="1" t="s">
        <v>496</v>
      </c>
      <c r="P520" s="20">
        <v>3</v>
      </c>
      <c r="Q520" s="1" t="s">
        <v>518</v>
      </c>
      <c r="R520" s="21" t="s">
        <v>519</v>
      </c>
      <c r="S520" s="1" t="s">
        <v>506</v>
      </c>
    </row>
    <row r="521" spans="1:19" ht="24" customHeight="1" x14ac:dyDescent="0.15">
      <c r="A521" s="1" t="s">
        <v>119</v>
      </c>
      <c r="B521" s="1" t="s">
        <v>120</v>
      </c>
      <c r="C521" s="1">
        <v>2778</v>
      </c>
      <c r="D521" s="18">
        <v>10</v>
      </c>
      <c r="E521" s="18">
        <v>6.48270648</v>
      </c>
      <c r="F521" s="18">
        <v>-74.615782980000006</v>
      </c>
      <c r="G521" s="1">
        <v>10</v>
      </c>
      <c r="H521" s="1" t="s">
        <v>490</v>
      </c>
      <c r="I521" s="1" t="s">
        <v>122</v>
      </c>
      <c r="J521" s="1" t="s">
        <v>491</v>
      </c>
      <c r="K521" s="1" t="s">
        <v>494</v>
      </c>
      <c r="L521" s="1"/>
      <c r="M521" s="1" t="s">
        <v>494</v>
      </c>
      <c r="N521" s="1" t="s">
        <v>495</v>
      </c>
      <c r="O521" s="1" t="s">
        <v>496</v>
      </c>
      <c r="P521" s="20">
        <v>3</v>
      </c>
      <c r="Q521" s="1" t="s">
        <v>518</v>
      </c>
      <c r="R521" s="21" t="s">
        <v>519</v>
      </c>
      <c r="S521" s="1" t="s">
        <v>506</v>
      </c>
    </row>
    <row r="522" spans="1:19" ht="24" customHeight="1" x14ac:dyDescent="0.15">
      <c r="A522" s="1" t="s">
        <v>119</v>
      </c>
      <c r="B522" s="1" t="s">
        <v>120</v>
      </c>
      <c r="C522" s="1">
        <v>2779</v>
      </c>
      <c r="D522" s="18">
        <v>10</v>
      </c>
      <c r="E522" s="18">
        <v>6.4826379799999998</v>
      </c>
      <c r="F522" s="18">
        <v>-74.615841450000005</v>
      </c>
      <c r="G522" s="1">
        <v>10</v>
      </c>
      <c r="H522" s="1" t="s">
        <v>490</v>
      </c>
      <c r="I522" s="1" t="s">
        <v>122</v>
      </c>
      <c r="J522" s="1" t="s">
        <v>491</v>
      </c>
      <c r="K522" s="1" t="s">
        <v>494</v>
      </c>
      <c r="L522" s="1"/>
      <c r="M522" s="1" t="s">
        <v>494</v>
      </c>
      <c r="N522" s="1" t="s">
        <v>495</v>
      </c>
      <c r="O522" s="1" t="s">
        <v>496</v>
      </c>
      <c r="P522" s="20">
        <v>3</v>
      </c>
      <c r="Q522" s="1" t="s">
        <v>518</v>
      </c>
      <c r="R522" s="21" t="s">
        <v>519</v>
      </c>
      <c r="S522" s="1" t="s">
        <v>506</v>
      </c>
    </row>
    <row r="523" spans="1:19" ht="24" customHeight="1" x14ac:dyDescent="0.15">
      <c r="A523" s="1" t="s">
        <v>119</v>
      </c>
      <c r="B523" s="1" t="s">
        <v>120</v>
      </c>
      <c r="C523" s="1">
        <v>2780</v>
      </c>
      <c r="D523" s="18">
        <v>10</v>
      </c>
      <c r="E523" s="18">
        <v>6.48257452</v>
      </c>
      <c r="F523" s="18">
        <v>-74.615905810000001</v>
      </c>
      <c r="G523" s="1">
        <v>10</v>
      </c>
      <c r="H523" s="1" t="s">
        <v>490</v>
      </c>
      <c r="I523" s="1" t="s">
        <v>122</v>
      </c>
      <c r="J523" s="1" t="s">
        <v>491</v>
      </c>
      <c r="K523" s="1" t="s">
        <v>494</v>
      </c>
      <c r="L523" s="1"/>
      <c r="M523" s="1" t="s">
        <v>494</v>
      </c>
      <c r="N523" s="1" t="s">
        <v>495</v>
      </c>
      <c r="O523" s="1" t="s">
        <v>496</v>
      </c>
      <c r="P523" s="20">
        <v>3</v>
      </c>
      <c r="Q523" s="1" t="s">
        <v>518</v>
      </c>
      <c r="R523" s="21" t="s">
        <v>519</v>
      </c>
      <c r="S523" s="1" t="s">
        <v>506</v>
      </c>
    </row>
    <row r="524" spans="1:19" ht="24" customHeight="1" x14ac:dyDescent="0.15">
      <c r="A524" s="1" t="s">
        <v>119</v>
      </c>
      <c r="B524" s="1" t="s">
        <v>120</v>
      </c>
      <c r="C524" s="1">
        <v>2781</v>
      </c>
      <c r="D524" s="18">
        <v>10</v>
      </c>
      <c r="E524" s="18">
        <v>6.4825091099999996</v>
      </c>
      <c r="F524" s="18">
        <v>-74.615968089999996</v>
      </c>
      <c r="G524" s="1">
        <v>10</v>
      </c>
      <c r="H524" s="1" t="s">
        <v>490</v>
      </c>
      <c r="I524" s="1" t="s">
        <v>122</v>
      </c>
      <c r="J524" s="1" t="s">
        <v>491</v>
      </c>
      <c r="K524" s="1" t="s">
        <v>494</v>
      </c>
      <c r="L524" s="1"/>
      <c r="M524" s="1" t="s">
        <v>494</v>
      </c>
      <c r="N524" s="1" t="s">
        <v>495</v>
      </c>
      <c r="O524" s="1" t="s">
        <v>496</v>
      </c>
      <c r="P524" s="20">
        <v>3</v>
      </c>
      <c r="Q524" s="1" t="s">
        <v>518</v>
      </c>
      <c r="R524" s="21" t="s">
        <v>519</v>
      </c>
      <c r="S524" s="1" t="s">
        <v>506</v>
      </c>
    </row>
    <row r="525" spans="1:19" ht="24" customHeight="1" x14ac:dyDescent="0.15">
      <c r="A525" s="1" t="s">
        <v>119</v>
      </c>
      <c r="B525" s="1" t="s">
        <v>120</v>
      </c>
      <c r="C525" s="1">
        <v>2782</v>
      </c>
      <c r="D525" s="18">
        <v>10</v>
      </c>
      <c r="E525" s="18">
        <v>6.4824433600000004</v>
      </c>
      <c r="F525" s="18">
        <v>-74.616029940000004</v>
      </c>
      <c r="G525" s="1">
        <v>10</v>
      </c>
      <c r="H525" s="1" t="s">
        <v>490</v>
      </c>
      <c r="I525" s="1" t="s">
        <v>122</v>
      </c>
      <c r="J525" s="1" t="s">
        <v>491</v>
      </c>
      <c r="K525" s="1" t="s">
        <v>494</v>
      </c>
      <c r="L525" s="1"/>
      <c r="M525" s="1" t="s">
        <v>494</v>
      </c>
      <c r="N525" s="1" t="s">
        <v>495</v>
      </c>
      <c r="O525" s="1" t="s">
        <v>496</v>
      </c>
      <c r="P525" s="20">
        <v>3</v>
      </c>
      <c r="Q525" s="1" t="s">
        <v>518</v>
      </c>
      <c r="R525" s="21" t="s">
        <v>519</v>
      </c>
      <c r="S525" s="1" t="s">
        <v>506</v>
      </c>
    </row>
    <row r="526" spans="1:19" ht="24" customHeight="1" x14ac:dyDescent="0.15">
      <c r="A526" s="1" t="s">
        <v>119</v>
      </c>
      <c r="B526" s="1" t="s">
        <v>120</v>
      </c>
      <c r="C526" s="1">
        <v>2783</v>
      </c>
      <c r="D526" s="18">
        <v>10</v>
      </c>
      <c r="E526" s="18">
        <v>6.4823742299999996</v>
      </c>
      <c r="F526" s="18">
        <v>-74.616087840000006</v>
      </c>
      <c r="G526" s="1">
        <v>10</v>
      </c>
      <c r="H526" s="1" t="s">
        <v>490</v>
      </c>
      <c r="I526" s="1" t="s">
        <v>122</v>
      </c>
      <c r="J526" s="1" t="s">
        <v>491</v>
      </c>
      <c r="K526" s="1" t="s">
        <v>494</v>
      </c>
      <c r="L526" s="1"/>
      <c r="M526" s="1" t="s">
        <v>494</v>
      </c>
      <c r="N526" s="1" t="s">
        <v>495</v>
      </c>
      <c r="O526" s="1" t="s">
        <v>496</v>
      </c>
      <c r="P526" s="20">
        <v>3</v>
      </c>
      <c r="Q526" s="1" t="s">
        <v>518</v>
      </c>
      <c r="R526" s="21" t="s">
        <v>519</v>
      </c>
      <c r="S526" s="1" t="s">
        <v>506</v>
      </c>
    </row>
    <row r="527" spans="1:19" ht="24" customHeight="1" x14ac:dyDescent="0.15">
      <c r="A527" s="1" t="s">
        <v>119</v>
      </c>
      <c r="B527" s="1" t="s">
        <v>120</v>
      </c>
      <c r="C527" s="1">
        <v>2784</v>
      </c>
      <c r="D527" s="18">
        <v>10</v>
      </c>
      <c r="E527" s="18">
        <v>6.4823019799999999</v>
      </c>
      <c r="F527" s="18">
        <v>-74.616142049999993</v>
      </c>
      <c r="G527" s="1">
        <v>10</v>
      </c>
      <c r="H527" s="1" t="s">
        <v>490</v>
      </c>
      <c r="I527" s="1" t="s">
        <v>122</v>
      </c>
      <c r="J527" s="1" t="s">
        <v>491</v>
      </c>
      <c r="K527" s="1" t="s">
        <v>494</v>
      </c>
      <c r="L527" s="1"/>
      <c r="M527" s="1" t="s">
        <v>494</v>
      </c>
      <c r="N527" s="1" t="s">
        <v>495</v>
      </c>
      <c r="O527" s="1" t="s">
        <v>496</v>
      </c>
      <c r="P527" s="20">
        <v>3</v>
      </c>
      <c r="Q527" s="1" t="s">
        <v>518</v>
      </c>
      <c r="R527" s="21" t="s">
        <v>519</v>
      </c>
      <c r="S527" s="1" t="s">
        <v>506</v>
      </c>
    </row>
    <row r="528" spans="1:19" ht="24" customHeight="1" x14ac:dyDescent="0.15">
      <c r="A528" s="1" t="s">
        <v>119</v>
      </c>
      <c r="B528" s="1" t="s">
        <v>120</v>
      </c>
      <c r="C528" s="1">
        <v>2785</v>
      </c>
      <c r="D528" s="18">
        <v>10</v>
      </c>
      <c r="E528" s="18">
        <v>6.4822281799999999</v>
      </c>
      <c r="F528" s="18">
        <v>-74.616194219999997</v>
      </c>
      <c r="G528" s="1">
        <v>10</v>
      </c>
      <c r="H528" s="1" t="s">
        <v>490</v>
      </c>
      <c r="I528" s="1" t="s">
        <v>122</v>
      </c>
      <c r="J528" s="1" t="s">
        <v>491</v>
      </c>
      <c r="K528" s="1" t="s">
        <v>494</v>
      </c>
      <c r="L528" s="1"/>
      <c r="M528" s="1" t="s">
        <v>494</v>
      </c>
      <c r="N528" s="1" t="s">
        <v>495</v>
      </c>
      <c r="O528" s="1" t="s">
        <v>496</v>
      </c>
      <c r="P528" s="20">
        <v>3</v>
      </c>
      <c r="Q528" s="1" t="s">
        <v>518</v>
      </c>
      <c r="R528" s="21" t="s">
        <v>519</v>
      </c>
      <c r="S528" s="1" t="s">
        <v>506</v>
      </c>
    </row>
    <row r="529" spans="1:19" ht="24" customHeight="1" x14ac:dyDescent="0.15">
      <c r="A529" s="1" t="s">
        <v>119</v>
      </c>
      <c r="B529" s="1" t="s">
        <v>120</v>
      </c>
      <c r="C529" s="1">
        <v>2786</v>
      </c>
      <c r="D529" s="18">
        <v>10</v>
      </c>
      <c r="E529" s="18">
        <v>6.48215421</v>
      </c>
      <c r="F529" s="18">
        <v>-74.616246020000006</v>
      </c>
      <c r="G529" s="1">
        <v>10</v>
      </c>
      <c r="H529" s="1" t="s">
        <v>490</v>
      </c>
      <c r="I529" s="1" t="s">
        <v>122</v>
      </c>
      <c r="J529" s="1" t="s">
        <v>491</v>
      </c>
      <c r="K529" s="1" t="s">
        <v>494</v>
      </c>
      <c r="L529" s="1"/>
      <c r="M529" s="1" t="s">
        <v>494</v>
      </c>
      <c r="N529" s="1" t="s">
        <v>495</v>
      </c>
      <c r="O529" s="1" t="s">
        <v>496</v>
      </c>
      <c r="P529" s="20">
        <v>3</v>
      </c>
      <c r="Q529" s="1" t="s">
        <v>518</v>
      </c>
      <c r="R529" s="21" t="s">
        <v>519</v>
      </c>
      <c r="S529" s="1" t="s">
        <v>506</v>
      </c>
    </row>
    <row r="530" spans="1:19" ht="24" customHeight="1" x14ac:dyDescent="0.15">
      <c r="A530" s="1" t="s">
        <v>119</v>
      </c>
      <c r="B530" s="1" t="s">
        <v>120</v>
      </c>
      <c r="C530" s="1">
        <v>2787</v>
      </c>
      <c r="D530" s="18">
        <v>10</v>
      </c>
      <c r="E530" s="18">
        <v>6.48208012</v>
      </c>
      <c r="F530" s="18">
        <v>-74.616297340000003</v>
      </c>
      <c r="G530" s="1">
        <v>10</v>
      </c>
      <c r="H530" s="1" t="s">
        <v>490</v>
      </c>
      <c r="I530" s="1" t="s">
        <v>122</v>
      </c>
      <c r="J530" s="1" t="s">
        <v>491</v>
      </c>
      <c r="K530" s="1" t="s">
        <v>494</v>
      </c>
      <c r="L530" s="1"/>
      <c r="M530" s="1" t="s">
        <v>494</v>
      </c>
      <c r="N530" s="1" t="s">
        <v>495</v>
      </c>
      <c r="O530" s="1" t="s">
        <v>496</v>
      </c>
      <c r="P530" s="20">
        <v>3</v>
      </c>
      <c r="Q530" s="1" t="s">
        <v>518</v>
      </c>
      <c r="R530" s="21" t="s">
        <v>519</v>
      </c>
      <c r="S530" s="1" t="s">
        <v>506</v>
      </c>
    </row>
    <row r="531" spans="1:19" ht="24" customHeight="1" x14ac:dyDescent="0.15">
      <c r="A531" s="1" t="s">
        <v>119</v>
      </c>
      <c r="B531" s="1" t="s">
        <v>120</v>
      </c>
      <c r="C531" s="1">
        <v>2788</v>
      </c>
      <c r="D531" s="18">
        <v>10</v>
      </c>
      <c r="E531" s="18">
        <v>6.4820054899999997</v>
      </c>
      <c r="F531" s="18">
        <v>-74.616347579999996</v>
      </c>
      <c r="G531" s="1">
        <v>10</v>
      </c>
      <c r="H531" s="1" t="s">
        <v>490</v>
      </c>
      <c r="I531" s="1" t="s">
        <v>122</v>
      </c>
      <c r="J531" s="1" t="s">
        <v>491</v>
      </c>
      <c r="K531" s="1" t="s">
        <v>494</v>
      </c>
      <c r="L531" s="1"/>
      <c r="M531" s="1" t="s">
        <v>494</v>
      </c>
      <c r="N531" s="1" t="s">
        <v>495</v>
      </c>
      <c r="O531" s="1" t="s">
        <v>496</v>
      </c>
      <c r="P531" s="20">
        <v>3</v>
      </c>
      <c r="Q531" s="1" t="s">
        <v>518</v>
      </c>
      <c r="R531" s="21" t="s">
        <v>519</v>
      </c>
      <c r="S531" s="1" t="s">
        <v>506</v>
      </c>
    </row>
    <row r="532" spans="1:19" ht="24" customHeight="1" x14ac:dyDescent="0.15">
      <c r="A532" s="1" t="s">
        <v>119</v>
      </c>
      <c r="B532" s="1" t="s">
        <v>120</v>
      </c>
      <c r="C532" s="1">
        <v>2789</v>
      </c>
      <c r="D532" s="18">
        <v>10</v>
      </c>
      <c r="E532" s="18">
        <v>6.4819290900000004</v>
      </c>
      <c r="F532" s="18">
        <v>-74.616395339999997</v>
      </c>
      <c r="G532" s="1">
        <v>10</v>
      </c>
      <c r="H532" s="1" t="s">
        <v>490</v>
      </c>
      <c r="I532" s="1" t="s">
        <v>122</v>
      </c>
      <c r="J532" s="1" t="s">
        <v>491</v>
      </c>
      <c r="K532" s="1" t="s">
        <v>494</v>
      </c>
      <c r="L532" s="1"/>
      <c r="M532" s="1" t="s">
        <v>494</v>
      </c>
      <c r="N532" s="1" t="s">
        <v>495</v>
      </c>
      <c r="O532" s="1" t="s">
        <v>496</v>
      </c>
      <c r="P532" s="20">
        <v>3</v>
      </c>
      <c r="Q532" s="1" t="s">
        <v>518</v>
      </c>
      <c r="R532" s="21" t="s">
        <v>519</v>
      </c>
      <c r="S532" s="1" t="s">
        <v>506</v>
      </c>
    </row>
    <row r="533" spans="1:19" ht="24" customHeight="1" x14ac:dyDescent="0.15">
      <c r="A533" s="1" t="s">
        <v>119</v>
      </c>
      <c r="B533" s="1" t="s">
        <v>120</v>
      </c>
      <c r="C533" s="1">
        <v>2790</v>
      </c>
      <c r="D533" s="18">
        <v>10</v>
      </c>
      <c r="E533" s="18">
        <v>6.4818511699999997</v>
      </c>
      <c r="F533" s="18">
        <v>-74.616440850000004</v>
      </c>
      <c r="G533" s="1">
        <v>10</v>
      </c>
      <c r="H533" s="1" t="s">
        <v>490</v>
      </c>
      <c r="I533" s="1" t="s">
        <v>122</v>
      </c>
      <c r="J533" s="1" t="s">
        <v>491</v>
      </c>
      <c r="K533" s="1" t="s">
        <v>494</v>
      </c>
      <c r="L533" s="1"/>
      <c r="M533" s="1" t="s">
        <v>494</v>
      </c>
      <c r="N533" s="1" t="s">
        <v>495</v>
      </c>
      <c r="O533" s="1" t="s">
        <v>496</v>
      </c>
      <c r="P533" s="20">
        <v>3</v>
      </c>
      <c r="Q533" s="1" t="s">
        <v>518</v>
      </c>
      <c r="R533" s="21" t="s">
        <v>519</v>
      </c>
      <c r="S533" s="1" t="s">
        <v>506</v>
      </c>
    </row>
    <row r="534" spans="1:19" ht="24" customHeight="1" x14ac:dyDescent="0.15">
      <c r="A534" s="1" t="s">
        <v>119</v>
      </c>
      <c r="B534" s="1" t="s">
        <v>120</v>
      </c>
      <c r="C534" s="1">
        <v>2791</v>
      </c>
      <c r="D534" s="18">
        <v>10</v>
      </c>
      <c r="E534" s="18">
        <v>6.4817724700000001</v>
      </c>
      <c r="F534" s="18">
        <v>-74.616485190000006</v>
      </c>
      <c r="G534" s="1">
        <v>10</v>
      </c>
      <c r="H534" s="1" t="s">
        <v>490</v>
      </c>
      <c r="I534" s="1" t="s">
        <v>122</v>
      </c>
      <c r="J534" s="1" t="s">
        <v>491</v>
      </c>
      <c r="K534" s="1" t="s">
        <v>494</v>
      </c>
      <c r="L534" s="1"/>
      <c r="M534" s="1" t="s">
        <v>494</v>
      </c>
      <c r="N534" s="1" t="s">
        <v>495</v>
      </c>
      <c r="O534" s="1" t="s">
        <v>496</v>
      </c>
      <c r="P534" s="20">
        <v>3</v>
      </c>
      <c r="Q534" s="1" t="s">
        <v>518</v>
      </c>
      <c r="R534" s="21" t="s">
        <v>519</v>
      </c>
      <c r="S534" s="1" t="s">
        <v>506</v>
      </c>
    </row>
    <row r="535" spans="1:19" ht="24" customHeight="1" x14ac:dyDescent="0.15">
      <c r="A535" s="1" t="s">
        <v>119</v>
      </c>
      <c r="B535" s="1" t="s">
        <v>120</v>
      </c>
      <c r="C535" s="1">
        <v>2792</v>
      </c>
      <c r="D535" s="18">
        <v>10</v>
      </c>
      <c r="E535" s="18">
        <v>6.4816937799999996</v>
      </c>
      <c r="F535" s="18">
        <v>-74.616529709999995</v>
      </c>
      <c r="G535" s="1">
        <v>10</v>
      </c>
      <c r="H535" s="1" t="s">
        <v>490</v>
      </c>
      <c r="I535" s="1" t="s">
        <v>122</v>
      </c>
      <c r="J535" s="1" t="s">
        <v>491</v>
      </c>
      <c r="K535" s="1" t="s">
        <v>494</v>
      </c>
      <c r="L535" s="1"/>
      <c r="M535" s="1" t="s">
        <v>494</v>
      </c>
      <c r="N535" s="1" t="s">
        <v>495</v>
      </c>
      <c r="O535" s="1" t="s">
        <v>496</v>
      </c>
      <c r="P535" s="20">
        <v>3</v>
      </c>
      <c r="Q535" s="1" t="s">
        <v>518</v>
      </c>
      <c r="R535" s="21" t="s">
        <v>519</v>
      </c>
      <c r="S535" s="1" t="s">
        <v>506</v>
      </c>
    </row>
    <row r="536" spans="1:19" ht="24" customHeight="1" x14ac:dyDescent="0.15">
      <c r="A536" s="1" t="s">
        <v>119</v>
      </c>
      <c r="B536" s="1" t="s">
        <v>120</v>
      </c>
      <c r="C536" s="1">
        <v>2793</v>
      </c>
      <c r="D536" s="18">
        <v>10</v>
      </c>
      <c r="E536" s="18">
        <v>6.4816156400000002</v>
      </c>
      <c r="F536" s="18">
        <v>-74.616574709999995</v>
      </c>
      <c r="G536" s="1">
        <v>10</v>
      </c>
      <c r="H536" s="1" t="s">
        <v>490</v>
      </c>
      <c r="I536" s="1" t="s">
        <v>122</v>
      </c>
      <c r="J536" s="1" t="s">
        <v>491</v>
      </c>
      <c r="K536" s="1" t="s">
        <v>494</v>
      </c>
      <c r="L536" s="1"/>
      <c r="M536" s="1" t="s">
        <v>494</v>
      </c>
      <c r="N536" s="1" t="s">
        <v>495</v>
      </c>
      <c r="O536" s="1" t="s">
        <v>496</v>
      </c>
      <c r="P536" s="20">
        <v>3</v>
      </c>
      <c r="Q536" s="1" t="s">
        <v>518</v>
      </c>
      <c r="R536" s="21" t="s">
        <v>519</v>
      </c>
      <c r="S536" s="1" t="s">
        <v>506</v>
      </c>
    </row>
    <row r="537" spans="1:19" ht="24" customHeight="1" x14ac:dyDescent="0.15">
      <c r="A537" s="1" t="s">
        <v>119</v>
      </c>
      <c r="B537" s="1" t="s">
        <v>120</v>
      </c>
      <c r="C537" s="1">
        <v>2794</v>
      </c>
      <c r="D537" s="18">
        <v>10</v>
      </c>
      <c r="E537" s="18">
        <v>6.4815381600000004</v>
      </c>
      <c r="F537" s="18">
        <v>-74.616620560000001</v>
      </c>
      <c r="G537" s="1">
        <v>10</v>
      </c>
      <c r="H537" s="1" t="s">
        <v>490</v>
      </c>
      <c r="I537" s="1" t="s">
        <v>122</v>
      </c>
      <c r="J537" s="1" t="s">
        <v>491</v>
      </c>
      <c r="K537" s="1" t="s">
        <v>494</v>
      </c>
      <c r="L537" s="1"/>
      <c r="M537" s="1" t="s">
        <v>494</v>
      </c>
      <c r="N537" s="1" t="s">
        <v>495</v>
      </c>
      <c r="O537" s="1" t="s">
        <v>496</v>
      </c>
      <c r="P537" s="20">
        <v>3</v>
      </c>
      <c r="Q537" s="1" t="s">
        <v>518</v>
      </c>
      <c r="R537" s="21" t="s">
        <v>519</v>
      </c>
      <c r="S537" s="1" t="s">
        <v>506</v>
      </c>
    </row>
    <row r="538" spans="1:19" ht="24" customHeight="1" x14ac:dyDescent="0.15">
      <c r="A538" s="1" t="s">
        <v>119</v>
      </c>
      <c r="B538" s="1" t="s">
        <v>120</v>
      </c>
      <c r="C538" s="1">
        <v>2795</v>
      </c>
      <c r="D538" s="18">
        <v>10</v>
      </c>
      <c r="E538" s="18">
        <v>6.4814610799999999</v>
      </c>
      <c r="F538" s="18">
        <v>-74.616666609999996</v>
      </c>
      <c r="G538" s="1">
        <v>10</v>
      </c>
      <c r="H538" s="1" t="s">
        <v>490</v>
      </c>
      <c r="I538" s="1" t="s">
        <v>122</v>
      </c>
      <c r="J538" s="1" t="s">
        <v>491</v>
      </c>
      <c r="K538" s="1" t="s">
        <v>494</v>
      </c>
      <c r="L538" s="1"/>
      <c r="M538" s="1" t="s">
        <v>494</v>
      </c>
      <c r="N538" s="1" t="s">
        <v>495</v>
      </c>
      <c r="O538" s="1" t="s">
        <v>496</v>
      </c>
      <c r="P538" s="20">
        <v>3</v>
      </c>
      <c r="Q538" s="1" t="s">
        <v>518</v>
      </c>
      <c r="R538" s="21" t="s">
        <v>519</v>
      </c>
      <c r="S538" s="1" t="s">
        <v>506</v>
      </c>
    </row>
    <row r="539" spans="1:19" ht="24" customHeight="1" x14ac:dyDescent="0.15">
      <c r="A539" s="1" t="s">
        <v>119</v>
      </c>
      <c r="B539" s="1" t="s">
        <v>120</v>
      </c>
      <c r="C539" s="1">
        <v>2796</v>
      </c>
      <c r="D539" s="18">
        <v>10</v>
      </c>
      <c r="E539" s="18">
        <v>6.4813841800000001</v>
      </c>
      <c r="F539" s="18">
        <v>-74.616713059999995</v>
      </c>
      <c r="G539" s="1">
        <v>10</v>
      </c>
      <c r="H539" s="1" t="s">
        <v>490</v>
      </c>
      <c r="I539" s="1" t="s">
        <v>122</v>
      </c>
      <c r="J539" s="1" t="s">
        <v>491</v>
      </c>
      <c r="K539" s="1" t="s">
        <v>494</v>
      </c>
      <c r="L539" s="1"/>
      <c r="M539" s="1" t="s">
        <v>494</v>
      </c>
      <c r="N539" s="1" t="s">
        <v>495</v>
      </c>
      <c r="O539" s="1" t="s">
        <v>496</v>
      </c>
      <c r="P539" s="20">
        <v>3</v>
      </c>
      <c r="Q539" s="1" t="s">
        <v>518</v>
      </c>
      <c r="R539" s="21" t="s">
        <v>519</v>
      </c>
      <c r="S539" s="1" t="s">
        <v>506</v>
      </c>
    </row>
    <row r="540" spans="1:19" ht="24" customHeight="1" x14ac:dyDescent="0.15">
      <c r="A540" s="1" t="s">
        <v>119</v>
      </c>
      <c r="B540" s="1" t="s">
        <v>120</v>
      </c>
      <c r="C540" s="1">
        <v>2797</v>
      </c>
      <c r="D540" s="18">
        <v>10</v>
      </c>
      <c r="E540" s="18">
        <v>6.4813071200000003</v>
      </c>
      <c r="F540" s="18">
        <v>-74.616759810000005</v>
      </c>
      <c r="G540" s="1">
        <v>10</v>
      </c>
      <c r="H540" s="1" t="s">
        <v>490</v>
      </c>
      <c r="I540" s="1" t="s">
        <v>122</v>
      </c>
      <c r="J540" s="1" t="s">
        <v>491</v>
      </c>
      <c r="K540" s="1" t="s">
        <v>494</v>
      </c>
      <c r="L540" s="1"/>
      <c r="M540" s="1" t="s">
        <v>494</v>
      </c>
      <c r="N540" s="1" t="s">
        <v>495</v>
      </c>
      <c r="O540" s="1" t="s">
        <v>496</v>
      </c>
      <c r="P540" s="20">
        <v>3</v>
      </c>
      <c r="Q540" s="1" t="s">
        <v>518</v>
      </c>
      <c r="R540" s="21" t="s">
        <v>519</v>
      </c>
      <c r="S540" s="1" t="s">
        <v>506</v>
      </c>
    </row>
    <row r="541" spans="1:19" ht="24" customHeight="1" x14ac:dyDescent="0.15">
      <c r="A541" s="1" t="s">
        <v>119</v>
      </c>
      <c r="B541" s="1" t="s">
        <v>120</v>
      </c>
      <c r="C541" s="1">
        <v>2798</v>
      </c>
      <c r="D541" s="18">
        <v>10</v>
      </c>
      <c r="E541" s="18">
        <v>6.4812296099999998</v>
      </c>
      <c r="F541" s="18">
        <v>-74.616806339999997</v>
      </c>
      <c r="G541" s="1">
        <v>10</v>
      </c>
      <c r="H541" s="1" t="s">
        <v>490</v>
      </c>
      <c r="I541" s="1" t="s">
        <v>122</v>
      </c>
      <c r="J541" s="1" t="s">
        <v>491</v>
      </c>
      <c r="K541" s="1" t="s">
        <v>494</v>
      </c>
      <c r="L541" s="1"/>
      <c r="M541" s="1" t="s">
        <v>494</v>
      </c>
      <c r="N541" s="1" t="s">
        <v>495</v>
      </c>
      <c r="O541" s="1" t="s">
        <v>496</v>
      </c>
      <c r="P541" s="20">
        <v>3</v>
      </c>
      <c r="Q541" s="1" t="s">
        <v>518</v>
      </c>
      <c r="R541" s="21" t="s">
        <v>519</v>
      </c>
      <c r="S541" s="1" t="s">
        <v>506</v>
      </c>
    </row>
    <row r="542" spans="1:19" ht="24" customHeight="1" x14ac:dyDescent="0.15">
      <c r="A542" s="1" t="s">
        <v>119</v>
      </c>
      <c r="B542" s="1" t="s">
        <v>120</v>
      </c>
      <c r="C542" s="1">
        <v>2799</v>
      </c>
      <c r="D542" s="18">
        <v>10</v>
      </c>
      <c r="E542" s="18">
        <v>6.4811516500000002</v>
      </c>
      <c r="F542" s="18">
        <v>-74.616852080000001</v>
      </c>
      <c r="G542" s="1">
        <v>10</v>
      </c>
      <c r="H542" s="1" t="s">
        <v>490</v>
      </c>
      <c r="I542" s="1" t="s">
        <v>122</v>
      </c>
      <c r="J542" s="1" t="s">
        <v>491</v>
      </c>
      <c r="K542" s="1" t="s">
        <v>494</v>
      </c>
      <c r="L542" s="1"/>
      <c r="M542" s="1" t="s">
        <v>494</v>
      </c>
      <c r="N542" s="1" t="s">
        <v>495</v>
      </c>
      <c r="O542" s="1" t="s">
        <v>496</v>
      </c>
      <c r="P542" s="20">
        <v>3</v>
      </c>
      <c r="Q542" s="1" t="s">
        <v>518</v>
      </c>
      <c r="R542" s="21" t="s">
        <v>519</v>
      </c>
      <c r="S542" s="1" t="s">
        <v>506</v>
      </c>
    </row>
    <row r="543" spans="1:19" ht="24" customHeight="1" x14ac:dyDescent="0.15">
      <c r="A543" s="1" t="s">
        <v>119</v>
      </c>
      <c r="B543" s="1" t="s">
        <v>120</v>
      </c>
      <c r="C543" s="1">
        <v>2800</v>
      </c>
      <c r="D543" s="18">
        <v>10</v>
      </c>
      <c r="E543" s="18">
        <v>6.4810735099999999</v>
      </c>
      <c r="F543" s="18">
        <v>-74.616897550000004</v>
      </c>
      <c r="G543" s="1">
        <v>10</v>
      </c>
      <c r="H543" s="1" t="s">
        <v>490</v>
      </c>
      <c r="I543" s="1" t="s">
        <v>122</v>
      </c>
      <c r="J543" s="1" t="s">
        <v>491</v>
      </c>
      <c r="K543" s="1" t="s">
        <v>494</v>
      </c>
      <c r="L543" s="1"/>
      <c r="M543" s="1" t="s">
        <v>494</v>
      </c>
      <c r="N543" s="1" t="s">
        <v>495</v>
      </c>
      <c r="O543" s="1" t="s">
        <v>496</v>
      </c>
      <c r="P543" s="20">
        <v>3</v>
      </c>
      <c r="Q543" s="1" t="s">
        <v>518</v>
      </c>
      <c r="R543" s="21" t="s">
        <v>519</v>
      </c>
      <c r="S543" s="1" t="s">
        <v>506</v>
      </c>
    </row>
    <row r="544" spans="1:19" ht="24" customHeight="1" x14ac:dyDescent="0.15">
      <c r="A544" s="1" t="s">
        <v>119</v>
      </c>
      <c r="B544" s="1" t="s">
        <v>120</v>
      </c>
      <c r="C544" s="1">
        <v>2801</v>
      </c>
      <c r="D544" s="18">
        <v>10</v>
      </c>
      <c r="E544" s="18">
        <v>6.4809955199999996</v>
      </c>
      <c r="F544" s="18">
        <v>-74.616943269999993</v>
      </c>
      <c r="G544" s="1">
        <v>10</v>
      </c>
      <c r="H544" s="1" t="s">
        <v>490</v>
      </c>
      <c r="I544" s="1" t="s">
        <v>122</v>
      </c>
      <c r="J544" s="1" t="s">
        <v>491</v>
      </c>
      <c r="K544" s="1" t="s">
        <v>494</v>
      </c>
      <c r="L544" s="1"/>
      <c r="M544" s="1" t="s">
        <v>494</v>
      </c>
      <c r="N544" s="1" t="s">
        <v>495</v>
      </c>
      <c r="O544" s="1" t="s">
        <v>496</v>
      </c>
      <c r="P544" s="20">
        <v>3</v>
      </c>
      <c r="Q544" s="1" t="s">
        <v>518</v>
      </c>
      <c r="R544" s="21" t="s">
        <v>519</v>
      </c>
      <c r="S544" s="1" t="s">
        <v>506</v>
      </c>
    </row>
    <row r="545" spans="1:19" ht="24" customHeight="1" x14ac:dyDescent="0.15">
      <c r="A545" s="1" t="s">
        <v>119</v>
      </c>
      <c r="B545" s="1" t="s">
        <v>120</v>
      </c>
      <c r="C545" s="1">
        <v>2802</v>
      </c>
      <c r="D545" s="18">
        <v>10</v>
      </c>
      <c r="E545" s="18">
        <v>6.4809177099999999</v>
      </c>
      <c r="F545" s="18">
        <v>-74.616989450000005</v>
      </c>
      <c r="G545" s="1">
        <v>10</v>
      </c>
      <c r="H545" s="1" t="s">
        <v>490</v>
      </c>
      <c r="I545" s="1" t="s">
        <v>122</v>
      </c>
      <c r="J545" s="1" t="s">
        <v>491</v>
      </c>
      <c r="K545" s="1" t="s">
        <v>494</v>
      </c>
      <c r="L545" s="1"/>
      <c r="M545" s="1" t="s">
        <v>494</v>
      </c>
      <c r="N545" s="1" t="s">
        <v>495</v>
      </c>
      <c r="O545" s="1" t="s">
        <v>496</v>
      </c>
      <c r="P545" s="20">
        <v>3</v>
      </c>
      <c r="Q545" s="1" t="s">
        <v>518</v>
      </c>
      <c r="R545" s="21" t="s">
        <v>519</v>
      </c>
      <c r="S545" s="1" t="s">
        <v>506</v>
      </c>
    </row>
    <row r="546" spans="1:19" ht="24" customHeight="1" x14ac:dyDescent="0.15">
      <c r="A546" s="1" t="s">
        <v>119</v>
      </c>
      <c r="B546" s="1" t="s">
        <v>120</v>
      </c>
      <c r="C546" s="1">
        <v>2803</v>
      </c>
      <c r="D546" s="18">
        <v>10</v>
      </c>
      <c r="E546" s="18">
        <v>6.4808404499999996</v>
      </c>
      <c r="F546" s="18">
        <v>-74.617035889999997</v>
      </c>
      <c r="G546" s="1">
        <v>10</v>
      </c>
      <c r="H546" s="1" t="s">
        <v>490</v>
      </c>
      <c r="I546" s="1" t="s">
        <v>122</v>
      </c>
      <c r="J546" s="1" t="s">
        <v>491</v>
      </c>
      <c r="K546" s="1" t="s">
        <v>494</v>
      </c>
      <c r="L546" s="1"/>
      <c r="M546" s="1" t="s">
        <v>494</v>
      </c>
      <c r="N546" s="1" t="s">
        <v>495</v>
      </c>
      <c r="O546" s="1" t="s">
        <v>496</v>
      </c>
      <c r="P546" s="20">
        <v>3</v>
      </c>
      <c r="Q546" s="1" t="s">
        <v>518</v>
      </c>
      <c r="R546" s="21" t="s">
        <v>519</v>
      </c>
      <c r="S546" s="1" t="s">
        <v>506</v>
      </c>
    </row>
    <row r="547" spans="1:19" ht="24" customHeight="1" x14ac:dyDescent="0.15">
      <c r="A547" s="1" t="s">
        <v>119</v>
      </c>
      <c r="B547" s="1" t="s">
        <v>120</v>
      </c>
      <c r="C547" s="1">
        <v>2804</v>
      </c>
      <c r="D547" s="18">
        <v>10</v>
      </c>
      <c r="E547" s="18">
        <v>6.4807630500000002</v>
      </c>
      <c r="F547" s="18">
        <v>-74.617081529999993</v>
      </c>
      <c r="G547" s="1">
        <v>10</v>
      </c>
      <c r="H547" s="1" t="s">
        <v>490</v>
      </c>
      <c r="I547" s="1" t="s">
        <v>122</v>
      </c>
      <c r="J547" s="1" t="s">
        <v>491</v>
      </c>
      <c r="K547" s="1" t="s">
        <v>494</v>
      </c>
      <c r="L547" s="1"/>
      <c r="M547" s="1" t="s">
        <v>494</v>
      </c>
      <c r="N547" s="1" t="s">
        <v>495</v>
      </c>
      <c r="O547" s="1" t="s">
        <v>496</v>
      </c>
      <c r="P547" s="20">
        <v>3</v>
      </c>
      <c r="Q547" s="1" t="s">
        <v>518</v>
      </c>
      <c r="R547" s="21" t="s">
        <v>519</v>
      </c>
      <c r="S547" s="1" t="s">
        <v>506</v>
      </c>
    </row>
    <row r="548" spans="1:19" ht="24" customHeight="1" x14ac:dyDescent="0.15">
      <c r="A548" s="1" t="s">
        <v>119</v>
      </c>
      <c r="B548" s="1" t="s">
        <v>120</v>
      </c>
      <c r="C548" s="1">
        <v>2805</v>
      </c>
      <c r="D548" s="18">
        <v>10</v>
      </c>
      <c r="E548" s="18">
        <v>6.4806833199999998</v>
      </c>
      <c r="F548" s="18">
        <v>-74.617122249999994</v>
      </c>
      <c r="G548" s="1">
        <v>10</v>
      </c>
      <c r="H548" s="1" t="s">
        <v>490</v>
      </c>
      <c r="I548" s="1" t="s">
        <v>122</v>
      </c>
      <c r="J548" s="1" t="s">
        <v>491</v>
      </c>
      <c r="K548" s="1" t="s">
        <v>494</v>
      </c>
      <c r="L548" s="1"/>
      <c r="M548" s="1" t="s">
        <v>494</v>
      </c>
      <c r="N548" s="1" t="s">
        <v>495</v>
      </c>
      <c r="O548" s="1" t="s">
        <v>496</v>
      </c>
      <c r="P548" s="20">
        <v>3</v>
      </c>
      <c r="Q548" s="1" t="s">
        <v>518</v>
      </c>
      <c r="R548" s="21" t="s">
        <v>519</v>
      </c>
      <c r="S548" s="1" t="s">
        <v>506</v>
      </c>
    </row>
    <row r="549" spans="1:19" ht="24" customHeight="1" x14ac:dyDescent="0.15">
      <c r="A549" s="1" t="s">
        <v>119</v>
      </c>
      <c r="B549" s="1" t="s">
        <v>120</v>
      </c>
      <c r="C549" s="1">
        <v>2806</v>
      </c>
      <c r="D549" s="18">
        <v>10</v>
      </c>
      <c r="E549" s="18">
        <v>6.4806016800000004</v>
      </c>
      <c r="F549" s="18">
        <v>-74.617158720000006</v>
      </c>
      <c r="G549" s="1">
        <v>10</v>
      </c>
      <c r="H549" s="1" t="s">
        <v>490</v>
      </c>
      <c r="I549" s="1" t="s">
        <v>122</v>
      </c>
      <c r="J549" s="1" t="s">
        <v>491</v>
      </c>
      <c r="K549" s="1" t="s">
        <v>494</v>
      </c>
      <c r="L549" s="1"/>
      <c r="M549" s="1" t="s">
        <v>494</v>
      </c>
      <c r="N549" s="1" t="s">
        <v>495</v>
      </c>
      <c r="O549" s="1" t="s">
        <v>496</v>
      </c>
      <c r="P549" s="20">
        <v>3</v>
      </c>
      <c r="Q549" s="1" t="s">
        <v>518</v>
      </c>
      <c r="R549" s="21" t="s">
        <v>519</v>
      </c>
      <c r="S549" s="1" t="s">
        <v>506</v>
      </c>
    </row>
    <row r="550" spans="1:19" ht="24" customHeight="1" x14ac:dyDescent="0.15">
      <c r="A550" s="1" t="s">
        <v>119</v>
      </c>
      <c r="B550" s="1" t="s">
        <v>120</v>
      </c>
      <c r="C550" s="1">
        <v>2807</v>
      </c>
      <c r="D550" s="18">
        <v>10</v>
      </c>
      <c r="E550" s="18">
        <v>6.4805193699999997</v>
      </c>
      <c r="F550" s="18">
        <v>-74.617195679999995</v>
      </c>
      <c r="G550" s="1">
        <v>10</v>
      </c>
      <c r="H550" s="1" t="s">
        <v>490</v>
      </c>
      <c r="I550" s="1" t="s">
        <v>122</v>
      </c>
      <c r="J550" s="1" t="s">
        <v>491</v>
      </c>
      <c r="K550" s="1" t="s">
        <v>494</v>
      </c>
      <c r="L550" s="1"/>
      <c r="M550" s="1" t="s">
        <v>494</v>
      </c>
      <c r="N550" s="1" t="s">
        <v>495</v>
      </c>
      <c r="O550" s="1" t="s">
        <v>496</v>
      </c>
      <c r="P550" s="20">
        <v>3</v>
      </c>
      <c r="Q550" s="1" t="s">
        <v>518</v>
      </c>
      <c r="R550" s="21" t="s">
        <v>519</v>
      </c>
      <c r="S550" s="1" t="s">
        <v>506</v>
      </c>
    </row>
    <row r="551" spans="1:19" ht="24" customHeight="1" x14ac:dyDescent="0.15">
      <c r="A551" s="1" t="s">
        <v>119</v>
      </c>
      <c r="B551" s="1" t="s">
        <v>120</v>
      </c>
      <c r="C551" s="1">
        <v>2808</v>
      </c>
      <c r="D551" s="18">
        <v>10</v>
      </c>
      <c r="E551" s="18">
        <v>6.48043689</v>
      </c>
      <c r="F551" s="18">
        <v>-74.617231840000002</v>
      </c>
      <c r="G551" s="1">
        <v>10</v>
      </c>
      <c r="H551" s="1" t="s">
        <v>490</v>
      </c>
      <c r="I551" s="1" t="s">
        <v>122</v>
      </c>
      <c r="J551" s="1" t="s">
        <v>491</v>
      </c>
      <c r="K551" s="1" t="s">
        <v>494</v>
      </c>
      <c r="L551" s="1"/>
      <c r="M551" s="1" t="s">
        <v>494</v>
      </c>
      <c r="N551" s="1" t="s">
        <v>495</v>
      </c>
      <c r="O551" s="1" t="s">
        <v>496</v>
      </c>
      <c r="P551" s="20">
        <v>3</v>
      </c>
      <c r="Q551" s="1" t="s">
        <v>518</v>
      </c>
      <c r="R551" s="21" t="s">
        <v>519</v>
      </c>
      <c r="S551" s="1" t="s">
        <v>506</v>
      </c>
    </row>
    <row r="552" spans="1:19" ht="24" customHeight="1" x14ac:dyDescent="0.15">
      <c r="A552" s="1" t="s">
        <v>119</v>
      </c>
      <c r="B552" s="1" t="s">
        <v>120</v>
      </c>
      <c r="C552" s="1">
        <v>2809</v>
      </c>
      <c r="D552" s="18">
        <v>10</v>
      </c>
      <c r="E552" s="18">
        <v>6.48035402</v>
      </c>
      <c r="F552" s="18">
        <v>-74.61726711</v>
      </c>
      <c r="G552" s="1">
        <v>10</v>
      </c>
      <c r="H552" s="1" t="s">
        <v>490</v>
      </c>
      <c r="I552" s="1" t="s">
        <v>122</v>
      </c>
      <c r="J552" s="1" t="s">
        <v>491</v>
      </c>
      <c r="K552" s="1" t="s">
        <v>494</v>
      </c>
      <c r="L552" s="1"/>
      <c r="M552" s="1" t="s">
        <v>494</v>
      </c>
      <c r="N552" s="1" t="s">
        <v>495</v>
      </c>
      <c r="O552" s="1" t="s">
        <v>496</v>
      </c>
      <c r="P552" s="20">
        <v>3</v>
      </c>
      <c r="Q552" s="1" t="s">
        <v>518</v>
      </c>
      <c r="R552" s="21" t="s">
        <v>519</v>
      </c>
      <c r="S552" s="1" t="s">
        <v>506</v>
      </c>
    </row>
    <row r="553" spans="1:19" ht="24" customHeight="1" x14ac:dyDescent="0.15">
      <c r="A553" s="1" t="s">
        <v>119</v>
      </c>
      <c r="B553" s="1" t="s">
        <v>120</v>
      </c>
      <c r="C553" s="1">
        <v>2810</v>
      </c>
      <c r="D553" s="18">
        <v>10</v>
      </c>
      <c r="E553" s="18">
        <v>6.4802707499999999</v>
      </c>
      <c r="F553" s="18">
        <v>-74.617301960000006</v>
      </c>
      <c r="G553" s="1">
        <v>10</v>
      </c>
      <c r="H553" s="1" t="s">
        <v>490</v>
      </c>
      <c r="I553" s="1" t="s">
        <v>122</v>
      </c>
      <c r="J553" s="1" t="s">
        <v>491</v>
      </c>
      <c r="K553" s="1" t="s">
        <v>494</v>
      </c>
      <c r="L553" s="1"/>
      <c r="M553" s="1" t="s">
        <v>494</v>
      </c>
      <c r="N553" s="1" t="s">
        <v>495</v>
      </c>
      <c r="O553" s="1" t="s">
        <v>496</v>
      </c>
      <c r="P553" s="20">
        <v>3</v>
      </c>
      <c r="Q553" s="1" t="s">
        <v>518</v>
      </c>
      <c r="R553" s="21" t="s">
        <v>519</v>
      </c>
      <c r="S553" s="1" t="s">
        <v>506</v>
      </c>
    </row>
    <row r="554" spans="1:19" ht="24" customHeight="1" x14ac:dyDescent="0.15">
      <c r="A554" s="1" t="s">
        <v>119</v>
      </c>
      <c r="B554" s="1" t="s">
        <v>120</v>
      </c>
      <c r="C554" s="1">
        <v>2811</v>
      </c>
      <c r="D554" s="18">
        <v>10</v>
      </c>
      <c r="E554" s="18">
        <v>6.48018742</v>
      </c>
      <c r="F554" s="18">
        <v>-74.617337050000003</v>
      </c>
      <c r="G554" s="1">
        <v>10</v>
      </c>
      <c r="H554" s="1" t="s">
        <v>490</v>
      </c>
      <c r="I554" s="1" t="s">
        <v>122</v>
      </c>
      <c r="J554" s="1" t="s">
        <v>491</v>
      </c>
      <c r="K554" s="1" t="s">
        <v>494</v>
      </c>
      <c r="L554" s="1"/>
      <c r="M554" s="1" t="s">
        <v>494</v>
      </c>
      <c r="N554" s="1" t="s">
        <v>495</v>
      </c>
      <c r="O554" s="1" t="s">
        <v>496</v>
      </c>
      <c r="P554" s="20">
        <v>3</v>
      </c>
      <c r="Q554" s="1" t="s">
        <v>518</v>
      </c>
      <c r="R554" s="21" t="s">
        <v>519</v>
      </c>
      <c r="S554" s="1" t="s">
        <v>506</v>
      </c>
    </row>
    <row r="555" spans="1:19" ht="24" customHeight="1" x14ac:dyDescent="0.15">
      <c r="A555" s="1" t="s">
        <v>119</v>
      </c>
      <c r="B555" s="1" t="s">
        <v>120</v>
      </c>
      <c r="C555" s="1">
        <v>2812</v>
      </c>
      <c r="D555" s="18">
        <v>10</v>
      </c>
      <c r="E555" s="18">
        <v>6.4801062199999997</v>
      </c>
      <c r="F555" s="18">
        <v>-74.617376989999997</v>
      </c>
      <c r="G555" s="1">
        <v>10</v>
      </c>
      <c r="H555" s="1" t="s">
        <v>490</v>
      </c>
      <c r="I555" s="1" t="s">
        <v>122</v>
      </c>
      <c r="J555" s="1" t="s">
        <v>491</v>
      </c>
      <c r="K555" s="1" t="s">
        <v>494</v>
      </c>
      <c r="L555" s="1"/>
      <c r="M555" s="1" t="s">
        <v>494</v>
      </c>
      <c r="N555" s="1" t="s">
        <v>495</v>
      </c>
      <c r="O555" s="1" t="s">
        <v>496</v>
      </c>
      <c r="P555" s="20">
        <v>3</v>
      </c>
      <c r="Q555" s="1" t="s">
        <v>518</v>
      </c>
      <c r="R555" s="21" t="s">
        <v>519</v>
      </c>
      <c r="S555" s="1" t="s">
        <v>506</v>
      </c>
    </row>
    <row r="556" spans="1:19" ht="24" customHeight="1" x14ac:dyDescent="0.15">
      <c r="A556" s="1" t="s">
        <v>119</v>
      </c>
      <c r="B556" s="1" t="s">
        <v>120</v>
      </c>
      <c r="C556" s="1">
        <v>2813</v>
      </c>
      <c r="D556" s="18">
        <v>10</v>
      </c>
      <c r="E556" s="18">
        <v>6.4800273700000002</v>
      </c>
      <c r="F556" s="18">
        <v>-74.617420659999993</v>
      </c>
      <c r="G556" s="1">
        <v>10</v>
      </c>
      <c r="H556" s="1" t="s">
        <v>490</v>
      </c>
      <c r="I556" s="1" t="s">
        <v>122</v>
      </c>
      <c r="J556" s="1" t="s">
        <v>491</v>
      </c>
      <c r="K556" s="1" t="s">
        <v>494</v>
      </c>
      <c r="L556" s="1"/>
      <c r="M556" s="1" t="s">
        <v>494</v>
      </c>
      <c r="N556" s="1" t="s">
        <v>495</v>
      </c>
      <c r="O556" s="1" t="s">
        <v>496</v>
      </c>
      <c r="P556" s="20">
        <v>3</v>
      </c>
      <c r="Q556" s="1" t="s">
        <v>518</v>
      </c>
      <c r="R556" s="21" t="s">
        <v>519</v>
      </c>
      <c r="S556" s="1" t="s">
        <v>506</v>
      </c>
    </row>
    <row r="557" spans="1:19" ht="24" customHeight="1" x14ac:dyDescent="0.15">
      <c r="A557" s="1" t="s">
        <v>119</v>
      </c>
      <c r="B557" s="1" t="s">
        <v>120</v>
      </c>
      <c r="C557" s="1">
        <v>2814</v>
      </c>
      <c r="D557" s="18">
        <v>10</v>
      </c>
      <c r="E557" s="18">
        <v>6.4799493400000001</v>
      </c>
      <c r="F557" s="18">
        <v>-74.617465580000001</v>
      </c>
      <c r="G557" s="1">
        <v>10</v>
      </c>
      <c r="H557" s="1" t="s">
        <v>490</v>
      </c>
      <c r="I557" s="1" t="s">
        <v>122</v>
      </c>
      <c r="J557" s="1" t="s">
        <v>491</v>
      </c>
      <c r="K557" s="1" t="s">
        <v>494</v>
      </c>
      <c r="L557" s="1"/>
      <c r="M557" s="1" t="s">
        <v>494</v>
      </c>
      <c r="N557" s="1" t="s">
        <v>495</v>
      </c>
      <c r="O557" s="1" t="s">
        <v>496</v>
      </c>
      <c r="P557" s="20">
        <v>3</v>
      </c>
      <c r="Q557" s="1" t="s">
        <v>518</v>
      </c>
      <c r="R557" s="21" t="s">
        <v>519</v>
      </c>
      <c r="S557" s="1" t="s">
        <v>506</v>
      </c>
    </row>
    <row r="558" spans="1:19" ht="24" customHeight="1" x14ac:dyDescent="0.15">
      <c r="A558" s="1" t="s">
        <v>119</v>
      </c>
      <c r="B558" s="1" t="s">
        <v>120</v>
      </c>
      <c r="C558" s="1">
        <v>2815</v>
      </c>
      <c r="D558" s="18">
        <v>10</v>
      </c>
      <c r="E558" s="18">
        <v>6.4798764799999997</v>
      </c>
      <c r="F558" s="18">
        <v>-74.617517489999997</v>
      </c>
      <c r="G558" s="1">
        <v>10</v>
      </c>
      <c r="H558" s="1" t="s">
        <v>490</v>
      </c>
      <c r="I558" s="1" t="s">
        <v>122</v>
      </c>
      <c r="J558" s="1" t="s">
        <v>491</v>
      </c>
      <c r="K558" s="1" t="s">
        <v>494</v>
      </c>
      <c r="L558" s="1"/>
      <c r="M558" s="1" t="s">
        <v>494</v>
      </c>
      <c r="N558" s="1" t="s">
        <v>495</v>
      </c>
      <c r="O558" s="1" t="s">
        <v>496</v>
      </c>
      <c r="P558" s="20">
        <v>3</v>
      </c>
      <c r="Q558" s="1" t="s">
        <v>518</v>
      </c>
      <c r="R558" s="21" t="s">
        <v>519</v>
      </c>
      <c r="S558" s="1" t="s">
        <v>506</v>
      </c>
    </row>
    <row r="559" spans="1:19" ht="24" customHeight="1" x14ac:dyDescent="0.15">
      <c r="A559" s="1" t="s">
        <v>119</v>
      </c>
      <c r="B559" s="1" t="s">
        <v>120</v>
      </c>
      <c r="C559" s="1">
        <v>2816</v>
      </c>
      <c r="D559" s="18">
        <v>10</v>
      </c>
      <c r="E559" s="18">
        <v>6.4798117599999996</v>
      </c>
      <c r="F559" s="18">
        <v>-74.617579829999997</v>
      </c>
      <c r="G559" s="1">
        <v>10</v>
      </c>
      <c r="H559" s="1" t="s">
        <v>490</v>
      </c>
      <c r="I559" s="1" t="s">
        <v>122</v>
      </c>
      <c r="J559" s="1" t="s">
        <v>491</v>
      </c>
      <c r="K559" s="1" t="s">
        <v>494</v>
      </c>
      <c r="L559" s="1"/>
      <c r="M559" s="1" t="s">
        <v>494</v>
      </c>
      <c r="N559" s="1" t="s">
        <v>495</v>
      </c>
      <c r="O559" s="1" t="s">
        <v>496</v>
      </c>
      <c r="P559" s="20">
        <v>3</v>
      </c>
      <c r="Q559" s="1" t="s">
        <v>518</v>
      </c>
      <c r="R559" s="21" t="s">
        <v>519</v>
      </c>
      <c r="S559" s="1" t="s">
        <v>506</v>
      </c>
    </row>
    <row r="560" spans="1:19" ht="24" customHeight="1" x14ac:dyDescent="0.15">
      <c r="A560" s="1" t="s">
        <v>119</v>
      </c>
      <c r="B560" s="1" t="s">
        <v>120</v>
      </c>
      <c r="C560" s="1">
        <v>2817</v>
      </c>
      <c r="D560" s="18">
        <v>10</v>
      </c>
      <c r="E560" s="18">
        <v>6.4797547399999997</v>
      </c>
      <c r="F560" s="18">
        <v>-74.617649760000006</v>
      </c>
      <c r="G560" s="1">
        <v>10</v>
      </c>
      <c r="H560" s="1" t="s">
        <v>490</v>
      </c>
      <c r="I560" s="1" t="s">
        <v>122</v>
      </c>
      <c r="J560" s="1" t="s">
        <v>491</v>
      </c>
      <c r="K560" s="1" t="s">
        <v>494</v>
      </c>
      <c r="L560" s="1"/>
      <c r="M560" s="1" t="s">
        <v>494</v>
      </c>
      <c r="N560" s="1" t="s">
        <v>495</v>
      </c>
      <c r="O560" s="1" t="s">
        <v>496</v>
      </c>
      <c r="P560" s="20">
        <v>3</v>
      </c>
      <c r="Q560" s="1" t="s">
        <v>518</v>
      </c>
      <c r="R560" s="21" t="s">
        <v>519</v>
      </c>
      <c r="S560" s="1" t="s">
        <v>506</v>
      </c>
    </row>
    <row r="561" spans="1:19" ht="24" customHeight="1" x14ac:dyDescent="0.15">
      <c r="A561" s="1" t="s">
        <v>119</v>
      </c>
      <c r="B561" s="1" t="s">
        <v>120</v>
      </c>
      <c r="C561" s="1">
        <v>2818</v>
      </c>
      <c r="D561" s="18">
        <v>10</v>
      </c>
      <c r="E561" s="18">
        <v>6.4797085699999997</v>
      </c>
      <c r="F561" s="18">
        <v>-74.617727470000005</v>
      </c>
      <c r="G561" s="1">
        <v>10</v>
      </c>
      <c r="H561" s="1" t="s">
        <v>490</v>
      </c>
      <c r="I561" s="1" t="s">
        <v>122</v>
      </c>
      <c r="J561" s="1" t="s">
        <v>491</v>
      </c>
      <c r="K561" s="1" t="s">
        <v>494</v>
      </c>
      <c r="L561" s="1"/>
      <c r="M561" s="1" t="s">
        <v>494</v>
      </c>
      <c r="N561" s="1" t="s">
        <v>495</v>
      </c>
      <c r="O561" s="1" t="s">
        <v>496</v>
      </c>
      <c r="P561" s="20">
        <v>3</v>
      </c>
      <c r="Q561" s="1" t="s">
        <v>518</v>
      </c>
      <c r="R561" s="21" t="s">
        <v>519</v>
      </c>
      <c r="S561" s="1" t="s">
        <v>506</v>
      </c>
    </row>
    <row r="562" spans="1:19" ht="24" customHeight="1" x14ac:dyDescent="0.15">
      <c r="A562" s="1" t="s">
        <v>119</v>
      </c>
      <c r="B562" s="1" t="s">
        <v>120</v>
      </c>
      <c r="C562" s="1">
        <v>2819</v>
      </c>
      <c r="D562" s="18">
        <v>10</v>
      </c>
      <c r="E562" s="18">
        <v>6.4796711800000004</v>
      </c>
      <c r="F562" s="18">
        <v>-74.617809539999996</v>
      </c>
      <c r="G562" s="1">
        <v>10</v>
      </c>
      <c r="H562" s="1" t="s">
        <v>490</v>
      </c>
      <c r="I562" s="1" t="s">
        <v>122</v>
      </c>
      <c r="J562" s="1" t="s">
        <v>491</v>
      </c>
      <c r="K562" s="1" t="s">
        <v>494</v>
      </c>
      <c r="L562" s="1"/>
      <c r="M562" s="1" t="s">
        <v>494</v>
      </c>
      <c r="N562" s="1" t="s">
        <v>495</v>
      </c>
      <c r="O562" s="1" t="s">
        <v>496</v>
      </c>
      <c r="P562" s="20">
        <v>3</v>
      </c>
      <c r="Q562" s="1" t="s">
        <v>518</v>
      </c>
      <c r="R562" s="21" t="s">
        <v>519</v>
      </c>
      <c r="S562" s="1" t="s">
        <v>506</v>
      </c>
    </row>
    <row r="563" spans="1:19" ht="24" customHeight="1" x14ac:dyDescent="0.15">
      <c r="A563" s="1" t="s">
        <v>119</v>
      </c>
      <c r="B563" s="1" t="s">
        <v>120</v>
      </c>
      <c r="C563" s="1">
        <v>2820</v>
      </c>
      <c r="D563" s="18">
        <v>10</v>
      </c>
      <c r="E563" s="18">
        <v>6.4796409099999996</v>
      </c>
      <c r="F563" s="18">
        <v>-74.617894210000003</v>
      </c>
      <c r="G563" s="1">
        <v>10</v>
      </c>
      <c r="H563" s="1" t="s">
        <v>490</v>
      </c>
      <c r="I563" s="1" t="s">
        <v>122</v>
      </c>
      <c r="J563" s="1" t="s">
        <v>491</v>
      </c>
      <c r="K563" s="1" t="s">
        <v>494</v>
      </c>
      <c r="L563" s="1"/>
      <c r="M563" s="1" t="s">
        <v>494</v>
      </c>
      <c r="N563" s="1" t="s">
        <v>495</v>
      </c>
      <c r="O563" s="1" t="s">
        <v>496</v>
      </c>
      <c r="P563" s="20">
        <v>3</v>
      </c>
      <c r="Q563" s="1" t="s">
        <v>518</v>
      </c>
      <c r="R563" s="21" t="s">
        <v>519</v>
      </c>
      <c r="S563" s="1" t="s">
        <v>506</v>
      </c>
    </row>
    <row r="564" spans="1:19" ht="24" customHeight="1" x14ac:dyDescent="0.15">
      <c r="A564" s="1" t="s">
        <v>119</v>
      </c>
      <c r="B564" s="1" t="s">
        <v>120</v>
      </c>
      <c r="C564" s="1">
        <v>2821</v>
      </c>
      <c r="D564" s="18">
        <v>10</v>
      </c>
      <c r="E564" s="18">
        <v>6.4796194399999996</v>
      </c>
      <c r="F564" s="18">
        <v>-74.617979660000003</v>
      </c>
      <c r="G564" s="1">
        <v>10</v>
      </c>
      <c r="H564" s="1" t="s">
        <v>490</v>
      </c>
      <c r="I564" s="1" t="s">
        <v>122</v>
      </c>
      <c r="J564" s="1" t="s">
        <v>491</v>
      </c>
      <c r="K564" s="1" t="s">
        <v>494</v>
      </c>
      <c r="L564" s="1"/>
      <c r="M564" s="1" t="s">
        <v>494</v>
      </c>
      <c r="N564" s="1" t="s">
        <v>495</v>
      </c>
      <c r="O564" s="1" t="s">
        <v>496</v>
      </c>
      <c r="P564" s="20">
        <v>3</v>
      </c>
      <c r="Q564" s="1" t="s">
        <v>518</v>
      </c>
      <c r="R564" s="21" t="s">
        <v>519</v>
      </c>
      <c r="S564" s="1" t="s">
        <v>506</v>
      </c>
    </row>
    <row r="565" spans="1:19" ht="24" customHeight="1" x14ac:dyDescent="0.15">
      <c r="A565" s="1" t="s">
        <v>119</v>
      </c>
      <c r="B565" s="1" t="s">
        <v>120</v>
      </c>
      <c r="C565" s="1">
        <v>2822</v>
      </c>
      <c r="D565" s="18">
        <v>10</v>
      </c>
      <c r="E565" s="18">
        <v>6.4796032400000003</v>
      </c>
      <c r="F565" s="18">
        <v>-74.618065009999995</v>
      </c>
      <c r="G565" s="1">
        <v>10</v>
      </c>
      <c r="H565" s="1" t="s">
        <v>490</v>
      </c>
      <c r="I565" s="1" t="s">
        <v>122</v>
      </c>
      <c r="J565" s="1" t="s">
        <v>491</v>
      </c>
      <c r="K565" s="1" t="s">
        <v>494</v>
      </c>
      <c r="L565" s="1"/>
      <c r="M565" s="1" t="s">
        <v>494</v>
      </c>
      <c r="N565" s="1" t="s">
        <v>495</v>
      </c>
      <c r="O565" s="1" t="s">
        <v>496</v>
      </c>
      <c r="P565" s="20">
        <v>3</v>
      </c>
      <c r="Q565" s="1" t="s">
        <v>518</v>
      </c>
      <c r="R565" s="21" t="s">
        <v>519</v>
      </c>
      <c r="S565" s="1" t="s">
        <v>506</v>
      </c>
    </row>
    <row r="566" spans="1:19" ht="24" customHeight="1" x14ac:dyDescent="0.15">
      <c r="A566" s="1" t="s">
        <v>119</v>
      </c>
      <c r="B566" s="1" t="s">
        <v>120</v>
      </c>
      <c r="C566" s="1">
        <v>2823</v>
      </c>
      <c r="D566" s="18">
        <v>10</v>
      </c>
      <c r="E566" s="18">
        <v>6.4795843800000004</v>
      </c>
      <c r="F566" s="18">
        <v>-74.618148790000006</v>
      </c>
      <c r="G566" s="1">
        <v>10</v>
      </c>
      <c r="H566" s="1" t="s">
        <v>490</v>
      </c>
      <c r="I566" s="1" t="s">
        <v>122</v>
      </c>
      <c r="J566" s="1" t="s">
        <v>491</v>
      </c>
      <c r="K566" s="1" t="s">
        <v>494</v>
      </c>
      <c r="L566" s="1"/>
      <c r="M566" s="1" t="s">
        <v>494</v>
      </c>
      <c r="N566" s="1" t="s">
        <v>495</v>
      </c>
      <c r="O566" s="1" t="s">
        <v>496</v>
      </c>
      <c r="P566" s="20">
        <v>3</v>
      </c>
      <c r="Q566" s="1" t="s">
        <v>518</v>
      </c>
      <c r="R566" s="21" t="s">
        <v>519</v>
      </c>
      <c r="S566" s="1" t="s">
        <v>506</v>
      </c>
    </row>
    <row r="567" spans="1:19" ht="24" customHeight="1" x14ac:dyDescent="0.15">
      <c r="A567" s="1" t="s">
        <v>119</v>
      </c>
      <c r="B567" s="1" t="s">
        <v>120</v>
      </c>
      <c r="C567" s="1">
        <v>2824</v>
      </c>
      <c r="D567" s="18">
        <v>10</v>
      </c>
      <c r="E567" s="18">
        <v>6.47954761</v>
      </c>
      <c r="F567" s="18">
        <v>-74.618227509999997</v>
      </c>
      <c r="G567" s="1">
        <v>10</v>
      </c>
      <c r="H567" s="1" t="s">
        <v>490</v>
      </c>
      <c r="I567" s="1" t="s">
        <v>122</v>
      </c>
      <c r="J567" s="1" t="s">
        <v>491</v>
      </c>
      <c r="K567" s="1" t="s">
        <v>494</v>
      </c>
      <c r="L567" s="1"/>
      <c r="M567" s="1" t="s">
        <v>494</v>
      </c>
      <c r="N567" s="1" t="s">
        <v>495</v>
      </c>
      <c r="O567" s="1" t="s">
        <v>496</v>
      </c>
      <c r="P567" s="20">
        <v>3</v>
      </c>
      <c r="Q567" s="1" t="s">
        <v>518</v>
      </c>
      <c r="R567" s="21" t="s">
        <v>519</v>
      </c>
      <c r="S567" s="1" t="s">
        <v>506</v>
      </c>
    </row>
    <row r="568" spans="1:19" ht="24" customHeight="1" x14ac:dyDescent="0.15">
      <c r="A568" s="1" t="s">
        <v>119</v>
      </c>
      <c r="B568" s="1" t="s">
        <v>120</v>
      </c>
      <c r="C568" s="1">
        <v>2825</v>
      </c>
      <c r="D568" s="18">
        <v>10</v>
      </c>
      <c r="E568" s="18">
        <v>6.4795022199999996</v>
      </c>
      <c r="F568" s="18">
        <v>-74.618303240000003</v>
      </c>
      <c r="G568" s="1">
        <v>10</v>
      </c>
      <c r="H568" s="1" t="s">
        <v>490</v>
      </c>
      <c r="I568" s="1" t="s">
        <v>122</v>
      </c>
      <c r="J568" s="1" t="s">
        <v>491</v>
      </c>
      <c r="K568" s="1" t="s">
        <v>494</v>
      </c>
      <c r="L568" s="1"/>
      <c r="M568" s="1" t="s">
        <v>494</v>
      </c>
      <c r="N568" s="1" t="s">
        <v>495</v>
      </c>
      <c r="O568" s="1" t="s">
        <v>496</v>
      </c>
      <c r="P568" s="20">
        <v>3</v>
      </c>
      <c r="Q568" s="1" t="s">
        <v>518</v>
      </c>
      <c r="R568" s="21" t="s">
        <v>519</v>
      </c>
      <c r="S568" s="1" t="s">
        <v>506</v>
      </c>
    </row>
    <row r="569" spans="1:19" ht="24" customHeight="1" x14ac:dyDescent="0.15">
      <c r="A569" s="1" t="s">
        <v>119</v>
      </c>
      <c r="B569" s="1" t="s">
        <v>120</v>
      </c>
      <c r="C569" s="1">
        <v>2826</v>
      </c>
      <c r="D569" s="18">
        <v>10</v>
      </c>
      <c r="E569" s="18">
        <v>6.4794544299999997</v>
      </c>
      <c r="F569" s="18">
        <v>-74.618378289999995</v>
      </c>
      <c r="G569" s="1">
        <v>10</v>
      </c>
      <c r="H569" s="1" t="s">
        <v>490</v>
      </c>
      <c r="I569" s="1" t="s">
        <v>122</v>
      </c>
      <c r="J569" s="1" t="s">
        <v>491</v>
      </c>
      <c r="K569" s="1" t="s">
        <v>494</v>
      </c>
      <c r="L569" s="1"/>
      <c r="M569" s="1" t="s">
        <v>494</v>
      </c>
      <c r="N569" s="1" t="s">
        <v>495</v>
      </c>
      <c r="O569" s="1" t="s">
        <v>496</v>
      </c>
      <c r="P569" s="20">
        <v>3</v>
      </c>
      <c r="Q569" s="1" t="s">
        <v>518</v>
      </c>
      <c r="R569" s="21" t="s">
        <v>519</v>
      </c>
      <c r="S569" s="1" t="s">
        <v>506</v>
      </c>
    </row>
    <row r="570" spans="1:19" ht="24" customHeight="1" x14ac:dyDescent="0.15">
      <c r="A570" s="1" t="s">
        <v>119</v>
      </c>
      <c r="B570" s="1" t="s">
        <v>120</v>
      </c>
      <c r="C570" s="1">
        <v>2827</v>
      </c>
      <c r="D570" s="18">
        <v>10</v>
      </c>
      <c r="E570" s="18">
        <v>6.4794101700000004</v>
      </c>
      <c r="F570" s="18">
        <v>-74.618455710000006</v>
      </c>
      <c r="G570" s="1">
        <v>10</v>
      </c>
      <c r="H570" s="1" t="s">
        <v>490</v>
      </c>
      <c r="I570" s="1" t="s">
        <v>122</v>
      </c>
      <c r="J570" s="1" t="s">
        <v>491</v>
      </c>
      <c r="K570" s="1" t="s">
        <v>494</v>
      </c>
      <c r="L570" s="1"/>
      <c r="M570" s="1" t="s">
        <v>494</v>
      </c>
      <c r="N570" s="1" t="s">
        <v>495</v>
      </c>
      <c r="O570" s="1" t="s">
        <v>496</v>
      </c>
      <c r="P570" s="20">
        <v>3</v>
      </c>
      <c r="Q570" s="1" t="s">
        <v>518</v>
      </c>
      <c r="R570" s="21" t="s">
        <v>519</v>
      </c>
      <c r="S570" s="1" t="s">
        <v>506</v>
      </c>
    </row>
    <row r="571" spans="1:19" ht="24" customHeight="1" x14ac:dyDescent="0.15">
      <c r="A571" s="1" t="s">
        <v>119</v>
      </c>
      <c r="B571" s="1" t="s">
        <v>120</v>
      </c>
      <c r="C571" s="1">
        <v>2828</v>
      </c>
      <c r="D571" s="18">
        <v>10</v>
      </c>
      <c r="E571" s="18">
        <v>6.4793736500000003</v>
      </c>
      <c r="F571" s="18">
        <v>-74.618537739999994</v>
      </c>
      <c r="G571" s="1">
        <v>10</v>
      </c>
      <c r="H571" s="1" t="s">
        <v>490</v>
      </c>
      <c r="I571" s="1" t="s">
        <v>122</v>
      </c>
      <c r="J571" s="1" t="s">
        <v>491</v>
      </c>
      <c r="K571" s="1" t="s">
        <v>494</v>
      </c>
      <c r="L571" s="1"/>
      <c r="M571" s="1" t="s">
        <v>494</v>
      </c>
      <c r="N571" s="1" t="s">
        <v>495</v>
      </c>
      <c r="O571" s="1" t="s">
        <v>496</v>
      </c>
      <c r="P571" s="20">
        <v>3</v>
      </c>
      <c r="Q571" s="1" t="s">
        <v>518</v>
      </c>
      <c r="R571" s="21" t="s">
        <v>519</v>
      </c>
      <c r="S571" s="1" t="s">
        <v>506</v>
      </c>
    </row>
    <row r="572" spans="1:19" ht="24" customHeight="1" x14ac:dyDescent="0.15">
      <c r="A572" s="1" t="s">
        <v>119</v>
      </c>
      <c r="B572" s="1" t="s">
        <v>120</v>
      </c>
      <c r="C572" s="1">
        <v>2829</v>
      </c>
      <c r="D572" s="18">
        <v>10</v>
      </c>
      <c r="E572" s="18">
        <v>6.4793433199999999</v>
      </c>
      <c r="F572" s="18">
        <v>-74.618622669999993</v>
      </c>
      <c r="G572" s="1">
        <v>10</v>
      </c>
      <c r="H572" s="1" t="s">
        <v>490</v>
      </c>
      <c r="I572" s="1" t="s">
        <v>122</v>
      </c>
      <c r="J572" s="1" t="s">
        <v>491</v>
      </c>
      <c r="K572" s="1" t="s">
        <v>494</v>
      </c>
      <c r="L572" s="1"/>
      <c r="M572" s="1" t="s">
        <v>494</v>
      </c>
      <c r="N572" s="1" t="s">
        <v>495</v>
      </c>
      <c r="O572" s="1" t="s">
        <v>496</v>
      </c>
      <c r="P572" s="20">
        <v>3</v>
      </c>
      <c r="Q572" s="1" t="s">
        <v>518</v>
      </c>
      <c r="R572" s="21" t="s">
        <v>519</v>
      </c>
      <c r="S572" s="1" t="s">
        <v>506</v>
      </c>
    </row>
    <row r="573" spans="1:19" ht="24" customHeight="1" x14ac:dyDescent="0.15">
      <c r="A573" s="1" t="s">
        <v>119</v>
      </c>
      <c r="B573" s="1" t="s">
        <v>120</v>
      </c>
      <c r="C573" s="1">
        <v>2830</v>
      </c>
      <c r="D573" s="18">
        <v>10</v>
      </c>
      <c r="E573" s="18">
        <v>6.4793128199999996</v>
      </c>
      <c r="F573" s="18">
        <v>-74.618707380000004</v>
      </c>
      <c r="G573" s="1">
        <v>10</v>
      </c>
      <c r="H573" s="1" t="s">
        <v>490</v>
      </c>
      <c r="I573" s="1" t="s">
        <v>122</v>
      </c>
      <c r="J573" s="1" t="s">
        <v>491</v>
      </c>
      <c r="K573" s="1" t="s">
        <v>494</v>
      </c>
      <c r="L573" s="1"/>
      <c r="M573" s="1" t="s">
        <v>494</v>
      </c>
      <c r="N573" s="1" t="s">
        <v>495</v>
      </c>
      <c r="O573" s="1" t="s">
        <v>496</v>
      </c>
      <c r="P573" s="20">
        <v>3</v>
      </c>
      <c r="Q573" s="1" t="s">
        <v>518</v>
      </c>
      <c r="R573" s="21" t="s">
        <v>519</v>
      </c>
      <c r="S573" s="1" t="s">
        <v>506</v>
      </c>
    </row>
    <row r="574" spans="1:19" ht="24" customHeight="1" x14ac:dyDescent="0.15">
      <c r="A574" s="1" t="s">
        <v>119</v>
      </c>
      <c r="B574" s="1" t="s">
        <v>120</v>
      </c>
      <c r="C574" s="1">
        <v>2831</v>
      </c>
      <c r="D574" s="18">
        <v>10</v>
      </c>
      <c r="E574" s="18">
        <v>6.4792834399999997</v>
      </c>
      <c r="F574" s="18">
        <v>-74.618792619999994</v>
      </c>
      <c r="G574" s="1">
        <v>10</v>
      </c>
      <c r="H574" s="1" t="s">
        <v>490</v>
      </c>
      <c r="I574" s="1" t="s">
        <v>122</v>
      </c>
      <c r="J574" s="1" t="s">
        <v>491</v>
      </c>
      <c r="K574" s="1" t="s">
        <v>494</v>
      </c>
      <c r="L574" s="1"/>
      <c r="M574" s="1" t="s">
        <v>494</v>
      </c>
      <c r="N574" s="1" t="s">
        <v>495</v>
      </c>
      <c r="O574" s="1" t="s">
        <v>496</v>
      </c>
      <c r="P574" s="20">
        <v>3</v>
      </c>
      <c r="Q574" s="1" t="s">
        <v>518</v>
      </c>
      <c r="R574" s="21" t="s">
        <v>519</v>
      </c>
      <c r="S574" s="1" t="s">
        <v>506</v>
      </c>
    </row>
    <row r="575" spans="1:19" ht="24" customHeight="1" x14ac:dyDescent="0.15">
      <c r="A575" s="1" t="s">
        <v>119</v>
      </c>
      <c r="B575" s="1" t="s">
        <v>120</v>
      </c>
      <c r="C575" s="1">
        <v>2832</v>
      </c>
      <c r="D575" s="18">
        <v>10</v>
      </c>
      <c r="E575" s="18">
        <v>6.47925475</v>
      </c>
      <c r="F575" s="18">
        <v>-74.618877339999997</v>
      </c>
      <c r="G575" s="1">
        <v>10</v>
      </c>
      <c r="H575" s="1" t="s">
        <v>490</v>
      </c>
      <c r="I575" s="1" t="s">
        <v>122</v>
      </c>
      <c r="J575" s="1" t="s">
        <v>491</v>
      </c>
      <c r="K575" s="1" t="s">
        <v>494</v>
      </c>
      <c r="L575" s="1"/>
      <c r="M575" s="1" t="s">
        <v>494</v>
      </c>
      <c r="N575" s="1" t="s">
        <v>495</v>
      </c>
      <c r="O575" s="1" t="s">
        <v>496</v>
      </c>
      <c r="P575" s="20">
        <v>3</v>
      </c>
      <c r="Q575" s="1" t="s">
        <v>518</v>
      </c>
      <c r="R575" s="21" t="s">
        <v>519</v>
      </c>
      <c r="S575" s="1" t="s">
        <v>506</v>
      </c>
    </row>
    <row r="576" spans="1:19" ht="24" customHeight="1" x14ac:dyDescent="0.15">
      <c r="A576" s="1" t="s">
        <v>119</v>
      </c>
      <c r="B576" s="1" t="s">
        <v>120</v>
      </c>
      <c r="C576" s="1">
        <v>2833</v>
      </c>
      <c r="D576" s="18">
        <v>10</v>
      </c>
      <c r="E576" s="18">
        <v>6.47922625</v>
      </c>
      <c r="F576" s="18">
        <v>-74.618960849999993</v>
      </c>
      <c r="G576" s="1">
        <v>10</v>
      </c>
      <c r="H576" s="1" t="s">
        <v>490</v>
      </c>
      <c r="I576" s="1" t="s">
        <v>122</v>
      </c>
      <c r="J576" s="1" t="s">
        <v>491</v>
      </c>
      <c r="K576" s="1" t="s">
        <v>494</v>
      </c>
      <c r="L576" s="1"/>
      <c r="M576" s="1" t="s">
        <v>494</v>
      </c>
      <c r="N576" s="1" t="s">
        <v>495</v>
      </c>
      <c r="O576" s="1" t="s">
        <v>496</v>
      </c>
      <c r="P576" s="20">
        <v>3</v>
      </c>
      <c r="Q576" s="1" t="s">
        <v>518</v>
      </c>
      <c r="R576" s="21" t="s">
        <v>519</v>
      </c>
      <c r="S576" s="1" t="s">
        <v>506</v>
      </c>
    </row>
    <row r="577" spans="1:19" ht="24" customHeight="1" x14ac:dyDescent="0.15">
      <c r="A577" s="1" t="s">
        <v>119</v>
      </c>
      <c r="B577" s="1" t="s">
        <v>120</v>
      </c>
      <c r="C577" s="1">
        <v>2834</v>
      </c>
      <c r="D577" s="18">
        <v>10</v>
      </c>
      <c r="E577" s="18">
        <v>6.4791969399999996</v>
      </c>
      <c r="F577" s="18">
        <v>-74.619043590000004</v>
      </c>
      <c r="G577" s="1">
        <v>10</v>
      </c>
      <c r="H577" s="1" t="s">
        <v>490</v>
      </c>
      <c r="I577" s="1" t="s">
        <v>122</v>
      </c>
      <c r="J577" s="1" t="s">
        <v>491</v>
      </c>
      <c r="K577" s="1" t="s">
        <v>494</v>
      </c>
      <c r="L577" s="1"/>
      <c r="M577" s="1" t="s">
        <v>494</v>
      </c>
      <c r="N577" s="1" t="s">
        <v>495</v>
      </c>
      <c r="O577" s="1" t="s">
        <v>496</v>
      </c>
      <c r="P577" s="20">
        <v>3</v>
      </c>
      <c r="Q577" s="1" t="s">
        <v>518</v>
      </c>
      <c r="R577" s="21" t="s">
        <v>519</v>
      </c>
      <c r="S577" s="1" t="s">
        <v>506</v>
      </c>
    </row>
    <row r="578" spans="1:19" ht="24" customHeight="1" x14ac:dyDescent="0.15">
      <c r="A578" s="1" t="s">
        <v>119</v>
      </c>
      <c r="B578" s="1" t="s">
        <v>120</v>
      </c>
      <c r="C578" s="1">
        <v>2835</v>
      </c>
      <c r="D578" s="18">
        <v>10</v>
      </c>
      <c r="E578" s="18">
        <v>6.4791644699999997</v>
      </c>
      <c r="F578" s="18">
        <v>-74.619126510000001</v>
      </c>
      <c r="G578" s="1">
        <v>10</v>
      </c>
      <c r="H578" s="1" t="s">
        <v>490</v>
      </c>
      <c r="I578" s="1" t="s">
        <v>122</v>
      </c>
      <c r="J578" s="1" t="s">
        <v>491</v>
      </c>
      <c r="K578" s="1" t="s">
        <v>494</v>
      </c>
      <c r="L578" s="1"/>
      <c r="M578" s="1" t="s">
        <v>494</v>
      </c>
      <c r="N578" s="1" t="s">
        <v>495</v>
      </c>
      <c r="O578" s="1" t="s">
        <v>496</v>
      </c>
      <c r="P578" s="20">
        <v>3</v>
      </c>
      <c r="Q578" s="1" t="s">
        <v>518</v>
      </c>
      <c r="R578" s="21" t="s">
        <v>519</v>
      </c>
      <c r="S578" s="1" t="s">
        <v>506</v>
      </c>
    </row>
    <row r="579" spans="1:19" ht="24" customHeight="1" x14ac:dyDescent="0.15">
      <c r="A579" s="1" t="s">
        <v>119</v>
      </c>
      <c r="B579" s="1" t="s">
        <v>120</v>
      </c>
      <c r="C579" s="1">
        <v>2836</v>
      </c>
      <c r="D579" s="18">
        <v>10</v>
      </c>
      <c r="E579" s="18">
        <v>6.4791291700000002</v>
      </c>
      <c r="F579" s="18">
        <v>-74.619209249999997</v>
      </c>
      <c r="G579" s="1">
        <v>10</v>
      </c>
      <c r="H579" s="1" t="s">
        <v>490</v>
      </c>
      <c r="I579" s="1" t="s">
        <v>122</v>
      </c>
      <c r="J579" s="1" t="s">
        <v>491</v>
      </c>
      <c r="K579" s="1" t="s">
        <v>494</v>
      </c>
      <c r="L579" s="1"/>
      <c r="M579" s="1" t="s">
        <v>494</v>
      </c>
      <c r="N579" s="1" t="s">
        <v>495</v>
      </c>
      <c r="O579" s="1" t="s">
        <v>496</v>
      </c>
      <c r="P579" s="20">
        <v>3</v>
      </c>
      <c r="Q579" s="1" t="s">
        <v>518</v>
      </c>
      <c r="R579" s="21" t="s">
        <v>519</v>
      </c>
      <c r="S579" s="1" t="s">
        <v>506</v>
      </c>
    </row>
    <row r="580" spans="1:19" ht="24" customHeight="1" x14ac:dyDescent="0.15">
      <c r="A580" s="1" t="s">
        <v>119</v>
      </c>
      <c r="B580" s="1" t="s">
        <v>120</v>
      </c>
      <c r="C580" s="1">
        <v>2838</v>
      </c>
      <c r="D580" s="18">
        <v>10</v>
      </c>
      <c r="E580" s="18">
        <v>6.4790550199999997</v>
      </c>
      <c r="F580" s="18">
        <v>-74.619373710000005</v>
      </c>
      <c r="G580" s="1">
        <v>10</v>
      </c>
      <c r="H580" s="1" t="s">
        <v>490</v>
      </c>
      <c r="I580" s="1" t="s">
        <v>122</v>
      </c>
      <c r="J580" s="1" t="s">
        <v>491</v>
      </c>
      <c r="K580" s="1" t="s">
        <v>494</v>
      </c>
      <c r="L580" s="1"/>
      <c r="M580" s="1" t="s">
        <v>494</v>
      </c>
      <c r="N580" s="1" t="s">
        <v>495</v>
      </c>
      <c r="O580" s="1" t="s">
        <v>496</v>
      </c>
      <c r="P580" s="20">
        <v>3</v>
      </c>
      <c r="Q580" s="1" t="s">
        <v>518</v>
      </c>
      <c r="R580" s="21" t="s">
        <v>519</v>
      </c>
      <c r="S580" s="1" t="s">
        <v>506</v>
      </c>
    </row>
    <row r="581" spans="1:19" ht="24" customHeight="1" x14ac:dyDescent="0.15">
      <c r="A581" s="1" t="s">
        <v>119</v>
      </c>
      <c r="B581" s="1" t="s">
        <v>120</v>
      </c>
      <c r="C581" s="1">
        <v>2839</v>
      </c>
      <c r="D581" s="18">
        <v>10</v>
      </c>
      <c r="E581" s="18">
        <v>6.4790172100000003</v>
      </c>
      <c r="F581" s="18">
        <v>-74.61945523</v>
      </c>
      <c r="G581" s="1">
        <v>10</v>
      </c>
      <c r="H581" s="1" t="s">
        <v>490</v>
      </c>
      <c r="I581" s="1" t="s">
        <v>122</v>
      </c>
      <c r="J581" s="1" t="s">
        <v>491</v>
      </c>
      <c r="K581" s="1" t="s">
        <v>494</v>
      </c>
      <c r="L581" s="1"/>
      <c r="M581" s="1" t="s">
        <v>494</v>
      </c>
      <c r="N581" s="1" t="s">
        <v>495</v>
      </c>
      <c r="O581" s="1" t="s">
        <v>496</v>
      </c>
      <c r="P581" s="20">
        <v>3</v>
      </c>
      <c r="Q581" s="1" t="s">
        <v>518</v>
      </c>
      <c r="R581" s="21" t="s">
        <v>519</v>
      </c>
      <c r="S581" s="1" t="s">
        <v>506</v>
      </c>
    </row>
    <row r="582" spans="1:19" ht="24" customHeight="1" x14ac:dyDescent="0.15">
      <c r="A582" s="1" t="s">
        <v>119</v>
      </c>
      <c r="B582" s="1" t="s">
        <v>120</v>
      </c>
      <c r="C582" s="1">
        <v>2862</v>
      </c>
      <c r="D582" s="18">
        <v>10</v>
      </c>
      <c r="E582" s="18">
        <v>6.4774117599999999</v>
      </c>
      <c r="F582" s="18">
        <v>-74.620472759999998</v>
      </c>
      <c r="G582" s="1">
        <v>10</v>
      </c>
      <c r="H582" s="1" t="s">
        <v>490</v>
      </c>
      <c r="I582" s="1" t="s">
        <v>122</v>
      </c>
      <c r="J582" s="1" t="s">
        <v>491</v>
      </c>
      <c r="K582" s="1" t="s">
        <v>494</v>
      </c>
      <c r="L582" s="1"/>
      <c r="M582" s="1" t="s">
        <v>494</v>
      </c>
      <c r="N582" s="1" t="s">
        <v>495</v>
      </c>
      <c r="O582" s="1" t="s">
        <v>496</v>
      </c>
      <c r="P582" s="20">
        <v>3</v>
      </c>
      <c r="Q582" s="1" t="s">
        <v>518</v>
      </c>
      <c r="R582" s="21" t="s">
        <v>519</v>
      </c>
      <c r="S582" s="1" t="s">
        <v>506</v>
      </c>
    </row>
    <row r="583" spans="1:19" ht="24" customHeight="1" x14ac:dyDescent="0.15">
      <c r="A583" s="1" t="s">
        <v>119</v>
      </c>
      <c r="B583" s="1" t="s">
        <v>120</v>
      </c>
      <c r="C583" s="1">
        <v>2866</v>
      </c>
      <c r="D583" s="18">
        <v>10</v>
      </c>
      <c r="E583" s="18">
        <v>6.4770871300000001</v>
      </c>
      <c r="F583" s="18">
        <v>-74.620557309999995</v>
      </c>
      <c r="G583" s="1">
        <v>10</v>
      </c>
      <c r="H583" s="1" t="s">
        <v>490</v>
      </c>
      <c r="I583" s="1" t="s">
        <v>122</v>
      </c>
      <c r="J583" s="1" t="s">
        <v>491</v>
      </c>
      <c r="K583" s="1" t="s">
        <v>494</v>
      </c>
      <c r="L583" s="1"/>
      <c r="M583" s="1" t="s">
        <v>494</v>
      </c>
      <c r="N583" s="1" t="s">
        <v>495</v>
      </c>
      <c r="O583" s="1" t="s">
        <v>496</v>
      </c>
      <c r="P583" s="20">
        <v>3</v>
      </c>
      <c r="Q583" s="1" t="s">
        <v>518</v>
      </c>
      <c r="R583" s="21" t="s">
        <v>519</v>
      </c>
      <c r="S583" s="1" t="s">
        <v>506</v>
      </c>
    </row>
    <row r="584" spans="1:19" ht="24" customHeight="1" x14ac:dyDescent="0.15">
      <c r="A584" s="1" t="s">
        <v>119</v>
      </c>
      <c r="B584" s="1" t="s">
        <v>120</v>
      </c>
      <c r="C584" s="1">
        <v>2867</v>
      </c>
      <c r="D584" s="18">
        <v>10</v>
      </c>
      <c r="E584" s="18">
        <v>6.4770016100000003</v>
      </c>
      <c r="F584" s="18">
        <v>-74.620578449999996</v>
      </c>
      <c r="G584" s="1">
        <v>10</v>
      </c>
      <c r="H584" s="1" t="s">
        <v>490</v>
      </c>
      <c r="I584" s="1" t="s">
        <v>122</v>
      </c>
      <c r="J584" s="1" t="s">
        <v>491</v>
      </c>
      <c r="K584" s="1" t="s">
        <v>494</v>
      </c>
      <c r="L584" s="1"/>
      <c r="M584" s="1" t="s">
        <v>494</v>
      </c>
      <c r="N584" s="1" t="s">
        <v>495</v>
      </c>
      <c r="O584" s="1" t="s">
        <v>496</v>
      </c>
      <c r="P584" s="20">
        <v>3</v>
      </c>
      <c r="Q584" s="1" t="s">
        <v>518</v>
      </c>
      <c r="R584" s="21" t="s">
        <v>519</v>
      </c>
      <c r="S584" s="1" t="s">
        <v>506</v>
      </c>
    </row>
    <row r="585" spans="1:19" ht="24" customHeight="1" x14ac:dyDescent="0.15">
      <c r="A585" s="1" t="s">
        <v>119</v>
      </c>
      <c r="B585" s="1" t="s">
        <v>120</v>
      </c>
      <c r="C585" s="1">
        <v>2868</v>
      </c>
      <c r="D585" s="18">
        <v>10</v>
      </c>
      <c r="E585" s="18">
        <v>6.4769172499999996</v>
      </c>
      <c r="F585" s="18">
        <v>-74.620605449999999</v>
      </c>
      <c r="G585" s="1">
        <v>10</v>
      </c>
      <c r="H585" s="1" t="s">
        <v>490</v>
      </c>
      <c r="I585" s="1" t="s">
        <v>122</v>
      </c>
      <c r="J585" s="1" t="s">
        <v>491</v>
      </c>
      <c r="K585" s="1" t="s">
        <v>494</v>
      </c>
      <c r="L585" s="1"/>
      <c r="M585" s="1" t="s">
        <v>494</v>
      </c>
      <c r="N585" s="1" t="s">
        <v>495</v>
      </c>
      <c r="O585" s="1" t="s">
        <v>496</v>
      </c>
      <c r="P585" s="20">
        <v>3</v>
      </c>
      <c r="Q585" s="1" t="s">
        <v>518</v>
      </c>
      <c r="R585" s="21" t="s">
        <v>519</v>
      </c>
      <c r="S585" s="1" t="s">
        <v>506</v>
      </c>
    </row>
    <row r="586" spans="1:19" ht="24" customHeight="1" x14ac:dyDescent="0.15">
      <c r="A586" s="1" t="s">
        <v>119</v>
      </c>
      <c r="B586" s="1" t="s">
        <v>120</v>
      </c>
      <c r="C586" s="1">
        <v>2869</v>
      </c>
      <c r="D586" s="18">
        <v>10</v>
      </c>
      <c r="E586" s="18">
        <v>6.4768346499999998</v>
      </c>
      <c r="F586" s="18">
        <v>-74.620638679999999</v>
      </c>
      <c r="G586" s="1">
        <v>10</v>
      </c>
      <c r="H586" s="1" t="s">
        <v>490</v>
      </c>
      <c r="I586" s="1" t="s">
        <v>122</v>
      </c>
      <c r="J586" s="1" t="s">
        <v>491</v>
      </c>
      <c r="K586" s="1" t="s">
        <v>494</v>
      </c>
      <c r="L586" s="1"/>
      <c r="M586" s="1" t="s">
        <v>494</v>
      </c>
      <c r="N586" s="1" t="s">
        <v>495</v>
      </c>
      <c r="O586" s="1" t="s">
        <v>496</v>
      </c>
      <c r="P586" s="20">
        <v>3</v>
      </c>
      <c r="Q586" s="1" t="s">
        <v>518</v>
      </c>
      <c r="R586" s="21" t="s">
        <v>519</v>
      </c>
      <c r="S586" s="1" t="s">
        <v>506</v>
      </c>
    </row>
    <row r="587" spans="1:19" ht="24" customHeight="1" x14ac:dyDescent="0.15">
      <c r="A587" s="1" t="s">
        <v>119</v>
      </c>
      <c r="B587" s="1" t="s">
        <v>120</v>
      </c>
      <c r="C587" s="1">
        <v>2870</v>
      </c>
      <c r="D587" s="18">
        <v>10</v>
      </c>
      <c r="E587" s="18">
        <v>6.4767549300000002</v>
      </c>
      <c r="F587" s="18">
        <v>-74.620678569999995</v>
      </c>
      <c r="G587" s="1">
        <v>10</v>
      </c>
      <c r="H587" s="1" t="s">
        <v>490</v>
      </c>
      <c r="I587" s="1" t="s">
        <v>122</v>
      </c>
      <c r="J587" s="1" t="s">
        <v>491</v>
      </c>
      <c r="K587" s="1" t="s">
        <v>494</v>
      </c>
      <c r="L587" s="1"/>
      <c r="M587" s="1" t="s">
        <v>494</v>
      </c>
      <c r="N587" s="1" t="s">
        <v>495</v>
      </c>
      <c r="O587" s="1" t="s">
        <v>496</v>
      </c>
      <c r="P587" s="20">
        <v>3</v>
      </c>
      <c r="Q587" s="1" t="s">
        <v>518</v>
      </c>
      <c r="R587" s="21" t="s">
        <v>519</v>
      </c>
      <c r="S587" s="1" t="s">
        <v>506</v>
      </c>
    </row>
    <row r="588" spans="1:19" ht="24" customHeight="1" x14ac:dyDescent="0.15">
      <c r="A588" s="1" t="s">
        <v>119</v>
      </c>
      <c r="B588" s="1" t="s">
        <v>120</v>
      </c>
      <c r="C588" s="1">
        <v>2871</v>
      </c>
      <c r="D588" s="18">
        <v>10</v>
      </c>
      <c r="E588" s="18">
        <v>6.4766775499999998</v>
      </c>
      <c r="F588" s="18">
        <v>-74.620723749999996</v>
      </c>
      <c r="G588" s="1">
        <v>10</v>
      </c>
      <c r="H588" s="1" t="s">
        <v>490</v>
      </c>
      <c r="I588" s="1" t="s">
        <v>122</v>
      </c>
      <c r="J588" s="1" t="s">
        <v>491</v>
      </c>
      <c r="K588" s="1" t="s">
        <v>494</v>
      </c>
      <c r="L588" s="1"/>
      <c r="M588" s="1" t="s">
        <v>494</v>
      </c>
      <c r="N588" s="1" t="s">
        <v>495</v>
      </c>
      <c r="O588" s="1" t="s">
        <v>496</v>
      </c>
      <c r="P588" s="20">
        <v>3</v>
      </c>
      <c r="Q588" s="1" t="s">
        <v>518</v>
      </c>
      <c r="R588" s="21" t="s">
        <v>519</v>
      </c>
      <c r="S588" s="1" t="s">
        <v>506</v>
      </c>
    </row>
    <row r="589" spans="1:19" ht="24" customHeight="1" x14ac:dyDescent="0.15">
      <c r="A589" s="1" t="s">
        <v>119</v>
      </c>
      <c r="B589" s="1" t="s">
        <v>120</v>
      </c>
      <c r="C589" s="1">
        <v>2872</v>
      </c>
      <c r="D589" s="18">
        <v>10</v>
      </c>
      <c r="E589" s="18">
        <v>6.4766012899999996</v>
      </c>
      <c r="F589" s="18">
        <v>-74.620771820000002</v>
      </c>
      <c r="G589" s="1">
        <v>10</v>
      </c>
      <c r="H589" s="1" t="s">
        <v>490</v>
      </c>
      <c r="I589" s="1" t="s">
        <v>122</v>
      </c>
      <c r="J589" s="1" t="s">
        <v>491</v>
      </c>
      <c r="K589" s="1" t="s">
        <v>494</v>
      </c>
      <c r="L589" s="1"/>
      <c r="M589" s="1" t="s">
        <v>494</v>
      </c>
      <c r="N589" s="1" t="s">
        <v>495</v>
      </c>
      <c r="O589" s="1" t="s">
        <v>496</v>
      </c>
      <c r="P589" s="20">
        <v>3</v>
      </c>
      <c r="Q589" s="1" t="s">
        <v>518</v>
      </c>
      <c r="R589" s="21" t="s">
        <v>519</v>
      </c>
      <c r="S589" s="1" t="s">
        <v>506</v>
      </c>
    </row>
    <row r="590" spans="1:19" ht="24" customHeight="1" x14ac:dyDescent="0.15">
      <c r="A590" s="1" t="s">
        <v>119</v>
      </c>
      <c r="B590" s="1" t="s">
        <v>120</v>
      </c>
      <c r="C590" s="1">
        <v>2873</v>
      </c>
      <c r="D590" s="18">
        <v>10</v>
      </c>
      <c r="E590" s="18">
        <v>6.4765249499999999</v>
      </c>
      <c r="F590" s="18">
        <v>-74.62081981</v>
      </c>
      <c r="G590" s="1">
        <v>10</v>
      </c>
      <c r="H590" s="1" t="s">
        <v>490</v>
      </c>
      <c r="I590" s="1" t="s">
        <v>122</v>
      </c>
      <c r="J590" s="1" t="s">
        <v>491</v>
      </c>
      <c r="K590" s="1" t="s">
        <v>494</v>
      </c>
      <c r="L590" s="1"/>
      <c r="M590" s="1" t="s">
        <v>494</v>
      </c>
      <c r="N590" s="1" t="s">
        <v>495</v>
      </c>
      <c r="O590" s="1" t="s">
        <v>496</v>
      </c>
      <c r="P590" s="20">
        <v>3</v>
      </c>
      <c r="Q590" s="1" t="s">
        <v>518</v>
      </c>
      <c r="R590" s="21" t="s">
        <v>519</v>
      </c>
      <c r="S590" s="1" t="s">
        <v>506</v>
      </c>
    </row>
    <row r="591" spans="1:19" ht="24" customHeight="1" x14ac:dyDescent="0.15">
      <c r="A591" s="1" t="s">
        <v>119</v>
      </c>
      <c r="B591" s="1" t="s">
        <v>120</v>
      </c>
      <c r="C591" s="1">
        <v>3058</v>
      </c>
      <c r="D591" s="18">
        <v>10</v>
      </c>
      <c r="E591" s="18">
        <v>6.4627804099999997</v>
      </c>
      <c r="F591" s="18">
        <v>-74.62815114</v>
      </c>
      <c r="G591" s="1">
        <v>10</v>
      </c>
      <c r="H591" s="1" t="s">
        <v>490</v>
      </c>
      <c r="I591" s="1" t="s">
        <v>122</v>
      </c>
      <c r="J591" s="1" t="s">
        <v>491</v>
      </c>
      <c r="K591" s="1" t="s">
        <v>494</v>
      </c>
      <c r="L591" s="1"/>
      <c r="M591" s="1" t="s">
        <v>494</v>
      </c>
      <c r="N591" s="1" t="s">
        <v>495</v>
      </c>
      <c r="O591" s="1" t="s">
        <v>496</v>
      </c>
      <c r="P591" s="20">
        <v>3</v>
      </c>
      <c r="Q591" s="1" t="s">
        <v>518</v>
      </c>
      <c r="R591" s="21" t="s">
        <v>519</v>
      </c>
      <c r="S591" s="1" t="s">
        <v>506</v>
      </c>
    </row>
    <row r="592" spans="1:19" ht="24" customHeight="1" x14ac:dyDescent="0.15">
      <c r="A592" s="1" t="s">
        <v>119</v>
      </c>
      <c r="B592" s="1" t="s">
        <v>120</v>
      </c>
      <c r="C592" s="1">
        <v>3059</v>
      </c>
      <c r="D592" s="18">
        <v>10</v>
      </c>
      <c r="E592" s="18">
        <v>6.4627120400000004</v>
      </c>
      <c r="F592" s="18">
        <v>-74.628202959999996</v>
      </c>
      <c r="G592" s="1">
        <v>10</v>
      </c>
      <c r="H592" s="1" t="s">
        <v>490</v>
      </c>
      <c r="I592" s="1" t="s">
        <v>122</v>
      </c>
      <c r="J592" s="1" t="s">
        <v>491</v>
      </c>
      <c r="K592" s="1" t="s">
        <v>494</v>
      </c>
      <c r="L592" s="1"/>
      <c r="M592" s="1" t="s">
        <v>494</v>
      </c>
      <c r="N592" s="1" t="s">
        <v>495</v>
      </c>
      <c r="O592" s="1" t="s">
        <v>496</v>
      </c>
      <c r="P592" s="20">
        <v>3</v>
      </c>
      <c r="Q592" s="1" t="s">
        <v>518</v>
      </c>
      <c r="R592" s="21" t="s">
        <v>519</v>
      </c>
      <c r="S592" s="1" t="s">
        <v>506</v>
      </c>
    </row>
    <row r="593" spans="1:19" ht="24" customHeight="1" x14ac:dyDescent="0.15">
      <c r="A593" s="1" t="s">
        <v>119</v>
      </c>
      <c r="B593" s="1" t="s">
        <v>120</v>
      </c>
      <c r="C593" s="1">
        <v>3060</v>
      </c>
      <c r="D593" s="18">
        <v>10</v>
      </c>
      <c r="E593" s="18">
        <v>6.4626436099999998</v>
      </c>
      <c r="F593" s="18">
        <v>-74.628257410000003</v>
      </c>
      <c r="G593" s="1">
        <v>10</v>
      </c>
      <c r="H593" s="1" t="s">
        <v>490</v>
      </c>
      <c r="I593" s="1" t="s">
        <v>122</v>
      </c>
      <c r="J593" s="1" t="s">
        <v>491</v>
      </c>
      <c r="K593" s="1" t="s">
        <v>494</v>
      </c>
      <c r="L593" s="1"/>
      <c r="M593" s="1" t="s">
        <v>494</v>
      </c>
      <c r="N593" s="1" t="s">
        <v>495</v>
      </c>
      <c r="O593" s="1" t="s">
        <v>496</v>
      </c>
      <c r="P593" s="20">
        <v>3</v>
      </c>
      <c r="Q593" s="1" t="s">
        <v>518</v>
      </c>
      <c r="R593" s="21" t="s">
        <v>519</v>
      </c>
      <c r="S593" s="1" t="s">
        <v>506</v>
      </c>
    </row>
    <row r="594" spans="1:19" ht="24" customHeight="1" x14ac:dyDescent="0.15">
      <c r="A594" s="1" t="s">
        <v>119</v>
      </c>
      <c r="B594" s="1" t="s">
        <v>120</v>
      </c>
      <c r="C594" s="1">
        <v>3061</v>
      </c>
      <c r="D594" s="18">
        <v>10</v>
      </c>
      <c r="E594" s="18">
        <v>6.4625744599999999</v>
      </c>
      <c r="F594" s="18">
        <v>-74.628311080000003</v>
      </c>
      <c r="G594" s="1">
        <v>10</v>
      </c>
      <c r="H594" s="1" t="s">
        <v>490</v>
      </c>
      <c r="I594" s="1" t="s">
        <v>122</v>
      </c>
      <c r="J594" s="1" t="s">
        <v>491</v>
      </c>
      <c r="K594" s="1" t="s">
        <v>494</v>
      </c>
      <c r="L594" s="1"/>
      <c r="M594" s="1" t="s">
        <v>494</v>
      </c>
      <c r="N594" s="1" t="s">
        <v>495</v>
      </c>
      <c r="O594" s="1" t="s">
        <v>496</v>
      </c>
      <c r="P594" s="20">
        <v>3</v>
      </c>
      <c r="Q594" s="1" t="s">
        <v>518</v>
      </c>
      <c r="R594" s="21" t="s">
        <v>519</v>
      </c>
      <c r="S594" s="1" t="s">
        <v>506</v>
      </c>
    </row>
    <row r="595" spans="1:19" ht="24" customHeight="1" x14ac:dyDescent="0.15">
      <c r="A595" s="1" t="s">
        <v>119</v>
      </c>
      <c r="B595" s="1" t="s">
        <v>120</v>
      </c>
      <c r="C595" s="1">
        <v>3062</v>
      </c>
      <c r="D595" s="18">
        <v>10</v>
      </c>
      <c r="E595" s="18">
        <v>6.4625036099999997</v>
      </c>
      <c r="F595" s="18">
        <v>-74.628367060000002</v>
      </c>
      <c r="G595" s="1">
        <v>10</v>
      </c>
      <c r="H595" s="1" t="s">
        <v>490</v>
      </c>
      <c r="I595" s="1" t="s">
        <v>122</v>
      </c>
      <c r="J595" s="1" t="s">
        <v>491</v>
      </c>
      <c r="K595" s="1" t="s">
        <v>494</v>
      </c>
      <c r="L595" s="1"/>
      <c r="M595" s="1" t="s">
        <v>494</v>
      </c>
      <c r="N595" s="1" t="s">
        <v>495</v>
      </c>
      <c r="O595" s="1" t="s">
        <v>496</v>
      </c>
      <c r="P595" s="20">
        <v>3</v>
      </c>
      <c r="Q595" s="1" t="s">
        <v>518</v>
      </c>
      <c r="R595" s="21" t="s">
        <v>519</v>
      </c>
      <c r="S595" s="1" t="s">
        <v>506</v>
      </c>
    </row>
    <row r="596" spans="1:19" ht="24" customHeight="1" x14ac:dyDescent="0.15">
      <c r="A596" s="1" t="s">
        <v>119</v>
      </c>
      <c r="B596" s="1" t="s">
        <v>120</v>
      </c>
      <c r="C596" s="1">
        <v>3063</v>
      </c>
      <c r="D596" s="18">
        <v>10</v>
      </c>
      <c r="E596" s="18">
        <v>6.46243575</v>
      </c>
      <c r="F596" s="18">
        <v>-74.628420770000005</v>
      </c>
      <c r="G596" s="1">
        <v>10</v>
      </c>
      <c r="H596" s="1" t="s">
        <v>490</v>
      </c>
      <c r="I596" s="1" t="s">
        <v>122</v>
      </c>
      <c r="J596" s="1" t="s">
        <v>491</v>
      </c>
      <c r="K596" s="1" t="s">
        <v>494</v>
      </c>
      <c r="L596" s="1"/>
      <c r="M596" s="1" t="s">
        <v>494</v>
      </c>
      <c r="N596" s="1" t="s">
        <v>495</v>
      </c>
      <c r="O596" s="1" t="s">
        <v>496</v>
      </c>
      <c r="P596" s="20">
        <v>3</v>
      </c>
      <c r="Q596" s="1" t="s">
        <v>518</v>
      </c>
      <c r="R596" s="21" t="s">
        <v>519</v>
      </c>
      <c r="S596" s="1" t="s">
        <v>506</v>
      </c>
    </row>
    <row r="597" spans="1:19" ht="24" customHeight="1" x14ac:dyDescent="0.15">
      <c r="A597" s="1" t="s">
        <v>119</v>
      </c>
      <c r="B597" s="1" t="s">
        <v>120</v>
      </c>
      <c r="C597" s="1">
        <v>3064</v>
      </c>
      <c r="D597" s="18">
        <v>10</v>
      </c>
      <c r="E597" s="18">
        <v>6.4623695400000001</v>
      </c>
      <c r="F597" s="18">
        <v>-74.628472009999996</v>
      </c>
      <c r="G597" s="1">
        <v>10</v>
      </c>
      <c r="H597" s="1" t="s">
        <v>490</v>
      </c>
      <c r="I597" s="1" t="s">
        <v>122</v>
      </c>
      <c r="J597" s="1" t="s">
        <v>491</v>
      </c>
      <c r="K597" s="1" t="s">
        <v>494</v>
      </c>
      <c r="L597" s="1"/>
      <c r="M597" s="1" t="s">
        <v>494</v>
      </c>
      <c r="N597" s="1" t="s">
        <v>495</v>
      </c>
      <c r="O597" s="1" t="s">
        <v>496</v>
      </c>
      <c r="P597" s="20">
        <v>3</v>
      </c>
      <c r="Q597" s="1" t="s">
        <v>518</v>
      </c>
      <c r="R597" s="21" t="s">
        <v>519</v>
      </c>
      <c r="S597" s="1" t="s">
        <v>506</v>
      </c>
    </row>
    <row r="598" spans="1:19" ht="24" customHeight="1" x14ac:dyDescent="0.15">
      <c r="A598" s="1" t="s">
        <v>119</v>
      </c>
      <c r="B598" s="1" t="s">
        <v>120</v>
      </c>
      <c r="C598" s="1">
        <v>3065</v>
      </c>
      <c r="D598" s="18">
        <v>10</v>
      </c>
      <c r="E598" s="18">
        <v>6.4623034099999996</v>
      </c>
      <c r="F598" s="18">
        <v>-74.628522110000006</v>
      </c>
      <c r="G598" s="1">
        <v>10</v>
      </c>
      <c r="H598" s="1" t="s">
        <v>490</v>
      </c>
      <c r="I598" s="1" t="s">
        <v>122</v>
      </c>
      <c r="J598" s="1" t="s">
        <v>491</v>
      </c>
      <c r="K598" s="1" t="s">
        <v>494</v>
      </c>
      <c r="L598" s="1"/>
      <c r="M598" s="1" t="s">
        <v>494</v>
      </c>
      <c r="N598" s="1" t="s">
        <v>495</v>
      </c>
      <c r="O598" s="1" t="s">
        <v>496</v>
      </c>
      <c r="P598" s="20">
        <v>3</v>
      </c>
      <c r="Q598" s="1" t="s">
        <v>518</v>
      </c>
      <c r="R598" s="21" t="s">
        <v>519</v>
      </c>
      <c r="S598" s="1" t="s">
        <v>506</v>
      </c>
    </row>
    <row r="599" spans="1:19" ht="24" customHeight="1" x14ac:dyDescent="0.15">
      <c r="A599" s="1" t="s">
        <v>119</v>
      </c>
      <c r="B599" s="1" t="s">
        <v>120</v>
      </c>
      <c r="C599" s="1">
        <v>3066</v>
      </c>
      <c r="D599" s="18">
        <v>10</v>
      </c>
      <c r="E599" s="18">
        <v>6.4622351399999998</v>
      </c>
      <c r="F599" s="18">
        <v>-74.628572930000004</v>
      </c>
      <c r="G599" s="1">
        <v>10</v>
      </c>
      <c r="H599" s="1" t="s">
        <v>490</v>
      </c>
      <c r="I599" s="1" t="s">
        <v>122</v>
      </c>
      <c r="J599" s="1" t="s">
        <v>491</v>
      </c>
      <c r="K599" s="1" t="s">
        <v>494</v>
      </c>
      <c r="L599" s="1"/>
      <c r="M599" s="1" t="s">
        <v>494</v>
      </c>
      <c r="N599" s="1" t="s">
        <v>495</v>
      </c>
      <c r="O599" s="1" t="s">
        <v>496</v>
      </c>
      <c r="P599" s="20">
        <v>3</v>
      </c>
      <c r="Q599" s="1" t="s">
        <v>518</v>
      </c>
      <c r="R599" s="21" t="s">
        <v>519</v>
      </c>
      <c r="S599" s="1" t="s">
        <v>506</v>
      </c>
    </row>
    <row r="600" spans="1:19" ht="24" customHeight="1" x14ac:dyDescent="0.15">
      <c r="A600" s="1" t="s">
        <v>119</v>
      </c>
      <c r="B600" s="1" t="s">
        <v>120</v>
      </c>
      <c r="C600" s="1">
        <v>3067</v>
      </c>
      <c r="D600" s="18">
        <v>10</v>
      </c>
      <c r="E600" s="18">
        <v>6.4621648299999999</v>
      </c>
      <c r="F600" s="18">
        <v>-74.628623820000001</v>
      </c>
      <c r="G600" s="1">
        <v>10</v>
      </c>
      <c r="H600" s="1" t="s">
        <v>490</v>
      </c>
      <c r="I600" s="1" t="s">
        <v>122</v>
      </c>
      <c r="J600" s="1" t="s">
        <v>491</v>
      </c>
      <c r="K600" s="1" t="s">
        <v>494</v>
      </c>
      <c r="L600" s="1"/>
      <c r="M600" s="1" t="s">
        <v>494</v>
      </c>
      <c r="N600" s="1" t="s">
        <v>495</v>
      </c>
      <c r="O600" s="1" t="s">
        <v>496</v>
      </c>
      <c r="P600" s="20">
        <v>3</v>
      </c>
      <c r="Q600" s="1" t="s">
        <v>518</v>
      </c>
      <c r="R600" s="21" t="s">
        <v>519</v>
      </c>
      <c r="S600" s="1" t="s">
        <v>506</v>
      </c>
    </row>
    <row r="601" spans="1:19" ht="24" customHeight="1" x14ac:dyDescent="0.15">
      <c r="A601" s="1" t="s">
        <v>119</v>
      </c>
      <c r="B601" s="1" t="s">
        <v>120</v>
      </c>
      <c r="C601" s="1">
        <v>3068</v>
      </c>
      <c r="D601" s="18">
        <v>10</v>
      </c>
      <c r="E601" s="18">
        <v>6.4620926499999998</v>
      </c>
      <c r="F601" s="18">
        <v>-74.62867541</v>
      </c>
      <c r="G601" s="1">
        <v>10</v>
      </c>
      <c r="H601" s="1" t="s">
        <v>490</v>
      </c>
      <c r="I601" s="1" t="s">
        <v>122</v>
      </c>
      <c r="J601" s="1" t="s">
        <v>491</v>
      </c>
      <c r="K601" s="1" t="s">
        <v>494</v>
      </c>
      <c r="L601" s="1"/>
      <c r="M601" s="1" t="s">
        <v>494</v>
      </c>
      <c r="N601" s="1" t="s">
        <v>495</v>
      </c>
      <c r="O601" s="1" t="s">
        <v>496</v>
      </c>
      <c r="P601" s="20">
        <v>3</v>
      </c>
      <c r="Q601" s="1" t="s">
        <v>518</v>
      </c>
      <c r="R601" s="21" t="s">
        <v>519</v>
      </c>
      <c r="S601" s="1" t="s">
        <v>506</v>
      </c>
    </row>
    <row r="602" spans="1:19" ht="24" customHeight="1" x14ac:dyDescent="0.15">
      <c r="A602" s="1" t="s">
        <v>119</v>
      </c>
      <c r="B602" s="1" t="s">
        <v>120</v>
      </c>
      <c r="C602" s="1">
        <v>3069</v>
      </c>
      <c r="D602" s="18">
        <v>10</v>
      </c>
      <c r="E602" s="18">
        <v>6.46201968</v>
      </c>
      <c r="F602" s="18">
        <v>-74.628727569999995</v>
      </c>
      <c r="G602" s="1">
        <v>10</v>
      </c>
      <c r="H602" s="1" t="s">
        <v>490</v>
      </c>
      <c r="I602" s="1" t="s">
        <v>122</v>
      </c>
      <c r="J602" s="1" t="s">
        <v>491</v>
      </c>
      <c r="K602" s="1" t="s">
        <v>494</v>
      </c>
      <c r="L602" s="1"/>
      <c r="M602" s="1" t="s">
        <v>494</v>
      </c>
      <c r="N602" s="1" t="s">
        <v>495</v>
      </c>
      <c r="O602" s="1" t="s">
        <v>496</v>
      </c>
      <c r="P602" s="20">
        <v>3</v>
      </c>
      <c r="Q602" s="1" t="s">
        <v>518</v>
      </c>
      <c r="R602" s="21" t="s">
        <v>519</v>
      </c>
      <c r="S602" s="1" t="s">
        <v>506</v>
      </c>
    </row>
    <row r="603" spans="1:19" ht="24" customHeight="1" x14ac:dyDescent="0.15">
      <c r="A603" s="1" t="s">
        <v>119</v>
      </c>
      <c r="B603" s="1" t="s">
        <v>120</v>
      </c>
      <c r="C603" s="1">
        <v>3070</v>
      </c>
      <c r="D603" s="18">
        <v>10</v>
      </c>
      <c r="E603" s="18">
        <v>6.4619492799999998</v>
      </c>
      <c r="F603" s="18">
        <v>-74.628783850000005</v>
      </c>
      <c r="G603" s="1">
        <v>10</v>
      </c>
      <c r="H603" s="1" t="s">
        <v>490</v>
      </c>
      <c r="I603" s="1" t="s">
        <v>122</v>
      </c>
      <c r="J603" s="1" t="s">
        <v>513</v>
      </c>
      <c r="K603" s="1" t="s">
        <v>494</v>
      </c>
      <c r="L603" s="1"/>
      <c r="M603" s="1" t="s">
        <v>494</v>
      </c>
      <c r="N603" s="1" t="s">
        <v>495</v>
      </c>
      <c r="O603" s="1" t="s">
        <v>496</v>
      </c>
      <c r="P603" s="20">
        <v>3</v>
      </c>
      <c r="Q603" s="1" t="s">
        <v>518</v>
      </c>
      <c r="R603" s="21" t="s">
        <v>519</v>
      </c>
      <c r="S603" s="1" t="s">
        <v>506</v>
      </c>
    </row>
    <row r="604" spans="1:19" ht="24" customHeight="1" x14ac:dyDescent="0.15">
      <c r="A604" s="1" t="s">
        <v>119</v>
      </c>
      <c r="B604" s="1" t="s">
        <v>120</v>
      </c>
      <c r="C604" s="1">
        <v>3071</v>
      </c>
      <c r="D604" s="18">
        <v>10</v>
      </c>
      <c r="E604" s="18">
        <v>6.4618838600000004</v>
      </c>
      <c r="F604" s="18">
        <v>-74.628843160000002</v>
      </c>
      <c r="G604" s="1">
        <v>10</v>
      </c>
      <c r="H604" s="1" t="s">
        <v>490</v>
      </c>
      <c r="I604" s="1" t="s">
        <v>122</v>
      </c>
      <c r="J604" s="1" t="s">
        <v>491</v>
      </c>
      <c r="K604" s="1" t="s">
        <v>494</v>
      </c>
      <c r="L604" s="1"/>
      <c r="M604" s="1" t="s">
        <v>494</v>
      </c>
      <c r="N604" s="1" t="s">
        <v>495</v>
      </c>
      <c r="O604" s="1" t="s">
        <v>496</v>
      </c>
      <c r="P604" s="20">
        <v>3</v>
      </c>
      <c r="Q604" s="1" t="s">
        <v>518</v>
      </c>
      <c r="R604" s="21" t="s">
        <v>519</v>
      </c>
      <c r="S604" s="1" t="s">
        <v>506</v>
      </c>
    </row>
    <row r="605" spans="1:19" ht="24" customHeight="1" x14ac:dyDescent="0.15">
      <c r="A605" s="1" t="s">
        <v>119</v>
      </c>
      <c r="B605" s="1" t="s">
        <v>120</v>
      </c>
      <c r="C605" s="1">
        <v>3072</v>
      </c>
      <c r="D605" s="18">
        <v>10</v>
      </c>
      <c r="E605" s="18">
        <v>6.4618249299999997</v>
      </c>
      <c r="F605" s="18">
        <v>-74.62890342</v>
      </c>
      <c r="G605" s="1">
        <v>10</v>
      </c>
      <c r="H605" s="1" t="s">
        <v>490</v>
      </c>
      <c r="I605" s="1" t="s">
        <v>122</v>
      </c>
      <c r="J605" s="1" t="s">
        <v>491</v>
      </c>
      <c r="K605" s="1" t="s">
        <v>494</v>
      </c>
      <c r="L605" s="1"/>
      <c r="M605" s="1" t="s">
        <v>494</v>
      </c>
      <c r="N605" s="1" t="s">
        <v>495</v>
      </c>
      <c r="O605" s="1" t="s">
        <v>496</v>
      </c>
      <c r="P605" s="20">
        <v>3</v>
      </c>
      <c r="Q605" s="1" t="s">
        <v>518</v>
      </c>
      <c r="R605" s="21" t="s">
        <v>519</v>
      </c>
      <c r="S605" s="1" t="s">
        <v>506</v>
      </c>
    </row>
    <row r="606" spans="1:19" ht="24" customHeight="1" x14ac:dyDescent="0.15">
      <c r="A606" s="1" t="s">
        <v>119</v>
      </c>
      <c r="B606" s="1" t="s">
        <v>120</v>
      </c>
      <c r="C606" s="1">
        <v>3073</v>
      </c>
      <c r="D606" s="18">
        <v>10</v>
      </c>
      <c r="E606" s="18">
        <v>6.4617736700000004</v>
      </c>
      <c r="F606" s="18">
        <v>-74.628962849999994</v>
      </c>
      <c r="G606" s="1">
        <v>10</v>
      </c>
      <c r="H606" s="1" t="s">
        <v>490</v>
      </c>
      <c r="I606" s="1" t="s">
        <v>122</v>
      </c>
      <c r="J606" s="1" t="s">
        <v>491</v>
      </c>
      <c r="K606" s="1" t="s">
        <v>494</v>
      </c>
      <c r="L606" s="1"/>
      <c r="M606" s="1" t="s">
        <v>494</v>
      </c>
      <c r="N606" s="1" t="s">
        <v>495</v>
      </c>
      <c r="O606" s="1" t="s">
        <v>496</v>
      </c>
      <c r="P606" s="20">
        <v>3</v>
      </c>
      <c r="Q606" s="1" t="s">
        <v>518</v>
      </c>
      <c r="R606" s="21" t="s">
        <v>519</v>
      </c>
      <c r="S606" s="1" t="s">
        <v>506</v>
      </c>
    </row>
    <row r="607" spans="1:19" ht="24" customHeight="1" x14ac:dyDescent="0.15">
      <c r="A607" s="1" t="s">
        <v>119</v>
      </c>
      <c r="B607" s="1" t="s">
        <v>120</v>
      </c>
      <c r="C607" s="1">
        <v>3074</v>
      </c>
      <c r="D607" s="18">
        <v>10</v>
      </c>
      <c r="E607" s="18">
        <v>6.4617249599999997</v>
      </c>
      <c r="F607" s="18">
        <v>-74.629023880000005</v>
      </c>
      <c r="G607" s="1">
        <v>10</v>
      </c>
      <c r="H607" s="1" t="s">
        <v>490</v>
      </c>
      <c r="I607" s="1" t="s">
        <v>122</v>
      </c>
      <c r="J607" s="1" t="s">
        <v>491</v>
      </c>
      <c r="K607" s="1" t="s">
        <v>494</v>
      </c>
      <c r="L607" s="1"/>
      <c r="M607" s="1" t="s">
        <v>494</v>
      </c>
      <c r="N607" s="1" t="s">
        <v>495</v>
      </c>
      <c r="O607" s="1" t="s">
        <v>496</v>
      </c>
      <c r="P607" s="20">
        <v>3</v>
      </c>
      <c r="Q607" s="1" t="s">
        <v>518</v>
      </c>
      <c r="R607" s="21" t="s">
        <v>519</v>
      </c>
      <c r="S607" s="1" t="s">
        <v>506</v>
      </c>
    </row>
    <row r="608" spans="1:19" ht="24" customHeight="1" x14ac:dyDescent="0.15">
      <c r="A608" s="1" t="s">
        <v>119</v>
      </c>
      <c r="B608" s="1" t="s">
        <v>120</v>
      </c>
      <c r="C608" s="1">
        <v>3075</v>
      </c>
      <c r="D608" s="18">
        <v>10</v>
      </c>
      <c r="E608" s="18">
        <v>6.4616776800000002</v>
      </c>
      <c r="F608" s="18">
        <v>-74.629083710000003</v>
      </c>
      <c r="G608" s="1">
        <v>10</v>
      </c>
      <c r="H608" s="1" t="s">
        <v>490</v>
      </c>
      <c r="I608" s="1" t="s">
        <v>122</v>
      </c>
      <c r="J608" s="1" t="s">
        <v>491</v>
      </c>
      <c r="K608" s="1" t="s">
        <v>494</v>
      </c>
      <c r="L608" s="1"/>
      <c r="M608" s="1" t="s">
        <v>494</v>
      </c>
      <c r="N608" s="1" t="s">
        <v>495</v>
      </c>
      <c r="O608" s="1" t="s">
        <v>496</v>
      </c>
      <c r="P608" s="20">
        <v>3</v>
      </c>
      <c r="Q608" s="1" t="s">
        <v>518</v>
      </c>
      <c r="R608" s="21" t="s">
        <v>519</v>
      </c>
      <c r="S608" s="1" t="s">
        <v>506</v>
      </c>
    </row>
    <row r="609" spans="1:19" ht="24" customHeight="1" x14ac:dyDescent="0.15">
      <c r="A609" s="1" t="s">
        <v>119</v>
      </c>
      <c r="B609" s="1" t="s">
        <v>120</v>
      </c>
      <c r="C609" s="1">
        <v>3076</v>
      </c>
      <c r="D609" s="18">
        <v>10</v>
      </c>
      <c r="E609" s="18">
        <v>6.4616315100000001</v>
      </c>
      <c r="F609" s="18">
        <v>-74.629142459999997</v>
      </c>
      <c r="G609" s="1">
        <v>10</v>
      </c>
      <c r="H609" s="1" t="s">
        <v>490</v>
      </c>
      <c r="I609" s="1" t="s">
        <v>122</v>
      </c>
      <c r="J609" s="1" t="s">
        <v>491</v>
      </c>
      <c r="K609" s="1" t="s">
        <v>494</v>
      </c>
      <c r="L609" s="1"/>
      <c r="M609" s="1" t="s">
        <v>494</v>
      </c>
      <c r="N609" s="1" t="s">
        <v>495</v>
      </c>
      <c r="O609" s="1" t="s">
        <v>496</v>
      </c>
      <c r="P609" s="20">
        <v>3</v>
      </c>
      <c r="Q609" s="1" t="s">
        <v>518</v>
      </c>
      <c r="R609" s="21" t="s">
        <v>519</v>
      </c>
      <c r="S609" s="1" t="s">
        <v>506</v>
      </c>
    </row>
    <row r="610" spans="1:19" ht="24" customHeight="1" x14ac:dyDescent="0.15">
      <c r="A610" s="1" t="s">
        <v>119</v>
      </c>
      <c r="B610" s="1" t="s">
        <v>120</v>
      </c>
      <c r="C610" s="1">
        <v>3077</v>
      </c>
      <c r="D610" s="18">
        <v>10</v>
      </c>
      <c r="E610" s="18">
        <v>6.4615857600000002</v>
      </c>
      <c r="F610" s="18">
        <v>-74.629200890000007</v>
      </c>
      <c r="G610" s="1">
        <v>10</v>
      </c>
      <c r="H610" s="1" t="s">
        <v>490</v>
      </c>
      <c r="I610" s="1" t="s">
        <v>122</v>
      </c>
      <c r="J610" s="1" t="s">
        <v>491</v>
      </c>
      <c r="K610" s="1" t="s">
        <v>494</v>
      </c>
      <c r="L610" s="1"/>
      <c r="M610" s="1" t="s">
        <v>494</v>
      </c>
      <c r="N610" s="1" t="s">
        <v>495</v>
      </c>
      <c r="O610" s="1" t="s">
        <v>496</v>
      </c>
      <c r="P610" s="20">
        <v>3</v>
      </c>
      <c r="Q610" s="1" t="s">
        <v>518</v>
      </c>
      <c r="R610" s="21" t="s">
        <v>519</v>
      </c>
      <c r="S610" s="1" t="s">
        <v>506</v>
      </c>
    </row>
    <row r="611" spans="1:19" ht="24" customHeight="1" x14ac:dyDescent="0.15">
      <c r="A611" s="1" t="s">
        <v>119</v>
      </c>
      <c r="B611" s="1" t="s">
        <v>120</v>
      </c>
      <c r="C611" s="1">
        <v>3078</v>
      </c>
      <c r="D611" s="18">
        <v>10</v>
      </c>
      <c r="E611" s="18">
        <v>6.4615391200000003</v>
      </c>
      <c r="F611" s="18">
        <v>-74.629260479999999</v>
      </c>
      <c r="G611" s="1">
        <v>10</v>
      </c>
      <c r="H611" s="1" t="s">
        <v>490</v>
      </c>
      <c r="I611" s="1" t="s">
        <v>122</v>
      </c>
      <c r="J611" s="1" t="s">
        <v>491</v>
      </c>
      <c r="K611" s="1" t="s">
        <v>494</v>
      </c>
      <c r="L611" s="1"/>
      <c r="M611" s="1" t="s">
        <v>494</v>
      </c>
      <c r="N611" s="1" t="s">
        <v>495</v>
      </c>
      <c r="O611" s="1" t="s">
        <v>496</v>
      </c>
      <c r="P611" s="20">
        <v>3</v>
      </c>
      <c r="Q611" s="1" t="s">
        <v>518</v>
      </c>
      <c r="R611" s="21" t="s">
        <v>519</v>
      </c>
      <c r="S611" s="1" t="s">
        <v>506</v>
      </c>
    </row>
    <row r="612" spans="1:19" ht="24" customHeight="1" x14ac:dyDescent="0.15">
      <c r="A612" s="1" t="s">
        <v>119</v>
      </c>
      <c r="B612" s="1" t="s">
        <v>120</v>
      </c>
      <c r="C612" s="1">
        <v>3079</v>
      </c>
      <c r="D612" s="18">
        <v>10</v>
      </c>
      <c r="E612" s="18">
        <v>6.4614924399999998</v>
      </c>
      <c r="F612" s="18">
        <v>-74.629320739999997</v>
      </c>
      <c r="G612" s="1">
        <v>10</v>
      </c>
      <c r="H612" s="1" t="s">
        <v>490</v>
      </c>
      <c r="I612" s="1" t="s">
        <v>122</v>
      </c>
      <c r="J612" s="1" t="s">
        <v>491</v>
      </c>
      <c r="K612" s="1" t="s">
        <v>494</v>
      </c>
      <c r="L612" s="1"/>
      <c r="M612" s="1" t="s">
        <v>494</v>
      </c>
      <c r="N612" s="1" t="s">
        <v>495</v>
      </c>
      <c r="O612" s="1" t="s">
        <v>496</v>
      </c>
      <c r="P612" s="20">
        <v>3</v>
      </c>
      <c r="Q612" s="1" t="s">
        <v>518</v>
      </c>
      <c r="R612" s="21" t="s">
        <v>519</v>
      </c>
      <c r="S612" s="1" t="s">
        <v>506</v>
      </c>
    </row>
    <row r="613" spans="1:19" ht="24" customHeight="1" x14ac:dyDescent="0.15">
      <c r="A613" s="1" t="s">
        <v>119</v>
      </c>
      <c r="B613" s="1" t="s">
        <v>120</v>
      </c>
      <c r="C613" s="1">
        <v>3080</v>
      </c>
      <c r="D613" s="18">
        <v>10</v>
      </c>
      <c r="E613" s="18">
        <v>6.4614451600000002</v>
      </c>
      <c r="F613" s="18">
        <v>-74.629381210000005</v>
      </c>
      <c r="G613" s="1">
        <v>10</v>
      </c>
      <c r="H613" s="1" t="s">
        <v>490</v>
      </c>
      <c r="I613" s="1" t="s">
        <v>122</v>
      </c>
      <c r="J613" s="1" t="s">
        <v>491</v>
      </c>
      <c r="K613" s="1" t="s">
        <v>494</v>
      </c>
      <c r="L613" s="1"/>
      <c r="M613" s="1" t="s">
        <v>494</v>
      </c>
      <c r="N613" s="1" t="s">
        <v>495</v>
      </c>
      <c r="O613" s="1" t="s">
        <v>496</v>
      </c>
      <c r="P613" s="20">
        <v>3</v>
      </c>
      <c r="Q613" s="1" t="s">
        <v>518</v>
      </c>
      <c r="R613" s="21" t="s">
        <v>519</v>
      </c>
      <c r="S613" s="1" t="s">
        <v>506</v>
      </c>
    </row>
    <row r="614" spans="1:19" ht="24" customHeight="1" x14ac:dyDescent="0.15">
      <c r="A614" s="1" t="s">
        <v>119</v>
      </c>
      <c r="B614" s="1" t="s">
        <v>120</v>
      </c>
      <c r="C614" s="1">
        <v>3081</v>
      </c>
      <c r="D614" s="18">
        <v>10</v>
      </c>
      <c r="E614" s="18">
        <v>6.4613936299999999</v>
      </c>
      <c r="F614" s="18">
        <v>-74.629446509999994</v>
      </c>
      <c r="G614" s="1">
        <v>10</v>
      </c>
      <c r="H614" s="1" t="s">
        <v>490</v>
      </c>
      <c r="I614" s="1" t="s">
        <v>122</v>
      </c>
      <c r="J614" s="1" t="s">
        <v>491</v>
      </c>
      <c r="K614" s="1" t="s">
        <v>494</v>
      </c>
      <c r="L614" s="1"/>
      <c r="M614" s="1" t="s">
        <v>494</v>
      </c>
      <c r="N614" s="1" t="s">
        <v>495</v>
      </c>
      <c r="O614" s="1" t="s">
        <v>496</v>
      </c>
      <c r="P614" s="20">
        <v>3</v>
      </c>
      <c r="Q614" s="1" t="s">
        <v>518</v>
      </c>
      <c r="R614" s="21" t="s">
        <v>519</v>
      </c>
      <c r="S614" s="1" t="s">
        <v>506</v>
      </c>
    </row>
    <row r="615" spans="1:19" ht="24" customHeight="1" x14ac:dyDescent="0.15">
      <c r="A615" s="1" t="s">
        <v>119</v>
      </c>
      <c r="B615" s="1" t="s">
        <v>120</v>
      </c>
      <c r="C615" s="1">
        <v>3083</v>
      </c>
      <c r="D615" s="18">
        <v>10</v>
      </c>
      <c r="E615" s="18">
        <v>6.4612821599999997</v>
      </c>
      <c r="F615" s="18">
        <v>-74.62958544</v>
      </c>
      <c r="G615" s="1">
        <v>10</v>
      </c>
      <c r="H615" s="1" t="s">
        <v>490</v>
      </c>
      <c r="I615" s="1" t="s">
        <v>122</v>
      </c>
      <c r="J615" s="1" t="s">
        <v>491</v>
      </c>
      <c r="K615" s="1" t="s">
        <v>494</v>
      </c>
      <c r="L615" s="1"/>
      <c r="M615" s="1" t="s">
        <v>494</v>
      </c>
      <c r="N615" s="1" t="s">
        <v>495</v>
      </c>
      <c r="O615" s="1" t="s">
        <v>496</v>
      </c>
      <c r="P615" s="20">
        <v>3</v>
      </c>
      <c r="Q615" s="1" t="s">
        <v>518</v>
      </c>
      <c r="R615" s="21" t="s">
        <v>519</v>
      </c>
      <c r="S615" s="1" t="s">
        <v>506</v>
      </c>
    </row>
    <row r="616" spans="1:19" ht="24" customHeight="1" x14ac:dyDescent="0.15">
      <c r="A616" s="1" t="s">
        <v>119</v>
      </c>
      <c r="B616" s="1" t="s">
        <v>120</v>
      </c>
      <c r="C616" s="1">
        <v>3084</v>
      </c>
      <c r="D616" s="18">
        <v>10</v>
      </c>
      <c r="E616" s="18">
        <v>6.4612259200000004</v>
      </c>
      <c r="F616" s="18">
        <v>-74.629655580000005</v>
      </c>
      <c r="G616" s="1">
        <v>10</v>
      </c>
      <c r="H616" s="1" t="s">
        <v>490</v>
      </c>
      <c r="I616" s="1" t="s">
        <v>122</v>
      </c>
      <c r="J616" s="1" t="s">
        <v>491</v>
      </c>
      <c r="K616" s="1" t="s">
        <v>494</v>
      </c>
      <c r="L616" s="1"/>
      <c r="M616" s="1" t="s">
        <v>494</v>
      </c>
      <c r="N616" s="1" t="s">
        <v>495</v>
      </c>
      <c r="O616" s="1" t="s">
        <v>496</v>
      </c>
      <c r="P616" s="20">
        <v>3</v>
      </c>
      <c r="Q616" s="1" t="s">
        <v>518</v>
      </c>
      <c r="R616" s="21" t="s">
        <v>519</v>
      </c>
      <c r="S616" s="1" t="s">
        <v>506</v>
      </c>
    </row>
    <row r="617" spans="1:19" ht="24" customHeight="1" x14ac:dyDescent="0.15">
      <c r="A617" s="1" t="s">
        <v>119</v>
      </c>
      <c r="B617" s="1" t="s">
        <v>120</v>
      </c>
      <c r="C617" s="1">
        <v>3085</v>
      </c>
      <c r="D617" s="18">
        <v>10</v>
      </c>
      <c r="E617" s="18">
        <v>6.4611703499999997</v>
      </c>
      <c r="F617" s="18">
        <v>-74.629723170000005</v>
      </c>
      <c r="G617" s="1">
        <v>10</v>
      </c>
      <c r="H617" s="1" t="s">
        <v>490</v>
      </c>
      <c r="I617" s="1" t="s">
        <v>122</v>
      </c>
      <c r="J617" s="1" t="s">
        <v>491</v>
      </c>
      <c r="K617" s="1" t="s">
        <v>494</v>
      </c>
      <c r="L617" s="1"/>
      <c r="M617" s="1" t="s">
        <v>494</v>
      </c>
      <c r="N617" s="1" t="s">
        <v>495</v>
      </c>
      <c r="O617" s="1" t="s">
        <v>496</v>
      </c>
      <c r="P617" s="20">
        <v>3</v>
      </c>
      <c r="Q617" s="1" t="s">
        <v>518</v>
      </c>
      <c r="R617" s="21" t="s">
        <v>519</v>
      </c>
      <c r="S617" s="1" t="s">
        <v>506</v>
      </c>
    </row>
    <row r="618" spans="1:19" ht="24" customHeight="1" x14ac:dyDescent="0.15">
      <c r="A618" s="1" t="s">
        <v>119</v>
      </c>
      <c r="B618" s="1" t="s">
        <v>120</v>
      </c>
      <c r="C618" s="1">
        <v>3086</v>
      </c>
      <c r="D618" s="18">
        <v>10</v>
      </c>
      <c r="E618" s="18">
        <v>6.4611172300000002</v>
      </c>
      <c r="F618" s="18">
        <v>-74.629787429999993</v>
      </c>
      <c r="G618" s="1">
        <v>10</v>
      </c>
      <c r="H618" s="1" t="s">
        <v>490</v>
      </c>
      <c r="I618" s="1" t="s">
        <v>122</v>
      </c>
      <c r="J618" s="1" t="s">
        <v>491</v>
      </c>
      <c r="K618" s="1" t="s">
        <v>494</v>
      </c>
      <c r="L618" s="1"/>
      <c r="M618" s="1" t="s">
        <v>494</v>
      </c>
      <c r="N618" s="1" t="s">
        <v>495</v>
      </c>
      <c r="O618" s="1" t="s">
        <v>496</v>
      </c>
      <c r="P618" s="20">
        <v>3</v>
      </c>
      <c r="Q618" s="1" t="s">
        <v>518</v>
      </c>
      <c r="R618" s="21" t="s">
        <v>519</v>
      </c>
      <c r="S618" s="1" t="s">
        <v>506</v>
      </c>
    </row>
    <row r="619" spans="1:19" ht="24" customHeight="1" x14ac:dyDescent="0.15">
      <c r="A619" s="1" t="s">
        <v>119</v>
      </c>
      <c r="B619" s="1" t="s">
        <v>120</v>
      </c>
      <c r="C619" s="1">
        <v>3087</v>
      </c>
      <c r="D619" s="18">
        <v>10</v>
      </c>
      <c r="E619" s="18">
        <v>6.4610644800000001</v>
      </c>
      <c r="F619" s="18">
        <v>-74.629851250000002</v>
      </c>
      <c r="G619" s="1">
        <v>10</v>
      </c>
      <c r="H619" s="1" t="s">
        <v>490</v>
      </c>
      <c r="I619" s="1" t="s">
        <v>122</v>
      </c>
      <c r="J619" s="1" t="s">
        <v>491</v>
      </c>
      <c r="K619" s="1" t="s">
        <v>494</v>
      </c>
      <c r="L619" s="1"/>
      <c r="M619" s="1" t="s">
        <v>494</v>
      </c>
      <c r="N619" s="1" t="s">
        <v>495</v>
      </c>
      <c r="O619" s="1" t="s">
        <v>496</v>
      </c>
      <c r="P619" s="20">
        <v>3</v>
      </c>
      <c r="Q619" s="1" t="s">
        <v>518</v>
      </c>
      <c r="R619" s="21" t="s">
        <v>519</v>
      </c>
      <c r="S619" s="1" t="s">
        <v>506</v>
      </c>
    </row>
    <row r="620" spans="1:19" ht="24" customHeight="1" x14ac:dyDescent="0.15">
      <c r="A620" s="1" t="s">
        <v>119</v>
      </c>
      <c r="B620" s="1" t="s">
        <v>120</v>
      </c>
      <c r="C620" s="1">
        <v>3088</v>
      </c>
      <c r="D620" s="18">
        <v>10</v>
      </c>
      <c r="E620" s="18">
        <v>6.4610110299999999</v>
      </c>
      <c r="F620" s="18">
        <v>-74.629916140000006</v>
      </c>
      <c r="G620" s="1">
        <v>10</v>
      </c>
      <c r="H620" s="1" t="s">
        <v>490</v>
      </c>
      <c r="I620" s="1" t="s">
        <v>122</v>
      </c>
      <c r="J620" s="1" t="s">
        <v>491</v>
      </c>
      <c r="K620" s="1" t="s">
        <v>494</v>
      </c>
      <c r="L620" s="1"/>
      <c r="M620" s="1" t="s">
        <v>494</v>
      </c>
      <c r="N620" s="1" t="s">
        <v>495</v>
      </c>
      <c r="O620" s="1" t="s">
        <v>496</v>
      </c>
      <c r="P620" s="20">
        <v>3</v>
      </c>
      <c r="Q620" s="1" t="s">
        <v>518</v>
      </c>
      <c r="R620" s="21" t="s">
        <v>519</v>
      </c>
      <c r="S620" s="1" t="s">
        <v>506</v>
      </c>
    </row>
    <row r="621" spans="1:19" ht="24" customHeight="1" x14ac:dyDescent="0.15">
      <c r="A621" s="1" t="s">
        <v>119</v>
      </c>
      <c r="B621" s="1" t="s">
        <v>120</v>
      </c>
      <c r="C621" s="1">
        <v>3090</v>
      </c>
      <c r="D621" s="18">
        <v>10</v>
      </c>
      <c r="E621" s="18">
        <v>6.4609023399999996</v>
      </c>
      <c r="F621" s="18">
        <v>-74.630055769999998</v>
      </c>
      <c r="G621" s="1">
        <v>10</v>
      </c>
      <c r="H621" s="1" t="s">
        <v>490</v>
      </c>
      <c r="I621" s="1" t="s">
        <v>122</v>
      </c>
      <c r="J621" s="1" t="s">
        <v>491</v>
      </c>
      <c r="K621" s="1" t="s">
        <v>494</v>
      </c>
      <c r="L621" s="1"/>
      <c r="M621" s="1" t="s">
        <v>494</v>
      </c>
      <c r="N621" s="1" t="s">
        <v>495</v>
      </c>
      <c r="O621" s="1" t="s">
        <v>496</v>
      </c>
      <c r="P621" s="20">
        <v>3</v>
      </c>
      <c r="Q621" s="1" t="s">
        <v>518</v>
      </c>
      <c r="R621" s="21" t="s">
        <v>519</v>
      </c>
      <c r="S621" s="1" t="s">
        <v>506</v>
      </c>
    </row>
    <row r="622" spans="1:19" ht="24" customHeight="1" x14ac:dyDescent="0.15">
      <c r="A622" s="1" t="s">
        <v>119</v>
      </c>
      <c r="B622" s="1" t="s">
        <v>120</v>
      </c>
      <c r="C622" s="1">
        <v>3091</v>
      </c>
      <c r="D622" s="18">
        <v>10</v>
      </c>
      <c r="E622" s="18">
        <v>6.4608512400000002</v>
      </c>
      <c r="F622" s="18">
        <v>-74.630129330000003</v>
      </c>
      <c r="G622" s="1">
        <v>10</v>
      </c>
      <c r="H622" s="1" t="s">
        <v>490</v>
      </c>
      <c r="I622" s="1" t="s">
        <v>122</v>
      </c>
      <c r="J622" s="1" t="s">
        <v>491</v>
      </c>
      <c r="K622" s="1" t="s">
        <v>494</v>
      </c>
      <c r="L622" s="1"/>
      <c r="M622" s="1" t="s">
        <v>494</v>
      </c>
      <c r="N622" s="1" t="s">
        <v>495</v>
      </c>
      <c r="O622" s="1" t="s">
        <v>496</v>
      </c>
      <c r="P622" s="20">
        <v>3</v>
      </c>
      <c r="Q622" s="1" t="s">
        <v>518</v>
      </c>
      <c r="R622" s="21" t="s">
        <v>519</v>
      </c>
      <c r="S622" s="1" t="s">
        <v>506</v>
      </c>
    </row>
    <row r="623" spans="1:19" ht="24" customHeight="1" x14ac:dyDescent="0.15">
      <c r="A623" s="1" t="s">
        <v>119</v>
      </c>
      <c r="B623" s="1" t="s">
        <v>120</v>
      </c>
      <c r="C623" s="1">
        <v>3092</v>
      </c>
      <c r="D623" s="18">
        <v>10</v>
      </c>
      <c r="E623" s="18">
        <v>6.4608008799999999</v>
      </c>
      <c r="F623" s="18">
        <v>-74.630203710000004</v>
      </c>
      <c r="G623" s="1">
        <v>10</v>
      </c>
      <c r="H623" s="1" t="s">
        <v>490</v>
      </c>
      <c r="I623" s="1" t="s">
        <v>122</v>
      </c>
      <c r="J623" s="1" t="s">
        <v>491</v>
      </c>
      <c r="K623" s="1" t="s">
        <v>494</v>
      </c>
      <c r="L623" s="1"/>
      <c r="M623" s="1" t="s">
        <v>494</v>
      </c>
      <c r="N623" s="1" t="s">
        <v>495</v>
      </c>
      <c r="O623" s="1" t="s">
        <v>496</v>
      </c>
      <c r="P623" s="20">
        <v>3</v>
      </c>
      <c r="Q623" s="1" t="s">
        <v>518</v>
      </c>
      <c r="R623" s="21" t="s">
        <v>519</v>
      </c>
      <c r="S623" s="1" t="s">
        <v>506</v>
      </c>
    </row>
    <row r="624" spans="1:19" ht="24" customHeight="1" x14ac:dyDescent="0.15">
      <c r="A624" s="1" t="s">
        <v>119</v>
      </c>
      <c r="B624" s="1" t="s">
        <v>120</v>
      </c>
      <c r="C624" s="1">
        <v>3093</v>
      </c>
      <c r="D624" s="18">
        <v>10</v>
      </c>
      <c r="E624" s="18">
        <v>6.4607516399999998</v>
      </c>
      <c r="F624" s="18">
        <v>-74.630279220000006</v>
      </c>
      <c r="G624" s="1">
        <v>10</v>
      </c>
      <c r="H624" s="1" t="s">
        <v>490</v>
      </c>
      <c r="I624" s="1" t="s">
        <v>122</v>
      </c>
      <c r="J624" s="1" t="s">
        <v>491</v>
      </c>
      <c r="K624" s="1" t="s">
        <v>494</v>
      </c>
      <c r="L624" s="1"/>
      <c r="M624" s="1" t="s">
        <v>494</v>
      </c>
      <c r="N624" s="1" t="s">
        <v>495</v>
      </c>
      <c r="O624" s="1" t="s">
        <v>496</v>
      </c>
      <c r="P624" s="20">
        <v>3</v>
      </c>
      <c r="Q624" s="1" t="s">
        <v>518</v>
      </c>
      <c r="R624" s="21" t="s">
        <v>519</v>
      </c>
      <c r="S624" s="1" t="s">
        <v>506</v>
      </c>
    </row>
    <row r="625" spans="1:19" ht="24" customHeight="1" x14ac:dyDescent="0.15">
      <c r="A625" s="1" t="s">
        <v>119</v>
      </c>
      <c r="B625" s="1" t="s">
        <v>120</v>
      </c>
      <c r="C625" s="1">
        <v>3094</v>
      </c>
      <c r="D625" s="18">
        <v>10</v>
      </c>
      <c r="E625" s="18">
        <v>6.4607022900000004</v>
      </c>
      <c r="F625" s="18">
        <v>-74.630354890000007</v>
      </c>
      <c r="G625" s="1">
        <v>10</v>
      </c>
      <c r="H625" s="1" t="s">
        <v>490</v>
      </c>
      <c r="I625" s="1" t="s">
        <v>122</v>
      </c>
      <c r="J625" s="1" t="s">
        <v>491</v>
      </c>
      <c r="K625" s="1" t="s">
        <v>494</v>
      </c>
      <c r="L625" s="1"/>
      <c r="M625" s="1" t="s">
        <v>494</v>
      </c>
      <c r="N625" s="1" t="s">
        <v>495</v>
      </c>
      <c r="O625" s="1" t="s">
        <v>496</v>
      </c>
      <c r="P625" s="20">
        <v>3</v>
      </c>
      <c r="Q625" s="1" t="s">
        <v>518</v>
      </c>
      <c r="R625" s="21" t="s">
        <v>519</v>
      </c>
      <c r="S625" s="1" t="s">
        <v>506</v>
      </c>
    </row>
    <row r="626" spans="1:19" ht="24" customHeight="1" x14ac:dyDescent="0.15">
      <c r="A626" s="1" t="s">
        <v>119</v>
      </c>
      <c r="B626" s="1" t="s">
        <v>120</v>
      </c>
      <c r="C626" s="1">
        <v>3095</v>
      </c>
      <c r="D626" s="18">
        <v>10</v>
      </c>
      <c r="E626" s="18">
        <v>6.4606515099999999</v>
      </c>
      <c r="F626" s="18">
        <v>-74.630429629999995</v>
      </c>
      <c r="G626" s="1">
        <v>10</v>
      </c>
      <c r="H626" s="1" t="s">
        <v>490</v>
      </c>
      <c r="I626" s="1" t="s">
        <v>122</v>
      </c>
      <c r="J626" s="1" t="s">
        <v>491</v>
      </c>
      <c r="K626" s="1" t="s">
        <v>494</v>
      </c>
      <c r="L626" s="1"/>
      <c r="M626" s="1" t="s">
        <v>494</v>
      </c>
      <c r="N626" s="1" t="s">
        <v>495</v>
      </c>
      <c r="O626" s="1" t="s">
        <v>496</v>
      </c>
      <c r="P626" s="20">
        <v>3</v>
      </c>
      <c r="Q626" s="1" t="s">
        <v>518</v>
      </c>
      <c r="R626" s="21" t="s">
        <v>519</v>
      </c>
      <c r="S626" s="1" t="s">
        <v>506</v>
      </c>
    </row>
    <row r="627" spans="1:19" ht="24" customHeight="1" x14ac:dyDescent="0.15">
      <c r="A627" s="1" t="s">
        <v>119</v>
      </c>
      <c r="B627" s="1" t="s">
        <v>120</v>
      </c>
      <c r="C627" s="1">
        <v>3096</v>
      </c>
      <c r="D627" s="18">
        <v>10</v>
      </c>
      <c r="E627" s="18">
        <v>6.4605987100000002</v>
      </c>
      <c r="F627" s="18">
        <v>-74.630502890000002</v>
      </c>
      <c r="G627" s="1">
        <v>10</v>
      </c>
      <c r="H627" s="1" t="s">
        <v>490</v>
      </c>
      <c r="I627" s="1" t="s">
        <v>122</v>
      </c>
      <c r="J627" s="1" t="s">
        <v>491</v>
      </c>
      <c r="K627" s="1" t="s">
        <v>494</v>
      </c>
      <c r="L627" s="1"/>
      <c r="M627" s="1" t="s">
        <v>494</v>
      </c>
      <c r="N627" s="1" t="s">
        <v>495</v>
      </c>
      <c r="O627" s="1" t="s">
        <v>496</v>
      </c>
      <c r="P627" s="20">
        <v>3</v>
      </c>
      <c r="Q627" s="1" t="s">
        <v>518</v>
      </c>
      <c r="R627" s="21" t="s">
        <v>519</v>
      </c>
      <c r="S627" s="1" t="s">
        <v>506</v>
      </c>
    </row>
    <row r="628" spans="1:19" ht="24" customHeight="1" x14ac:dyDescent="0.15">
      <c r="A628" s="1" t="s">
        <v>119</v>
      </c>
      <c r="B628" s="1" t="s">
        <v>120</v>
      </c>
      <c r="C628" s="1">
        <v>3097</v>
      </c>
      <c r="D628" s="18">
        <v>10</v>
      </c>
      <c r="E628" s="18">
        <v>6.46054321</v>
      </c>
      <c r="F628" s="18">
        <v>-74.630572950000001</v>
      </c>
      <c r="G628" s="1">
        <v>10</v>
      </c>
      <c r="H628" s="1" t="s">
        <v>490</v>
      </c>
      <c r="I628" s="1" t="s">
        <v>122</v>
      </c>
      <c r="J628" s="1" t="s">
        <v>491</v>
      </c>
      <c r="K628" s="1" t="s">
        <v>494</v>
      </c>
      <c r="L628" s="1"/>
      <c r="M628" s="1" t="s">
        <v>494</v>
      </c>
      <c r="N628" s="1" t="s">
        <v>495</v>
      </c>
      <c r="O628" s="1" t="s">
        <v>496</v>
      </c>
      <c r="P628" s="20">
        <v>3</v>
      </c>
      <c r="Q628" s="1" t="s">
        <v>518</v>
      </c>
      <c r="R628" s="21" t="s">
        <v>519</v>
      </c>
      <c r="S628" s="1" t="s">
        <v>506</v>
      </c>
    </row>
    <row r="629" spans="1:19" ht="24" customHeight="1" x14ac:dyDescent="0.15">
      <c r="A629" s="1" t="s">
        <v>119</v>
      </c>
      <c r="B629" s="1" t="s">
        <v>120</v>
      </c>
      <c r="C629" s="1">
        <v>3098</v>
      </c>
      <c r="D629" s="18">
        <v>10</v>
      </c>
      <c r="E629" s="18">
        <v>6.4604864900000001</v>
      </c>
      <c r="F629" s="18">
        <v>-74.630641310000001</v>
      </c>
      <c r="G629" s="1">
        <v>10</v>
      </c>
      <c r="H629" s="1" t="s">
        <v>490</v>
      </c>
      <c r="I629" s="1" t="s">
        <v>122</v>
      </c>
      <c r="J629" s="1" t="s">
        <v>491</v>
      </c>
      <c r="K629" s="1" t="s">
        <v>494</v>
      </c>
      <c r="L629" s="1"/>
      <c r="M629" s="1" t="s">
        <v>494</v>
      </c>
      <c r="N629" s="1" t="s">
        <v>495</v>
      </c>
      <c r="O629" s="1" t="s">
        <v>496</v>
      </c>
      <c r="P629" s="20">
        <v>3</v>
      </c>
      <c r="Q629" s="1" t="s">
        <v>518</v>
      </c>
      <c r="R629" s="21" t="s">
        <v>519</v>
      </c>
      <c r="S629" s="1" t="s">
        <v>506</v>
      </c>
    </row>
    <row r="630" spans="1:19" ht="24" customHeight="1" x14ac:dyDescent="0.15">
      <c r="A630" s="1" t="s">
        <v>119</v>
      </c>
      <c r="B630" s="1" t="s">
        <v>120</v>
      </c>
      <c r="C630" s="1">
        <v>3099</v>
      </c>
      <c r="D630" s="18">
        <v>10</v>
      </c>
      <c r="E630" s="18">
        <v>6.4604285299999997</v>
      </c>
      <c r="F630" s="18">
        <v>-74.63070913</v>
      </c>
      <c r="G630" s="1">
        <v>10</v>
      </c>
      <c r="H630" s="1" t="s">
        <v>490</v>
      </c>
      <c r="I630" s="1" t="s">
        <v>122</v>
      </c>
      <c r="J630" s="1" t="s">
        <v>491</v>
      </c>
      <c r="K630" s="1" t="s">
        <v>494</v>
      </c>
      <c r="L630" s="1"/>
      <c r="M630" s="1" t="s">
        <v>494</v>
      </c>
      <c r="N630" s="1" t="s">
        <v>495</v>
      </c>
      <c r="O630" s="1" t="s">
        <v>496</v>
      </c>
      <c r="P630" s="20">
        <v>3</v>
      </c>
      <c r="Q630" s="1" t="s">
        <v>518</v>
      </c>
      <c r="R630" s="21" t="s">
        <v>519</v>
      </c>
      <c r="S630" s="1" t="s">
        <v>506</v>
      </c>
    </row>
    <row r="631" spans="1:19" ht="24" customHeight="1" x14ac:dyDescent="0.15">
      <c r="A631" s="1" t="s">
        <v>119</v>
      </c>
      <c r="B631" s="1" t="s">
        <v>120</v>
      </c>
      <c r="C631" s="1">
        <v>3100</v>
      </c>
      <c r="D631" s="18">
        <v>10</v>
      </c>
      <c r="E631" s="18">
        <v>6.4603691899999998</v>
      </c>
      <c r="F631" s="18">
        <v>-74.630776580000003</v>
      </c>
      <c r="G631" s="1">
        <v>10</v>
      </c>
      <c r="H631" s="1" t="s">
        <v>490</v>
      </c>
      <c r="I631" s="1" t="s">
        <v>122</v>
      </c>
      <c r="J631" s="1" t="s">
        <v>491</v>
      </c>
      <c r="K631" s="1" t="s">
        <v>494</v>
      </c>
      <c r="L631" s="1"/>
      <c r="M631" s="1" t="s">
        <v>494</v>
      </c>
      <c r="N631" s="1" t="s">
        <v>495</v>
      </c>
      <c r="O631" s="1" t="s">
        <v>496</v>
      </c>
      <c r="P631" s="20">
        <v>3</v>
      </c>
      <c r="Q631" s="1" t="s">
        <v>518</v>
      </c>
      <c r="R631" s="21" t="s">
        <v>519</v>
      </c>
      <c r="S631" s="1" t="s">
        <v>506</v>
      </c>
    </row>
    <row r="632" spans="1:19" ht="24" customHeight="1" x14ac:dyDescent="0.15">
      <c r="A632" s="1" t="s">
        <v>119</v>
      </c>
      <c r="B632" s="1" t="s">
        <v>120</v>
      </c>
      <c r="C632" s="1">
        <v>3101</v>
      </c>
      <c r="D632" s="18">
        <v>10</v>
      </c>
      <c r="E632" s="18">
        <v>6.4603091399999997</v>
      </c>
      <c r="F632" s="18">
        <v>-74.630843740000003</v>
      </c>
      <c r="G632" s="1">
        <v>10</v>
      </c>
      <c r="H632" s="1" t="s">
        <v>490</v>
      </c>
      <c r="I632" s="1" t="s">
        <v>122</v>
      </c>
      <c r="J632" s="1" t="s">
        <v>491</v>
      </c>
      <c r="K632" s="1" t="s">
        <v>494</v>
      </c>
      <c r="L632" s="1"/>
      <c r="M632" s="1" t="s">
        <v>494</v>
      </c>
      <c r="N632" s="1" t="s">
        <v>495</v>
      </c>
      <c r="O632" s="1" t="s">
        <v>496</v>
      </c>
      <c r="P632" s="20">
        <v>3</v>
      </c>
      <c r="Q632" s="1" t="s">
        <v>518</v>
      </c>
      <c r="R632" s="21" t="s">
        <v>519</v>
      </c>
      <c r="S632" s="1" t="s">
        <v>506</v>
      </c>
    </row>
    <row r="633" spans="1:19" ht="24" customHeight="1" x14ac:dyDescent="0.15">
      <c r="A633" s="1" t="s">
        <v>119</v>
      </c>
      <c r="B633" s="1" t="s">
        <v>120</v>
      </c>
      <c r="C633" s="1">
        <v>3102</v>
      </c>
      <c r="D633" s="18">
        <v>10</v>
      </c>
      <c r="E633" s="18">
        <v>6.4602515399999998</v>
      </c>
      <c r="F633" s="18">
        <v>-74.630912140000007</v>
      </c>
      <c r="G633" s="1">
        <v>10</v>
      </c>
      <c r="H633" s="1" t="s">
        <v>490</v>
      </c>
      <c r="I633" s="1" t="s">
        <v>122</v>
      </c>
      <c r="J633" s="1" t="s">
        <v>491</v>
      </c>
      <c r="K633" s="1" t="s">
        <v>494</v>
      </c>
      <c r="L633" s="1"/>
      <c r="M633" s="1" t="s">
        <v>494</v>
      </c>
      <c r="N633" s="1" t="s">
        <v>495</v>
      </c>
      <c r="O633" s="1" t="s">
        <v>496</v>
      </c>
      <c r="P633" s="20">
        <v>3</v>
      </c>
      <c r="Q633" s="1" t="s">
        <v>518</v>
      </c>
      <c r="R633" s="21" t="s">
        <v>519</v>
      </c>
      <c r="S633" s="1" t="s">
        <v>506</v>
      </c>
    </row>
    <row r="634" spans="1:19" ht="24" customHeight="1" x14ac:dyDescent="0.15">
      <c r="A634" s="1" t="s">
        <v>119</v>
      </c>
      <c r="B634" s="1" t="s">
        <v>120</v>
      </c>
      <c r="C634" s="1">
        <v>3103</v>
      </c>
      <c r="D634" s="18">
        <v>10</v>
      </c>
      <c r="E634" s="18">
        <v>6.4601961799999996</v>
      </c>
      <c r="F634" s="18">
        <v>-74.630981930000004</v>
      </c>
      <c r="G634" s="1">
        <v>10</v>
      </c>
      <c r="H634" s="1" t="s">
        <v>490</v>
      </c>
      <c r="I634" s="1" t="s">
        <v>122</v>
      </c>
      <c r="J634" s="1" t="s">
        <v>491</v>
      </c>
      <c r="K634" s="1" t="s">
        <v>494</v>
      </c>
      <c r="L634" s="1"/>
      <c r="M634" s="1" t="s">
        <v>494</v>
      </c>
      <c r="N634" s="1" t="s">
        <v>495</v>
      </c>
      <c r="O634" s="1" t="s">
        <v>496</v>
      </c>
      <c r="P634" s="20">
        <v>3</v>
      </c>
      <c r="Q634" s="1" t="s">
        <v>518</v>
      </c>
      <c r="R634" s="21" t="s">
        <v>519</v>
      </c>
      <c r="S634" s="1" t="s">
        <v>506</v>
      </c>
    </row>
    <row r="635" spans="1:19" ht="24" customHeight="1" x14ac:dyDescent="0.15">
      <c r="A635" s="1" t="s">
        <v>119</v>
      </c>
      <c r="B635" s="1" t="s">
        <v>120</v>
      </c>
      <c r="C635" s="1">
        <v>3104</v>
      </c>
      <c r="D635" s="18">
        <v>10</v>
      </c>
      <c r="E635" s="18">
        <v>6.4601424600000001</v>
      </c>
      <c r="F635" s="18">
        <v>-74.631052639999993</v>
      </c>
      <c r="G635" s="1">
        <v>10</v>
      </c>
      <c r="H635" s="1" t="s">
        <v>490</v>
      </c>
      <c r="I635" s="1" t="s">
        <v>122</v>
      </c>
      <c r="J635" s="1" t="s">
        <v>491</v>
      </c>
      <c r="K635" s="1" t="s">
        <v>494</v>
      </c>
      <c r="L635" s="1"/>
      <c r="M635" s="1" t="s">
        <v>494</v>
      </c>
      <c r="N635" s="1" t="s">
        <v>495</v>
      </c>
      <c r="O635" s="1" t="s">
        <v>496</v>
      </c>
      <c r="P635" s="20">
        <v>3</v>
      </c>
      <c r="Q635" s="1" t="s">
        <v>518</v>
      </c>
      <c r="R635" s="21" t="s">
        <v>519</v>
      </c>
      <c r="S635" s="1" t="s">
        <v>506</v>
      </c>
    </row>
    <row r="636" spans="1:19" ht="24" customHeight="1" x14ac:dyDescent="0.15">
      <c r="A636" s="1" t="s">
        <v>119</v>
      </c>
      <c r="B636" s="1" t="s">
        <v>120</v>
      </c>
      <c r="C636" s="1">
        <v>3105</v>
      </c>
      <c r="D636" s="18">
        <v>10</v>
      </c>
      <c r="E636" s="18">
        <v>6.4600896099999998</v>
      </c>
      <c r="F636" s="18">
        <v>-74.631124060000005</v>
      </c>
      <c r="G636" s="1">
        <v>10</v>
      </c>
      <c r="H636" s="1" t="s">
        <v>490</v>
      </c>
      <c r="I636" s="1" t="s">
        <v>122</v>
      </c>
      <c r="J636" s="1" t="s">
        <v>491</v>
      </c>
      <c r="K636" s="1" t="s">
        <v>494</v>
      </c>
      <c r="L636" s="1"/>
      <c r="M636" s="1" t="s">
        <v>494</v>
      </c>
      <c r="N636" s="1" t="s">
        <v>495</v>
      </c>
      <c r="O636" s="1" t="s">
        <v>496</v>
      </c>
      <c r="P636" s="20">
        <v>3</v>
      </c>
      <c r="Q636" s="1" t="s">
        <v>518</v>
      </c>
      <c r="R636" s="21" t="s">
        <v>519</v>
      </c>
      <c r="S636" s="1" t="s">
        <v>506</v>
      </c>
    </row>
    <row r="637" spans="1:19" ht="24" customHeight="1" x14ac:dyDescent="0.15">
      <c r="A637" s="1" t="s">
        <v>119</v>
      </c>
      <c r="B637" s="1" t="s">
        <v>120</v>
      </c>
      <c r="C637" s="1">
        <v>3106</v>
      </c>
      <c r="D637" s="18">
        <v>10</v>
      </c>
      <c r="E637" s="18">
        <v>6.46003667</v>
      </c>
      <c r="F637" s="18">
        <v>-74.631195689999998</v>
      </c>
      <c r="G637" s="1">
        <v>10</v>
      </c>
      <c r="H637" s="1" t="s">
        <v>490</v>
      </c>
      <c r="I637" s="1" t="s">
        <v>122</v>
      </c>
      <c r="J637" s="1" t="s">
        <v>491</v>
      </c>
      <c r="K637" s="1" t="s">
        <v>494</v>
      </c>
      <c r="L637" s="1"/>
      <c r="M637" s="1" t="s">
        <v>494</v>
      </c>
      <c r="N637" s="1" t="s">
        <v>495</v>
      </c>
      <c r="O637" s="1" t="s">
        <v>496</v>
      </c>
      <c r="P637" s="20">
        <v>3</v>
      </c>
      <c r="Q637" s="1" t="s">
        <v>518</v>
      </c>
      <c r="R637" s="21" t="s">
        <v>519</v>
      </c>
      <c r="S637" s="1" t="s">
        <v>506</v>
      </c>
    </row>
    <row r="638" spans="1:19" ht="24" customHeight="1" x14ac:dyDescent="0.15">
      <c r="A638" s="1" t="s">
        <v>119</v>
      </c>
      <c r="B638" s="1" t="s">
        <v>120</v>
      </c>
      <c r="C638" s="1">
        <v>3107</v>
      </c>
      <c r="D638" s="18">
        <v>10</v>
      </c>
      <c r="E638" s="18">
        <v>6.4599831400000003</v>
      </c>
      <c r="F638" s="18">
        <v>-74.631267010000002</v>
      </c>
      <c r="G638" s="1">
        <v>10</v>
      </c>
      <c r="H638" s="1" t="s">
        <v>490</v>
      </c>
      <c r="I638" s="1" t="s">
        <v>122</v>
      </c>
      <c r="J638" s="1" t="s">
        <v>491</v>
      </c>
      <c r="K638" s="1" t="s">
        <v>494</v>
      </c>
      <c r="L638" s="1"/>
      <c r="M638" s="1" t="s">
        <v>494</v>
      </c>
      <c r="N638" s="1" t="s">
        <v>495</v>
      </c>
      <c r="O638" s="1" t="s">
        <v>496</v>
      </c>
      <c r="P638" s="20">
        <v>3</v>
      </c>
      <c r="Q638" s="1" t="s">
        <v>518</v>
      </c>
      <c r="R638" s="21" t="s">
        <v>519</v>
      </c>
      <c r="S638" s="1" t="s">
        <v>506</v>
      </c>
    </row>
    <row r="639" spans="1:19" ht="24" customHeight="1" x14ac:dyDescent="0.15">
      <c r="A639" s="1" t="s">
        <v>119</v>
      </c>
      <c r="B639" s="1" t="s">
        <v>120</v>
      </c>
      <c r="C639" s="1">
        <v>3108</v>
      </c>
      <c r="D639" s="18">
        <v>10</v>
      </c>
      <c r="E639" s="18">
        <v>6.4599288599999998</v>
      </c>
      <c r="F639" s="18">
        <v>-74.631337709999997</v>
      </c>
      <c r="G639" s="1">
        <v>10</v>
      </c>
      <c r="H639" s="1" t="s">
        <v>490</v>
      </c>
      <c r="I639" s="1" t="s">
        <v>122</v>
      </c>
      <c r="J639" s="1" t="s">
        <v>491</v>
      </c>
      <c r="K639" s="1" t="s">
        <v>494</v>
      </c>
      <c r="L639" s="1"/>
      <c r="M639" s="1" t="s">
        <v>494</v>
      </c>
      <c r="N639" s="1" t="s">
        <v>495</v>
      </c>
      <c r="O639" s="1" t="s">
        <v>496</v>
      </c>
      <c r="P639" s="20">
        <v>3</v>
      </c>
      <c r="Q639" s="1" t="s">
        <v>518</v>
      </c>
      <c r="R639" s="21" t="s">
        <v>519</v>
      </c>
      <c r="S639" s="1" t="s">
        <v>506</v>
      </c>
    </row>
    <row r="640" spans="1:19" ht="24" customHeight="1" x14ac:dyDescent="0.15">
      <c r="A640" s="1" t="s">
        <v>119</v>
      </c>
      <c r="B640" s="1" t="s">
        <v>120</v>
      </c>
      <c r="C640" s="1">
        <v>3109</v>
      </c>
      <c r="D640" s="18">
        <v>10</v>
      </c>
      <c r="E640" s="18">
        <v>6.4598763200000002</v>
      </c>
      <c r="F640" s="18">
        <v>-74.631408769999993</v>
      </c>
      <c r="G640" s="1">
        <v>10</v>
      </c>
      <c r="H640" s="1" t="s">
        <v>490</v>
      </c>
      <c r="I640" s="1" t="s">
        <v>122</v>
      </c>
      <c r="J640" s="1" t="s">
        <v>491</v>
      </c>
      <c r="K640" s="1" t="s">
        <v>494</v>
      </c>
      <c r="L640" s="1"/>
      <c r="M640" s="1" t="s">
        <v>494</v>
      </c>
      <c r="N640" s="1" t="s">
        <v>495</v>
      </c>
      <c r="O640" s="1" t="s">
        <v>496</v>
      </c>
      <c r="P640" s="20">
        <v>3</v>
      </c>
      <c r="Q640" s="1" t="s">
        <v>518</v>
      </c>
      <c r="R640" s="21" t="s">
        <v>519</v>
      </c>
      <c r="S640" s="1" t="s">
        <v>506</v>
      </c>
    </row>
    <row r="641" spans="1:19" ht="24" customHeight="1" x14ac:dyDescent="0.15">
      <c r="A641" s="1" t="s">
        <v>119</v>
      </c>
      <c r="B641" s="1" t="s">
        <v>120</v>
      </c>
      <c r="C641" s="1">
        <v>3110</v>
      </c>
      <c r="D641" s="18">
        <v>10</v>
      </c>
      <c r="E641" s="18">
        <v>6.4598262100000001</v>
      </c>
      <c r="F641" s="18">
        <v>-74.631481460000003</v>
      </c>
      <c r="G641" s="1">
        <v>10</v>
      </c>
      <c r="H641" s="1" t="s">
        <v>490</v>
      </c>
      <c r="I641" s="1" t="s">
        <v>122</v>
      </c>
      <c r="J641" s="1" t="s">
        <v>491</v>
      </c>
      <c r="K641" s="1" t="s">
        <v>494</v>
      </c>
      <c r="L641" s="1"/>
      <c r="M641" s="1" t="s">
        <v>494</v>
      </c>
      <c r="N641" s="1" t="s">
        <v>495</v>
      </c>
      <c r="O641" s="1" t="s">
        <v>496</v>
      </c>
      <c r="P641" s="20">
        <v>3</v>
      </c>
      <c r="Q641" s="1" t="s">
        <v>518</v>
      </c>
      <c r="R641" s="21" t="s">
        <v>519</v>
      </c>
      <c r="S641" s="1" t="s">
        <v>506</v>
      </c>
    </row>
    <row r="642" spans="1:19" ht="24" customHeight="1" x14ac:dyDescent="0.15">
      <c r="A642" s="1" t="s">
        <v>119</v>
      </c>
      <c r="B642" s="1" t="s">
        <v>120</v>
      </c>
      <c r="C642" s="1">
        <v>3111</v>
      </c>
      <c r="D642" s="18">
        <v>10</v>
      </c>
      <c r="E642" s="18">
        <v>6.45977771</v>
      </c>
      <c r="F642" s="18">
        <v>-74.631555849999998</v>
      </c>
      <c r="G642" s="1">
        <v>10</v>
      </c>
      <c r="H642" s="1" t="s">
        <v>490</v>
      </c>
      <c r="I642" s="1" t="s">
        <v>122</v>
      </c>
      <c r="J642" s="1" t="s">
        <v>491</v>
      </c>
      <c r="K642" s="1" t="s">
        <v>494</v>
      </c>
      <c r="L642" s="1"/>
      <c r="M642" s="1" t="s">
        <v>494</v>
      </c>
      <c r="N642" s="1" t="s">
        <v>495</v>
      </c>
      <c r="O642" s="1" t="s">
        <v>496</v>
      </c>
      <c r="P642" s="20">
        <v>3</v>
      </c>
      <c r="Q642" s="1" t="s">
        <v>518</v>
      </c>
      <c r="R642" s="21" t="s">
        <v>519</v>
      </c>
      <c r="S642" s="1" t="s">
        <v>506</v>
      </c>
    </row>
    <row r="643" spans="1:19" ht="24" customHeight="1" x14ac:dyDescent="0.15">
      <c r="A643" s="1" t="s">
        <v>119</v>
      </c>
      <c r="B643" s="1" t="s">
        <v>120</v>
      </c>
      <c r="C643" s="1">
        <v>3112</v>
      </c>
      <c r="D643" s="18">
        <v>10</v>
      </c>
      <c r="E643" s="18">
        <v>6.4597298600000004</v>
      </c>
      <c r="F643" s="18">
        <v>-74.631632659999994</v>
      </c>
      <c r="G643" s="1">
        <v>10</v>
      </c>
      <c r="H643" s="1" t="s">
        <v>490</v>
      </c>
      <c r="I643" s="1" t="s">
        <v>122</v>
      </c>
      <c r="J643" s="1" t="s">
        <v>491</v>
      </c>
      <c r="K643" s="1" t="s">
        <v>494</v>
      </c>
      <c r="L643" s="1"/>
      <c r="M643" s="1" t="s">
        <v>494</v>
      </c>
      <c r="N643" s="1" t="s">
        <v>495</v>
      </c>
      <c r="O643" s="1" t="s">
        <v>496</v>
      </c>
      <c r="P643" s="20">
        <v>3</v>
      </c>
      <c r="Q643" s="1" t="s">
        <v>518</v>
      </c>
      <c r="R643" s="21" t="s">
        <v>519</v>
      </c>
      <c r="S643" s="1" t="s">
        <v>506</v>
      </c>
    </row>
    <row r="644" spans="1:19" ht="24" customHeight="1" x14ac:dyDescent="0.15">
      <c r="A644" s="1" t="s">
        <v>119</v>
      </c>
      <c r="B644" s="1" t="s">
        <v>120</v>
      </c>
      <c r="C644" s="1">
        <v>3114</v>
      </c>
      <c r="D644" s="18">
        <v>10</v>
      </c>
      <c r="E644" s="18">
        <v>6.4596375200000002</v>
      </c>
      <c r="F644" s="18">
        <v>-74.631786840000004</v>
      </c>
      <c r="G644" s="1">
        <v>10</v>
      </c>
      <c r="H644" s="1" t="s">
        <v>490</v>
      </c>
      <c r="I644" s="1" t="s">
        <v>122</v>
      </c>
      <c r="J644" s="1" t="s">
        <v>491</v>
      </c>
      <c r="K644" s="1" t="s">
        <v>494</v>
      </c>
      <c r="L644" s="1"/>
      <c r="M644" s="1" t="s">
        <v>494</v>
      </c>
      <c r="N644" s="1" t="s">
        <v>495</v>
      </c>
      <c r="O644" s="1" t="s">
        <v>496</v>
      </c>
      <c r="P644" s="20">
        <v>3</v>
      </c>
      <c r="Q644" s="1" t="s">
        <v>518</v>
      </c>
      <c r="R644" s="21" t="s">
        <v>519</v>
      </c>
      <c r="S644" s="1" t="s">
        <v>506</v>
      </c>
    </row>
    <row r="645" spans="1:19" ht="24" customHeight="1" x14ac:dyDescent="0.15">
      <c r="A645" s="1" t="s">
        <v>119</v>
      </c>
      <c r="B645" s="1" t="s">
        <v>120</v>
      </c>
      <c r="C645" s="1">
        <v>3115</v>
      </c>
      <c r="D645" s="18">
        <v>10</v>
      </c>
      <c r="E645" s="18">
        <v>6.4595945099999996</v>
      </c>
      <c r="F645" s="18">
        <v>-74.631863760000002</v>
      </c>
      <c r="G645" s="1">
        <v>10</v>
      </c>
      <c r="H645" s="1" t="s">
        <v>490</v>
      </c>
      <c r="I645" s="1" t="s">
        <v>122</v>
      </c>
      <c r="J645" s="1" t="s">
        <v>491</v>
      </c>
      <c r="K645" s="1" t="s">
        <v>494</v>
      </c>
      <c r="L645" s="1"/>
      <c r="M645" s="1" t="s">
        <v>494</v>
      </c>
      <c r="N645" s="1" t="s">
        <v>495</v>
      </c>
      <c r="O645" s="1" t="s">
        <v>496</v>
      </c>
      <c r="P645" s="20">
        <v>3</v>
      </c>
      <c r="Q645" s="1" t="s">
        <v>518</v>
      </c>
      <c r="R645" s="21" t="s">
        <v>519</v>
      </c>
      <c r="S645" s="1" t="s">
        <v>506</v>
      </c>
    </row>
    <row r="646" spans="1:19" ht="24" customHeight="1" x14ac:dyDescent="0.15">
      <c r="A646" s="1" t="s">
        <v>119</v>
      </c>
      <c r="B646" s="1" t="s">
        <v>120</v>
      </c>
      <c r="C646" s="1">
        <v>3116</v>
      </c>
      <c r="D646" s="18">
        <v>10</v>
      </c>
      <c r="E646" s="18">
        <v>6.4595521099999997</v>
      </c>
      <c r="F646" s="18">
        <v>-74.631939340000002</v>
      </c>
      <c r="G646" s="1">
        <v>10</v>
      </c>
      <c r="H646" s="1" t="s">
        <v>490</v>
      </c>
      <c r="I646" s="1" t="s">
        <v>122</v>
      </c>
      <c r="J646" s="1" t="s">
        <v>491</v>
      </c>
      <c r="K646" s="1" t="s">
        <v>494</v>
      </c>
      <c r="L646" s="1"/>
      <c r="M646" s="1" t="s">
        <v>494</v>
      </c>
      <c r="N646" s="1" t="s">
        <v>495</v>
      </c>
      <c r="O646" s="1" t="s">
        <v>496</v>
      </c>
      <c r="P646" s="20">
        <v>3</v>
      </c>
      <c r="Q646" s="1" t="s">
        <v>518</v>
      </c>
      <c r="R646" s="21" t="s">
        <v>519</v>
      </c>
      <c r="S646" s="1" t="s">
        <v>506</v>
      </c>
    </row>
    <row r="647" spans="1:19" ht="24" customHeight="1" x14ac:dyDescent="0.15">
      <c r="A647" s="1" t="s">
        <v>119</v>
      </c>
      <c r="B647" s="1" t="s">
        <v>120</v>
      </c>
      <c r="C647" s="1">
        <v>3117</v>
      </c>
      <c r="D647" s="18">
        <v>10</v>
      </c>
      <c r="E647" s="18">
        <v>6.4595093300000004</v>
      </c>
      <c r="F647" s="18">
        <v>-74.632014159999997</v>
      </c>
      <c r="G647" s="1">
        <v>10</v>
      </c>
      <c r="H647" s="1" t="s">
        <v>490</v>
      </c>
      <c r="I647" s="1" t="s">
        <v>122</v>
      </c>
      <c r="J647" s="1" t="s">
        <v>491</v>
      </c>
      <c r="K647" s="1" t="s">
        <v>494</v>
      </c>
      <c r="L647" s="1"/>
      <c r="M647" s="1" t="s">
        <v>494</v>
      </c>
      <c r="N647" s="1" t="s">
        <v>495</v>
      </c>
      <c r="O647" s="1" t="s">
        <v>496</v>
      </c>
      <c r="P647" s="20">
        <v>3</v>
      </c>
      <c r="Q647" s="1" t="s">
        <v>518</v>
      </c>
      <c r="R647" s="21" t="s">
        <v>519</v>
      </c>
      <c r="S647" s="1" t="s">
        <v>506</v>
      </c>
    </row>
    <row r="648" spans="1:19" ht="24" customHeight="1" x14ac:dyDescent="0.15">
      <c r="A648" s="1" t="s">
        <v>119</v>
      </c>
      <c r="B648" s="1" t="s">
        <v>120</v>
      </c>
      <c r="C648" s="1">
        <v>3118</v>
      </c>
      <c r="D648" s="18">
        <v>10</v>
      </c>
      <c r="E648" s="18">
        <v>6.45946541</v>
      </c>
      <c r="F648" s="18">
        <v>-74.632088859999996</v>
      </c>
      <c r="G648" s="1">
        <v>10</v>
      </c>
      <c r="H648" s="1" t="s">
        <v>490</v>
      </c>
      <c r="I648" s="1" t="s">
        <v>122</v>
      </c>
      <c r="J648" s="1" t="s">
        <v>491</v>
      </c>
      <c r="K648" s="1" t="s">
        <v>494</v>
      </c>
      <c r="L648" s="1"/>
      <c r="M648" s="1" t="s">
        <v>494</v>
      </c>
      <c r="N648" s="1" t="s">
        <v>495</v>
      </c>
      <c r="O648" s="1" t="s">
        <v>496</v>
      </c>
      <c r="P648" s="20">
        <v>3</v>
      </c>
      <c r="Q648" s="1" t="s">
        <v>518</v>
      </c>
      <c r="R648" s="21" t="s">
        <v>519</v>
      </c>
      <c r="S648" s="1" t="s">
        <v>506</v>
      </c>
    </row>
    <row r="649" spans="1:19" ht="24" customHeight="1" x14ac:dyDescent="0.15">
      <c r="A649" s="1" t="s">
        <v>119</v>
      </c>
      <c r="B649" s="1" t="s">
        <v>120</v>
      </c>
      <c r="C649" s="1">
        <v>3119</v>
      </c>
      <c r="D649" s="18">
        <v>10</v>
      </c>
      <c r="E649" s="18">
        <v>6.4594202799999998</v>
      </c>
      <c r="F649" s="18">
        <v>-74.632163660000003</v>
      </c>
      <c r="G649" s="1">
        <v>10</v>
      </c>
      <c r="H649" s="1" t="s">
        <v>490</v>
      </c>
      <c r="I649" s="1" t="s">
        <v>122</v>
      </c>
      <c r="J649" s="1" t="s">
        <v>491</v>
      </c>
      <c r="K649" s="1" t="s">
        <v>494</v>
      </c>
      <c r="L649" s="1"/>
      <c r="M649" s="1" t="s">
        <v>494</v>
      </c>
      <c r="N649" s="1" t="s">
        <v>495</v>
      </c>
      <c r="O649" s="1" t="s">
        <v>496</v>
      </c>
      <c r="P649" s="20">
        <v>3</v>
      </c>
      <c r="Q649" s="1" t="s">
        <v>518</v>
      </c>
      <c r="R649" s="21" t="s">
        <v>519</v>
      </c>
      <c r="S649" s="1" t="s">
        <v>506</v>
      </c>
    </row>
    <row r="650" spans="1:19" ht="24" customHeight="1" x14ac:dyDescent="0.15">
      <c r="A650" s="1" t="s">
        <v>119</v>
      </c>
      <c r="B650" s="1" t="s">
        <v>120</v>
      </c>
      <c r="C650" s="1">
        <v>3120</v>
      </c>
      <c r="D650" s="18">
        <v>10</v>
      </c>
      <c r="E650" s="18">
        <v>6.4593633099999996</v>
      </c>
      <c r="F650" s="18">
        <v>-74.632231259999998</v>
      </c>
      <c r="G650" s="1">
        <v>10</v>
      </c>
      <c r="H650" s="1" t="s">
        <v>490</v>
      </c>
      <c r="I650" s="1" t="s">
        <v>122</v>
      </c>
      <c r="J650" s="1" t="s">
        <v>491</v>
      </c>
      <c r="K650" s="1" t="s">
        <v>494</v>
      </c>
      <c r="L650" s="1"/>
      <c r="M650" s="1" t="s">
        <v>494</v>
      </c>
      <c r="N650" s="1" t="s">
        <v>495</v>
      </c>
      <c r="O650" s="1" t="s">
        <v>496</v>
      </c>
      <c r="P650" s="20">
        <v>3</v>
      </c>
      <c r="Q650" s="1" t="s">
        <v>518</v>
      </c>
      <c r="R650" s="21" t="s">
        <v>519</v>
      </c>
      <c r="S650" s="1" t="s">
        <v>506</v>
      </c>
    </row>
    <row r="651" spans="1:19" ht="24" customHeight="1" x14ac:dyDescent="0.15">
      <c r="A651" s="1" t="s">
        <v>119</v>
      </c>
      <c r="B651" s="1" t="s">
        <v>120</v>
      </c>
      <c r="C651" s="1">
        <v>3121</v>
      </c>
      <c r="D651" s="18">
        <v>10</v>
      </c>
      <c r="E651" s="18">
        <v>6.4592941100000001</v>
      </c>
      <c r="F651" s="18">
        <v>-74.632286460000003</v>
      </c>
      <c r="G651" s="1">
        <v>10</v>
      </c>
      <c r="H651" s="1" t="s">
        <v>490</v>
      </c>
      <c r="I651" s="1" t="s">
        <v>122</v>
      </c>
      <c r="J651" s="1" t="s">
        <v>491</v>
      </c>
      <c r="K651" s="1" t="s">
        <v>494</v>
      </c>
      <c r="L651" s="1"/>
      <c r="M651" s="1" t="s">
        <v>494</v>
      </c>
      <c r="N651" s="1" t="s">
        <v>495</v>
      </c>
      <c r="O651" s="1" t="s">
        <v>496</v>
      </c>
      <c r="P651" s="20">
        <v>3</v>
      </c>
      <c r="Q651" s="1" t="s">
        <v>518</v>
      </c>
      <c r="R651" s="21" t="s">
        <v>519</v>
      </c>
      <c r="S651" s="1" t="s">
        <v>506</v>
      </c>
    </row>
    <row r="652" spans="1:19" ht="24" customHeight="1" x14ac:dyDescent="0.15">
      <c r="A652" s="1" t="s">
        <v>119</v>
      </c>
      <c r="B652" s="1" t="s">
        <v>120</v>
      </c>
      <c r="C652" s="1">
        <v>3122</v>
      </c>
      <c r="D652" s="18">
        <v>10</v>
      </c>
      <c r="E652" s="18">
        <v>6.4592178899999997</v>
      </c>
      <c r="F652" s="18">
        <v>-74.632333590000002</v>
      </c>
      <c r="G652" s="1">
        <v>10</v>
      </c>
      <c r="H652" s="1" t="s">
        <v>490</v>
      </c>
      <c r="I652" s="1" t="s">
        <v>122</v>
      </c>
      <c r="J652" s="1" t="s">
        <v>491</v>
      </c>
      <c r="K652" s="1" t="s">
        <v>494</v>
      </c>
      <c r="L652" s="1"/>
      <c r="M652" s="1" t="s">
        <v>494</v>
      </c>
      <c r="N652" s="1" t="s">
        <v>495</v>
      </c>
      <c r="O652" s="1" t="s">
        <v>496</v>
      </c>
      <c r="P652" s="20">
        <v>3</v>
      </c>
      <c r="Q652" s="1" t="s">
        <v>518</v>
      </c>
      <c r="R652" s="21" t="s">
        <v>519</v>
      </c>
      <c r="S652" s="1" t="s">
        <v>506</v>
      </c>
    </row>
    <row r="653" spans="1:19" ht="24" customHeight="1" x14ac:dyDescent="0.15">
      <c r="A653" s="1" t="s">
        <v>119</v>
      </c>
      <c r="B653" s="1" t="s">
        <v>120</v>
      </c>
      <c r="C653" s="1">
        <v>3123</v>
      </c>
      <c r="D653" s="18">
        <v>10</v>
      </c>
      <c r="E653" s="18">
        <v>6.4591391500000004</v>
      </c>
      <c r="F653" s="18">
        <v>-74.632376910000005</v>
      </c>
      <c r="G653" s="1">
        <v>10</v>
      </c>
      <c r="H653" s="1" t="s">
        <v>490</v>
      </c>
      <c r="I653" s="1" t="s">
        <v>122</v>
      </c>
      <c r="J653" s="1" t="s">
        <v>491</v>
      </c>
      <c r="K653" s="1" t="s">
        <v>494</v>
      </c>
      <c r="L653" s="1"/>
      <c r="M653" s="1" t="s">
        <v>494</v>
      </c>
      <c r="N653" s="1" t="s">
        <v>495</v>
      </c>
      <c r="O653" s="1" t="s">
        <v>496</v>
      </c>
      <c r="P653" s="20">
        <v>3</v>
      </c>
      <c r="Q653" s="1" t="s">
        <v>518</v>
      </c>
      <c r="R653" s="21" t="s">
        <v>519</v>
      </c>
      <c r="S653" s="1" t="s">
        <v>506</v>
      </c>
    </row>
    <row r="654" spans="1:19" ht="24" customHeight="1" x14ac:dyDescent="0.15">
      <c r="A654" s="1" t="s">
        <v>119</v>
      </c>
      <c r="B654" s="1" t="s">
        <v>120</v>
      </c>
      <c r="C654" s="1">
        <v>3124</v>
      </c>
      <c r="D654" s="18">
        <v>10</v>
      </c>
      <c r="E654" s="18">
        <v>6.4590606399999997</v>
      </c>
      <c r="F654" s="18">
        <v>-74.632420809999999</v>
      </c>
      <c r="G654" s="1">
        <v>10</v>
      </c>
      <c r="H654" s="1" t="s">
        <v>490</v>
      </c>
      <c r="I654" s="1" t="s">
        <v>122</v>
      </c>
      <c r="J654" s="1" t="s">
        <v>491</v>
      </c>
      <c r="K654" s="1" t="s">
        <v>494</v>
      </c>
      <c r="L654" s="1"/>
      <c r="M654" s="1" t="s">
        <v>494</v>
      </c>
      <c r="N654" s="1" t="s">
        <v>495</v>
      </c>
      <c r="O654" s="1" t="s">
        <v>496</v>
      </c>
      <c r="P654" s="20">
        <v>3</v>
      </c>
      <c r="Q654" s="1" t="s">
        <v>518</v>
      </c>
      <c r="R654" s="21" t="s">
        <v>519</v>
      </c>
      <c r="S654" s="1" t="s">
        <v>506</v>
      </c>
    </row>
    <row r="655" spans="1:19" ht="24" customHeight="1" x14ac:dyDescent="0.15">
      <c r="A655" s="1" t="s">
        <v>119</v>
      </c>
      <c r="B655" s="1" t="s">
        <v>120</v>
      </c>
      <c r="C655" s="1">
        <v>3125</v>
      </c>
      <c r="D655" s="18">
        <v>10</v>
      </c>
      <c r="E655" s="18">
        <v>6.4589863100000002</v>
      </c>
      <c r="F655" s="18">
        <v>-74.632472010000001</v>
      </c>
      <c r="G655" s="1">
        <v>10</v>
      </c>
      <c r="H655" s="1" t="s">
        <v>490</v>
      </c>
      <c r="I655" s="1" t="s">
        <v>122</v>
      </c>
      <c r="J655" s="1" t="s">
        <v>491</v>
      </c>
      <c r="K655" s="1" t="s">
        <v>494</v>
      </c>
      <c r="L655" s="1"/>
      <c r="M655" s="1" t="s">
        <v>494</v>
      </c>
      <c r="N655" s="1" t="s">
        <v>495</v>
      </c>
      <c r="O655" s="1" t="s">
        <v>496</v>
      </c>
      <c r="P655" s="20">
        <v>3</v>
      </c>
      <c r="Q655" s="1" t="s">
        <v>518</v>
      </c>
      <c r="R655" s="21" t="s">
        <v>519</v>
      </c>
      <c r="S655" s="1" t="s">
        <v>506</v>
      </c>
    </row>
    <row r="656" spans="1:19" ht="24" customHeight="1" x14ac:dyDescent="0.15">
      <c r="A656" s="1" t="s">
        <v>119</v>
      </c>
      <c r="B656" s="1" t="s">
        <v>120</v>
      </c>
      <c r="C656" s="1">
        <v>3126</v>
      </c>
      <c r="D656" s="18">
        <v>10</v>
      </c>
      <c r="E656" s="18">
        <v>6.4589172100000001</v>
      </c>
      <c r="F656" s="18">
        <v>-74.632530209999999</v>
      </c>
      <c r="G656" s="1">
        <v>10</v>
      </c>
      <c r="H656" s="1" t="s">
        <v>490</v>
      </c>
      <c r="I656" s="1" t="s">
        <v>122</v>
      </c>
      <c r="J656" s="1" t="s">
        <v>491</v>
      </c>
      <c r="K656" s="1" t="s">
        <v>494</v>
      </c>
      <c r="L656" s="1"/>
      <c r="M656" s="1" t="s">
        <v>494</v>
      </c>
      <c r="N656" s="1" t="s">
        <v>495</v>
      </c>
      <c r="O656" s="1" t="s">
        <v>496</v>
      </c>
      <c r="P656" s="20">
        <v>3</v>
      </c>
      <c r="Q656" s="1" t="s">
        <v>518</v>
      </c>
      <c r="R656" s="21" t="s">
        <v>519</v>
      </c>
      <c r="S656" s="1" t="s">
        <v>506</v>
      </c>
    </row>
    <row r="657" spans="1:19" ht="24" customHeight="1" x14ac:dyDescent="0.15">
      <c r="A657" s="1" t="s">
        <v>119</v>
      </c>
      <c r="B657" s="1" t="s">
        <v>120</v>
      </c>
      <c r="C657" s="1">
        <v>3127</v>
      </c>
      <c r="D657" s="18">
        <v>10</v>
      </c>
      <c r="E657" s="18">
        <v>6.4588486200000004</v>
      </c>
      <c r="F657" s="18">
        <v>-74.632589109999998</v>
      </c>
      <c r="G657" s="1">
        <v>10</v>
      </c>
      <c r="H657" s="1" t="s">
        <v>490</v>
      </c>
      <c r="I657" s="1" t="s">
        <v>122</v>
      </c>
      <c r="J657" s="1" t="s">
        <v>491</v>
      </c>
      <c r="K657" s="1" t="s">
        <v>494</v>
      </c>
      <c r="L657" s="1"/>
      <c r="M657" s="1" t="s">
        <v>494</v>
      </c>
      <c r="N657" s="1" t="s">
        <v>495</v>
      </c>
      <c r="O657" s="1" t="s">
        <v>496</v>
      </c>
      <c r="P657" s="20">
        <v>3</v>
      </c>
      <c r="Q657" s="1" t="s">
        <v>518</v>
      </c>
      <c r="R657" s="21" t="s">
        <v>519</v>
      </c>
      <c r="S657" s="1" t="s">
        <v>506</v>
      </c>
    </row>
    <row r="658" spans="1:19" ht="24" customHeight="1" x14ac:dyDescent="0.15">
      <c r="A658" s="1" t="s">
        <v>119</v>
      </c>
      <c r="B658" s="1" t="s">
        <v>120</v>
      </c>
      <c r="C658" s="1">
        <v>3128</v>
      </c>
      <c r="D658" s="18">
        <v>10</v>
      </c>
      <c r="E658" s="18">
        <v>6.4587802300000003</v>
      </c>
      <c r="F658" s="18">
        <v>-74.632648219999993</v>
      </c>
      <c r="G658" s="1">
        <v>10</v>
      </c>
      <c r="H658" s="1" t="s">
        <v>490</v>
      </c>
      <c r="I658" s="1" t="s">
        <v>122</v>
      </c>
      <c r="J658" s="1" t="s">
        <v>491</v>
      </c>
      <c r="K658" s="1" t="s">
        <v>494</v>
      </c>
      <c r="L658" s="1"/>
      <c r="M658" s="1" t="s">
        <v>494</v>
      </c>
      <c r="N658" s="1" t="s">
        <v>495</v>
      </c>
      <c r="O658" s="1" t="s">
        <v>496</v>
      </c>
      <c r="P658" s="20">
        <v>3</v>
      </c>
      <c r="Q658" s="1" t="s">
        <v>518</v>
      </c>
      <c r="R658" s="21" t="s">
        <v>519</v>
      </c>
      <c r="S658" s="1" t="s">
        <v>506</v>
      </c>
    </row>
    <row r="659" spans="1:19" ht="24" customHeight="1" x14ac:dyDescent="0.15">
      <c r="A659" s="1" t="s">
        <v>119</v>
      </c>
      <c r="B659" s="1" t="s">
        <v>120</v>
      </c>
      <c r="C659" s="1">
        <v>3129</v>
      </c>
      <c r="D659" s="18">
        <v>10</v>
      </c>
      <c r="E659" s="18">
        <v>6.4587147800000002</v>
      </c>
      <c r="F659" s="18">
        <v>-74.632710220000007</v>
      </c>
      <c r="G659" s="1">
        <v>10</v>
      </c>
      <c r="H659" s="1" t="s">
        <v>490</v>
      </c>
      <c r="I659" s="1" t="s">
        <v>122</v>
      </c>
      <c r="J659" s="1" t="s">
        <v>491</v>
      </c>
      <c r="K659" s="1" t="s">
        <v>494</v>
      </c>
      <c r="L659" s="1"/>
      <c r="M659" s="1" t="s">
        <v>494</v>
      </c>
      <c r="N659" s="1" t="s">
        <v>495</v>
      </c>
      <c r="O659" s="1" t="s">
        <v>496</v>
      </c>
      <c r="P659" s="20">
        <v>3</v>
      </c>
      <c r="Q659" s="1" t="s">
        <v>518</v>
      </c>
      <c r="R659" s="21" t="s">
        <v>519</v>
      </c>
      <c r="S659" s="1" t="s">
        <v>506</v>
      </c>
    </row>
    <row r="660" spans="1:19" ht="24" customHeight="1" x14ac:dyDescent="0.15">
      <c r="A660" s="1" t="s">
        <v>119</v>
      </c>
      <c r="B660" s="1" t="s">
        <v>120</v>
      </c>
      <c r="C660" s="1">
        <v>3130</v>
      </c>
      <c r="D660" s="18">
        <v>10</v>
      </c>
      <c r="E660" s="18">
        <v>6.4586554500000002</v>
      </c>
      <c r="F660" s="18">
        <v>-74.632778119999998</v>
      </c>
      <c r="G660" s="1">
        <v>10</v>
      </c>
      <c r="H660" s="1" t="s">
        <v>490</v>
      </c>
      <c r="I660" s="1" t="s">
        <v>122</v>
      </c>
      <c r="J660" s="1" t="s">
        <v>491</v>
      </c>
      <c r="K660" s="1" t="s">
        <v>494</v>
      </c>
      <c r="L660" s="1"/>
      <c r="M660" s="1" t="s">
        <v>494</v>
      </c>
      <c r="N660" s="1" t="s">
        <v>495</v>
      </c>
      <c r="O660" s="1" t="s">
        <v>496</v>
      </c>
      <c r="P660" s="20">
        <v>3</v>
      </c>
      <c r="Q660" s="1" t="s">
        <v>518</v>
      </c>
      <c r="R660" s="21" t="s">
        <v>519</v>
      </c>
      <c r="S660" s="1" t="s">
        <v>506</v>
      </c>
    </row>
    <row r="661" spans="1:19" ht="24" customHeight="1" x14ac:dyDescent="0.15">
      <c r="A661" s="1" t="s">
        <v>119</v>
      </c>
      <c r="B661" s="1" t="s">
        <v>120</v>
      </c>
      <c r="C661" s="1">
        <v>3131</v>
      </c>
      <c r="D661" s="18">
        <v>10</v>
      </c>
      <c r="E661" s="18">
        <v>6.4586012400000001</v>
      </c>
      <c r="F661" s="18">
        <v>-74.632850149999996</v>
      </c>
      <c r="G661" s="1">
        <v>10</v>
      </c>
      <c r="H661" s="1" t="s">
        <v>490</v>
      </c>
      <c r="I661" s="1" t="s">
        <v>122</v>
      </c>
      <c r="J661" s="1" t="s">
        <v>491</v>
      </c>
      <c r="K661" s="1" t="s">
        <v>494</v>
      </c>
      <c r="L661" s="1"/>
      <c r="M661" s="1" t="s">
        <v>494</v>
      </c>
      <c r="N661" s="1" t="s">
        <v>495</v>
      </c>
      <c r="O661" s="1" t="s">
        <v>496</v>
      </c>
      <c r="P661" s="20">
        <v>3</v>
      </c>
      <c r="Q661" s="1" t="s">
        <v>518</v>
      </c>
      <c r="R661" s="21" t="s">
        <v>519</v>
      </c>
      <c r="S661" s="1" t="s">
        <v>506</v>
      </c>
    </row>
    <row r="662" spans="1:19" ht="24" customHeight="1" x14ac:dyDescent="0.15">
      <c r="A662" s="1" t="s">
        <v>119</v>
      </c>
      <c r="B662" s="1" t="s">
        <v>120</v>
      </c>
      <c r="C662" s="1">
        <v>3132</v>
      </c>
      <c r="D662" s="18">
        <v>10</v>
      </c>
      <c r="E662" s="18">
        <v>6.4585459399999996</v>
      </c>
      <c r="F662" s="18">
        <v>-74.632921510000003</v>
      </c>
      <c r="G662" s="1">
        <v>10</v>
      </c>
      <c r="H662" s="1" t="s">
        <v>490</v>
      </c>
      <c r="I662" s="1" t="s">
        <v>122</v>
      </c>
      <c r="J662" s="1" t="s">
        <v>491</v>
      </c>
      <c r="K662" s="1" t="s">
        <v>494</v>
      </c>
      <c r="L662" s="1"/>
      <c r="M662" s="1" t="s">
        <v>494</v>
      </c>
      <c r="N662" s="1" t="s">
        <v>495</v>
      </c>
      <c r="O662" s="1" t="s">
        <v>496</v>
      </c>
      <c r="P662" s="20">
        <v>3</v>
      </c>
      <c r="Q662" s="1" t="s">
        <v>518</v>
      </c>
      <c r="R662" s="21" t="s">
        <v>519</v>
      </c>
      <c r="S662" s="1" t="s">
        <v>506</v>
      </c>
    </row>
    <row r="663" spans="1:19" ht="24" customHeight="1" x14ac:dyDescent="0.15">
      <c r="A663" s="1" t="s">
        <v>119</v>
      </c>
      <c r="B663" s="1" t="s">
        <v>120</v>
      </c>
      <c r="C663" s="1">
        <v>3133</v>
      </c>
      <c r="D663" s="18">
        <v>10</v>
      </c>
      <c r="E663" s="18">
        <v>6.4584894300000002</v>
      </c>
      <c r="F663" s="18">
        <v>-74.632991730000001</v>
      </c>
      <c r="G663" s="1">
        <v>10</v>
      </c>
      <c r="H663" s="1" t="s">
        <v>490</v>
      </c>
      <c r="I663" s="1" t="s">
        <v>122</v>
      </c>
      <c r="J663" s="1" t="s">
        <v>491</v>
      </c>
      <c r="K663" s="1" t="s">
        <v>494</v>
      </c>
      <c r="L663" s="1"/>
      <c r="M663" s="1" t="s">
        <v>494</v>
      </c>
      <c r="N663" s="1" t="s">
        <v>495</v>
      </c>
      <c r="O663" s="1" t="s">
        <v>496</v>
      </c>
      <c r="P663" s="20">
        <v>3</v>
      </c>
      <c r="Q663" s="1" t="s">
        <v>518</v>
      </c>
      <c r="R663" s="21" t="s">
        <v>519</v>
      </c>
      <c r="S663" s="1" t="s">
        <v>506</v>
      </c>
    </row>
    <row r="664" spans="1:19" ht="24" customHeight="1" x14ac:dyDescent="0.15">
      <c r="A664" s="1" t="s">
        <v>119</v>
      </c>
      <c r="B664" s="1" t="s">
        <v>120</v>
      </c>
      <c r="C664" s="1">
        <v>3134</v>
      </c>
      <c r="D664" s="18">
        <v>10</v>
      </c>
      <c r="E664" s="18">
        <v>6.4584293199999996</v>
      </c>
      <c r="F664" s="18">
        <v>-74.633058969999993</v>
      </c>
      <c r="G664" s="1">
        <v>10</v>
      </c>
      <c r="H664" s="1" t="s">
        <v>490</v>
      </c>
      <c r="I664" s="1" t="s">
        <v>122</v>
      </c>
      <c r="J664" s="1" t="s">
        <v>491</v>
      </c>
      <c r="K664" s="1" t="s">
        <v>494</v>
      </c>
      <c r="L664" s="1"/>
      <c r="M664" s="1" t="s">
        <v>494</v>
      </c>
      <c r="N664" s="1" t="s">
        <v>495</v>
      </c>
      <c r="O664" s="1" t="s">
        <v>496</v>
      </c>
      <c r="P664" s="20">
        <v>3</v>
      </c>
      <c r="Q664" s="1" t="s">
        <v>518</v>
      </c>
      <c r="R664" s="21" t="s">
        <v>519</v>
      </c>
      <c r="S664" s="1" t="s">
        <v>506</v>
      </c>
    </row>
    <row r="665" spans="1:19" ht="24" customHeight="1" x14ac:dyDescent="0.15">
      <c r="A665" s="1" t="s">
        <v>119</v>
      </c>
      <c r="B665" s="1" t="s">
        <v>120</v>
      </c>
      <c r="C665" s="1">
        <v>3135</v>
      </c>
      <c r="D665" s="18">
        <v>10</v>
      </c>
      <c r="E665" s="18">
        <v>6.45836451</v>
      </c>
      <c r="F665" s="18">
        <v>-74.633121689999996</v>
      </c>
      <c r="G665" s="1">
        <v>10</v>
      </c>
      <c r="H665" s="1" t="s">
        <v>490</v>
      </c>
      <c r="I665" s="1" t="s">
        <v>122</v>
      </c>
      <c r="J665" s="1" t="s">
        <v>491</v>
      </c>
      <c r="K665" s="1" t="s">
        <v>494</v>
      </c>
      <c r="L665" s="1"/>
      <c r="M665" s="1" t="s">
        <v>494</v>
      </c>
      <c r="N665" s="1" t="s">
        <v>495</v>
      </c>
      <c r="O665" s="1" t="s">
        <v>496</v>
      </c>
      <c r="P665" s="20">
        <v>3</v>
      </c>
      <c r="Q665" s="1" t="s">
        <v>518</v>
      </c>
      <c r="R665" s="21" t="s">
        <v>519</v>
      </c>
      <c r="S665" s="1" t="s">
        <v>506</v>
      </c>
    </row>
    <row r="666" spans="1:19" ht="24" customHeight="1" x14ac:dyDescent="0.15">
      <c r="A666" s="1" t="s">
        <v>119</v>
      </c>
      <c r="B666" s="1" t="s">
        <v>120</v>
      </c>
      <c r="C666" s="1">
        <v>3136</v>
      </c>
      <c r="D666" s="18">
        <v>10</v>
      </c>
      <c r="E666" s="18">
        <v>6.4582955699999998</v>
      </c>
      <c r="F666" s="18">
        <v>-74.633179990000002</v>
      </c>
      <c r="G666" s="1">
        <v>10</v>
      </c>
      <c r="H666" s="1" t="s">
        <v>490</v>
      </c>
      <c r="I666" s="1" t="s">
        <v>122</v>
      </c>
      <c r="J666" s="1" t="s">
        <v>491</v>
      </c>
      <c r="K666" s="1" t="s">
        <v>494</v>
      </c>
      <c r="L666" s="1"/>
      <c r="M666" s="1" t="s">
        <v>494</v>
      </c>
      <c r="N666" s="1" t="s">
        <v>495</v>
      </c>
      <c r="O666" s="1" t="s">
        <v>496</v>
      </c>
      <c r="P666" s="20">
        <v>3</v>
      </c>
      <c r="Q666" s="1" t="s">
        <v>518</v>
      </c>
      <c r="R666" s="21" t="s">
        <v>519</v>
      </c>
      <c r="S666" s="1" t="s">
        <v>506</v>
      </c>
    </row>
    <row r="667" spans="1:19" ht="24" customHeight="1" x14ac:dyDescent="0.15">
      <c r="A667" s="1" t="s">
        <v>119</v>
      </c>
      <c r="B667" s="1" t="s">
        <v>120</v>
      </c>
      <c r="C667" s="1">
        <v>3137</v>
      </c>
      <c r="D667" s="18">
        <v>10</v>
      </c>
      <c r="E667" s="18">
        <v>6.4582260800000002</v>
      </c>
      <c r="F667" s="18">
        <v>-74.633237739999998</v>
      </c>
      <c r="G667" s="1">
        <v>10</v>
      </c>
      <c r="H667" s="1" t="s">
        <v>490</v>
      </c>
      <c r="I667" s="1" t="s">
        <v>122</v>
      </c>
      <c r="J667" s="1" t="s">
        <v>491</v>
      </c>
      <c r="K667" s="1" t="s">
        <v>494</v>
      </c>
      <c r="L667" s="1"/>
      <c r="M667" s="1" t="s">
        <v>494</v>
      </c>
      <c r="N667" s="1" t="s">
        <v>495</v>
      </c>
      <c r="O667" s="1" t="s">
        <v>496</v>
      </c>
      <c r="P667" s="20">
        <v>3</v>
      </c>
      <c r="Q667" s="1" t="s">
        <v>518</v>
      </c>
      <c r="R667" s="21" t="s">
        <v>519</v>
      </c>
      <c r="S667" s="1" t="s">
        <v>506</v>
      </c>
    </row>
    <row r="668" spans="1:19" ht="24" customHeight="1" x14ac:dyDescent="0.15">
      <c r="A668" s="1" t="s">
        <v>119</v>
      </c>
      <c r="B668" s="1" t="s">
        <v>120</v>
      </c>
      <c r="C668" s="1">
        <v>3138</v>
      </c>
      <c r="D668" s="18">
        <v>10</v>
      </c>
      <c r="E668" s="18">
        <v>6.4581565100000002</v>
      </c>
      <c r="F668" s="18">
        <v>-74.633295390000001</v>
      </c>
      <c r="G668" s="1">
        <v>10</v>
      </c>
      <c r="H668" s="1" t="s">
        <v>490</v>
      </c>
      <c r="I668" s="1" t="s">
        <v>122</v>
      </c>
      <c r="J668" s="1" t="s">
        <v>491</v>
      </c>
      <c r="K668" s="1" t="s">
        <v>494</v>
      </c>
      <c r="L668" s="1"/>
      <c r="M668" s="1" t="s">
        <v>494</v>
      </c>
      <c r="N668" s="1" t="s">
        <v>495</v>
      </c>
      <c r="O668" s="1" t="s">
        <v>496</v>
      </c>
      <c r="P668" s="20">
        <v>3</v>
      </c>
      <c r="Q668" s="1" t="s">
        <v>518</v>
      </c>
      <c r="R668" s="21" t="s">
        <v>519</v>
      </c>
      <c r="S668" s="1" t="s">
        <v>506</v>
      </c>
    </row>
    <row r="669" spans="1:19" ht="24" customHeight="1" x14ac:dyDescent="0.15">
      <c r="A669" s="1" t="s">
        <v>119</v>
      </c>
      <c r="B669" s="1" t="s">
        <v>120</v>
      </c>
      <c r="C669" s="1">
        <v>3139</v>
      </c>
      <c r="D669" s="18">
        <v>10</v>
      </c>
      <c r="E669" s="18">
        <v>6.4580869500000002</v>
      </c>
      <c r="F669" s="18">
        <v>-74.633353119999995</v>
      </c>
      <c r="G669" s="1">
        <v>10</v>
      </c>
      <c r="H669" s="1" t="s">
        <v>490</v>
      </c>
      <c r="I669" s="1" t="s">
        <v>122</v>
      </c>
      <c r="J669" s="1" t="s">
        <v>491</v>
      </c>
      <c r="K669" s="1" t="s">
        <v>494</v>
      </c>
      <c r="L669" s="1"/>
      <c r="M669" s="1" t="s">
        <v>494</v>
      </c>
      <c r="N669" s="1" t="s">
        <v>495</v>
      </c>
      <c r="O669" s="1" t="s">
        <v>496</v>
      </c>
      <c r="P669" s="20">
        <v>3</v>
      </c>
      <c r="Q669" s="1" t="s">
        <v>518</v>
      </c>
      <c r="R669" s="21" t="s">
        <v>519</v>
      </c>
      <c r="S669" s="1" t="s">
        <v>506</v>
      </c>
    </row>
    <row r="670" spans="1:19" ht="24" customHeight="1" x14ac:dyDescent="0.15">
      <c r="A670" s="1" t="s">
        <v>119</v>
      </c>
      <c r="B670" s="1" t="s">
        <v>120</v>
      </c>
      <c r="C670" s="1">
        <v>3140</v>
      </c>
      <c r="D670" s="18">
        <v>10</v>
      </c>
      <c r="E670" s="18">
        <v>6.4580173399999996</v>
      </c>
      <c r="F670" s="18">
        <v>-74.633410780000006</v>
      </c>
      <c r="G670" s="1">
        <v>10</v>
      </c>
      <c r="H670" s="1" t="s">
        <v>490</v>
      </c>
      <c r="I670" s="1" t="s">
        <v>122</v>
      </c>
      <c r="J670" s="1" t="s">
        <v>491</v>
      </c>
      <c r="K670" s="1" t="s">
        <v>494</v>
      </c>
      <c r="L670" s="1"/>
      <c r="M670" s="1" t="s">
        <v>494</v>
      </c>
      <c r="N670" s="1" t="s">
        <v>495</v>
      </c>
      <c r="O670" s="1" t="s">
        <v>496</v>
      </c>
      <c r="P670" s="20">
        <v>3</v>
      </c>
      <c r="Q670" s="1" t="s">
        <v>518</v>
      </c>
      <c r="R670" s="21" t="s">
        <v>519</v>
      </c>
      <c r="S670" s="1" t="s">
        <v>506</v>
      </c>
    </row>
    <row r="671" spans="1:19" ht="24" customHeight="1" x14ac:dyDescent="0.15">
      <c r="A671" s="1" t="s">
        <v>119</v>
      </c>
      <c r="B671" s="1" t="s">
        <v>120</v>
      </c>
      <c r="C671" s="1">
        <v>3141</v>
      </c>
      <c r="D671" s="18">
        <v>10</v>
      </c>
      <c r="E671" s="18">
        <v>6.4579475799999999</v>
      </c>
      <c r="F671" s="18">
        <v>-74.633468269999995</v>
      </c>
      <c r="G671" s="1">
        <v>10</v>
      </c>
      <c r="H671" s="1" t="s">
        <v>490</v>
      </c>
      <c r="I671" s="1" t="s">
        <v>122</v>
      </c>
      <c r="J671" s="1" t="s">
        <v>491</v>
      </c>
      <c r="K671" s="1" t="s">
        <v>494</v>
      </c>
      <c r="L671" s="1"/>
      <c r="M671" s="1" t="s">
        <v>494</v>
      </c>
      <c r="N671" s="1" t="s">
        <v>495</v>
      </c>
      <c r="O671" s="1" t="s">
        <v>496</v>
      </c>
      <c r="P671" s="20">
        <v>3</v>
      </c>
      <c r="Q671" s="1" t="s">
        <v>518</v>
      </c>
      <c r="R671" s="21" t="s">
        <v>519</v>
      </c>
      <c r="S671" s="1" t="s">
        <v>506</v>
      </c>
    </row>
    <row r="672" spans="1:19" ht="24" customHeight="1" x14ac:dyDescent="0.15">
      <c r="A672" s="1" t="s">
        <v>119</v>
      </c>
      <c r="B672" s="1" t="s">
        <v>120</v>
      </c>
      <c r="C672" s="1">
        <v>3142</v>
      </c>
      <c r="D672" s="18">
        <v>10</v>
      </c>
      <c r="E672" s="18">
        <v>6.4578775400000001</v>
      </c>
      <c r="F672" s="18">
        <v>-74.633525579999997</v>
      </c>
      <c r="G672" s="1">
        <v>10</v>
      </c>
      <c r="H672" s="1" t="s">
        <v>490</v>
      </c>
      <c r="I672" s="1" t="s">
        <v>122</v>
      </c>
      <c r="J672" s="1" t="s">
        <v>491</v>
      </c>
      <c r="K672" s="1" t="s">
        <v>494</v>
      </c>
      <c r="L672" s="1"/>
      <c r="M672" s="1" t="s">
        <v>494</v>
      </c>
      <c r="N672" s="1" t="s">
        <v>495</v>
      </c>
      <c r="O672" s="1" t="s">
        <v>496</v>
      </c>
      <c r="P672" s="20">
        <v>3</v>
      </c>
      <c r="Q672" s="1" t="s">
        <v>518</v>
      </c>
      <c r="R672" s="21" t="s">
        <v>519</v>
      </c>
      <c r="S672" s="1" t="s">
        <v>506</v>
      </c>
    </row>
    <row r="673" spans="1:19" ht="24" customHeight="1" x14ac:dyDescent="0.15">
      <c r="A673" s="1" t="s">
        <v>119</v>
      </c>
      <c r="B673" s="1" t="s">
        <v>120</v>
      </c>
      <c r="C673" s="1">
        <v>3143</v>
      </c>
      <c r="D673" s="18">
        <v>10</v>
      </c>
      <c r="E673" s="18">
        <v>6.4578076299999996</v>
      </c>
      <c r="F673" s="18">
        <v>-74.633582759999996</v>
      </c>
      <c r="G673" s="1">
        <v>10</v>
      </c>
      <c r="H673" s="1" t="s">
        <v>490</v>
      </c>
      <c r="I673" s="1" t="s">
        <v>122</v>
      </c>
      <c r="J673" s="1" t="s">
        <v>491</v>
      </c>
      <c r="K673" s="1" t="s">
        <v>494</v>
      </c>
      <c r="L673" s="1"/>
      <c r="M673" s="1" t="s">
        <v>494</v>
      </c>
      <c r="N673" s="1" t="s">
        <v>495</v>
      </c>
      <c r="O673" s="1" t="s">
        <v>496</v>
      </c>
      <c r="P673" s="20">
        <v>3</v>
      </c>
      <c r="Q673" s="1" t="s">
        <v>518</v>
      </c>
      <c r="R673" s="21" t="s">
        <v>519</v>
      </c>
      <c r="S673" s="1" t="s">
        <v>506</v>
      </c>
    </row>
    <row r="674" spans="1:19" ht="24" customHeight="1" x14ac:dyDescent="0.15">
      <c r="A674" s="1" t="s">
        <v>119</v>
      </c>
      <c r="B674" s="1" t="s">
        <v>120</v>
      </c>
      <c r="C674" s="1">
        <v>3144</v>
      </c>
      <c r="D674" s="18">
        <v>10</v>
      </c>
      <c r="E674" s="18">
        <v>6.4577363099999996</v>
      </c>
      <c r="F674" s="18">
        <v>-74.633637710000002</v>
      </c>
      <c r="G674" s="1">
        <v>10</v>
      </c>
      <c r="H674" s="1" t="s">
        <v>490</v>
      </c>
      <c r="I674" s="1" t="s">
        <v>122</v>
      </c>
      <c r="J674" s="1" t="s">
        <v>491</v>
      </c>
      <c r="K674" s="1" t="s">
        <v>494</v>
      </c>
      <c r="L674" s="1"/>
      <c r="M674" s="1" t="s">
        <v>494</v>
      </c>
      <c r="N674" s="1" t="s">
        <v>495</v>
      </c>
      <c r="O674" s="1" t="s">
        <v>496</v>
      </c>
      <c r="P674" s="20">
        <v>3</v>
      </c>
      <c r="Q674" s="1" t="s">
        <v>518</v>
      </c>
      <c r="R674" s="21" t="s">
        <v>519</v>
      </c>
      <c r="S674" s="1" t="s">
        <v>506</v>
      </c>
    </row>
    <row r="675" spans="1:19" ht="24" customHeight="1" x14ac:dyDescent="0.15">
      <c r="A675" s="1" t="s">
        <v>119</v>
      </c>
      <c r="B675" s="1" t="s">
        <v>120</v>
      </c>
      <c r="C675" s="1">
        <v>3145</v>
      </c>
      <c r="D675" s="18">
        <v>10</v>
      </c>
      <c r="E675" s="18">
        <v>6.4576673099999997</v>
      </c>
      <c r="F675" s="18">
        <v>-74.633691690000006</v>
      </c>
      <c r="G675" s="1">
        <v>10</v>
      </c>
      <c r="H675" s="1" t="s">
        <v>490</v>
      </c>
      <c r="I675" s="1" t="s">
        <v>122</v>
      </c>
      <c r="J675" s="1" t="s">
        <v>491</v>
      </c>
      <c r="K675" s="1" t="s">
        <v>494</v>
      </c>
      <c r="L675" s="1"/>
      <c r="M675" s="1" t="s">
        <v>494</v>
      </c>
      <c r="N675" s="1" t="s">
        <v>495</v>
      </c>
      <c r="O675" s="1" t="s">
        <v>496</v>
      </c>
      <c r="P675" s="20">
        <v>3</v>
      </c>
      <c r="Q675" s="1" t="s">
        <v>518</v>
      </c>
      <c r="R675" s="21" t="s">
        <v>519</v>
      </c>
      <c r="S675" s="1" t="s">
        <v>506</v>
      </c>
    </row>
    <row r="676" spans="1:19" ht="24" customHeight="1" x14ac:dyDescent="0.15">
      <c r="A676" s="1" t="s">
        <v>119</v>
      </c>
      <c r="B676" s="1" t="s">
        <v>120</v>
      </c>
      <c r="C676" s="1">
        <v>3146</v>
      </c>
      <c r="D676" s="18">
        <v>10</v>
      </c>
      <c r="E676" s="18">
        <v>6.4576006100000001</v>
      </c>
      <c r="F676" s="18">
        <v>-74.633744329999999</v>
      </c>
      <c r="G676" s="1">
        <v>10</v>
      </c>
      <c r="H676" s="1" t="s">
        <v>490</v>
      </c>
      <c r="I676" s="1" t="s">
        <v>122</v>
      </c>
      <c r="J676" s="1" t="s">
        <v>491</v>
      </c>
      <c r="K676" s="1" t="s">
        <v>494</v>
      </c>
      <c r="L676" s="1"/>
      <c r="M676" s="1" t="s">
        <v>494</v>
      </c>
      <c r="N676" s="1" t="s">
        <v>495</v>
      </c>
      <c r="O676" s="1" t="s">
        <v>496</v>
      </c>
      <c r="P676" s="20">
        <v>3</v>
      </c>
      <c r="Q676" s="1" t="s">
        <v>518</v>
      </c>
      <c r="R676" s="21" t="s">
        <v>519</v>
      </c>
      <c r="S676" s="1" t="s">
        <v>506</v>
      </c>
    </row>
    <row r="677" spans="1:19" ht="24" customHeight="1" x14ac:dyDescent="0.15">
      <c r="A677" s="1" t="s">
        <v>119</v>
      </c>
      <c r="B677" s="1" t="s">
        <v>120</v>
      </c>
      <c r="C677" s="1">
        <v>3147</v>
      </c>
      <c r="D677" s="18">
        <v>10</v>
      </c>
      <c r="E677" s="18">
        <v>6.4575348100000003</v>
      </c>
      <c r="F677" s="18">
        <v>-74.633795590000005</v>
      </c>
      <c r="G677" s="1">
        <v>10</v>
      </c>
      <c r="H677" s="1" t="s">
        <v>490</v>
      </c>
      <c r="I677" s="1" t="s">
        <v>122</v>
      </c>
      <c r="J677" s="1" t="s">
        <v>491</v>
      </c>
      <c r="K677" s="1" t="s">
        <v>494</v>
      </c>
      <c r="L677" s="1"/>
      <c r="M677" s="1" t="s">
        <v>494</v>
      </c>
      <c r="N677" s="1" t="s">
        <v>495</v>
      </c>
      <c r="O677" s="1" t="s">
        <v>496</v>
      </c>
      <c r="P677" s="20">
        <v>3</v>
      </c>
      <c r="Q677" s="1" t="s">
        <v>518</v>
      </c>
      <c r="R677" s="21" t="s">
        <v>519</v>
      </c>
      <c r="S677" s="1" t="s">
        <v>506</v>
      </c>
    </row>
    <row r="678" spans="1:19" ht="24" customHeight="1" x14ac:dyDescent="0.15">
      <c r="A678" s="1" t="s">
        <v>119</v>
      </c>
      <c r="B678" s="1" t="s">
        <v>120</v>
      </c>
      <c r="C678" s="1">
        <v>3148</v>
      </c>
      <c r="D678" s="18">
        <v>10</v>
      </c>
      <c r="E678" s="18">
        <v>6.45746822</v>
      </c>
      <c r="F678" s="18">
        <v>-74.633845989999998</v>
      </c>
      <c r="G678" s="1">
        <v>10</v>
      </c>
      <c r="H678" s="1" t="s">
        <v>490</v>
      </c>
      <c r="I678" s="1" t="s">
        <v>122</v>
      </c>
      <c r="J678" s="1" t="s">
        <v>491</v>
      </c>
      <c r="K678" s="1" t="s">
        <v>494</v>
      </c>
      <c r="L678" s="1"/>
      <c r="M678" s="1" t="s">
        <v>494</v>
      </c>
      <c r="N678" s="1" t="s">
        <v>495</v>
      </c>
      <c r="O678" s="1" t="s">
        <v>496</v>
      </c>
      <c r="P678" s="20">
        <v>3</v>
      </c>
      <c r="Q678" s="1" t="s">
        <v>518</v>
      </c>
      <c r="R678" s="21" t="s">
        <v>519</v>
      </c>
      <c r="S678" s="1" t="s">
        <v>506</v>
      </c>
    </row>
    <row r="679" spans="1:19" ht="24" customHeight="1" x14ac:dyDescent="0.15">
      <c r="A679" s="1" t="s">
        <v>119</v>
      </c>
      <c r="B679" s="1" t="s">
        <v>120</v>
      </c>
      <c r="C679" s="1">
        <v>3149</v>
      </c>
      <c r="D679" s="18">
        <v>10</v>
      </c>
      <c r="E679" s="18">
        <v>6.4574001900000004</v>
      </c>
      <c r="F679" s="18">
        <v>-74.633897039999994</v>
      </c>
      <c r="G679" s="1">
        <v>10</v>
      </c>
      <c r="H679" s="1" t="s">
        <v>490</v>
      </c>
      <c r="I679" s="1" t="s">
        <v>122</v>
      </c>
      <c r="J679" s="1" t="s">
        <v>491</v>
      </c>
      <c r="K679" s="1" t="s">
        <v>494</v>
      </c>
      <c r="L679" s="1"/>
      <c r="M679" s="1" t="s">
        <v>494</v>
      </c>
      <c r="N679" s="1" t="s">
        <v>495</v>
      </c>
      <c r="O679" s="1" t="s">
        <v>496</v>
      </c>
      <c r="P679" s="20">
        <v>3</v>
      </c>
      <c r="Q679" s="1" t="s">
        <v>518</v>
      </c>
      <c r="R679" s="21" t="s">
        <v>519</v>
      </c>
      <c r="S679" s="1" t="s">
        <v>506</v>
      </c>
    </row>
    <row r="680" spans="1:19" ht="24" customHeight="1" x14ac:dyDescent="0.15">
      <c r="A680" s="1" t="s">
        <v>119</v>
      </c>
      <c r="B680" s="1" t="s">
        <v>120</v>
      </c>
      <c r="C680" s="1">
        <v>3150</v>
      </c>
      <c r="D680" s="18">
        <v>10</v>
      </c>
      <c r="E680" s="18">
        <v>6.45732938</v>
      </c>
      <c r="F680" s="18">
        <v>-74.633951330000002</v>
      </c>
      <c r="G680" s="1">
        <v>10</v>
      </c>
      <c r="H680" s="1" t="s">
        <v>490</v>
      </c>
      <c r="I680" s="1" t="s">
        <v>122</v>
      </c>
      <c r="J680" s="1" t="s">
        <v>491</v>
      </c>
      <c r="K680" s="1" t="s">
        <v>494</v>
      </c>
      <c r="L680" s="1"/>
      <c r="M680" s="1" t="s">
        <v>494</v>
      </c>
      <c r="N680" s="1" t="s">
        <v>495</v>
      </c>
      <c r="O680" s="1" t="s">
        <v>496</v>
      </c>
      <c r="P680" s="20">
        <v>3</v>
      </c>
      <c r="Q680" s="1" t="s">
        <v>518</v>
      </c>
      <c r="R680" s="21" t="s">
        <v>519</v>
      </c>
      <c r="S680" s="1" t="s">
        <v>506</v>
      </c>
    </row>
    <row r="681" spans="1:19" ht="24" customHeight="1" x14ac:dyDescent="0.15">
      <c r="A681" s="1" t="s">
        <v>119</v>
      </c>
      <c r="B681" s="1" t="s">
        <v>120</v>
      </c>
      <c r="C681" s="1">
        <v>3151</v>
      </c>
      <c r="D681" s="18">
        <v>10</v>
      </c>
      <c r="E681" s="18">
        <v>6.4572595599999998</v>
      </c>
      <c r="F681" s="18">
        <v>-74.634007159999996</v>
      </c>
      <c r="G681" s="1">
        <v>10</v>
      </c>
      <c r="H681" s="1" t="s">
        <v>490</v>
      </c>
      <c r="I681" s="1" t="s">
        <v>122</v>
      </c>
      <c r="J681" s="1" t="s">
        <v>491</v>
      </c>
      <c r="K681" s="1" t="s">
        <v>494</v>
      </c>
      <c r="L681" s="1"/>
      <c r="M681" s="1" t="s">
        <v>494</v>
      </c>
      <c r="N681" s="1" t="s">
        <v>495</v>
      </c>
      <c r="O681" s="1" t="s">
        <v>496</v>
      </c>
      <c r="P681" s="20">
        <v>3</v>
      </c>
      <c r="Q681" s="1" t="s">
        <v>518</v>
      </c>
      <c r="R681" s="21" t="s">
        <v>519</v>
      </c>
      <c r="S681" s="1" t="s">
        <v>506</v>
      </c>
    </row>
    <row r="682" spans="1:19" ht="24" customHeight="1" x14ac:dyDescent="0.15">
      <c r="A682" s="1" t="s">
        <v>119</v>
      </c>
      <c r="B682" s="1" t="s">
        <v>120</v>
      </c>
      <c r="C682" s="1">
        <v>3152</v>
      </c>
      <c r="D682" s="18">
        <v>10</v>
      </c>
      <c r="E682" s="18">
        <v>6.4571922700000002</v>
      </c>
      <c r="F682" s="18">
        <v>-74.634061590000002</v>
      </c>
      <c r="G682" s="1">
        <v>10</v>
      </c>
      <c r="H682" s="1" t="s">
        <v>490</v>
      </c>
      <c r="I682" s="1" t="s">
        <v>122</v>
      </c>
      <c r="J682" s="1" t="s">
        <v>491</v>
      </c>
      <c r="K682" s="1" t="s">
        <v>494</v>
      </c>
      <c r="L682" s="1"/>
      <c r="M682" s="1" t="s">
        <v>494</v>
      </c>
      <c r="N682" s="1" t="s">
        <v>495</v>
      </c>
      <c r="O682" s="1" t="s">
        <v>496</v>
      </c>
      <c r="P682" s="20">
        <v>3</v>
      </c>
      <c r="Q682" s="1" t="s">
        <v>518</v>
      </c>
      <c r="R682" s="21" t="s">
        <v>519</v>
      </c>
      <c r="S682" s="1" t="s">
        <v>506</v>
      </c>
    </row>
    <row r="683" spans="1:19" ht="24" customHeight="1" x14ac:dyDescent="0.15">
      <c r="A683" s="1" t="s">
        <v>119</v>
      </c>
      <c r="B683" s="1" t="s">
        <v>120</v>
      </c>
      <c r="C683" s="1">
        <v>3153</v>
      </c>
      <c r="D683" s="18">
        <v>10</v>
      </c>
      <c r="E683" s="18">
        <v>6.45712741</v>
      </c>
      <c r="F683" s="18">
        <v>-74.63411352</v>
      </c>
      <c r="G683" s="1">
        <v>10</v>
      </c>
      <c r="H683" s="1" t="s">
        <v>490</v>
      </c>
      <c r="I683" s="1" t="s">
        <v>122</v>
      </c>
      <c r="J683" s="1" t="s">
        <v>491</v>
      </c>
      <c r="K683" s="1" t="s">
        <v>494</v>
      </c>
      <c r="L683" s="1"/>
      <c r="M683" s="1" t="s">
        <v>494</v>
      </c>
      <c r="N683" s="1" t="s">
        <v>495</v>
      </c>
      <c r="O683" s="1" t="s">
        <v>496</v>
      </c>
      <c r="P683" s="20">
        <v>3</v>
      </c>
      <c r="Q683" s="1" t="s">
        <v>518</v>
      </c>
      <c r="R683" s="21" t="s">
        <v>519</v>
      </c>
      <c r="S683" s="1" t="s">
        <v>506</v>
      </c>
    </row>
    <row r="684" spans="1:19" ht="24" customHeight="1" x14ac:dyDescent="0.15">
      <c r="A684" s="1" t="s">
        <v>119</v>
      </c>
      <c r="B684" s="1" t="s">
        <v>120</v>
      </c>
      <c r="C684" s="1">
        <v>3154</v>
      </c>
      <c r="D684" s="18">
        <v>10</v>
      </c>
      <c r="E684" s="18">
        <v>6.4570636199999996</v>
      </c>
      <c r="F684" s="18">
        <v>-74.634163709999996</v>
      </c>
      <c r="G684" s="1">
        <v>10</v>
      </c>
      <c r="H684" s="1" t="s">
        <v>490</v>
      </c>
      <c r="I684" s="1" t="s">
        <v>122</v>
      </c>
      <c r="J684" s="1" t="s">
        <v>491</v>
      </c>
      <c r="K684" s="1" t="s">
        <v>494</v>
      </c>
      <c r="L684" s="1"/>
      <c r="M684" s="1" t="s">
        <v>494</v>
      </c>
      <c r="N684" s="1" t="s">
        <v>495</v>
      </c>
      <c r="O684" s="1" t="s">
        <v>496</v>
      </c>
      <c r="P684" s="20">
        <v>3</v>
      </c>
      <c r="Q684" s="1" t="s">
        <v>518</v>
      </c>
      <c r="R684" s="21" t="s">
        <v>519</v>
      </c>
      <c r="S684" s="1" t="s">
        <v>506</v>
      </c>
    </row>
    <row r="685" spans="1:19" ht="24" customHeight="1" x14ac:dyDescent="0.15">
      <c r="A685" s="1" t="s">
        <v>119</v>
      </c>
      <c r="B685" s="1" t="s">
        <v>120</v>
      </c>
      <c r="C685" s="1">
        <v>3155</v>
      </c>
      <c r="D685" s="18">
        <v>10</v>
      </c>
      <c r="E685" s="18">
        <v>6.4570000800000003</v>
      </c>
      <c r="F685" s="18">
        <v>-74.634213709999997</v>
      </c>
      <c r="G685" s="1">
        <v>10</v>
      </c>
      <c r="H685" s="1" t="s">
        <v>490</v>
      </c>
      <c r="I685" s="1" t="s">
        <v>122</v>
      </c>
      <c r="J685" s="1" t="s">
        <v>491</v>
      </c>
      <c r="K685" s="1" t="s">
        <v>494</v>
      </c>
      <c r="L685" s="1"/>
      <c r="M685" s="1" t="s">
        <v>494</v>
      </c>
      <c r="N685" s="1" t="s">
        <v>495</v>
      </c>
      <c r="O685" s="1" t="s">
        <v>496</v>
      </c>
      <c r="P685" s="20">
        <v>3</v>
      </c>
      <c r="Q685" s="1" t="s">
        <v>518</v>
      </c>
      <c r="R685" s="21" t="s">
        <v>519</v>
      </c>
      <c r="S685" s="1" t="s">
        <v>506</v>
      </c>
    </row>
    <row r="686" spans="1:19" ht="24" customHeight="1" x14ac:dyDescent="0.15">
      <c r="A686" s="1" t="s">
        <v>119</v>
      </c>
      <c r="B686" s="1" t="s">
        <v>120</v>
      </c>
      <c r="C686" s="1">
        <v>3156</v>
      </c>
      <c r="D686" s="18">
        <v>10</v>
      </c>
      <c r="E686" s="18">
        <v>6.4569358699999997</v>
      </c>
      <c r="F686" s="18">
        <v>-74.634264790000003</v>
      </c>
      <c r="G686" s="1">
        <v>10</v>
      </c>
      <c r="H686" s="1" t="s">
        <v>490</v>
      </c>
      <c r="I686" s="1" t="s">
        <v>122</v>
      </c>
      <c r="J686" s="1" t="s">
        <v>491</v>
      </c>
      <c r="K686" s="1" t="s">
        <v>494</v>
      </c>
      <c r="L686" s="1"/>
      <c r="M686" s="1" t="s">
        <v>494</v>
      </c>
      <c r="N686" s="1" t="s">
        <v>495</v>
      </c>
      <c r="O686" s="1" t="s">
        <v>496</v>
      </c>
      <c r="P686" s="20">
        <v>3</v>
      </c>
      <c r="Q686" s="1" t="s">
        <v>518</v>
      </c>
      <c r="R686" s="21" t="s">
        <v>519</v>
      </c>
      <c r="S686" s="1" t="s">
        <v>506</v>
      </c>
    </row>
    <row r="687" spans="1:19" ht="24" customHeight="1" x14ac:dyDescent="0.15">
      <c r="A687" s="1" t="s">
        <v>119</v>
      </c>
      <c r="B687" s="1" t="s">
        <v>120</v>
      </c>
      <c r="C687" s="1">
        <v>3158</v>
      </c>
      <c r="D687" s="18">
        <v>10</v>
      </c>
      <c r="E687" s="18">
        <v>6.4568042200000004</v>
      </c>
      <c r="F687" s="18">
        <v>-74.634368739999999</v>
      </c>
      <c r="G687" s="1">
        <v>10</v>
      </c>
      <c r="H687" s="1" t="s">
        <v>490</v>
      </c>
      <c r="I687" s="1" t="s">
        <v>122</v>
      </c>
      <c r="J687" s="1" t="s">
        <v>491</v>
      </c>
      <c r="K687" s="1" t="s">
        <v>494</v>
      </c>
      <c r="L687" s="1"/>
      <c r="M687" s="1" t="s">
        <v>494</v>
      </c>
      <c r="N687" s="1" t="s">
        <v>495</v>
      </c>
      <c r="O687" s="1" t="s">
        <v>496</v>
      </c>
      <c r="P687" s="20">
        <v>3</v>
      </c>
      <c r="Q687" s="1" t="s">
        <v>518</v>
      </c>
      <c r="R687" s="21" t="s">
        <v>519</v>
      </c>
      <c r="S687" s="1" t="s">
        <v>506</v>
      </c>
    </row>
    <row r="688" spans="1:19" ht="24" customHeight="1" x14ac:dyDescent="0.15">
      <c r="A688" s="1" t="s">
        <v>119</v>
      </c>
      <c r="B688" s="1" t="s">
        <v>120</v>
      </c>
      <c r="C688" s="1">
        <v>4032</v>
      </c>
      <c r="D688" s="18">
        <v>10</v>
      </c>
      <c r="E688" s="18">
        <v>6.4884485400000003</v>
      </c>
      <c r="F688" s="18">
        <v>-75.241830239999999</v>
      </c>
      <c r="G688" s="1">
        <v>10</v>
      </c>
      <c r="H688" s="1" t="s">
        <v>490</v>
      </c>
      <c r="I688" s="1" t="s">
        <v>122</v>
      </c>
      <c r="J688" s="1" t="s">
        <v>491</v>
      </c>
      <c r="K688" s="1" t="s">
        <v>492</v>
      </c>
      <c r="L688" s="1"/>
      <c r="M688" s="1" t="s">
        <v>494</v>
      </c>
      <c r="N688" s="1" t="s">
        <v>507</v>
      </c>
      <c r="O688" s="1" t="s">
        <v>496</v>
      </c>
      <c r="P688" s="20">
        <v>3</v>
      </c>
      <c r="Q688" s="1" t="s">
        <v>527</v>
      </c>
      <c r="R688" s="21" t="s">
        <v>519</v>
      </c>
      <c r="S688" s="1" t="s">
        <v>499</v>
      </c>
    </row>
    <row r="689" spans="1:19" ht="24" customHeight="1" x14ac:dyDescent="0.15">
      <c r="A689" s="1" t="s">
        <v>119</v>
      </c>
      <c r="B689" s="1" t="s">
        <v>120</v>
      </c>
      <c r="C689" s="1">
        <v>4454</v>
      </c>
      <c r="D689" s="18">
        <v>10</v>
      </c>
      <c r="E689" s="18">
        <v>6.5019510800000004</v>
      </c>
      <c r="F689" s="18">
        <v>-74.85232456</v>
      </c>
      <c r="G689" s="1">
        <v>10</v>
      </c>
      <c r="H689" s="1" t="s">
        <v>490</v>
      </c>
      <c r="I689" s="1" t="s">
        <v>122</v>
      </c>
      <c r="J689" s="1" t="s">
        <v>513</v>
      </c>
      <c r="K689" s="1" t="s">
        <v>492</v>
      </c>
      <c r="L689" s="1"/>
      <c r="M689" s="1" t="s">
        <v>494</v>
      </c>
      <c r="N689" s="1" t="s">
        <v>507</v>
      </c>
      <c r="O689" s="1" t="s">
        <v>496</v>
      </c>
      <c r="P689" s="20">
        <v>3</v>
      </c>
      <c r="Q689" s="1" t="s">
        <v>527</v>
      </c>
      <c r="R689" s="21" t="s">
        <v>519</v>
      </c>
      <c r="S689" s="1" t="s">
        <v>499</v>
      </c>
    </row>
    <row r="690" spans="1:19" ht="24" customHeight="1" x14ac:dyDescent="0.15">
      <c r="A690" s="1" t="s">
        <v>119</v>
      </c>
      <c r="B690" s="1" t="s">
        <v>120</v>
      </c>
      <c r="C690" s="1">
        <v>4602</v>
      </c>
      <c r="D690" s="18">
        <v>10</v>
      </c>
      <c r="E690" s="18">
        <v>6.4845689200000001</v>
      </c>
      <c r="F690" s="18">
        <v>-74.732454770000004</v>
      </c>
      <c r="G690" s="1">
        <v>10</v>
      </c>
      <c r="H690" s="1" t="s">
        <v>490</v>
      </c>
      <c r="I690" s="1" t="s">
        <v>122</v>
      </c>
      <c r="J690" s="1" t="s">
        <v>491</v>
      </c>
      <c r="K690" s="1" t="s">
        <v>494</v>
      </c>
      <c r="L690" s="1"/>
      <c r="M690" s="1" t="s">
        <v>494</v>
      </c>
      <c r="N690" s="1" t="s">
        <v>495</v>
      </c>
      <c r="O690" s="1" t="s">
        <v>496</v>
      </c>
      <c r="P690" s="20">
        <v>3</v>
      </c>
      <c r="Q690" s="1" t="s">
        <v>518</v>
      </c>
      <c r="R690" s="21" t="s">
        <v>519</v>
      </c>
      <c r="S690" s="1" t="s">
        <v>506</v>
      </c>
    </row>
    <row r="691" spans="1:19" ht="24" customHeight="1" x14ac:dyDescent="0.15">
      <c r="A691" s="1" t="s">
        <v>119</v>
      </c>
      <c r="B691" s="1" t="s">
        <v>120</v>
      </c>
      <c r="C691" s="1">
        <v>4603</v>
      </c>
      <c r="D691" s="18">
        <v>10</v>
      </c>
      <c r="E691" s="18">
        <v>6.4846055099999997</v>
      </c>
      <c r="F691" s="18">
        <v>-74.732528419999994</v>
      </c>
      <c r="G691" s="1">
        <v>10</v>
      </c>
      <c r="H691" s="1" t="s">
        <v>490</v>
      </c>
      <c r="I691" s="1" t="s">
        <v>122</v>
      </c>
      <c r="J691" s="1" t="s">
        <v>491</v>
      </c>
      <c r="K691" s="1" t="s">
        <v>494</v>
      </c>
      <c r="L691" s="1"/>
      <c r="M691" s="1" t="s">
        <v>494</v>
      </c>
      <c r="N691" s="1" t="s">
        <v>495</v>
      </c>
      <c r="O691" s="1" t="s">
        <v>496</v>
      </c>
      <c r="P691" s="20">
        <v>3</v>
      </c>
      <c r="Q691" s="1" t="s">
        <v>518</v>
      </c>
      <c r="R691" s="21" t="s">
        <v>519</v>
      </c>
      <c r="S691" s="1" t="s">
        <v>506</v>
      </c>
    </row>
    <row r="692" spans="1:19" ht="24" customHeight="1" x14ac:dyDescent="0.15">
      <c r="A692" s="1" t="s">
        <v>119</v>
      </c>
      <c r="B692" s="1" t="s">
        <v>120</v>
      </c>
      <c r="C692" s="1">
        <v>4604</v>
      </c>
      <c r="D692" s="18">
        <v>10</v>
      </c>
      <c r="E692" s="18">
        <v>6.48464127</v>
      </c>
      <c r="F692" s="18">
        <v>-74.732602119999996</v>
      </c>
      <c r="G692" s="1">
        <v>10</v>
      </c>
      <c r="H692" s="1" t="s">
        <v>490</v>
      </c>
      <c r="I692" s="1" t="s">
        <v>122</v>
      </c>
      <c r="J692" s="1" t="s">
        <v>491</v>
      </c>
      <c r="K692" s="1" t="s">
        <v>494</v>
      </c>
      <c r="L692" s="1"/>
      <c r="M692" s="1" t="s">
        <v>494</v>
      </c>
      <c r="N692" s="1" t="s">
        <v>495</v>
      </c>
      <c r="O692" s="1" t="s">
        <v>496</v>
      </c>
      <c r="P692" s="20">
        <v>3</v>
      </c>
      <c r="Q692" s="1" t="s">
        <v>518</v>
      </c>
      <c r="R692" s="21" t="s">
        <v>519</v>
      </c>
      <c r="S692" s="1" t="s">
        <v>506</v>
      </c>
    </row>
    <row r="693" spans="1:19" ht="24" customHeight="1" x14ac:dyDescent="0.15">
      <c r="A693" s="1" t="s">
        <v>119</v>
      </c>
      <c r="B693" s="1" t="s">
        <v>120</v>
      </c>
      <c r="C693" s="1">
        <v>4605</v>
      </c>
      <c r="D693" s="18">
        <v>10</v>
      </c>
      <c r="E693" s="18">
        <v>6.4846765800000004</v>
      </c>
      <c r="F693" s="18">
        <v>-74.732675090000001</v>
      </c>
      <c r="G693" s="1">
        <v>10</v>
      </c>
      <c r="H693" s="1" t="s">
        <v>490</v>
      </c>
      <c r="I693" s="1" t="s">
        <v>122</v>
      </c>
      <c r="J693" s="1" t="s">
        <v>491</v>
      </c>
      <c r="K693" s="1" t="s">
        <v>494</v>
      </c>
      <c r="L693" s="1"/>
      <c r="M693" s="1" t="s">
        <v>494</v>
      </c>
      <c r="N693" s="1" t="s">
        <v>495</v>
      </c>
      <c r="O693" s="1" t="s">
        <v>496</v>
      </c>
      <c r="P693" s="20">
        <v>3</v>
      </c>
      <c r="Q693" s="1" t="s">
        <v>518</v>
      </c>
      <c r="R693" s="21" t="s">
        <v>519</v>
      </c>
      <c r="S693" s="1" t="s">
        <v>506</v>
      </c>
    </row>
    <row r="694" spans="1:19" ht="24" customHeight="1" x14ac:dyDescent="0.15">
      <c r="A694" s="1" t="s">
        <v>119</v>
      </c>
      <c r="B694" s="1" t="s">
        <v>120</v>
      </c>
      <c r="C694" s="1">
        <v>4606</v>
      </c>
      <c r="D694" s="18">
        <v>10</v>
      </c>
      <c r="E694" s="18">
        <v>6.4847118500000001</v>
      </c>
      <c r="F694" s="18">
        <v>-74.73274816</v>
      </c>
      <c r="G694" s="1">
        <v>10</v>
      </c>
      <c r="H694" s="1" t="s">
        <v>490</v>
      </c>
      <c r="I694" s="1" t="s">
        <v>122</v>
      </c>
      <c r="J694" s="1" t="s">
        <v>491</v>
      </c>
      <c r="K694" s="1" t="s">
        <v>494</v>
      </c>
      <c r="L694" s="1"/>
      <c r="M694" s="1" t="s">
        <v>494</v>
      </c>
      <c r="N694" s="1" t="s">
        <v>495</v>
      </c>
      <c r="O694" s="1" t="s">
        <v>496</v>
      </c>
      <c r="P694" s="20">
        <v>3</v>
      </c>
      <c r="Q694" s="1" t="s">
        <v>518</v>
      </c>
      <c r="R694" s="21" t="s">
        <v>519</v>
      </c>
      <c r="S694" s="1" t="s">
        <v>506</v>
      </c>
    </row>
    <row r="695" spans="1:19" ht="24" customHeight="1" x14ac:dyDescent="0.15">
      <c r="A695" s="1" t="s">
        <v>119</v>
      </c>
      <c r="B695" s="1" t="s">
        <v>120</v>
      </c>
      <c r="C695" s="1">
        <v>4607</v>
      </c>
      <c r="D695" s="18">
        <v>10</v>
      </c>
      <c r="E695" s="18">
        <v>6.48474751</v>
      </c>
      <c r="F695" s="18">
        <v>-74.732821560000005</v>
      </c>
      <c r="G695" s="1">
        <v>10</v>
      </c>
      <c r="H695" s="1" t="s">
        <v>490</v>
      </c>
      <c r="I695" s="1" t="s">
        <v>122</v>
      </c>
      <c r="J695" s="1" t="s">
        <v>491</v>
      </c>
      <c r="K695" s="1" t="s">
        <v>494</v>
      </c>
      <c r="L695" s="1"/>
      <c r="M695" s="1" t="s">
        <v>494</v>
      </c>
      <c r="N695" s="1" t="s">
        <v>495</v>
      </c>
      <c r="O695" s="1" t="s">
        <v>496</v>
      </c>
      <c r="P695" s="20">
        <v>3</v>
      </c>
      <c r="Q695" s="1" t="s">
        <v>518</v>
      </c>
      <c r="R695" s="21" t="s">
        <v>519</v>
      </c>
      <c r="S695" s="1" t="s">
        <v>506</v>
      </c>
    </row>
    <row r="696" spans="1:19" ht="24" customHeight="1" x14ac:dyDescent="0.15">
      <c r="A696" s="1" t="s">
        <v>119</v>
      </c>
      <c r="B696" s="1" t="s">
        <v>120</v>
      </c>
      <c r="C696" s="1">
        <v>4608</v>
      </c>
      <c r="D696" s="18">
        <v>10</v>
      </c>
      <c r="E696" s="18">
        <v>6.4847835099999998</v>
      </c>
      <c r="F696" s="18">
        <v>-74.732895429999999</v>
      </c>
      <c r="G696" s="1">
        <v>10</v>
      </c>
      <c r="H696" s="1" t="s">
        <v>490</v>
      </c>
      <c r="I696" s="1" t="s">
        <v>122</v>
      </c>
      <c r="J696" s="1" t="s">
        <v>491</v>
      </c>
      <c r="K696" s="1" t="s">
        <v>494</v>
      </c>
      <c r="L696" s="1"/>
      <c r="M696" s="1" t="s">
        <v>494</v>
      </c>
      <c r="N696" s="1" t="s">
        <v>495</v>
      </c>
      <c r="O696" s="1" t="s">
        <v>496</v>
      </c>
      <c r="P696" s="20">
        <v>3</v>
      </c>
      <c r="Q696" s="1" t="s">
        <v>518</v>
      </c>
      <c r="R696" s="21" t="s">
        <v>519</v>
      </c>
      <c r="S696" s="1" t="s">
        <v>506</v>
      </c>
    </row>
    <row r="697" spans="1:19" ht="24" customHeight="1" x14ac:dyDescent="0.15">
      <c r="A697" s="1" t="s">
        <v>119</v>
      </c>
      <c r="B697" s="1" t="s">
        <v>120</v>
      </c>
      <c r="C697" s="1">
        <v>4609</v>
      </c>
      <c r="D697" s="18">
        <v>10</v>
      </c>
      <c r="E697" s="18">
        <v>6.48481927</v>
      </c>
      <c r="F697" s="18">
        <v>-74.732970069999993</v>
      </c>
      <c r="G697" s="1">
        <v>10</v>
      </c>
      <c r="H697" s="1" t="s">
        <v>490</v>
      </c>
      <c r="I697" s="1" t="s">
        <v>122</v>
      </c>
      <c r="J697" s="1" t="s">
        <v>491</v>
      </c>
      <c r="K697" s="1" t="s">
        <v>494</v>
      </c>
      <c r="L697" s="1"/>
      <c r="M697" s="1" t="s">
        <v>494</v>
      </c>
      <c r="N697" s="1" t="s">
        <v>495</v>
      </c>
      <c r="O697" s="1" t="s">
        <v>496</v>
      </c>
      <c r="P697" s="20">
        <v>3</v>
      </c>
      <c r="Q697" s="1" t="s">
        <v>518</v>
      </c>
      <c r="R697" s="21" t="s">
        <v>519</v>
      </c>
      <c r="S697" s="1" t="s">
        <v>506</v>
      </c>
    </row>
    <row r="698" spans="1:19" ht="24" customHeight="1" x14ac:dyDescent="0.15">
      <c r="A698" s="1" t="s">
        <v>119</v>
      </c>
      <c r="B698" s="1" t="s">
        <v>120</v>
      </c>
      <c r="C698" s="1">
        <v>4610</v>
      </c>
      <c r="D698" s="18">
        <v>10</v>
      </c>
      <c r="E698" s="18">
        <v>6.4848560300000004</v>
      </c>
      <c r="F698" s="18">
        <v>-74.733047459999995</v>
      </c>
      <c r="G698" s="1">
        <v>10</v>
      </c>
      <c r="H698" s="1" t="s">
        <v>490</v>
      </c>
      <c r="I698" s="1" t="s">
        <v>122</v>
      </c>
      <c r="J698" s="1" t="s">
        <v>491</v>
      </c>
      <c r="K698" s="1" t="s">
        <v>494</v>
      </c>
      <c r="L698" s="1"/>
      <c r="M698" s="1" t="s">
        <v>494</v>
      </c>
      <c r="N698" s="1" t="s">
        <v>495</v>
      </c>
      <c r="O698" s="1" t="s">
        <v>496</v>
      </c>
      <c r="P698" s="20">
        <v>3</v>
      </c>
      <c r="Q698" s="1" t="s">
        <v>518</v>
      </c>
      <c r="R698" s="21" t="s">
        <v>519</v>
      </c>
      <c r="S698" s="1" t="s">
        <v>506</v>
      </c>
    </row>
    <row r="699" spans="1:19" ht="24" customHeight="1" x14ac:dyDescent="0.15">
      <c r="A699" s="1" t="s">
        <v>119</v>
      </c>
      <c r="B699" s="1" t="s">
        <v>120</v>
      </c>
      <c r="C699" s="1">
        <v>4611</v>
      </c>
      <c r="D699" s="18">
        <v>10</v>
      </c>
      <c r="E699" s="18">
        <v>6.4848933100000004</v>
      </c>
      <c r="F699" s="18">
        <v>-74.733127409999994</v>
      </c>
      <c r="G699" s="1">
        <v>10</v>
      </c>
      <c r="H699" s="1" t="s">
        <v>490</v>
      </c>
      <c r="I699" s="1" t="s">
        <v>122</v>
      </c>
      <c r="J699" s="1" t="s">
        <v>491</v>
      </c>
      <c r="K699" s="1" t="s">
        <v>494</v>
      </c>
      <c r="L699" s="1"/>
      <c r="M699" s="1" t="s">
        <v>494</v>
      </c>
      <c r="N699" s="1" t="s">
        <v>495</v>
      </c>
      <c r="O699" s="1" t="s">
        <v>496</v>
      </c>
      <c r="P699" s="20">
        <v>3</v>
      </c>
      <c r="Q699" s="1" t="s">
        <v>518</v>
      </c>
      <c r="R699" s="21" t="s">
        <v>519</v>
      </c>
      <c r="S699" s="1" t="s">
        <v>506</v>
      </c>
    </row>
    <row r="700" spans="1:19" ht="24" customHeight="1" x14ac:dyDescent="0.15">
      <c r="A700" s="1" t="s">
        <v>119</v>
      </c>
      <c r="B700" s="1" t="s">
        <v>120</v>
      </c>
      <c r="C700" s="1">
        <v>4612</v>
      </c>
      <c r="D700" s="18">
        <v>10</v>
      </c>
      <c r="E700" s="18">
        <v>6.48493253</v>
      </c>
      <c r="F700" s="18">
        <v>-74.733207859999993</v>
      </c>
      <c r="G700" s="1">
        <v>10</v>
      </c>
      <c r="H700" s="1" t="s">
        <v>490</v>
      </c>
      <c r="I700" s="1" t="s">
        <v>122</v>
      </c>
      <c r="J700" s="1" t="s">
        <v>491</v>
      </c>
      <c r="K700" s="1" t="s">
        <v>494</v>
      </c>
      <c r="L700" s="1"/>
      <c r="M700" s="1" t="s">
        <v>494</v>
      </c>
      <c r="N700" s="1" t="s">
        <v>495</v>
      </c>
      <c r="O700" s="1" t="s">
        <v>496</v>
      </c>
      <c r="P700" s="20">
        <v>3</v>
      </c>
      <c r="Q700" s="1" t="s">
        <v>518</v>
      </c>
      <c r="R700" s="21" t="s">
        <v>519</v>
      </c>
      <c r="S700" s="1" t="s">
        <v>506</v>
      </c>
    </row>
    <row r="701" spans="1:19" ht="24" customHeight="1" x14ac:dyDescent="0.15">
      <c r="A701" s="1" t="s">
        <v>119</v>
      </c>
      <c r="B701" s="1" t="s">
        <v>120</v>
      </c>
      <c r="C701" s="1">
        <v>4613</v>
      </c>
      <c r="D701" s="18">
        <v>10</v>
      </c>
      <c r="E701" s="18">
        <v>6.4849744600000001</v>
      </c>
      <c r="F701" s="18">
        <v>-74.733287790000006</v>
      </c>
      <c r="G701" s="1">
        <v>10</v>
      </c>
      <c r="H701" s="1" t="s">
        <v>490</v>
      </c>
      <c r="I701" s="1" t="s">
        <v>122</v>
      </c>
      <c r="J701" s="1" t="s">
        <v>491</v>
      </c>
      <c r="K701" s="1" t="s">
        <v>494</v>
      </c>
      <c r="L701" s="1"/>
      <c r="M701" s="1" t="s">
        <v>494</v>
      </c>
      <c r="N701" s="1" t="s">
        <v>495</v>
      </c>
      <c r="O701" s="1" t="s">
        <v>496</v>
      </c>
      <c r="P701" s="20">
        <v>3</v>
      </c>
      <c r="Q701" s="1" t="s">
        <v>518</v>
      </c>
      <c r="R701" s="21" t="s">
        <v>519</v>
      </c>
      <c r="S701" s="1" t="s">
        <v>506</v>
      </c>
    </row>
    <row r="702" spans="1:19" ht="24" customHeight="1" x14ac:dyDescent="0.15">
      <c r="A702" s="1" t="s">
        <v>119</v>
      </c>
      <c r="B702" s="1" t="s">
        <v>120</v>
      </c>
      <c r="C702" s="1">
        <v>4614</v>
      </c>
      <c r="D702" s="18">
        <v>10</v>
      </c>
      <c r="E702" s="18">
        <v>6.4850195399999997</v>
      </c>
      <c r="F702" s="18">
        <v>-74.733366070000002</v>
      </c>
      <c r="G702" s="1">
        <v>10</v>
      </c>
      <c r="H702" s="1" t="s">
        <v>490</v>
      </c>
      <c r="I702" s="1" t="s">
        <v>122</v>
      </c>
      <c r="J702" s="1" t="s">
        <v>491</v>
      </c>
      <c r="K702" s="1" t="s">
        <v>494</v>
      </c>
      <c r="L702" s="1"/>
      <c r="M702" s="1" t="s">
        <v>494</v>
      </c>
      <c r="N702" s="1" t="s">
        <v>495</v>
      </c>
      <c r="O702" s="1" t="s">
        <v>496</v>
      </c>
      <c r="P702" s="20">
        <v>3</v>
      </c>
      <c r="Q702" s="1" t="s">
        <v>518</v>
      </c>
      <c r="R702" s="21" t="s">
        <v>519</v>
      </c>
      <c r="S702" s="1" t="s">
        <v>506</v>
      </c>
    </row>
    <row r="703" spans="1:19" ht="24" customHeight="1" x14ac:dyDescent="0.15">
      <c r="A703" s="1" t="s">
        <v>119</v>
      </c>
      <c r="B703" s="1" t="s">
        <v>120</v>
      </c>
      <c r="C703" s="1">
        <v>4615</v>
      </c>
      <c r="D703" s="18">
        <v>10</v>
      </c>
      <c r="E703" s="18">
        <v>6.4850681799999998</v>
      </c>
      <c r="F703" s="18">
        <v>-74.733441990000003</v>
      </c>
      <c r="G703" s="1">
        <v>10</v>
      </c>
      <c r="H703" s="1" t="s">
        <v>490</v>
      </c>
      <c r="I703" s="1" t="s">
        <v>122</v>
      </c>
      <c r="J703" s="1" t="s">
        <v>491</v>
      </c>
      <c r="K703" s="1" t="s">
        <v>494</v>
      </c>
      <c r="L703" s="1"/>
      <c r="M703" s="1" t="s">
        <v>494</v>
      </c>
      <c r="N703" s="1" t="s">
        <v>495</v>
      </c>
      <c r="O703" s="1" t="s">
        <v>496</v>
      </c>
      <c r="P703" s="20">
        <v>3</v>
      </c>
      <c r="Q703" s="1" t="s">
        <v>518</v>
      </c>
      <c r="R703" s="21" t="s">
        <v>519</v>
      </c>
      <c r="S703" s="1" t="s">
        <v>506</v>
      </c>
    </row>
    <row r="704" spans="1:19" ht="24" customHeight="1" x14ac:dyDescent="0.15">
      <c r="A704" s="1" t="s">
        <v>119</v>
      </c>
      <c r="B704" s="1" t="s">
        <v>120</v>
      </c>
      <c r="C704" s="1">
        <v>4616</v>
      </c>
      <c r="D704" s="18">
        <v>10</v>
      </c>
      <c r="E704" s="18">
        <v>6.4851211900000001</v>
      </c>
      <c r="F704" s="18">
        <v>-74.733513970000004</v>
      </c>
      <c r="G704" s="1">
        <v>10</v>
      </c>
      <c r="H704" s="1" t="s">
        <v>490</v>
      </c>
      <c r="I704" s="1" t="s">
        <v>122</v>
      </c>
      <c r="J704" s="1" t="s">
        <v>491</v>
      </c>
      <c r="K704" s="1" t="s">
        <v>494</v>
      </c>
      <c r="L704" s="1"/>
      <c r="M704" s="1" t="s">
        <v>494</v>
      </c>
      <c r="N704" s="1" t="s">
        <v>495</v>
      </c>
      <c r="O704" s="1" t="s">
        <v>496</v>
      </c>
      <c r="P704" s="20">
        <v>3</v>
      </c>
      <c r="Q704" s="1" t="s">
        <v>518</v>
      </c>
      <c r="R704" s="21" t="s">
        <v>519</v>
      </c>
      <c r="S704" s="1" t="s">
        <v>506</v>
      </c>
    </row>
    <row r="705" spans="1:19" ht="24" customHeight="1" x14ac:dyDescent="0.15">
      <c r="A705" s="1" t="s">
        <v>119</v>
      </c>
      <c r="B705" s="1" t="s">
        <v>120</v>
      </c>
      <c r="C705" s="1">
        <v>4617</v>
      </c>
      <c r="D705" s="18">
        <v>10</v>
      </c>
      <c r="E705" s="18">
        <v>6.4851742899999998</v>
      </c>
      <c r="F705" s="18">
        <v>-74.733584010000001</v>
      </c>
      <c r="G705" s="1">
        <v>10</v>
      </c>
      <c r="H705" s="1" t="s">
        <v>490</v>
      </c>
      <c r="I705" s="1" t="s">
        <v>122</v>
      </c>
      <c r="J705" s="1" t="s">
        <v>491</v>
      </c>
      <c r="K705" s="1" t="s">
        <v>494</v>
      </c>
      <c r="L705" s="1"/>
      <c r="M705" s="1" t="s">
        <v>494</v>
      </c>
      <c r="N705" s="1" t="s">
        <v>495</v>
      </c>
      <c r="O705" s="1" t="s">
        <v>496</v>
      </c>
      <c r="P705" s="20">
        <v>3</v>
      </c>
      <c r="Q705" s="1" t="s">
        <v>518</v>
      </c>
      <c r="R705" s="21" t="s">
        <v>519</v>
      </c>
      <c r="S705" s="1" t="s">
        <v>506</v>
      </c>
    </row>
    <row r="706" spans="1:19" ht="24" customHeight="1" x14ac:dyDescent="0.15">
      <c r="A706" s="1" t="s">
        <v>119</v>
      </c>
      <c r="B706" s="1" t="s">
        <v>120</v>
      </c>
      <c r="C706" s="1">
        <v>4618</v>
      </c>
      <c r="D706" s="18">
        <v>10</v>
      </c>
      <c r="E706" s="18">
        <v>6.4852285199999997</v>
      </c>
      <c r="F706" s="18">
        <v>-74.733650449999999</v>
      </c>
      <c r="G706" s="1">
        <v>10</v>
      </c>
      <c r="H706" s="1" t="s">
        <v>490</v>
      </c>
      <c r="I706" s="1" t="s">
        <v>122</v>
      </c>
      <c r="J706" s="1" t="s">
        <v>491</v>
      </c>
      <c r="K706" s="1" t="s">
        <v>494</v>
      </c>
      <c r="L706" s="1"/>
      <c r="M706" s="1" t="s">
        <v>494</v>
      </c>
      <c r="N706" s="1" t="s">
        <v>495</v>
      </c>
      <c r="O706" s="1" t="s">
        <v>496</v>
      </c>
      <c r="P706" s="20">
        <v>3</v>
      </c>
      <c r="Q706" s="1" t="s">
        <v>518</v>
      </c>
      <c r="R706" s="21" t="s">
        <v>519</v>
      </c>
      <c r="S706" s="1" t="s">
        <v>506</v>
      </c>
    </row>
    <row r="707" spans="1:19" ht="24" customHeight="1" x14ac:dyDescent="0.15">
      <c r="A707" s="1" t="s">
        <v>119</v>
      </c>
      <c r="B707" s="1" t="s">
        <v>120</v>
      </c>
      <c r="C707" s="1">
        <v>4619</v>
      </c>
      <c r="D707" s="18">
        <v>10</v>
      </c>
      <c r="E707" s="18">
        <v>6.4852846099999999</v>
      </c>
      <c r="F707" s="18">
        <v>-74.733712580000002</v>
      </c>
      <c r="G707" s="1">
        <v>10</v>
      </c>
      <c r="H707" s="1" t="s">
        <v>490</v>
      </c>
      <c r="I707" s="1" t="s">
        <v>122</v>
      </c>
      <c r="J707" s="1" t="s">
        <v>491</v>
      </c>
      <c r="K707" s="1" t="s">
        <v>494</v>
      </c>
      <c r="L707" s="1"/>
      <c r="M707" s="1" t="s">
        <v>494</v>
      </c>
      <c r="N707" s="1" t="s">
        <v>495</v>
      </c>
      <c r="O707" s="1" t="s">
        <v>496</v>
      </c>
      <c r="P707" s="20">
        <v>3</v>
      </c>
      <c r="Q707" s="1" t="s">
        <v>518</v>
      </c>
      <c r="R707" s="21" t="s">
        <v>519</v>
      </c>
      <c r="S707" s="1" t="s">
        <v>506</v>
      </c>
    </row>
    <row r="708" spans="1:19" ht="24" customHeight="1" x14ac:dyDescent="0.15">
      <c r="A708" s="1" t="s">
        <v>119</v>
      </c>
      <c r="B708" s="1" t="s">
        <v>120</v>
      </c>
      <c r="C708" s="1">
        <v>4620</v>
      </c>
      <c r="D708" s="18">
        <v>10</v>
      </c>
      <c r="E708" s="18">
        <v>6.48534247</v>
      </c>
      <c r="F708" s="18">
        <v>-74.733771520000005</v>
      </c>
      <c r="G708" s="1">
        <v>10</v>
      </c>
      <c r="H708" s="1" t="s">
        <v>490</v>
      </c>
      <c r="I708" s="1" t="s">
        <v>122</v>
      </c>
      <c r="J708" s="1" t="s">
        <v>491</v>
      </c>
      <c r="K708" s="1" t="s">
        <v>494</v>
      </c>
      <c r="L708" s="1"/>
      <c r="M708" s="1" t="s">
        <v>494</v>
      </c>
      <c r="N708" s="1" t="s">
        <v>495</v>
      </c>
      <c r="O708" s="1" t="s">
        <v>496</v>
      </c>
      <c r="P708" s="20">
        <v>3</v>
      </c>
      <c r="Q708" s="1" t="s">
        <v>518</v>
      </c>
      <c r="R708" s="21" t="s">
        <v>519</v>
      </c>
      <c r="S708" s="1" t="s">
        <v>506</v>
      </c>
    </row>
    <row r="709" spans="1:19" ht="24" customHeight="1" x14ac:dyDescent="0.15">
      <c r="A709" s="1" t="s">
        <v>119</v>
      </c>
      <c r="B709" s="1" t="s">
        <v>120</v>
      </c>
      <c r="C709" s="1">
        <v>4621</v>
      </c>
      <c r="D709" s="18">
        <v>10</v>
      </c>
      <c r="E709" s="18">
        <v>6.4854008500000004</v>
      </c>
      <c r="F709" s="18">
        <v>-74.73383063</v>
      </c>
      <c r="G709" s="1">
        <v>10</v>
      </c>
      <c r="H709" s="1" t="s">
        <v>490</v>
      </c>
      <c r="I709" s="1" t="s">
        <v>122</v>
      </c>
      <c r="J709" s="1" t="s">
        <v>491</v>
      </c>
      <c r="K709" s="1" t="s">
        <v>494</v>
      </c>
      <c r="L709" s="1"/>
      <c r="M709" s="1" t="s">
        <v>494</v>
      </c>
      <c r="N709" s="1" t="s">
        <v>495</v>
      </c>
      <c r="O709" s="1" t="s">
        <v>496</v>
      </c>
      <c r="P709" s="20">
        <v>3</v>
      </c>
      <c r="Q709" s="1" t="s">
        <v>518</v>
      </c>
      <c r="R709" s="21" t="s">
        <v>519</v>
      </c>
      <c r="S709" s="1" t="s">
        <v>506</v>
      </c>
    </row>
    <row r="710" spans="1:19" ht="24" customHeight="1" x14ac:dyDescent="0.15">
      <c r="A710" s="1" t="s">
        <v>119</v>
      </c>
      <c r="B710" s="1" t="s">
        <v>120</v>
      </c>
      <c r="C710" s="1">
        <v>4622</v>
      </c>
      <c r="D710" s="18">
        <v>10</v>
      </c>
      <c r="E710" s="18">
        <v>6.48546113</v>
      </c>
      <c r="F710" s="18">
        <v>-74.733890579999994</v>
      </c>
      <c r="G710" s="1">
        <v>10</v>
      </c>
      <c r="H710" s="1" t="s">
        <v>490</v>
      </c>
      <c r="I710" s="1" t="s">
        <v>122</v>
      </c>
      <c r="J710" s="1" t="s">
        <v>491</v>
      </c>
      <c r="K710" s="1" t="s">
        <v>494</v>
      </c>
      <c r="L710" s="1"/>
      <c r="M710" s="1" t="s">
        <v>494</v>
      </c>
      <c r="N710" s="1" t="s">
        <v>495</v>
      </c>
      <c r="O710" s="1" t="s">
        <v>496</v>
      </c>
      <c r="P710" s="20">
        <v>3</v>
      </c>
      <c r="Q710" s="1" t="s">
        <v>518</v>
      </c>
      <c r="R710" s="21" t="s">
        <v>519</v>
      </c>
      <c r="S710" s="1" t="s">
        <v>506</v>
      </c>
    </row>
    <row r="711" spans="1:19" ht="24" customHeight="1" x14ac:dyDescent="0.15">
      <c r="A711" s="1" t="s">
        <v>119</v>
      </c>
      <c r="B711" s="1" t="s">
        <v>120</v>
      </c>
      <c r="C711" s="1">
        <v>4623</v>
      </c>
      <c r="D711" s="18">
        <v>10</v>
      </c>
      <c r="E711" s="18">
        <v>6.4855179200000004</v>
      </c>
      <c r="F711" s="18">
        <v>-74.733956169999999</v>
      </c>
      <c r="G711" s="1">
        <v>10</v>
      </c>
      <c r="H711" s="1" t="s">
        <v>490</v>
      </c>
      <c r="I711" s="1" t="s">
        <v>122</v>
      </c>
      <c r="J711" s="1" t="s">
        <v>491</v>
      </c>
      <c r="K711" s="1" t="s">
        <v>494</v>
      </c>
      <c r="L711" s="1"/>
      <c r="M711" s="1" t="s">
        <v>494</v>
      </c>
      <c r="N711" s="1" t="s">
        <v>495</v>
      </c>
      <c r="O711" s="1" t="s">
        <v>496</v>
      </c>
      <c r="P711" s="20">
        <v>3</v>
      </c>
      <c r="Q711" s="1" t="s">
        <v>518</v>
      </c>
      <c r="R711" s="21" t="s">
        <v>519</v>
      </c>
      <c r="S711" s="1" t="s">
        <v>506</v>
      </c>
    </row>
    <row r="712" spans="1:19" ht="24" customHeight="1" x14ac:dyDescent="0.15">
      <c r="A712" s="1" t="s">
        <v>119</v>
      </c>
      <c r="B712" s="1" t="s">
        <v>120</v>
      </c>
      <c r="C712" s="1">
        <v>4624</v>
      </c>
      <c r="D712" s="18">
        <v>10</v>
      </c>
      <c r="E712" s="18">
        <v>6.48556781</v>
      </c>
      <c r="F712" s="18">
        <v>-74.734027159999997</v>
      </c>
      <c r="G712" s="1">
        <v>10</v>
      </c>
      <c r="H712" s="1" t="s">
        <v>490</v>
      </c>
      <c r="I712" s="1" t="s">
        <v>122</v>
      </c>
      <c r="J712" s="1" t="s">
        <v>491</v>
      </c>
      <c r="K712" s="1" t="s">
        <v>494</v>
      </c>
      <c r="L712" s="1"/>
      <c r="M712" s="1" t="s">
        <v>494</v>
      </c>
      <c r="N712" s="1" t="s">
        <v>495</v>
      </c>
      <c r="O712" s="1" t="s">
        <v>496</v>
      </c>
      <c r="P712" s="20">
        <v>3</v>
      </c>
      <c r="Q712" s="1" t="s">
        <v>518</v>
      </c>
      <c r="R712" s="21" t="s">
        <v>519</v>
      </c>
      <c r="S712" s="1" t="s">
        <v>506</v>
      </c>
    </row>
    <row r="713" spans="1:19" ht="24" customHeight="1" x14ac:dyDescent="0.15">
      <c r="A713" s="1" t="s">
        <v>119</v>
      </c>
      <c r="B713" s="1" t="s">
        <v>120</v>
      </c>
      <c r="C713" s="1">
        <v>4625</v>
      </c>
      <c r="D713" s="18">
        <v>10</v>
      </c>
      <c r="E713" s="18">
        <v>6.4856140299999998</v>
      </c>
      <c r="F713" s="18">
        <v>-74.734100170000005</v>
      </c>
      <c r="G713" s="1">
        <v>10</v>
      </c>
      <c r="H713" s="1" t="s">
        <v>490</v>
      </c>
      <c r="I713" s="1" t="s">
        <v>122</v>
      </c>
      <c r="J713" s="1" t="s">
        <v>491</v>
      </c>
      <c r="K713" s="1" t="s">
        <v>494</v>
      </c>
      <c r="L713" s="1"/>
      <c r="M713" s="1" t="s">
        <v>494</v>
      </c>
      <c r="N713" s="1" t="s">
        <v>495</v>
      </c>
      <c r="O713" s="1" t="s">
        <v>496</v>
      </c>
      <c r="P713" s="20">
        <v>3</v>
      </c>
      <c r="Q713" s="1" t="s">
        <v>518</v>
      </c>
      <c r="R713" s="21" t="s">
        <v>519</v>
      </c>
      <c r="S713" s="1" t="s">
        <v>506</v>
      </c>
    </row>
    <row r="714" spans="1:19" ht="24" customHeight="1" x14ac:dyDescent="0.15">
      <c r="A714" s="1" t="s">
        <v>119</v>
      </c>
      <c r="B714" s="1" t="s">
        <v>120</v>
      </c>
      <c r="C714" s="1">
        <v>4626</v>
      </c>
      <c r="D714" s="18">
        <v>10</v>
      </c>
      <c r="E714" s="18">
        <v>6.48565974</v>
      </c>
      <c r="F714" s="18">
        <v>-74.734172240000007</v>
      </c>
      <c r="G714" s="1">
        <v>10</v>
      </c>
      <c r="H714" s="1" t="s">
        <v>490</v>
      </c>
      <c r="I714" s="1" t="s">
        <v>122</v>
      </c>
      <c r="J714" s="1" t="s">
        <v>491</v>
      </c>
      <c r="K714" s="1" t="s">
        <v>494</v>
      </c>
      <c r="L714" s="1"/>
      <c r="M714" s="1" t="s">
        <v>494</v>
      </c>
      <c r="N714" s="1" t="s">
        <v>495</v>
      </c>
      <c r="O714" s="1" t="s">
        <v>496</v>
      </c>
      <c r="P714" s="20">
        <v>3</v>
      </c>
      <c r="Q714" s="1" t="s">
        <v>518</v>
      </c>
      <c r="R714" s="21" t="s">
        <v>519</v>
      </c>
      <c r="S714" s="1" t="s">
        <v>506</v>
      </c>
    </row>
    <row r="715" spans="1:19" ht="24" customHeight="1" x14ac:dyDescent="0.15">
      <c r="A715" s="1" t="s">
        <v>119</v>
      </c>
      <c r="B715" s="1" t="s">
        <v>120</v>
      </c>
      <c r="C715" s="1">
        <v>4627</v>
      </c>
      <c r="D715" s="18">
        <v>10</v>
      </c>
      <c r="E715" s="18">
        <v>6.4857047100000003</v>
      </c>
      <c r="F715" s="18">
        <v>-74.734243340000006</v>
      </c>
      <c r="G715" s="1">
        <v>10</v>
      </c>
      <c r="H715" s="1" t="s">
        <v>490</v>
      </c>
      <c r="I715" s="1" t="s">
        <v>122</v>
      </c>
      <c r="J715" s="1" t="s">
        <v>491</v>
      </c>
      <c r="K715" s="1" t="s">
        <v>494</v>
      </c>
      <c r="L715" s="1"/>
      <c r="M715" s="1" t="s">
        <v>494</v>
      </c>
      <c r="N715" s="1" t="s">
        <v>495</v>
      </c>
      <c r="O715" s="1" t="s">
        <v>496</v>
      </c>
      <c r="P715" s="20">
        <v>3</v>
      </c>
      <c r="Q715" s="1" t="s">
        <v>518</v>
      </c>
      <c r="R715" s="21" t="s">
        <v>519</v>
      </c>
      <c r="S715" s="1" t="s">
        <v>506</v>
      </c>
    </row>
    <row r="716" spans="1:19" ht="24" customHeight="1" x14ac:dyDescent="0.15">
      <c r="A716" s="1" t="s">
        <v>119</v>
      </c>
      <c r="B716" s="1" t="s">
        <v>120</v>
      </c>
      <c r="C716" s="1">
        <v>4628</v>
      </c>
      <c r="D716" s="18">
        <v>10</v>
      </c>
      <c r="E716" s="18">
        <v>6.4857481200000002</v>
      </c>
      <c r="F716" s="18">
        <v>-74.73431678</v>
      </c>
      <c r="G716" s="1">
        <v>10</v>
      </c>
      <c r="H716" s="1" t="s">
        <v>490</v>
      </c>
      <c r="I716" s="1" t="s">
        <v>122</v>
      </c>
      <c r="J716" s="1" t="s">
        <v>491</v>
      </c>
      <c r="K716" s="1" t="s">
        <v>494</v>
      </c>
      <c r="L716" s="1"/>
      <c r="M716" s="1" t="s">
        <v>494</v>
      </c>
      <c r="N716" s="1" t="s">
        <v>495</v>
      </c>
      <c r="O716" s="1" t="s">
        <v>496</v>
      </c>
      <c r="P716" s="20">
        <v>3</v>
      </c>
      <c r="Q716" s="1" t="s">
        <v>518</v>
      </c>
      <c r="R716" s="21" t="s">
        <v>519</v>
      </c>
      <c r="S716" s="1" t="s">
        <v>506</v>
      </c>
    </row>
    <row r="717" spans="1:19" ht="24" customHeight="1" x14ac:dyDescent="0.15">
      <c r="A717" s="1" t="s">
        <v>119</v>
      </c>
      <c r="B717" s="1" t="s">
        <v>120</v>
      </c>
      <c r="C717" s="1">
        <v>4629</v>
      </c>
      <c r="D717" s="18">
        <v>10</v>
      </c>
      <c r="E717" s="18">
        <v>6.4857898900000004</v>
      </c>
      <c r="F717" s="18">
        <v>-74.734392310000004</v>
      </c>
      <c r="G717" s="1">
        <v>10</v>
      </c>
      <c r="H717" s="1" t="s">
        <v>490</v>
      </c>
      <c r="I717" s="1" t="s">
        <v>122</v>
      </c>
      <c r="J717" s="1" t="s">
        <v>491</v>
      </c>
      <c r="K717" s="1" t="s">
        <v>494</v>
      </c>
      <c r="L717" s="1"/>
      <c r="M717" s="1" t="s">
        <v>494</v>
      </c>
      <c r="N717" s="1" t="s">
        <v>495</v>
      </c>
      <c r="O717" s="1" t="s">
        <v>496</v>
      </c>
      <c r="P717" s="20">
        <v>3</v>
      </c>
      <c r="Q717" s="1" t="s">
        <v>518</v>
      </c>
      <c r="R717" s="21" t="s">
        <v>519</v>
      </c>
      <c r="S717" s="1" t="s">
        <v>506</v>
      </c>
    </row>
    <row r="718" spans="1:19" ht="24" customHeight="1" x14ac:dyDescent="0.15">
      <c r="A718" s="1" t="s">
        <v>119</v>
      </c>
      <c r="B718" s="1" t="s">
        <v>120</v>
      </c>
      <c r="C718" s="1">
        <v>4630</v>
      </c>
      <c r="D718" s="18">
        <v>10</v>
      </c>
      <c r="E718" s="18">
        <v>6.4858323599999999</v>
      </c>
      <c r="F718" s="18">
        <v>-74.734470549999998</v>
      </c>
      <c r="G718" s="1">
        <v>10</v>
      </c>
      <c r="H718" s="1" t="s">
        <v>490</v>
      </c>
      <c r="I718" s="1" t="s">
        <v>122</v>
      </c>
      <c r="J718" s="1" t="s">
        <v>491</v>
      </c>
      <c r="K718" s="1" t="s">
        <v>494</v>
      </c>
      <c r="L718" s="1"/>
      <c r="M718" s="1" t="s">
        <v>494</v>
      </c>
      <c r="N718" s="1" t="s">
        <v>495</v>
      </c>
      <c r="O718" s="1" t="s">
        <v>496</v>
      </c>
      <c r="P718" s="20">
        <v>3</v>
      </c>
      <c r="Q718" s="1" t="s">
        <v>518</v>
      </c>
      <c r="R718" s="21" t="s">
        <v>519</v>
      </c>
      <c r="S718" s="1" t="s">
        <v>506</v>
      </c>
    </row>
    <row r="719" spans="1:19" ht="24" customHeight="1" x14ac:dyDescent="0.15">
      <c r="A719" s="1" t="s">
        <v>119</v>
      </c>
      <c r="B719" s="1" t="s">
        <v>120</v>
      </c>
      <c r="C719" s="1">
        <v>4631</v>
      </c>
      <c r="D719" s="18">
        <v>10</v>
      </c>
      <c r="E719" s="18">
        <v>6.4858749099999997</v>
      </c>
      <c r="F719" s="18">
        <v>-74.734546510000001</v>
      </c>
      <c r="G719" s="1">
        <v>10</v>
      </c>
      <c r="H719" s="1" t="s">
        <v>490</v>
      </c>
      <c r="I719" s="1" t="s">
        <v>122</v>
      </c>
      <c r="J719" s="1" t="s">
        <v>491</v>
      </c>
      <c r="K719" s="1" t="s">
        <v>494</v>
      </c>
      <c r="L719" s="1"/>
      <c r="M719" s="1" t="s">
        <v>494</v>
      </c>
      <c r="N719" s="1" t="s">
        <v>495</v>
      </c>
      <c r="O719" s="1" t="s">
        <v>496</v>
      </c>
      <c r="P719" s="20">
        <v>3</v>
      </c>
      <c r="Q719" s="1" t="s">
        <v>518</v>
      </c>
      <c r="R719" s="21" t="s">
        <v>519</v>
      </c>
      <c r="S719" s="1" t="s">
        <v>506</v>
      </c>
    </row>
    <row r="720" spans="1:19" ht="24" customHeight="1" x14ac:dyDescent="0.15">
      <c r="A720" s="1" t="s">
        <v>119</v>
      </c>
      <c r="B720" s="1" t="s">
        <v>120</v>
      </c>
      <c r="C720" s="1">
        <v>4632</v>
      </c>
      <c r="D720" s="18">
        <v>10</v>
      </c>
      <c r="E720" s="18">
        <v>6.4859164600000003</v>
      </c>
      <c r="F720" s="18">
        <v>-74.734619289999998</v>
      </c>
      <c r="G720" s="1">
        <v>10</v>
      </c>
      <c r="H720" s="1" t="s">
        <v>490</v>
      </c>
      <c r="I720" s="1" t="s">
        <v>122</v>
      </c>
      <c r="J720" s="1" t="s">
        <v>491</v>
      </c>
      <c r="K720" s="1" t="s">
        <v>494</v>
      </c>
      <c r="L720" s="1"/>
      <c r="M720" s="1" t="s">
        <v>494</v>
      </c>
      <c r="N720" s="1" t="s">
        <v>495</v>
      </c>
      <c r="O720" s="1" t="s">
        <v>496</v>
      </c>
      <c r="P720" s="20">
        <v>3</v>
      </c>
      <c r="Q720" s="1" t="s">
        <v>518</v>
      </c>
      <c r="R720" s="21" t="s">
        <v>519</v>
      </c>
      <c r="S720" s="1" t="s">
        <v>506</v>
      </c>
    </row>
    <row r="721" spans="1:19" ht="24" customHeight="1" x14ac:dyDescent="0.15">
      <c r="A721" s="1" t="s">
        <v>119</v>
      </c>
      <c r="B721" s="1" t="s">
        <v>120</v>
      </c>
      <c r="C721" s="1">
        <v>4633</v>
      </c>
      <c r="D721" s="18">
        <v>10</v>
      </c>
      <c r="E721" s="18">
        <v>6.4859572200000004</v>
      </c>
      <c r="F721" s="18">
        <v>-74.734694009999998</v>
      </c>
      <c r="G721" s="1">
        <v>10</v>
      </c>
      <c r="H721" s="1" t="s">
        <v>490</v>
      </c>
      <c r="I721" s="1" t="s">
        <v>122</v>
      </c>
      <c r="J721" s="1" t="s">
        <v>491</v>
      </c>
      <c r="K721" s="1" t="s">
        <v>494</v>
      </c>
      <c r="L721" s="1"/>
      <c r="M721" s="1" t="s">
        <v>494</v>
      </c>
      <c r="N721" s="1" t="s">
        <v>495</v>
      </c>
      <c r="O721" s="1" t="s">
        <v>496</v>
      </c>
      <c r="P721" s="20">
        <v>3</v>
      </c>
      <c r="Q721" s="1" t="s">
        <v>518</v>
      </c>
      <c r="R721" s="21" t="s">
        <v>519</v>
      </c>
      <c r="S721" s="1" t="s">
        <v>506</v>
      </c>
    </row>
    <row r="722" spans="1:19" ht="24" customHeight="1" x14ac:dyDescent="0.15">
      <c r="A722" s="1" t="s">
        <v>119</v>
      </c>
      <c r="B722" s="1" t="s">
        <v>120</v>
      </c>
      <c r="C722" s="1">
        <v>4634</v>
      </c>
      <c r="D722" s="18">
        <v>10</v>
      </c>
      <c r="E722" s="18">
        <v>6.4859969700000004</v>
      </c>
      <c r="F722" s="18">
        <v>-74.734770209999994</v>
      </c>
      <c r="G722" s="1">
        <v>10</v>
      </c>
      <c r="H722" s="1" t="s">
        <v>490</v>
      </c>
      <c r="I722" s="1" t="s">
        <v>122</v>
      </c>
      <c r="J722" s="1" t="s">
        <v>491</v>
      </c>
      <c r="K722" s="1" t="s">
        <v>494</v>
      </c>
      <c r="L722" s="1"/>
      <c r="M722" s="1" t="s">
        <v>494</v>
      </c>
      <c r="N722" s="1" t="s">
        <v>495</v>
      </c>
      <c r="O722" s="1" t="s">
        <v>496</v>
      </c>
      <c r="P722" s="20">
        <v>3</v>
      </c>
      <c r="Q722" s="1" t="s">
        <v>518</v>
      </c>
      <c r="R722" s="21" t="s">
        <v>519</v>
      </c>
      <c r="S722" s="1" t="s">
        <v>506</v>
      </c>
    </row>
    <row r="723" spans="1:19" ht="24" customHeight="1" x14ac:dyDescent="0.15">
      <c r="A723" s="1" t="s">
        <v>119</v>
      </c>
      <c r="B723" s="1" t="s">
        <v>120</v>
      </c>
      <c r="C723" s="1">
        <v>4635</v>
      </c>
      <c r="D723" s="18">
        <v>10</v>
      </c>
      <c r="E723" s="18">
        <v>6.4860342099999997</v>
      </c>
      <c r="F723" s="18">
        <v>-74.734847209999998</v>
      </c>
      <c r="G723" s="1">
        <v>10</v>
      </c>
      <c r="H723" s="1" t="s">
        <v>490</v>
      </c>
      <c r="I723" s="1" t="s">
        <v>122</v>
      </c>
      <c r="J723" s="1" t="s">
        <v>491</v>
      </c>
      <c r="K723" s="1" t="s">
        <v>494</v>
      </c>
      <c r="L723" s="1"/>
      <c r="M723" s="1" t="s">
        <v>494</v>
      </c>
      <c r="N723" s="1" t="s">
        <v>495</v>
      </c>
      <c r="O723" s="1" t="s">
        <v>496</v>
      </c>
      <c r="P723" s="20">
        <v>3</v>
      </c>
      <c r="Q723" s="1" t="s">
        <v>518</v>
      </c>
      <c r="R723" s="21" t="s">
        <v>519</v>
      </c>
      <c r="S723" s="1" t="s">
        <v>506</v>
      </c>
    </row>
    <row r="724" spans="1:19" ht="24" customHeight="1" x14ac:dyDescent="0.15">
      <c r="A724" s="1" t="s">
        <v>119</v>
      </c>
      <c r="B724" s="1" t="s">
        <v>120</v>
      </c>
      <c r="C724" s="1">
        <v>4636</v>
      </c>
      <c r="D724" s="18">
        <v>10</v>
      </c>
      <c r="E724" s="18">
        <v>6.48606952</v>
      </c>
      <c r="F724" s="18">
        <v>-74.734923910000006</v>
      </c>
      <c r="G724" s="1">
        <v>10</v>
      </c>
      <c r="H724" s="1" t="s">
        <v>490</v>
      </c>
      <c r="I724" s="1" t="s">
        <v>122</v>
      </c>
      <c r="J724" s="1" t="s">
        <v>491</v>
      </c>
      <c r="K724" s="1" t="s">
        <v>494</v>
      </c>
      <c r="L724" s="1"/>
      <c r="M724" s="1" t="s">
        <v>494</v>
      </c>
      <c r="N724" s="1" t="s">
        <v>495</v>
      </c>
      <c r="O724" s="1" t="s">
        <v>496</v>
      </c>
      <c r="P724" s="20">
        <v>3</v>
      </c>
      <c r="Q724" s="1" t="s">
        <v>518</v>
      </c>
      <c r="R724" s="21" t="s">
        <v>519</v>
      </c>
      <c r="S724" s="1" t="s">
        <v>506</v>
      </c>
    </row>
    <row r="725" spans="1:19" ht="24" customHeight="1" x14ac:dyDescent="0.15">
      <c r="A725" s="1" t="s">
        <v>119</v>
      </c>
      <c r="B725" s="1" t="s">
        <v>120</v>
      </c>
      <c r="C725" s="1">
        <v>4637</v>
      </c>
      <c r="D725" s="18">
        <v>10</v>
      </c>
      <c r="E725" s="18">
        <v>6.4861047300000001</v>
      </c>
      <c r="F725" s="18">
        <v>-74.73499932</v>
      </c>
      <c r="G725" s="1">
        <v>10</v>
      </c>
      <c r="H725" s="1" t="s">
        <v>490</v>
      </c>
      <c r="I725" s="1" t="s">
        <v>122</v>
      </c>
      <c r="J725" s="1" t="s">
        <v>491</v>
      </c>
      <c r="K725" s="1" t="s">
        <v>494</v>
      </c>
      <c r="L725" s="1"/>
      <c r="M725" s="1" t="s">
        <v>494</v>
      </c>
      <c r="N725" s="1" t="s">
        <v>495</v>
      </c>
      <c r="O725" s="1" t="s">
        <v>496</v>
      </c>
      <c r="P725" s="20">
        <v>3</v>
      </c>
      <c r="Q725" s="1" t="s">
        <v>518</v>
      </c>
      <c r="R725" s="21" t="s">
        <v>519</v>
      </c>
      <c r="S725" s="1" t="s">
        <v>506</v>
      </c>
    </row>
    <row r="726" spans="1:19" ht="24" customHeight="1" x14ac:dyDescent="0.15">
      <c r="A726" s="1" t="s">
        <v>119</v>
      </c>
      <c r="B726" s="1" t="s">
        <v>120</v>
      </c>
      <c r="C726" s="1">
        <v>4638</v>
      </c>
      <c r="D726" s="18">
        <v>10</v>
      </c>
      <c r="E726" s="18">
        <v>6.4861409200000004</v>
      </c>
      <c r="F726" s="18">
        <v>-74.735073279999995</v>
      </c>
      <c r="G726" s="1">
        <v>10</v>
      </c>
      <c r="H726" s="1" t="s">
        <v>490</v>
      </c>
      <c r="I726" s="1" t="s">
        <v>122</v>
      </c>
      <c r="J726" s="1" t="s">
        <v>491</v>
      </c>
      <c r="K726" s="1" t="s">
        <v>494</v>
      </c>
      <c r="L726" s="1"/>
      <c r="M726" s="1" t="s">
        <v>494</v>
      </c>
      <c r="N726" s="1" t="s">
        <v>495</v>
      </c>
      <c r="O726" s="1" t="s">
        <v>496</v>
      </c>
      <c r="P726" s="20">
        <v>3</v>
      </c>
      <c r="Q726" s="1" t="s">
        <v>518</v>
      </c>
      <c r="R726" s="21" t="s">
        <v>519</v>
      </c>
      <c r="S726" s="1" t="s">
        <v>506</v>
      </c>
    </row>
    <row r="727" spans="1:19" ht="24" customHeight="1" x14ac:dyDescent="0.15">
      <c r="A727" s="1" t="s">
        <v>119</v>
      </c>
      <c r="B727" s="1" t="s">
        <v>120</v>
      </c>
      <c r="C727" s="1">
        <v>4639</v>
      </c>
      <c r="D727" s="18">
        <v>10</v>
      </c>
      <c r="E727" s="18">
        <v>6.4861771099999999</v>
      </c>
      <c r="F727" s="18">
        <v>-74.735148440000003</v>
      </c>
      <c r="G727" s="1">
        <v>10</v>
      </c>
      <c r="H727" s="1" t="s">
        <v>490</v>
      </c>
      <c r="I727" s="1" t="s">
        <v>122</v>
      </c>
      <c r="J727" s="1" t="s">
        <v>491</v>
      </c>
      <c r="K727" s="1" t="s">
        <v>494</v>
      </c>
      <c r="L727" s="1"/>
      <c r="M727" s="1" t="s">
        <v>494</v>
      </c>
      <c r="N727" s="1" t="s">
        <v>495</v>
      </c>
      <c r="O727" s="1" t="s">
        <v>496</v>
      </c>
      <c r="P727" s="20">
        <v>3</v>
      </c>
      <c r="Q727" s="1" t="s">
        <v>518</v>
      </c>
      <c r="R727" s="21" t="s">
        <v>519</v>
      </c>
      <c r="S727" s="1" t="s">
        <v>506</v>
      </c>
    </row>
    <row r="728" spans="1:19" ht="24" customHeight="1" x14ac:dyDescent="0.15">
      <c r="A728" s="1" t="s">
        <v>119</v>
      </c>
      <c r="B728" s="1" t="s">
        <v>120</v>
      </c>
      <c r="C728" s="1">
        <v>4640</v>
      </c>
      <c r="D728" s="18">
        <v>10</v>
      </c>
      <c r="E728" s="18">
        <v>6.48621275</v>
      </c>
      <c r="F728" s="18">
        <v>-74.735223919999996</v>
      </c>
      <c r="G728" s="1">
        <v>10</v>
      </c>
      <c r="H728" s="1" t="s">
        <v>490</v>
      </c>
      <c r="I728" s="1" t="s">
        <v>122</v>
      </c>
      <c r="J728" s="1" t="s">
        <v>491</v>
      </c>
      <c r="K728" s="1" t="s">
        <v>494</v>
      </c>
      <c r="L728" s="1"/>
      <c r="M728" s="1" t="s">
        <v>494</v>
      </c>
      <c r="N728" s="1" t="s">
        <v>495</v>
      </c>
      <c r="O728" s="1" t="s">
        <v>496</v>
      </c>
      <c r="P728" s="20">
        <v>3</v>
      </c>
      <c r="Q728" s="1" t="s">
        <v>518</v>
      </c>
      <c r="R728" s="21" t="s">
        <v>519</v>
      </c>
      <c r="S728" s="1" t="s">
        <v>506</v>
      </c>
    </row>
    <row r="729" spans="1:19" ht="24" customHeight="1" x14ac:dyDescent="0.15">
      <c r="A729" s="1" t="s">
        <v>119</v>
      </c>
      <c r="B729" s="1" t="s">
        <v>120</v>
      </c>
      <c r="C729" s="1">
        <v>4641</v>
      </c>
      <c r="D729" s="18">
        <v>10</v>
      </c>
      <c r="E729" s="18">
        <v>6.4862485899999998</v>
      </c>
      <c r="F729" s="18">
        <v>-74.735300019999997</v>
      </c>
      <c r="G729" s="1">
        <v>10</v>
      </c>
      <c r="H729" s="1" t="s">
        <v>490</v>
      </c>
      <c r="I729" s="1" t="s">
        <v>122</v>
      </c>
      <c r="J729" s="1" t="s">
        <v>491</v>
      </c>
      <c r="K729" s="1" t="s">
        <v>494</v>
      </c>
      <c r="L729" s="1"/>
      <c r="M729" s="1" t="s">
        <v>494</v>
      </c>
      <c r="N729" s="1" t="s">
        <v>495</v>
      </c>
      <c r="O729" s="1" t="s">
        <v>496</v>
      </c>
      <c r="P729" s="20">
        <v>3</v>
      </c>
      <c r="Q729" s="1" t="s">
        <v>518</v>
      </c>
      <c r="R729" s="21" t="s">
        <v>519</v>
      </c>
      <c r="S729" s="1" t="s">
        <v>506</v>
      </c>
    </row>
    <row r="730" spans="1:19" ht="24" customHeight="1" x14ac:dyDescent="0.15">
      <c r="A730" s="1" t="s">
        <v>119</v>
      </c>
      <c r="B730" s="1" t="s">
        <v>120</v>
      </c>
      <c r="C730" s="1">
        <v>4642</v>
      </c>
      <c r="D730" s="18">
        <v>10</v>
      </c>
      <c r="E730" s="18">
        <v>6.4862890100000001</v>
      </c>
      <c r="F730" s="18">
        <v>-74.73537469</v>
      </c>
      <c r="G730" s="1">
        <v>10</v>
      </c>
      <c r="H730" s="1" t="s">
        <v>490</v>
      </c>
      <c r="I730" s="1" t="s">
        <v>122</v>
      </c>
      <c r="J730" s="1" t="s">
        <v>491</v>
      </c>
      <c r="K730" s="1" t="s">
        <v>494</v>
      </c>
      <c r="L730" s="1"/>
      <c r="M730" s="1" t="s">
        <v>494</v>
      </c>
      <c r="N730" s="1" t="s">
        <v>495</v>
      </c>
      <c r="O730" s="1" t="s">
        <v>496</v>
      </c>
      <c r="P730" s="20">
        <v>3</v>
      </c>
      <c r="Q730" s="1" t="s">
        <v>518</v>
      </c>
      <c r="R730" s="21" t="s">
        <v>519</v>
      </c>
      <c r="S730" s="1" t="s">
        <v>506</v>
      </c>
    </row>
    <row r="731" spans="1:19" ht="24" customHeight="1" x14ac:dyDescent="0.15">
      <c r="A731" s="1" t="s">
        <v>119</v>
      </c>
      <c r="B731" s="1" t="s">
        <v>120</v>
      </c>
      <c r="C731" s="1">
        <v>4643</v>
      </c>
      <c r="D731" s="18">
        <v>10</v>
      </c>
      <c r="E731" s="18">
        <v>6.4863411700000002</v>
      </c>
      <c r="F731" s="18">
        <v>-74.735443759999995</v>
      </c>
      <c r="G731" s="1">
        <v>10</v>
      </c>
      <c r="H731" s="1" t="s">
        <v>490</v>
      </c>
      <c r="I731" s="1" t="s">
        <v>122</v>
      </c>
      <c r="J731" s="1" t="s">
        <v>491</v>
      </c>
      <c r="K731" s="1" t="s">
        <v>494</v>
      </c>
      <c r="L731" s="1"/>
      <c r="M731" s="1" t="s">
        <v>494</v>
      </c>
      <c r="N731" s="1" t="s">
        <v>495</v>
      </c>
      <c r="O731" s="1" t="s">
        <v>496</v>
      </c>
      <c r="P731" s="20">
        <v>3</v>
      </c>
      <c r="Q731" s="1" t="s">
        <v>518</v>
      </c>
      <c r="R731" s="21" t="s">
        <v>519</v>
      </c>
      <c r="S731" s="1" t="s">
        <v>506</v>
      </c>
    </row>
    <row r="732" spans="1:19" ht="24" customHeight="1" x14ac:dyDescent="0.15">
      <c r="A732" s="1" t="s">
        <v>119</v>
      </c>
      <c r="B732" s="1" t="s">
        <v>120</v>
      </c>
      <c r="C732" s="1">
        <v>4644</v>
      </c>
      <c r="D732" s="18">
        <v>10</v>
      </c>
      <c r="E732" s="18">
        <v>6.4864095400000004</v>
      </c>
      <c r="F732" s="18">
        <v>-74.735500110000004</v>
      </c>
      <c r="G732" s="1">
        <v>10</v>
      </c>
      <c r="H732" s="1" t="s">
        <v>490</v>
      </c>
      <c r="I732" s="1" t="s">
        <v>122</v>
      </c>
      <c r="J732" s="1" t="s">
        <v>491</v>
      </c>
      <c r="K732" s="1" t="s">
        <v>494</v>
      </c>
      <c r="L732" s="1"/>
      <c r="M732" s="1" t="s">
        <v>494</v>
      </c>
      <c r="N732" s="1" t="s">
        <v>495</v>
      </c>
      <c r="O732" s="1" t="s">
        <v>496</v>
      </c>
      <c r="P732" s="20">
        <v>3</v>
      </c>
      <c r="Q732" s="1" t="s">
        <v>518</v>
      </c>
      <c r="R732" s="21" t="s">
        <v>519</v>
      </c>
      <c r="S732" s="1" t="s">
        <v>506</v>
      </c>
    </row>
    <row r="733" spans="1:19" ht="24" customHeight="1" x14ac:dyDescent="0.15">
      <c r="A733" s="1" t="s">
        <v>119</v>
      </c>
      <c r="B733" s="1" t="s">
        <v>120</v>
      </c>
      <c r="C733" s="1">
        <v>4645</v>
      </c>
      <c r="D733" s="18">
        <v>10</v>
      </c>
      <c r="E733" s="18">
        <v>6.4864842200000004</v>
      </c>
      <c r="F733" s="18">
        <v>-74.735549559999995</v>
      </c>
      <c r="G733" s="1">
        <v>10</v>
      </c>
      <c r="H733" s="1" t="s">
        <v>490</v>
      </c>
      <c r="I733" s="1" t="s">
        <v>122</v>
      </c>
      <c r="J733" s="1" t="s">
        <v>491</v>
      </c>
      <c r="K733" s="1" t="s">
        <v>494</v>
      </c>
      <c r="L733" s="1"/>
      <c r="M733" s="1" t="s">
        <v>494</v>
      </c>
      <c r="N733" s="1" t="s">
        <v>495</v>
      </c>
      <c r="O733" s="1" t="s">
        <v>496</v>
      </c>
      <c r="P733" s="20">
        <v>3</v>
      </c>
      <c r="Q733" s="1" t="s">
        <v>518</v>
      </c>
      <c r="R733" s="21" t="s">
        <v>519</v>
      </c>
      <c r="S733" s="1" t="s">
        <v>506</v>
      </c>
    </row>
    <row r="734" spans="1:19" ht="24" customHeight="1" x14ac:dyDescent="0.15">
      <c r="A734" s="1" t="s">
        <v>119</v>
      </c>
      <c r="B734" s="1" t="s">
        <v>120</v>
      </c>
      <c r="C734" s="1">
        <v>4646</v>
      </c>
      <c r="D734" s="18">
        <v>10</v>
      </c>
      <c r="E734" s="18">
        <v>6.4865599200000004</v>
      </c>
      <c r="F734" s="18">
        <v>-74.735598249999995</v>
      </c>
      <c r="G734" s="1">
        <v>10</v>
      </c>
      <c r="H734" s="1" t="s">
        <v>490</v>
      </c>
      <c r="I734" s="1" t="s">
        <v>122</v>
      </c>
      <c r="J734" s="1" t="s">
        <v>491</v>
      </c>
      <c r="K734" s="1" t="s">
        <v>494</v>
      </c>
      <c r="L734" s="1"/>
      <c r="M734" s="1" t="s">
        <v>494</v>
      </c>
      <c r="N734" s="1" t="s">
        <v>495</v>
      </c>
      <c r="O734" s="1" t="s">
        <v>496</v>
      </c>
      <c r="P734" s="20">
        <v>3</v>
      </c>
      <c r="Q734" s="1" t="s">
        <v>518</v>
      </c>
      <c r="R734" s="21" t="s">
        <v>519</v>
      </c>
      <c r="S734" s="1" t="s">
        <v>506</v>
      </c>
    </row>
    <row r="735" spans="1:19" ht="24" customHeight="1" x14ac:dyDescent="0.15">
      <c r="A735" s="1" t="s">
        <v>119</v>
      </c>
      <c r="B735" s="1" t="s">
        <v>120</v>
      </c>
      <c r="C735" s="1">
        <v>4647</v>
      </c>
      <c r="D735" s="18">
        <v>10</v>
      </c>
      <c r="E735" s="18">
        <v>6.4866359100000004</v>
      </c>
      <c r="F735" s="18">
        <v>-74.735646880000004</v>
      </c>
      <c r="G735" s="1">
        <v>10</v>
      </c>
      <c r="H735" s="1" t="s">
        <v>490</v>
      </c>
      <c r="I735" s="1" t="s">
        <v>122</v>
      </c>
      <c r="J735" s="1" t="s">
        <v>491</v>
      </c>
      <c r="K735" s="1" t="s">
        <v>494</v>
      </c>
      <c r="L735" s="1"/>
      <c r="M735" s="1" t="s">
        <v>494</v>
      </c>
      <c r="N735" s="1" t="s">
        <v>495</v>
      </c>
      <c r="O735" s="1" t="s">
        <v>496</v>
      </c>
      <c r="P735" s="20">
        <v>3</v>
      </c>
      <c r="Q735" s="1" t="s">
        <v>518</v>
      </c>
      <c r="R735" s="21" t="s">
        <v>519</v>
      </c>
      <c r="S735" s="1" t="s">
        <v>506</v>
      </c>
    </row>
    <row r="736" spans="1:19" ht="24" customHeight="1" x14ac:dyDescent="0.15">
      <c r="A736" s="1" t="s">
        <v>119</v>
      </c>
      <c r="B736" s="1" t="s">
        <v>120</v>
      </c>
      <c r="C736" s="1">
        <v>4648</v>
      </c>
      <c r="D736" s="18">
        <v>10</v>
      </c>
      <c r="E736" s="18">
        <v>6.4867122100000003</v>
      </c>
      <c r="F736" s="18">
        <v>-74.735695289999995</v>
      </c>
      <c r="G736" s="1">
        <v>10</v>
      </c>
      <c r="H736" s="1" t="s">
        <v>490</v>
      </c>
      <c r="I736" s="1" t="s">
        <v>122</v>
      </c>
      <c r="J736" s="1" t="s">
        <v>491</v>
      </c>
      <c r="K736" s="1" t="s">
        <v>494</v>
      </c>
      <c r="L736" s="1"/>
      <c r="M736" s="1" t="s">
        <v>494</v>
      </c>
      <c r="N736" s="1" t="s">
        <v>495</v>
      </c>
      <c r="O736" s="1" t="s">
        <v>496</v>
      </c>
      <c r="P736" s="20">
        <v>3</v>
      </c>
      <c r="Q736" s="1" t="s">
        <v>518</v>
      </c>
      <c r="R736" s="21" t="s">
        <v>519</v>
      </c>
      <c r="S736" s="1" t="s">
        <v>506</v>
      </c>
    </row>
    <row r="737" spans="1:19" ht="24" customHeight="1" x14ac:dyDescent="0.15">
      <c r="A737" s="1" t="s">
        <v>119</v>
      </c>
      <c r="B737" s="1" t="s">
        <v>120</v>
      </c>
      <c r="C737" s="1">
        <v>4649</v>
      </c>
      <c r="D737" s="18">
        <v>10</v>
      </c>
      <c r="E737" s="18">
        <v>6.4867886500000003</v>
      </c>
      <c r="F737" s="18">
        <v>-74.735743470000003</v>
      </c>
      <c r="G737" s="1">
        <v>10</v>
      </c>
      <c r="H737" s="1" t="s">
        <v>490</v>
      </c>
      <c r="I737" s="1" t="s">
        <v>122</v>
      </c>
      <c r="J737" s="1" t="s">
        <v>491</v>
      </c>
      <c r="K737" s="1" t="s">
        <v>494</v>
      </c>
      <c r="L737" s="1"/>
      <c r="M737" s="1" t="s">
        <v>494</v>
      </c>
      <c r="N737" s="1" t="s">
        <v>495</v>
      </c>
      <c r="O737" s="1" t="s">
        <v>496</v>
      </c>
      <c r="P737" s="20">
        <v>3</v>
      </c>
      <c r="Q737" s="1" t="s">
        <v>518</v>
      </c>
      <c r="R737" s="21" t="s">
        <v>519</v>
      </c>
      <c r="S737" s="1" t="s">
        <v>506</v>
      </c>
    </row>
    <row r="738" spans="1:19" ht="24" customHeight="1" x14ac:dyDescent="0.15">
      <c r="A738" s="1" t="s">
        <v>119</v>
      </c>
      <c r="B738" s="1" t="s">
        <v>120</v>
      </c>
      <c r="C738" s="1">
        <v>4650</v>
      </c>
      <c r="D738" s="18">
        <v>10</v>
      </c>
      <c r="E738" s="18">
        <v>6.4868637600000003</v>
      </c>
      <c r="F738" s="18">
        <v>-74.735792619999998</v>
      </c>
      <c r="G738" s="1">
        <v>10</v>
      </c>
      <c r="H738" s="1" t="s">
        <v>490</v>
      </c>
      <c r="I738" s="1" t="s">
        <v>122</v>
      </c>
      <c r="J738" s="1" t="s">
        <v>491</v>
      </c>
      <c r="K738" s="1" t="s">
        <v>494</v>
      </c>
      <c r="L738" s="1"/>
      <c r="M738" s="1" t="s">
        <v>494</v>
      </c>
      <c r="N738" s="1" t="s">
        <v>495</v>
      </c>
      <c r="O738" s="1" t="s">
        <v>496</v>
      </c>
      <c r="P738" s="20">
        <v>3</v>
      </c>
      <c r="Q738" s="1" t="s">
        <v>518</v>
      </c>
      <c r="R738" s="21" t="s">
        <v>519</v>
      </c>
      <c r="S738" s="1" t="s">
        <v>506</v>
      </c>
    </row>
    <row r="739" spans="1:19" ht="24" customHeight="1" x14ac:dyDescent="0.15">
      <c r="A739" s="1" t="s">
        <v>119</v>
      </c>
      <c r="B739" s="1" t="s">
        <v>120</v>
      </c>
      <c r="C739" s="1">
        <v>4651</v>
      </c>
      <c r="D739" s="18">
        <v>10</v>
      </c>
      <c r="E739" s="18">
        <v>6.4869364799999998</v>
      </c>
      <c r="F739" s="18">
        <v>-74.735843009999996</v>
      </c>
      <c r="G739" s="1">
        <v>10</v>
      </c>
      <c r="H739" s="1" t="s">
        <v>490</v>
      </c>
      <c r="I739" s="1" t="s">
        <v>122</v>
      </c>
      <c r="J739" s="1" t="s">
        <v>491</v>
      </c>
      <c r="K739" s="1" t="s">
        <v>494</v>
      </c>
      <c r="L739" s="1"/>
      <c r="M739" s="1" t="s">
        <v>494</v>
      </c>
      <c r="N739" s="1" t="s">
        <v>495</v>
      </c>
      <c r="O739" s="1" t="s">
        <v>496</v>
      </c>
      <c r="P739" s="20">
        <v>3</v>
      </c>
      <c r="Q739" s="1" t="s">
        <v>518</v>
      </c>
      <c r="R739" s="21" t="s">
        <v>519</v>
      </c>
      <c r="S739" s="1" t="s">
        <v>506</v>
      </c>
    </row>
    <row r="740" spans="1:19" ht="24" customHeight="1" x14ac:dyDescent="0.15">
      <c r="A740" s="1" t="s">
        <v>119</v>
      </c>
      <c r="B740" s="1" t="s">
        <v>120</v>
      </c>
      <c r="C740" s="1">
        <v>4652</v>
      </c>
      <c r="D740" s="18">
        <v>10</v>
      </c>
      <c r="E740" s="18">
        <v>6.4870077200000003</v>
      </c>
      <c r="F740" s="18">
        <v>-74.735893320000002</v>
      </c>
      <c r="G740" s="1">
        <v>10</v>
      </c>
      <c r="H740" s="1" t="s">
        <v>490</v>
      </c>
      <c r="I740" s="1" t="s">
        <v>122</v>
      </c>
      <c r="J740" s="1" t="s">
        <v>491</v>
      </c>
      <c r="K740" s="1" t="s">
        <v>494</v>
      </c>
      <c r="L740" s="1"/>
      <c r="M740" s="1" t="s">
        <v>494</v>
      </c>
      <c r="N740" s="1" t="s">
        <v>495</v>
      </c>
      <c r="O740" s="1" t="s">
        <v>496</v>
      </c>
      <c r="P740" s="20">
        <v>3</v>
      </c>
      <c r="Q740" s="1" t="s">
        <v>518</v>
      </c>
      <c r="R740" s="21" t="s">
        <v>519</v>
      </c>
      <c r="S740" s="1" t="s">
        <v>506</v>
      </c>
    </row>
    <row r="741" spans="1:19" ht="24" customHeight="1" x14ac:dyDescent="0.15">
      <c r="A741" s="1" t="s">
        <v>119</v>
      </c>
      <c r="B741" s="1" t="s">
        <v>120</v>
      </c>
      <c r="C741" s="1">
        <v>4653</v>
      </c>
      <c r="D741" s="18">
        <v>10</v>
      </c>
      <c r="E741" s="18">
        <v>6.4870781300000004</v>
      </c>
      <c r="F741" s="18">
        <v>-74.735943649999996</v>
      </c>
      <c r="G741" s="1">
        <v>10</v>
      </c>
      <c r="H741" s="1" t="s">
        <v>490</v>
      </c>
      <c r="I741" s="1" t="s">
        <v>122</v>
      </c>
      <c r="J741" s="1" t="s">
        <v>491</v>
      </c>
      <c r="K741" s="1" t="s">
        <v>494</v>
      </c>
      <c r="L741" s="1"/>
      <c r="M741" s="1" t="s">
        <v>494</v>
      </c>
      <c r="N741" s="1" t="s">
        <v>495</v>
      </c>
      <c r="O741" s="1" t="s">
        <v>496</v>
      </c>
      <c r="P741" s="20">
        <v>3</v>
      </c>
      <c r="Q741" s="1" t="s">
        <v>518</v>
      </c>
      <c r="R741" s="21" t="s">
        <v>519</v>
      </c>
      <c r="S741" s="1" t="s">
        <v>506</v>
      </c>
    </row>
    <row r="742" spans="1:19" ht="24" customHeight="1" x14ac:dyDescent="0.15">
      <c r="A742" s="1" t="s">
        <v>119</v>
      </c>
      <c r="B742" s="1" t="s">
        <v>120</v>
      </c>
      <c r="C742" s="1">
        <v>4654</v>
      </c>
      <c r="D742" s="18">
        <v>10</v>
      </c>
      <c r="E742" s="18">
        <v>6.4871469099999999</v>
      </c>
      <c r="F742" s="18">
        <v>-74.735991409999997</v>
      </c>
      <c r="G742" s="1">
        <v>10</v>
      </c>
      <c r="H742" s="1" t="s">
        <v>490</v>
      </c>
      <c r="I742" s="1" t="s">
        <v>122</v>
      </c>
      <c r="J742" s="1" t="s">
        <v>491</v>
      </c>
      <c r="K742" s="1" t="s">
        <v>494</v>
      </c>
      <c r="L742" s="1"/>
      <c r="M742" s="1" t="s">
        <v>494</v>
      </c>
      <c r="N742" s="1" t="s">
        <v>495</v>
      </c>
      <c r="O742" s="1" t="s">
        <v>496</v>
      </c>
      <c r="P742" s="20">
        <v>3</v>
      </c>
      <c r="Q742" s="1" t="s">
        <v>518</v>
      </c>
      <c r="R742" s="21" t="s">
        <v>519</v>
      </c>
      <c r="S742" s="1" t="s">
        <v>506</v>
      </c>
    </row>
    <row r="743" spans="1:19" ht="24" customHeight="1" x14ac:dyDescent="0.15">
      <c r="A743" s="1" t="s">
        <v>119</v>
      </c>
      <c r="B743" s="1" t="s">
        <v>120</v>
      </c>
      <c r="C743" s="1">
        <v>4655</v>
      </c>
      <c r="D743" s="18">
        <v>10</v>
      </c>
      <c r="E743" s="18">
        <v>6.4872145400000001</v>
      </c>
      <c r="F743" s="18">
        <v>-74.736045070000003</v>
      </c>
      <c r="G743" s="1">
        <v>10</v>
      </c>
      <c r="H743" s="1" t="s">
        <v>490</v>
      </c>
      <c r="I743" s="1" t="s">
        <v>122</v>
      </c>
      <c r="J743" s="1" t="s">
        <v>491</v>
      </c>
      <c r="K743" s="1" t="s">
        <v>494</v>
      </c>
      <c r="L743" s="1"/>
      <c r="M743" s="1" t="s">
        <v>494</v>
      </c>
      <c r="N743" s="1" t="s">
        <v>495</v>
      </c>
      <c r="O743" s="1" t="s">
        <v>496</v>
      </c>
      <c r="P743" s="20">
        <v>3</v>
      </c>
      <c r="Q743" s="1" t="s">
        <v>518</v>
      </c>
      <c r="R743" s="21" t="s">
        <v>519</v>
      </c>
      <c r="S743" s="1" t="s">
        <v>506</v>
      </c>
    </row>
    <row r="744" spans="1:19" ht="24" customHeight="1" x14ac:dyDescent="0.15">
      <c r="A744" s="1" t="s">
        <v>119</v>
      </c>
      <c r="B744" s="1" t="s">
        <v>120</v>
      </c>
      <c r="C744" s="1">
        <v>4656</v>
      </c>
      <c r="D744" s="18">
        <v>10</v>
      </c>
      <c r="E744" s="18">
        <v>6.4872794200000001</v>
      </c>
      <c r="F744" s="18">
        <v>-74.736101540000007</v>
      </c>
      <c r="G744" s="1">
        <v>10</v>
      </c>
      <c r="H744" s="1" t="s">
        <v>490</v>
      </c>
      <c r="I744" s="1" t="s">
        <v>122</v>
      </c>
      <c r="J744" s="1" t="s">
        <v>491</v>
      </c>
      <c r="K744" s="1" t="s">
        <v>494</v>
      </c>
      <c r="L744" s="1"/>
      <c r="M744" s="1" t="s">
        <v>494</v>
      </c>
      <c r="N744" s="1" t="s">
        <v>495</v>
      </c>
      <c r="O744" s="1" t="s">
        <v>496</v>
      </c>
      <c r="P744" s="20">
        <v>3</v>
      </c>
      <c r="Q744" s="1" t="s">
        <v>518</v>
      </c>
      <c r="R744" s="21" t="s">
        <v>519</v>
      </c>
      <c r="S744" s="1" t="s">
        <v>506</v>
      </c>
    </row>
    <row r="745" spans="1:19" ht="24" customHeight="1" x14ac:dyDescent="0.15">
      <c r="A745" s="1" t="s">
        <v>119</v>
      </c>
      <c r="B745" s="1" t="s">
        <v>120</v>
      </c>
      <c r="C745" s="1">
        <v>4657</v>
      </c>
      <c r="D745" s="18">
        <v>10</v>
      </c>
      <c r="E745" s="18">
        <v>6.4873441200000004</v>
      </c>
      <c r="F745" s="18">
        <v>-74.736157710000001</v>
      </c>
      <c r="G745" s="1">
        <v>10</v>
      </c>
      <c r="H745" s="1" t="s">
        <v>490</v>
      </c>
      <c r="I745" s="1" t="s">
        <v>122</v>
      </c>
      <c r="J745" s="1" t="s">
        <v>491</v>
      </c>
      <c r="K745" s="1" t="s">
        <v>494</v>
      </c>
      <c r="L745" s="1"/>
      <c r="M745" s="1" t="s">
        <v>494</v>
      </c>
      <c r="N745" s="1" t="s">
        <v>495</v>
      </c>
      <c r="O745" s="1" t="s">
        <v>496</v>
      </c>
      <c r="P745" s="20">
        <v>3</v>
      </c>
      <c r="Q745" s="1" t="s">
        <v>518</v>
      </c>
      <c r="R745" s="21" t="s">
        <v>519</v>
      </c>
      <c r="S745" s="1" t="s">
        <v>506</v>
      </c>
    </row>
    <row r="746" spans="1:19" ht="24" customHeight="1" x14ac:dyDescent="0.15">
      <c r="A746" s="1" t="s">
        <v>119</v>
      </c>
      <c r="B746" s="1" t="s">
        <v>120</v>
      </c>
      <c r="C746" s="1">
        <v>4658</v>
      </c>
      <c r="D746" s="18">
        <v>10</v>
      </c>
      <c r="E746" s="18">
        <v>6.4874086100000001</v>
      </c>
      <c r="F746" s="18">
        <v>-74.736213120000002</v>
      </c>
      <c r="G746" s="1">
        <v>10</v>
      </c>
      <c r="H746" s="1" t="s">
        <v>490</v>
      </c>
      <c r="I746" s="1" t="s">
        <v>122</v>
      </c>
      <c r="J746" s="1" t="s">
        <v>491</v>
      </c>
      <c r="K746" s="1" t="s">
        <v>494</v>
      </c>
      <c r="L746" s="1"/>
      <c r="M746" s="1" t="s">
        <v>494</v>
      </c>
      <c r="N746" s="1" t="s">
        <v>495</v>
      </c>
      <c r="O746" s="1" t="s">
        <v>496</v>
      </c>
      <c r="P746" s="20">
        <v>3</v>
      </c>
      <c r="Q746" s="1" t="s">
        <v>518</v>
      </c>
      <c r="R746" s="21" t="s">
        <v>519</v>
      </c>
      <c r="S746" s="1" t="s">
        <v>506</v>
      </c>
    </row>
    <row r="747" spans="1:19" ht="24" customHeight="1" x14ac:dyDescent="0.15">
      <c r="A747" s="1" t="s">
        <v>119</v>
      </c>
      <c r="B747" s="1" t="s">
        <v>120</v>
      </c>
      <c r="C747" s="1">
        <v>4659</v>
      </c>
      <c r="D747" s="18">
        <v>10</v>
      </c>
      <c r="E747" s="18">
        <v>6.4874723699999999</v>
      </c>
      <c r="F747" s="18">
        <v>-74.736267990000002</v>
      </c>
      <c r="G747" s="1">
        <v>10</v>
      </c>
      <c r="H747" s="1" t="s">
        <v>490</v>
      </c>
      <c r="I747" s="1" t="s">
        <v>122</v>
      </c>
      <c r="J747" s="1" t="s">
        <v>491</v>
      </c>
      <c r="K747" s="1" t="s">
        <v>494</v>
      </c>
      <c r="L747" s="1"/>
      <c r="M747" s="1" t="s">
        <v>494</v>
      </c>
      <c r="N747" s="1" t="s">
        <v>495</v>
      </c>
      <c r="O747" s="1" t="s">
        <v>496</v>
      </c>
      <c r="P747" s="20">
        <v>3</v>
      </c>
      <c r="Q747" s="1" t="s">
        <v>518</v>
      </c>
      <c r="R747" s="21" t="s">
        <v>519</v>
      </c>
      <c r="S747" s="1" t="s">
        <v>506</v>
      </c>
    </row>
    <row r="748" spans="1:19" ht="24" customHeight="1" x14ac:dyDescent="0.15">
      <c r="A748" s="1" t="s">
        <v>119</v>
      </c>
      <c r="B748" s="1" t="s">
        <v>120</v>
      </c>
      <c r="C748" s="1">
        <v>4660</v>
      </c>
      <c r="D748" s="18">
        <v>10</v>
      </c>
      <c r="E748" s="18">
        <v>6.4875359399999999</v>
      </c>
      <c r="F748" s="18">
        <v>-74.736321559999993</v>
      </c>
      <c r="G748" s="1">
        <v>10</v>
      </c>
      <c r="H748" s="1" t="s">
        <v>490</v>
      </c>
      <c r="I748" s="1" t="s">
        <v>122</v>
      </c>
      <c r="J748" s="1" t="s">
        <v>491</v>
      </c>
      <c r="K748" s="1" t="s">
        <v>494</v>
      </c>
      <c r="L748" s="1"/>
      <c r="M748" s="1" t="s">
        <v>494</v>
      </c>
      <c r="N748" s="1" t="s">
        <v>495</v>
      </c>
      <c r="O748" s="1" t="s">
        <v>496</v>
      </c>
      <c r="P748" s="20">
        <v>3</v>
      </c>
      <c r="Q748" s="1" t="s">
        <v>518</v>
      </c>
      <c r="R748" s="21" t="s">
        <v>519</v>
      </c>
      <c r="S748" s="1" t="s">
        <v>506</v>
      </c>
    </row>
    <row r="749" spans="1:19" ht="24" customHeight="1" x14ac:dyDescent="0.15">
      <c r="A749" s="1" t="s">
        <v>119</v>
      </c>
      <c r="B749" s="1" t="s">
        <v>120</v>
      </c>
      <c r="C749" s="1">
        <v>4661</v>
      </c>
      <c r="D749" s="18">
        <v>10</v>
      </c>
      <c r="E749" s="18">
        <v>6.4876011099999999</v>
      </c>
      <c r="F749" s="18">
        <v>-74.736372250000002</v>
      </c>
      <c r="G749" s="1">
        <v>10</v>
      </c>
      <c r="H749" s="1" t="s">
        <v>490</v>
      </c>
      <c r="I749" s="1" t="s">
        <v>122</v>
      </c>
      <c r="J749" s="1" t="s">
        <v>491</v>
      </c>
      <c r="K749" s="1" t="s">
        <v>494</v>
      </c>
      <c r="L749" s="1"/>
      <c r="M749" s="1" t="s">
        <v>494</v>
      </c>
      <c r="N749" s="1" t="s">
        <v>495</v>
      </c>
      <c r="O749" s="1" t="s">
        <v>496</v>
      </c>
      <c r="P749" s="20">
        <v>3</v>
      </c>
      <c r="Q749" s="1" t="s">
        <v>518</v>
      </c>
      <c r="R749" s="21" t="s">
        <v>519</v>
      </c>
      <c r="S749" s="1" t="s">
        <v>506</v>
      </c>
    </row>
    <row r="750" spans="1:19" ht="24" customHeight="1" x14ac:dyDescent="0.15">
      <c r="A750" s="1" t="s">
        <v>119</v>
      </c>
      <c r="B750" s="1" t="s">
        <v>120</v>
      </c>
      <c r="C750" s="1">
        <v>4662</v>
      </c>
      <c r="D750" s="18">
        <v>10</v>
      </c>
      <c r="E750" s="18">
        <v>6.4876687799999999</v>
      </c>
      <c r="F750" s="18">
        <v>-74.73642031</v>
      </c>
      <c r="G750" s="1">
        <v>10</v>
      </c>
      <c r="H750" s="1" t="s">
        <v>490</v>
      </c>
      <c r="I750" s="1" t="s">
        <v>122</v>
      </c>
      <c r="J750" s="1" t="s">
        <v>491</v>
      </c>
      <c r="K750" s="1" t="s">
        <v>494</v>
      </c>
      <c r="L750" s="1"/>
      <c r="M750" s="1" t="s">
        <v>494</v>
      </c>
      <c r="N750" s="1" t="s">
        <v>495</v>
      </c>
      <c r="O750" s="1" t="s">
        <v>496</v>
      </c>
      <c r="P750" s="20">
        <v>3</v>
      </c>
      <c r="Q750" s="1" t="s">
        <v>518</v>
      </c>
      <c r="R750" s="21" t="s">
        <v>519</v>
      </c>
      <c r="S750" s="1" t="s">
        <v>506</v>
      </c>
    </row>
    <row r="751" spans="1:19" ht="24" customHeight="1" x14ac:dyDescent="0.15">
      <c r="A751" s="1" t="s">
        <v>119</v>
      </c>
      <c r="B751" s="1" t="s">
        <v>120</v>
      </c>
      <c r="C751" s="1">
        <v>4663</v>
      </c>
      <c r="D751" s="18">
        <v>10</v>
      </c>
      <c r="E751" s="18">
        <v>6.4877372900000001</v>
      </c>
      <c r="F751" s="18">
        <v>-74.736469679999999</v>
      </c>
      <c r="G751" s="1">
        <v>10</v>
      </c>
      <c r="H751" s="1" t="s">
        <v>490</v>
      </c>
      <c r="I751" s="1" t="s">
        <v>122</v>
      </c>
      <c r="J751" s="1" t="s">
        <v>491</v>
      </c>
      <c r="K751" s="1" t="s">
        <v>494</v>
      </c>
      <c r="L751" s="1"/>
      <c r="M751" s="1" t="s">
        <v>494</v>
      </c>
      <c r="N751" s="1" t="s">
        <v>495</v>
      </c>
      <c r="O751" s="1" t="s">
        <v>496</v>
      </c>
      <c r="P751" s="20">
        <v>3</v>
      </c>
      <c r="Q751" s="1" t="s">
        <v>518</v>
      </c>
      <c r="R751" s="21" t="s">
        <v>519</v>
      </c>
      <c r="S751" s="1" t="s">
        <v>506</v>
      </c>
    </row>
    <row r="752" spans="1:19" ht="24" customHeight="1" x14ac:dyDescent="0.15">
      <c r="A752" s="1" t="s">
        <v>119</v>
      </c>
      <c r="B752" s="1" t="s">
        <v>120</v>
      </c>
      <c r="C752" s="1">
        <v>4664</v>
      </c>
      <c r="D752" s="18">
        <v>10</v>
      </c>
      <c r="E752" s="18">
        <v>6.4878086699999997</v>
      </c>
      <c r="F752" s="18">
        <v>-74.736518439999998</v>
      </c>
      <c r="G752" s="1">
        <v>10</v>
      </c>
      <c r="H752" s="1" t="s">
        <v>490</v>
      </c>
      <c r="I752" s="1" t="s">
        <v>122</v>
      </c>
      <c r="J752" s="1" t="s">
        <v>491</v>
      </c>
      <c r="K752" s="1" t="s">
        <v>494</v>
      </c>
      <c r="L752" s="1"/>
      <c r="M752" s="1" t="s">
        <v>494</v>
      </c>
      <c r="N752" s="1" t="s">
        <v>495</v>
      </c>
      <c r="O752" s="1" t="s">
        <v>496</v>
      </c>
      <c r="P752" s="20">
        <v>3</v>
      </c>
      <c r="Q752" s="1" t="s">
        <v>518</v>
      </c>
      <c r="R752" s="21" t="s">
        <v>519</v>
      </c>
      <c r="S752" s="1" t="s">
        <v>506</v>
      </c>
    </row>
    <row r="753" spans="1:19" ht="24" customHeight="1" x14ac:dyDescent="0.15">
      <c r="A753" s="1" t="s">
        <v>119</v>
      </c>
      <c r="B753" s="1" t="s">
        <v>120</v>
      </c>
      <c r="C753" s="1">
        <v>4665</v>
      </c>
      <c r="D753" s="18">
        <v>10</v>
      </c>
      <c r="E753" s="18">
        <v>6.4878823199999998</v>
      </c>
      <c r="F753" s="18">
        <v>-74.736566249999996</v>
      </c>
      <c r="G753" s="1">
        <v>10</v>
      </c>
      <c r="H753" s="1" t="s">
        <v>490</v>
      </c>
      <c r="I753" s="1" t="s">
        <v>122</v>
      </c>
      <c r="J753" s="1" t="s">
        <v>491</v>
      </c>
      <c r="K753" s="1" t="s">
        <v>494</v>
      </c>
      <c r="L753" s="1"/>
      <c r="M753" s="1" t="s">
        <v>494</v>
      </c>
      <c r="N753" s="1" t="s">
        <v>495</v>
      </c>
      <c r="O753" s="1" t="s">
        <v>496</v>
      </c>
      <c r="P753" s="20">
        <v>3</v>
      </c>
      <c r="Q753" s="1" t="s">
        <v>518</v>
      </c>
      <c r="R753" s="21" t="s">
        <v>519</v>
      </c>
      <c r="S753" s="1" t="s">
        <v>506</v>
      </c>
    </row>
    <row r="754" spans="1:19" ht="24" customHeight="1" x14ac:dyDescent="0.15">
      <c r="A754" s="1" t="s">
        <v>119</v>
      </c>
      <c r="B754" s="1" t="s">
        <v>120</v>
      </c>
      <c r="C754" s="1">
        <v>4666</v>
      </c>
      <c r="D754" s="18">
        <v>10</v>
      </c>
      <c r="E754" s="18">
        <v>6.4879576500000002</v>
      </c>
      <c r="F754" s="18">
        <v>-74.736613809999994</v>
      </c>
      <c r="G754" s="1">
        <v>10</v>
      </c>
      <c r="H754" s="1" t="s">
        <v>490</v>
      </c>
      <c r="I754" s="1" t="s">
        <v>122</v>
      </c>
      <c r="J754" s="1" t="s">
        <v>491</v>
      </c>
      <c r="K754" s="1" t="s">
        <v>494</v>
      </c>
      <c r="L754" s="1"/>
      <c r="M754" s="1" t="s">
        <v>494</v>
      </c>
      <c r="N754" s="1" t="s">
        <v>495</v>
      </c>
      <c r="O754" s="1" t="s">
        <v>496</v>
      </c>
      <c r="P754" s="20">
        <v>3</v>
      </c>
      <c r="Q754" s="1" t="s">
        <v>518</v>
      </c>
      <c r="R754" s="21" t="s">
        <v>519</v>
      </c>
      <c r="S754" s="1" t="s">
        <v>506</v>
      </c>
    </row>
    <row r="755" spans="1:19" ht="24" customHeight="1" x14ac:dyDescent="0.15">
      <c r="A755" s="1" t="s">
        <v>119</v>
      </c>
      <c r="B755" s="1" t="s">
        <v>120</v>
      </c>
      <c r="C755" s="1">
        <v>4667</v>
      </c>
      <c r="D755" s="18">
        <v>10</v>
      </c>
      <c r="E755" s="18">
        <v>6.48803441</v>
      </c>
      <c r="F755" s="18">
        <v>-74.736660180000001</v>
      </c>
      <c r="G755" s="1">
        <v>10</v>
      </c>
      <c r="H755" s="1" t="s">
        <v>490</v>
      </c>
      <c r="I755" s="1" t="s">
        <v>122</v>
      </c>
      <c r="J755" s="1" t="s">
        <v>491</v>
      </c>
      <c r="K755" s="1" t="s">
        <v>494</v>
      </c>
      <c r="L755" s="1"/>
      <c r="M755" s="1" t="s">
        <v>494</v>
      </c>
      <c r="N755" s="1" t="s">
        <v>495</v>
      </c>
      <c r="O755" s="1" t="s">
        <v>496</v>
      </c>
      <c r="P755" s="20">
        <v>3</v>
      </c>
      <c r="Q755" s="1" t="s">
        <v>518</v>
      </c>
      <c r="R755" s="21" t="s">
        <v>519</v>
      </c>
      <c r="S755" s="1" t="s">
        <v>506</v>
      </c>
    </row>
    <row r="756" spans="1:19" ht="24" customHeight="1" x14ac:dyDescent="0.15">
      <c r="A756" s="1" t="s">
        <v>119</v>
      </c>
      <c r="B756" s="1" t="s">
        <v>120</v>
      </c>
      <c r="C756" s="1">
        <v>4668</v>
      </c>
      <c r="D756" s="18">
        <v>10</v>
      </c>
      <c r="E756" s="18">
        <v>6.4881110800000004</v>
      </c>
      <c r="F756" s="18">
        <v>-74.736705169999993</v>
      </c>
      <c r="G756" s="1">
        <v>10</v>
      </c>
      <c r="H756" s="1" t="s">
        <v>490</v>
      </c>
      <c r="I756" s="1" t="s">
        <v>122</v>
      </c>
      <c r="J756" s="1" t="s">
        <v>491</v>
      </c>
      <c r="K756" s="1" t="s">
        <v>494</v>
      </c>
      <c r="L756" s="1"/>
      <c r="M756" s="1" t="s">
        <v>494</v>
      </c>
      <c r="N756" s="1" t="s">
        <v>495</v>
      </c>
      <c r="O756" s="1" t="s">
        <v>496</v>
      </c>
      <c r="P756" s="20">
        <v>3</v>
      </c>
      <c r="Q756" s="1" t="s">
        <v>518</v>
      </c>
      <c r="R756" s="21" t="s">
        <v>519</v>
      </c>
      <c r="S756" s="1" t="s">
        <v>506</v>
      </c>
    </row>
    <row r="757" spans="1:19" ht="24" customHeight="1" x14ac:dyDescent="0.15">
      <c r="A757" s="1" t="s">
        <v>119</v>
      </c>
      <c r="B757" s="1" t="s">
        <v>120</v>
      </c>
      <c r="C757" s="1">
        <v>4669</v>
      </c>
      <c r="D757" s="18">
        <v>10</v>
      </c>
      <c r="E757" s="18">
        <v>6.4881877599999997</v>
      </c>
      <c r="F757" s="18">
        <v>-74.736748250000005</v>
      </c>
      <c r="G757" s="1">
        <v>10</v>
      </c>
      <c r="H757" s="1" t="s">
        <v>490</v>
      </c>
      <c r="I757" s="1" t="s">
        <v>122</v>
      </c>
      <c r="J757" s="1" t="s">
        <v>491</v>
      </c>
      <c r="K757" s="1" t="s">
        <v>494</v>
      </c>
      <c r="L757" s="1"/>
      <c r="M757" s="1" t="s">
        <v>494</v>
      </c>
      <c r="N757" s="1" t="s">
        <v>495</v>
      </c>
      <c r="O757" s="1" t="s">
        <v>496</v>
      </c>
      <c r="P757" s="20">
        <v>3</v>
      </c>
      <c r="Q757" s="1" t="s">
        <v>518</v>
      </c>
      <c r="R757" s="21" t="s">
        <v>519</v>
      </c>
      <c r="S757" s="1" t="s">
        <v>506</v>
      </c>
    </row>
    <row r="758" spans="1:19" ht="24" customHeight="1" x14ac:dyDescent="0.15">
      <c r="A758" s="1" t="s">
        <v>119</v>
      </c>
      <c r="B758" s="1" t="s">
        <v>120</v>
      </c>
      <c r="C758" s="1">
        <v>4670</v>
      </c>
      <c r="D758" s="18">
        <v>10</v>
      </c>
      <c r="E758" s="18">
        <v>6.4882665599999996</v>
      </c>
      <c r="F758" s="18">
        <v>-74.736784119999996</v>
      </c>
      <c r="G758" s="1">
        <v>10</v>
      </c>
      <c r="H758" s="1" t="s">
        <v>490</v>
      </c>
      <c r="I758" s="1" t="s">
        <v>122</v>
      </c>
      <c r="J758" s="1" t="s">
        <v>491</v>
      </c>
      <c r="K758" s="1" t="s">
        <v>494</v>
      </c>
      <c r="L758" s="1"/>
      <c r="M758" s="1" t="s">
        <v>494</v>
      </c>
      <c r="N758" s="1" t="s">
        <v>495</v>
      </c>
      <c r="O758" s="1" t="s">
        <v>496</v>
      </c>
      <c r="P758" s="20">
        <v>3</v>
      </c>
      <c r="Q758" s="1" t="s">
        <v>518</v>
      </c>
      <c r="R758" s="21" t="s">
        <v>519</v>
      </c>
      <c r="S758" s="1" t="s">
        <v>506</v>
      </c>
    </row>
    <row r="759" spans="1:19" ht="24" customHeight="1" x14ac:dyDescent="0.15">
      <c r="A759" s="1" t="s">
        <v>119</v>
      </c>
      <c r="B759" s="1" t="s">
        <v>120</v>
      </c>
      <c r="C759" s="1">
        <v>4671</v>
      </c>
      <c r="D759" s="18">
        <v>10</v>
      </c>
      <c r="E759" s="18">
        <v>6.48834701</v>
      </c>
      <c r="F759" s="18">
        <v>-74.736813440000006</v>
      </c>
      <c r="G759" s="1">
        <v>10</v>
      </c>
      <c r="H759" s="1" t="s">
        <v>490</v>
      </c>
      <c r="I759" s="1" t="s">
        <v>122</v>
      </c>
      <c r="J759" s="1" t="s">
        <v>491</v>
      </c>
      <c r="K759" s="1" t="s">
        <v>494</v>
      </c>
      <c r="L759" s="1"/>
      <c r="M759" s="1" t="s">
        <v>494</v>
      </c>
      <c r="N759" s="1" t="s">
        <v>495</v>
      </c>
      <c r="O759" s="1" t="s">
        <v>496</v>
      </c>
      <c r="P759" s="20">
        <v>3</v>
      </c>
      <c r="Q759" s="1" t="s">
        <v>518</v>
      </c>
      <c r="R759" s="21" t="s">
        <v>519</v>
      </c>
      <c r="S759" s="1" t="s">
        <v>506</v>
      </c>
    </row>
    <row r="760" spans="1:19" ht="24" customHeight="1" x14ac:dyDescent="0.15">
      <c r="A760" s="1" t="s">
        <v>119</v>
      </c>
      <c r="B760" s="1" t="s">
        <v>120</v>
      </c>
      <c r="C760" s="1">
        <v>4672</v>
      </c>
      <c r="D760" s="18">
        <v>10</v>
      </c>
      <c r="E760" s="18">
        <v>6.4884283399999996</v>
      </c>
      <c r="F760" s="18">
        <v>-74.736840110000003</v>
      </c>
      <c r="G760" s="1">
        <v>10</v>
      </c>
      <c r="H760" s="1" t="s">
        <v>490</v>
      </c>
      <c r="I760" s="1" t="s">
        <v>122</v>
      </c>
      <c r="J760" s="1" t="s">
        <v>491</v>
      </c>
      <c r="K760" s="1" t="s">
        <v>494</v>
      </c>
      <c r="L760" s="1"/>
      <c r="M760" s="1" t="s">
        <v>494</v>
      </c>
      <c r="N760" s="1" t="s">
        <v>495</v>
      </c>
      <c r="O760" s="1" t="s">
        <v>496</v>
      </c>
      <c r="P760" s="20">
        <v>3</v>
      </c>
      <c r="Q760" s="1" t="s">
        <v>518</v>
      </c>
      <c r="R760" s="21" t="s">
        <v>519</v>
      </c>
      <c r="S760" s="1" t="s">
        <v>506</v>
      </c>
    </row>
    <row r="761" spans="1:19" ht="24" customHeight="1" x14ac:dyDescent="0.15">
      <c r="A761" s="1" t="s">
        <v>119</v>
      </c>
      <c r="B761" s="1" t="s">
        <v>120</v>
      </c>
      <c r="C761" s="1">
        <v>4673</v>
      </c>
      <c r="D761" s="18">
        <v>10</v>
      </c>
      <c r="E761" s="18">
        <v>6.4885101399999998</v>
      </c>
      <c r="F761" s="18">
        <v>-74.736865129999998</v>
      </c>
      <c r="G761" s="1">
        <v>10</v>
      </c>
      <c r="H761" s="1" t="s">
        <v>490</v>
      </c>
      <c r="I761" s="1" t="s">
        <v>122</v>
      </c>
      <c r="J761" s="1" t="s">
        <v>491</v>
      </c>
      <c r="K761" s="1" t="s">
        <v>494</v>
      </c>
      <c r="L761" s="1"/>
      <c r="M761" s="1" t="s">
        <v>494</v>
      </c>
      <c r="N761" s="1" t="s">
        <v>495</v>
      </c>
      <c r="O761" s="1" t="s">
        <v>496</v>
      </c>
      <c r="P761" s="20">
        <v>3</v>
      </c>
      <c r="Q761" s="1" t="s">
        <v>518</v>
      </c>
      <c r="R761" s="21" t="s">
        <v>519</v>
      </c>
      <c r="S761" s="1" t="s">
        <v>506</v>
      </c>
    </row>
    <row r="762" spans="1:19" ht="24" customHeight="1" x14ac:dyDescent="0.15">
      <c r="A762" s="1" t="s">
        <v>119</v>
      </c>
      <c r="B762" s="1" t="s">
        <v>120</v>
      </c>
      <c r="C762" s="1">
        <v>4674</v>
      </c>
      <c r="D762" s="18">
        <v>10</v>
      </c>
      <c r="E762" s="18">
        <v>6.4885941499999999</v>
      </c>
      <c r="F762" s="18">
        <v>-74.736883739999996</v>
      </c>
      <c r="G762" s="1">
        <v>10</v>
      </c>
      <c r="H762" s="1" t="s">
        <v>490</v>
      </c>
      <c r="I762" s="1" t="s">
        <v>122</v>
      </c>
      <c r="J762" s="1" t="s">
        <v>491</v>
      </c>
      <c r="K762" s="1" t="s">
        <v>494</v>
      </c>
      <c r="L762" s="1"/>
      <c r="M762" s="1" t="s">
        <v>494</v>
      </c>
      <c r="N762" s="1" t="s">
        <v>495</v>
      </c>
      <c r="O762" s="1" t="s">
        <v>496</v>
      </c>
      <c r="P762" s="20">
        <v>3</v>
      </c>
      <c r="Q762" s="1" t="s">
        <v>518</v>
      </c>
      <c r="R762" s="21" t="s">
        <v>519</v>
      </c>
      <c r="S762" s="1" t="s">
        <v>506</v>
      </c>
    </row>
    <row r="763" spans="1:19" ht="24" customHeight="1" x14ac:dyDescent="0.15">
      <c r="A763" s="1" t="s">
        <v>119</v>
      </c>
      <c r="B763" s="1" t="s">
        <v>120</v>
      </c>
      <c r="C763" s="1">
        <v>4675</v>
      </c>
      <c r="D763" s="18">
        <v>10</v>
      </c>
      <c r="E763" s="18">
        <v>6.4886828200000002</v>
      </c>
      <c r="F763" s="18">
        <v>-74.736885889999996</v>
      </c>
      <c r="G763" s="1">
        <v>10</v>
      </c>
      <c r="H763" s="1" t="s">
        <v>490</v>
      </c>
      <c r="I763" s="1" t="s">
        <v>122</v>
      </c>
      <c r="J763" s="1" t="s">
        <v>491</v>
      </c>
      <c r="K763" s="1" t="s">
        <v>494</v>
      </c>
      <c r="L763" s="1"/>
      <c r="M763" s="1" t="s">
        <v>494</v>
      </c>
      <c r="N763" s="1" t="s">
        <v>495</v>
      </c>
      <c r="O763" s="1" t="s">
        <v>496</v>
      </c>
      <c r="P763" s="20">
        <v>3</v>
      </c>
      <c r="Q763" s="1" t="s">
        <v>518</v>
      </c>
      <c r="R763" s="21" t="s">
        <v>519</v>
      </c>
      <c r="S763" s="1" t="s">
        <v>506</v>
      </c>
    </row>
    <row r="764" spans="1:19" ht="24" customHeight="1" x14ac:dyDescent="0.15">
      <c r="A764" s="1" t="s">
        <v>119</v>
      </c>
      <c r="B764" s="1" t="s">
        <v>120</v>
      </c>
      <c r="C764" s="1">
        <v>4676</v>
      </c>
      <c r="D764" s="18">
        <v>10</v>
      </c>
      <c r="E764" s="18">
        <v>6.4887720499999997</v>
      </c>
      <c r="F764" s="18">
        <v>-74.736875350000005</v>
      </c>
      <c r="G764" s="1">
        <v>10</v>
      </c>
      <c r="H764" s="1" t="s">
        <v>490</v>
      </c>
      <c r="I764" s="1" t="s">
        <v>122</v>
      </c>
      <c r="J764" s="1" t="s">
        <v>491</v>
      </c>
      <c r="K764" s="1" t="s">
        <v>494</v>
      </c>
      <c r="L764" s="1"/>
      <c r="M764" s="1" t="s">
        <v>494</v>
      </c>
      <c r="N764" s="1" t="s">
        <v>495</v>
      </c>
      <c r="O764" s="1" t="s">
        <v>496</v>
      </c>
      <c r="P764" s="20">
        <v>3</v>
      </c>
      <c r="Q764" s="1" t="s">
        <v>518</v>
      </c>
      <c r="R764" s="21" t="s">
        <v>519</v>
      </c>
      <c r="S764" s="1" t="s">
        <v>506</v>
      </c>
    </row>
    <row r="765" spans="1:19" ht="24" customHeight="1" x14ac:dyDescent="0.15">
      <c r="A765" s="1" t="s">
        <v>119</v>
      </c>
      <c r="B765" s="1" t="s">
        <v>120</v>
      </c>
      <c r="C765" s="1">
        <v>4677</v>
      </c>
      <c r="D765" s="18">
        <v>10</v>
      </c>
      <c r="E765" s="18">
        <v>6.4888605899999998</v>
      </c>
      <c r="F765" s="18">
        <v>-74.736857659999998</v>
      </c>
      <c r="G765" s="1">
        <v>10</v>
      </c>
      <c r="H765" s="1" t="s">
        <v>490</v>
      </c>
      <c r="I765" s="1" t="s">
        <v>122</v>
      </c>
      <c r="J765" s="1" t="s">
        <v>491</v>
      </c>
      <c r="K765" s="1" t="s">
        <v>494</v>
      </c>
      <c r="L765" s="1"/>
      <c r="M765" s="1" t="s">
        <v>494</v>
      </c>
      <c r="N765" s="1" t="s">
        <v>495</v>
      </c>
      <c r="O765" s="1" t="s">
        <v>496</v>
      </c>
      <c r="P765" s="20">
        <v>3</v>
      </c>
      <c r="Q765" s="1" t="s">
        <v>518</v>
      </c>
      <c r="R765" s="21" t="s">
        <v>519</v>
      </c>
      <c r="S765" s="1" t="s">
        <v>506</v>
      </c>
    </row>
    <row r="766" spans="1:19" ht="24" customHeight="1" x14ac:dyDescent="0.15">
      <c r="A766" s="1" t="s">
        <v>119</v>
      </c>
      <c r="B766" s="1" t="s">
        <v>120</v>
      </c>
      <c r="C766" s="1">
        <v>4678</v>
      </c>
      <c r="D766" s="18">
        <v>10</v>
      </c>
      <c r="E766" s="18">
        <v>6.4889485200000001</v>
      </c>
      <c r="F766" s="18">
        <v>-74.736836819999994</v>
      </c>
      <c r="G766" s="1">
        <v>10</v>
      </c>
      <c r="H766" s="1" t="s">
        <v>490</v>
      </c>
      <c r="I766" s="1" t="s">
        <v>122</v>
      </c>
      <c r="J766" s="1" t="s">
        <v>491</v>
      </c>
      <c r="K766" s="1" t="s">
        <v>494</v>
      </c>
      <c r="L766" s="1"/>
      <c r="M766" s="1" t="s">
        <v>494</v>
      </c>
      <c r="N766" s="1" t="s">
        <v>495</v>
      </c>
      <c r="O766" s="1" t="s">
        <v>496</v>
      </c>
      <c r="P766" s="20">
        <v>3</v>
      </c>
      <c r="Q766" s="1" t="s">
        <v>518</v>
      </c>
      <c r="R766" s="21" t="s">
        <v>519</v>
      </c>
      <c r="S766" s="1" t="s">
        <v>506</v>
      </c>
    </row>
    <row r="767" spans="1:19" ht="24" customHeight="1" x14ac:dyDescent="0.15">
      <c r="A767" s="1" t="s">
        <v>119</v>
      </c>
      <c r="B767" s="1" t="s">
        <v>120</v>
      </c>
      <c r="C767" s="1">
        <v>4679</v>
      </c>
      <c r="D767" s="18">
        <v>10</v>
      </c>
      <c r="E767" s="18">
        <v>6.4890364700000003</v>
      </c>
      <c r="F767" s="18">
        <v>-74.736816919999995</v>
      </c>
      <c r="G767" s="1">
        <v>10</v>
      </c>
      <c r="H767" s="1" t="s">
        <v>490</v>
      </c>
      <c r="I767" s="1" t="s">
        <v>122</v>
      </c>
      <c r="J767" s="1" t="s">
        <v>491</v>
      </c>
      <c r="K767" s="1" t="s">
        <v>494</v>
      </c>
      <c r="L767" s="1"/>
      <c r="M767" s="1" t="s">
        <v>494</v>
      </c>
      <c r="N767" s="1" t="s">
        <v>495</v>
      </c>
      <c r="O767" s="1" t="s">
        <v>496</v>
      </c>
      <c r="P767" s="20">
        <v>3</v>
      </c>
      <c r="Q767" s="1" t="s">
        <v>518</v>
      </c>
      <c r="R767" s="21" t="s">
        <v>519</v>
      </c>
      <c r="S767" s="1" t="s">
        <v>506</v>
      </c>
    </row>
    <row r="768" spans="1:19" ht="24" customHeight="1" x14ac:dyDescent="0.15">
      <c r="A768" s="1" t="s">
        <v>119</v>
      </c>
      <c r="B768" s="1" t="s">
        <v>120</v>
      </c>
      <c r="C768" s="1">
        <v>4680</v>
      </c>
      <c r="D768" s="18">
        <v>10</v>
      </c>
      <c r="E768" s="18">
        <v>6.4891251199999997</v>
      </c>
      <c r="F768" s="18">
        <v>-74.736802740000002</v>
      </c>
      <c r="G768" s="1">
        <v>10</v>
      </c>
      <c r="H768" s="1" t="s">
        <v>490</v>
      </c>
      <c r="I768" s="1" t="s">
        <v>122</v>
      </c>
      <c r="J768" s="1" t="s">
        <v>491</v>
      </c>
      <c r="K768" s="1" t="s">
        <v>494</v>
      </c>
      <c r="L768" s="1"/>
      <c r="M768" s="1" t="s">
        <v>494</v>
      </c>
      <c r="N768" s="1" t="s">
        <v>495</v>
      </c>
      <c r="O768" s="1" t="s">
        <v>496</v>
      </c>
      <c r="P768" s="20">
        <v>3</v>
      </c>
      <c r="Q768" s="1" t="s">
        <v>518</v>
      </c>
      <c r="R768" s="21" t="s">
        <v>519</v>
      </c>
      <c r="S768" s="1" t="s">
        <v>506</v>
      </c>
    </row>
    <row r="769" spans="1:19" ht="24" customHeight="1" x14ac:dyDescent="0.15">
      <c r="A769" s="1" t="s">
        <v>119</v>
      </c>
      <c r="B769" s="1" t="s">
        <v>120</v>
      </c>
      <c r="C769" s="1">
        <v>4681</v>
      </c>
      <c r="D769" s="18">
        <v>10</v>
      </c>
      <c r="E769" s="18">
        <v>6.4892139499999999</v>
      </c>
      <c r="F769" s="18">
        <v>-74.736795529999995</v>
      </c>
      <c r="G769" s="1">
        <v>10</v>
      </c>
      <c r="H769" s="1" t="s">
        <v>490</v>
      </c>
      <c r="I769" s="1" t="s">
        <v>122</v>
      </c>
      <c r="J769" s="1" t="s">
        <v>491</v>
      </c>
      <c r="K769" s="1" t="s">
        <v>494</v>
      </c>
      <c r="L769" s="1"/>
      <c r="M769" s="1" t="s">
        <v>494</v>
      </c>
      <c r="N769" s="1" t="s">
        <v>495</v>
      </c>
      <c r="O769" s="1" t="s">
        <v>496</v>
      </c>
      <c r="P769" s="20">
        <v>3</v>
      </c>
      <c r="Q769" s="1" t="s">
        <v>518</v>
      </c>
      <c r="R769" s="21" t="s">
        <v>519</v>
      </c>
      <c r="S769" s="1" t="s">
        <v>506</v>
      </c>
    </row>
    <row r="770" spans="1:19" ht="24" customHeight="1" x14ac:dyDescent="0.15">
      <c r="A770" s="1" t="s">
        <v>119</v>
      </c>
      <c r="B770" s="1" t="s">
        <v>120</v>
      </c>
      <c r="C770" s="1">
        <v>4682</v>
      </c>
      <c r="D770" s="18">
        <v>10</v>
      </c>
      <c r="E770" s="18">
        <v>6.4893025399999997</v>
      </c>
      <c r="F770" s="18">
        <v>-74.736788680000004</v>
      </c>
      <c r="G770" s="1">
        <v>10</v>
      </c>
      <c r="H770" s="1" t="s">
        <v>490</v>
      </c>
      <c r="I770" s="1" t="s">
        <v>122</v>
      </c>
      <c r="J770" s="1" t="s">
        <v>491</v>
      </c>
      <c r="K770" s="1" t="s">
        <v>494</v>
      </c>
      <c r="L770" s="1"/>
      <c r="M770" s="1" t="s">
        <v>494</v>
      </c>
      <c r="N770" s="1" t="s">
        <v>495</v>
      </c>
      <c r="O770" s="1" t="s">
        <v>496</v>
      </c>
      <c r="P770" s="20">
        <v>3</v>
      </c>
      <c r="Q770" s="1" t="s">
        <v>518</v>
      </c>
      <c r="R770" s="21" t="s">
        <v>519</v>
      </c>
      <c r="S770" s="1" t="s">
        <v>506</v>
      </c>
    </row>
    <row r="771" spans="1:19" ht="24" customHeight="1" x14ac:dyDescent="0.15">
      <c r="A771" s="1" t="s">
        <v>119</v>
      </c>
      <c r="B771" s="1" t="s">
        <v>120</v>
      </c>
      <c r="C771" s="1">
        <v>4683</v>
      </c>
      <c r="D771" s="18">
        <v>10</v>
      </c>
      <c r="E771" s="18">
        <v>6.4893907899999999</v>
      </c>
      <c r="F771" s="18">
        <v>-74.736782829999996</v>
      </c>
      <c r="G771" s="1">
        <v>10</v>
      </c>
      <c r="H771" s="1" t="s">
        <v>490</v>
      </c>
      <c r="I771" s="1" t="s">
        <v>122</v>
      </c>
      <c r="J771" s="1" t="s">
        <v>491</v>
      </c>
      <c r="K771" s="1" t="s">
        <v>494</v>
      </c>
      <c r="L771" s="1"/>
      <c r="M771" s="1" t="s">
        <v>494</v>
      </c>
      <c r="N771" s="1" t="s">
        <v>495</v>
      </c>
      <c r="O771" s="1" t="s">
        <v>496</v>
      </c>
      <c r="P771" s="20">
        <v>3</v>
      </c>
      <c r="Q771" s="1" t="s">
        <v>518</v>
      </c>
      <c r="R771" s="21" t="s">
        <v>519</v>
      </c>
      <c r="S771" s="1" t="s">
        <v>506</v>
      </c>
    </row>
    <row r="772" spans="1:19" ht="24" customHeight="1" x14ac:dyDescent="0.15">
      <c r="A772" s="1" t="s">
        <v>119</v>
      </c>
      <c r="B772" s="1" t="s">
        <v>120</v>
      </c>
      <c r="C772" s="1">
        <v>4684</v>
      </c>
      <c r="D772" s="18">
        <v>10</v>
      </c>
      <c r="E772" s="18">
        <v>6.4894791100000004</v>
      </c>
      <c r="F772" s="18">
        <v>-74.736777509999996</v>
      </c>
      <c r="G772" s="1">
        <v>10</v>
      </c>
      <c r="H772" s="1" t="s">
        <v>490</v>
      </c>
      <c r="I772" s="1" t="s">
        <v>122</v>
      </c>
      <c r="J772" s="1" t="s">
        <v>491</v>
      </c>
      <c r="K772" s="1" t="s">
        <v>494</v>
      </c>
      <c r="L772" s="1"/>
      <c r="M772" s="1" t="s">
        <v>494</v>
      </c>
      <c r="N772" s="1" t="s">
        <v>495</v>
      </c>
      <c r="O772" s="1" t="s">
        <v>496</v>
      </c>
      <c r="P772" s="20">
        <v>3</v>
      </c>
      <c r="Q772" s="1" t="s">
        <v>518</v>
      </c>
      <c r="R772" s="21" t="s">
        <v>519</v>
      </c>
      <c r="S772" s="1" t="s">
        <v>506</v>
      </c>
    </row>
    <row r="773" spans="1:19" ht="24" customHeight="1" x14ac:dyDescent="0.15">
      <c r="A773" s="1" t="s">
        <v>119</v>
      </c>
      <c r="B773" s="1" t="s">
        <v>120</v>
      </c>
      <c r="C773" s="1">
        <v>4685</v>
      </c>
      <c r="D773" s="18">
        <v>10</v>
      </c>
      <c r="E773" s="18">
        <v>6.4895677899999997</v>
      </c>
      <c r="F773" s="18">
        <v>-74.736774679999996</v>
      </c>
      <c r="G773" s="1">
        <v>10</v>
      </c>
      <c r="H773" s="1" t="s">
        <v>490</v>
      </c>
      <c r="I773" s="1" t="s">
        <v>122</v>
      </c>
      <c r="J773" s="1" t="s">
        <v>491</v>
      </c>
      <c r="K773" s="1" t="s">
        <v>494</v>
      </c>
      <c r="L773" s="1"/>
      <c r="M773" s="1" t="s">
        <v>494</v>
      </c>
      <c r="N773" s="1" t="s">
        <v>495</v>
      </c>
      <c r="O773" s="1" t="s">
        <v>496</v>
      </c>
      <c r="P773" s="20">
        <v>3</v>
      </c>
      <c r="Q773" s="1" t="s">
        <v>518</v>
      </c>
      <c r="R773" s="21" t="s">
        <v>519</v>
      </c>
      <c r="S773" s="1" t="s">
        <v>506</v>
      </c>
    </row>
    <row r="774" spans="1:19" ht="24" customHeight="1" x14ac:dyDescent="0.15">
      <c r="A774" s="1" t="s">
        <v>119</v>
      </c>
      <c r="B774" s="1" t="s">
        <v>120</v>
      </c>
      <c r="C774" s="1">
        <v>4686</v>
      </c>
      <c r="D774" s="18">
        <v>10</v>
      </c>
      <c r="E774" s="18">
        <v>6.4896571300000003</v>
      </c>
      <c r="F774" s="18">
        <v>-74.736780060000001</v>
      </c>
      <c r="G774" s="1">
        <v>10</v>
      </c>
      <c r="H774" s="1" t="s">
        <v>490</v>
      </c>
      <c r="I774" s="1" t="s">
        <v>122</v>
      </c>
      <c r="J774" s="1" t="s">
        <v>491</v>
      </c>
      <c r="K774" s="1" t="s">
        <v>494</v>
      </c>
      <c r="L774" s="1"/>
      <c r="M774" s="1" t="s">
        <v>494</v>
      </c>
      <c r="N774" s="1" t="s">
        <v>495</v>
      </c>
      <c r="O774" s="1" t="s">
        <v>496</v>
      </c>
      <c r="P774" s="20">
        <v>3</v>
      </c>
      <c r="Q774" s="1" t="s">
        <v>518</v>
      </c>
      <c r="R774" s="21" t="s">
        <v>519</v>
      </c>
      <c r="S774" s="1" t="s">
        <v>506</v>
      </c>
    </row>
    <row r="775" spans="1:19" ht="24" customHeight="1" x14ac:dyDescent="0.15">
      <c r="A775" s="1" t="s">
        <v>119</v>
      </c>
      <c r="B775" s="1" t="s">
        <v>120</v>
      </c>
      <c r="C775" s="1">
        <v>4687</v>
      </c>
      <c r="D775" s="18">
        <v>10</v>
      </c>
      <c r="E775" s="18">
        <v>6.4897467400000002</v>
      </c>
      <c r="F775" s="18">
        <v>-74.736790920000004</v>
      </c>
      <c r="G775" s="1">
        <v>10</v>
      </c>
      <c r="H775" s="1" t="s">
        <v>490</v>
      </c>
      <c r="I775" s="1" t="s">
        <v>122</v>
      </c>
      <c r="J775" s="1" t="s">
        <v>491</v>
      </c>
      <c r="K775" s="1" t="s">
        <v>494</v>
      </c>
      <c r="L775" s="1"/>
      <c r="M775" s="1" t="s">
        <v>494</v>
      </c>
      <c r="N775" s="1" t="s">
        <v>495</v>
      </c>
      <c r="O775" s="1" t="s">
        <v>496</v>
      </c>
      <c r="P775" s="20">
        <v>3</v>
      </c>
      <c r="Q775" s="1" t="s">
        <v>518</v>
      </c>
      <c r="R775" s="21" t="s">
        <v>519</v>
      </c>
      <c r="S775" s="1" t="s">
        <v>506</v>
      </c>
    </row>
    <row r="776" spans="1:19" ht="24" customHeight="1" x14ac:dyDescent="0.15">
      <c r="A776" s="1" t="s">
        <v>119</v>
      </c>
      <c r="B776" s="1" t="s">
        <v>120</v>
      </c>
      <c r="C776" s="1">
        <v>4688</v>
      </c>
      <c r="D776" s="18">
        <v>10</v>
      </c>
      <c r="E776" s="18">
        <v>6.4898356399999999</v>
      </c>
      <c r="F776" s="18">
        <v>-74.736807089999999</v>
      </c>
      <c r="G776" s="1">
        <v>10</v>
      </c>
      <c r="H776" s="1" t="s">
        <v>490</v>
      </c>
      <c r="I776" s="1" t="s">
        <v>122</v>
      </c>
      <c r="J776" s="1" t="s">
        <v>491</v>
      </c>
      <c r="K776" s="1" t="s">
        <v>494</v>
      </c>
      <c r="L776" s="1"/>
      <c r="M776" s="1" t="s">
        <v>494</v>
      </c>
      <c r="N776" s="1" t="s">
        <v>495</v>
      </c>
      <c r="O776" s="1" t="s">
        <v>496</v>
      </c>
      <c r="P776" s="20">
        <v>3</v>
      </c>
      <c r="Q776" s="1" t="s">
        <v>518</v>
      </c>
      <c r="R776" s="21" t="s">
        <v>519</v>
      </c>
      <c r="S776" s="1" t="s">
        <v>506</v>
      </c>
    </row>
    <row r="777" spans="1:19" ht="24" customHeight="1" x14ac:dyDescent="0.15">
      <c r="A777" s="1" t="s">
        <v>119</v>
      </c>
      <c r="B777" s="1" t="s">
        <v>120</v>
      </c>
      <c r="C777" s="1">
        <v>4689</v>
      </c>
      <c r="D777" s="18">
        <v>10</v>
      </c>
      <c r="E777" s="18">
        <v>6.4899233299999999</v>
      </c>
      <c r="F777" s="18">
        <v>-74.736828759999995</v>
      </c>
      <c r="G777" s="1">
        <v>10</v>
      </c>
      <c r="H777" s="1" t="s">
        <v>490</v>
      </c>
      <c r="I777" s="1" t="s">
        <v>122</v>
      </c>
      <c r="J777" s="1" t="s">
        <v>491</v>
      </c>
      <c r="K777" s="1" t="s">
        <v>494</v>
      </c>
      <c r="L777" s="1"/>
      <c r="M777" s="1" t="s">
        <v>494</v>
      </c>
      <c r="N777" s="1" t="s">
        <v>495</v>
      </c>
      <c r="O777" s="1" t="s">
        <v>496</v>
      </c>
      <c r="P777" s="20">
        <v>3</v>
      </c>
      <c r="Q777" s="1" t="s">
        <v>518</v>
      </c>
      <c r="R777" s="21" t="s">
        <v>519</v>
      </c>
      <c r="S777" s="1" t="s">
        <v>506</v>
      </c>
    </row>
    <row r="778" spans="1:19" ht="24" customHeight="1" x14ac:dyDescent="0.15">
      <c r="A778" s="1" t="s">
        <v>119</v>
      </c>
      <c r="B778" s="1" t="s">
        <v>120</v>
      </c>
      <c r="C778" s="1">
        <v>4690</v>
      </c>
      <c r="D778" s="18">
        <v>10</v>
      </c>
      <c r="E778" s="18">
        <v>6.4900103299999996</v>
      </c>
      <c r="F778" s="18">
        <v>-74.736853210000007</v>
      </c>
      <c r="G778" s="1">
        <v>10</v>
      </c>
      <c r="H778" s="1" t="s">
        <v>490</v>
      </c>
      <c r="I778" s="1" t="s">
        <v>122</v>
      </c>
      <c r="J778" s="1" t="s">
        <v>491</v>
      </c>
      <c r="K778" s="1" t="s">
        <v>494</v>
      </c>
      <c r="L778" s="1"/>
      <c r="M778" s="1" t="s">
        <v>494</v>
      </c>
      <c r="N778" s="1" t="s">
        <v>495</v>
      </c>
      <c r="O778" s="1" t="s">
        <v>496</v>
      </c>
      <c r="P778" s="20">
        <v>3</v>
      </c>
      <c r="Q778" s="1" t="s">
        <v>518</v>
      </c>
      <c r="R778" s="21" t="s">
        <v>519</v>
      </c>
      <c r="S778" s="1" t="s">
        <v>506</v>
      </c>
    </row>
    <row r="779" spans="1:19" ht="24" customHeight="1" x14ac:dyDescent="0.15">
      <c r="A779" s="1" t="s">
        <v>119</v>
      </c>
      <c r="B779" s="1" t="s">
        <v>120</v>
      </c>
      <c r="C779" s="1">
        <v>4691</v>
      </c>
      <c r="D779" s="18">
        <v>10</v>
      </c>
      <c r="E779" s="18">
        <v>6.4900972599999998</v>
      </c>
      <c r="F779" s="18">
        <v>-74.736877919999998</v>
      </c>
      <c r="G779" s="1">
        <v>10</v>
      </c>
      <c r="H779" s="1" t="s">
        <v>490</v>
      </c>
      <c r="I779" s="1" t="s">
        <v>122</v>
      </c>
      <c r="J779" s="1" t="s">
        <v>491</v>
      </c>
      <c r="K779" s="1" t="s">
        <v>494</v>
      </c>
      <c r="L779" s="1"/>
      <c r="M779" s="1" t="s">
        <v>494</v>
      </c>
      <c r="N779" s="1" t="s">
        <v>495</v>
      </c>
      <c r="O779" s="1" t="s">
        <v>496</v>
      </c>
      <c r="P779" s="20">
        <v>3</v>
      </c>
      <c r="Q779" s="1" t="s">
        <v>518</v>
      </c>
      <c r="R779" s="21" t="s">
        <v>519</v>
      </c>
      <c r="S779" s="1" t="s">
        <v>506</v>
      </c>
    </row>
    <row r="780" spans="1:19" ht="24" customHeight="1" x14ac:dyDescent="0.15">
      <c r="A780" s="1" t="s">
        <v>119</v>
      </c>
      <c r="B780" s="1" t="s">
        <v>120</v>
      </c>
      <c r="C780" s="1">
        <v>4692</v>
      </c>
      <c r="D780" s="18">
        <v>10</v>
      </c>
      <c r="E780" s="18">
        <v>6.4901843799999996</v>
      </c>
      <c r="F780" s="18">
        <v>-74.736902420000007</v>
      </c>
      <c r="G780" s="1">
        <v>10</v>
      </c>
      <c r="H780" s="1" t="s">
        <v>490</v>
      </c>
      <c r="I780" s="1" t="s">
        <v>122</v>
      </c>
      <c r="J780" s="1" t="s">
        <v>491</v>
      </c>
      <c r="K780" s="1" t="s">
        <v>494</v>
      </c>
      <c r="L780" s="1"/>
      <c r="M780" s="1" t="s">
        <v>494</v>
      </c>
      <c r="N780" s="1" t="s">
        <v>495</v>
      </c>
      <c r="O780" s="1" t="s">
        <v>496</v>
      </c>
      <c r="P780" s="20">
        <v>3</v>
      </c>
      <c r="Q780" s="1" t="s">
        <v>518</v>
      </c>
      <c r="R780" s="21" t="s">
        <v>519</v>
      </c>
      <c r="S780" s="1" t="s">
        <v>506</v>
      </c>
    </row>
    <row r="781" spans="1:19" ht="24" customHeight="1" x14ac:dyDescent="0.15">
      <c r="A781" s="1" t="s">
        <v>119</v>
      </c>
      <c r="B781" s="1" t="s">
        <v>120</v>
      </c>
      <c r="C781" s="1">
        <v>4693</v>
      </c>
      <c r="D781" s="18">
        <v>10</v>
      </c>
      <c r="E781" s="18">
        <v>6.4902715600000001</v>
      </c>
      <c r="F781" s="18">
        <v>-74.736926019999999</v>
      </c>
      <c r="G781" s="1">
        <v>10</v>
      </c>
      <c r="H781" s="1" t="s">
        <v>490</v>
      </c>
      <c r="I781" s="1" t="s">
        <v>122</v>
      </c>
      <c r="J781" s="1" t="s">
        <v>491</v>
      </c>
      <c r="K781" s="1" t="s">
        <v>494</v>
      </c>
      <c r="L781" s="1"/>
      <c r="M781" s="1" t="s">
        <v>494</v>
      </c>
      <c r="N781" s="1" t="s">
        <v>495</v>
      </c>
      <c r="O781" s="1" t="s">
        <v>496</v>
      </c>
      <c r="P781" s="20">
        <v>3</v>
      </c>
      <c r="Q781" s="1" t="s">
        <v>518</v>
      </c>
      <c r="R781" s="21" t="s">
        <v>519</v>
      </c>
      <c r="S781" s="1" t="s">
        <v>506</v>
      </c>
    </row>
    <row r="782" spans="1:19" ht="24" customHeight="1" x14ac:dyDescent="0.15">
      <c r="A782" s="1" t="s">
        <v>119</v>
      </c>
      <c r="B782" s="1" t="s">
        <v>120</v>
      </c>
      <c r="C782" s="1">
        <v>4694</v>
      </c>
      <c r="D782" s="18">
        <v>10</v>
      </c>
      <c r="E782" s="18">
        <v>6.49035881</v>
      </c>
      <c r="F782" s="18">
        <v>-74.736949769999995</v>
      </c>
      <c r="G782" s="1">
        <v>10</v>
      </c>
      <c r="H782" s="1" t="s">
        <v>490</v>
      </c>
      <c r="I782" s="1" t="s">
        <v>122</v>
      </c>
      <c r="J782" s="1" t="s">
        <v>491</v>
      </c>
      <c r="K782" s="1" t="s">
        <v>494</v>
      </c>
      <c r="L782" s="1"/>
      <c r="M782" s="1" t="s">
        <v>494</v>
      </c>
      <c r="N782" s="1" t="s">
        <v>495</v>
      </c>
      <c r="O782" s="1" t="s">
        <v>496</v>
      </c>
      <c r="P782" s="20">
        <v>3</v>
      </c>
      <c r="Q782" s="1" t="s">
        <v>518</v>
      </c>
      <c r="R782" s="21" t="s">
        <v>519</v>
      </c>
      <c r="S782" s="1" t="s">
        <v>506</v>
      </c>
    </row>
    <row r="783" spans="1:19" ht="24" customHeight="1" x14ac:dyDescent="0.15">
      <c r="A783" s="1" t="s">
        <v>119</v>
      </c>
      <c r="B783" s="1" t="s">
        <v>120</v>
      </c>
      <c r="C783" s="1">
        <v>4764</v>
      </c>
      <c r="D783" s="18">
        <v>10</v>
      </c>
      <c r="E783" s="18">
        <v>6.4953262699999996</v>
      </c>
      <c r="F783" s="18">
        <v>-74.740722770000005</v>
      </c>
      <c r="G783" s="1">
        <v>10</v>
      </c>
      <c r="H783" s="1" t="s">
        <v>490</v>
      </c>
      <c r="I783" s="1" t="s">
        <v>122</v>
      </c>
      <c r="J783" s="1" t="s">
        <v>491</v>
      </c>
      <c r="K783" s="1" t="s">
        <v>494</v>
      </c>
      <c r="L783" s="1"/>
      <c r="M783" s="1" t="s">
        <v>494</v>
      </c>
      <c r="N783" s="1" t="s">
        <v>495</v>
      </c>
      <c r="O783" s="1" t="s">
        <v>496</v>
      </c>
      <c r="P783" s="20">
        <v>3</v>
      </c>
      <c r="Q783" s="1" t="s">
        <v>518</v>
      </c>
      <c r="R783" s="21" t="s">
        <v>519</v>
      </c>
      <c r="S783" s="1" t="s">
        <v>506</v>
      </c>
    </row>
    <row r="784" spans="1:19" ht="24" customHeight="1" x14ac:dyDescent="0.15">
      <c r="A784" s="1" t="s">
        <v>119</v>
      </c>
      <c r="B784" s="1" t="s">
        <v>120</v>
      </c>
      <c r="C784" s="1">
        <v>4776</v>
      </c>
      <c r="D784" s="18">
        <v>10</v>
      </c>
      <c r="E784" s="18">
        <v>6.49621491</v>
      </c>
      <c r="F784" s="18">
        <v>-74.741214220000003</v>
      </c>
      <c r="G784" s="1">
        <v>10</v>
      </c>
      <c r="H784" s="1" t="s">
        <v>490</v>
      </c>
      <c r="I784" s="1" t="s">
        <v>122</v>
      </c>
      <c r="J784" s="1" t="s">
        <v>491</v>
      </c>
      <c r="K784" s="1" t="s">
        <v>494</v>
      </c>
      <c r="L784" s="1"/>
      <c r="M784" s="1" t="s">
        <v>494</v>
      </c>
      <c r="N784" s="1" t="s">
        <v>495</v>
      </c>
      <c r="O784" s="1" t="s">
        <v>496</v>
      </c>
      <c r="P784" s="20">
        <v>3</v>
      </c>
      <c r="Q784" s="1" t="s">
        <v>518</v>
      </c>
      <c r="R784" s="21" t="s">
        <v>519</v>
      </c>
      <c r="S784" s="1" t="s">
        <v>506</v>
      </c>
    </row>
    <row r="785" spans="1:19" ht="24" customHeight="1" x14ac:dyDescent="0.15">
      <c r="A785" s="1" t="s">
        <v>119</v>
      </c>
      <c r="B785" s="1" t="s">
        <v>120</v>
      </c>
      <c r="C785" s="1">
        <v>4777</v>
      </c>
      <c r="D785" s="18">
        <v>2</v>
      </c>
      <c r="E785" s="18">
        <v>6.4962954499999999</v>
      </c>
      <c r="F785" s="18">
        <v>-74.74125463</v>
      </c>
      <c r="G785" s="1">
        <v>10</v>
      </c>
      <c r="H785" s="1" t="s">
        <v>490</v>
      </c>
      <c r="I785" s="1" t="s">
        <v>122</v>
      </c>
      <c r="J785" s="1" t="s">
        <v>491</v>
      </c>
      <c r="K785" s="1" t="s">
        <v>494</v>
      </c>
      <c r="L785" s="1"/>
      <c r="M785" s="1" t="s">
        <v>494</v>
      </c>
      <c r="N785" s="1" t="s">
        <v>495</v>
      </c>
      <c r="O785" s="1" t="s">
        <v>496</v>
      </c>
      <c r="P785" s="20">
        <v>3</v>
      </c>
      <c r="Q785" s="1" t="s">
        <v>518</v>
      </c>
      <c r="R785" s="21" t="s">
        <v>519</v>
      </c>
      <c r="S785" s="1" t="s">
        <v>506</v>
      </c>
    </row>
    <row r="786" spans="1:19" ht="24" customHeight="1" x14ac:dyDescent="0.15">
      <c r="A786" s="1" t="s">
        <v>119</v>
      </c>
      <c r="B786" s="1" t="s">
        <v>120</v>
      </c>
      <c r="C786" s="1">
        <v>4885</v>
      </c>
      <c r="D786" s="18">
        <v>10</v>
      </c>
      <c r="E786" s="18">
        <v>6.49993891</v>
      </c>
      <c r="F786" s="18">
        <v>-74.748666060000005</v>
      </c>
      <c r="G786" s="1">
        <v>10</v>
      </c>
      <c r="H786" s="1" t="s">
        <v>490</v>
      </c>
      <c r="I786" s="1" t="s">
        <v>122</v>
      </c>
      <c r="J786" s="1" t="s">
        <v>491</v>
      </c>
      <c r="K786" s="1" t="s">
        <v>494</v>
      </c>
      <c r="L786" s="1"/>
      <c r="M786" s="1" t="s">
        <v>494</v>
      </c>
      <c r="N786" s="1" t="s">
        <v>495</v>
      </c>
      <c r="O786" s="1" t="s">
        <v>496</v>
      </c>
      <c r="P786" s="20">
        <v>3</v>
      </c>
      <c r="Q786" s="1" t="s">
        <v>518</v>
      </c>
      <c r="R786" s="21" t="s">
        <v>519</v>
      </c>
      <c r="S786" s="1" t="s">
        <v>506</v>
      </c>
    </row>
    <row r="787" spans="1:19" ht="24" customHeight="1" x14ac:dyDescent="0.15">
      <c r="A787" s="1" t="s">
        <v>119</v>
      </c>
      <c r="B787" s="1" t="s">
        <v>120</v>
      </c>
      <c r="C787" s="1">
        <v>4886</v>
      </c>
      <c r="D787" s="18">
        <v>10</v>
      </c>
      <c r="E787" s="18">
        <v>6.4999008900000002</v>
      </c>
      <c r="F787" s="18">
        <v>-74.748741219999999</v>
      </c>
      <c r="G787" s="1">
        <v>10</v>
      </c>
      <c r="H787" s="1" t="s">
        <v>490</v>
      </c>
      <c r="I787" s="1" t="s">
        <v>122</v>
      </c>
      <c r="J787" s="1" t="s">
        <v>491</v>
      </c>
      <c r="K787" s="1" t="s">
        <v>494</v>
      </c>
      <c r="L787" s="1"/>
      <c r="M787" s="1" t="s">
        <v>494</v>
      </c>
      <c r="N787" s="1" t="s">
        <v>495</v>
      </c>
      <c r="O787" s="1" t="s">
        <v>496</v>
      </c>
      <c r="P787" s="20">
        <v>3</v>
      </c>
      <c r="Q787" s="1" t="s">
        <v>518</v>
      </c>
      <c r="R787" s="21" t="s">
        <v>519</v>
      </c>
      <c r="S787" s="1" t="s">
        <v>506</v>
      </c>
    </row>
    <row r="788" spans="1:19" ht="24" customHeight="1" x14ac:dyDescent="0.15">
      <c r="A788" s="1" t="s">
        <v>119</v>
      </c>
      <c r="B788" s="1" t="s">
        <v>120</v>
      </c>
      <c r="C788" s="1">
        <v>4887</v>
      </c>
      <c r="D788" s="18">
        <v>10</v>
      </c>
      <c r="E788" s="18">
        <v>6.49986248</v>
      </c>
      <c r="F788" s="18">
        <v>-74.748816039999994</v>
      </c>
      <c r="G788" s="1">
        <v>10</v>
      </c>
      <c r="H788" s="1" t="s">
        <v>490</v>
      </c>
      <c r="I788" s="1" t="s">
        <v>122</v>
      </c>
      <c r="J788" s="1" t="s">
        <v>491</v>
      </c>
      <c r="K788" s="1" t="s">
        <v>494</v>
      </c>
      <c r="L788" s="1"/>
      <c r="M788" s="1" t="s">
        <v>494</v>
      </c>
      <c r="N788" s="1" t="s">
        <v>495</v>
      </c>
      <c r="O788" s="1" t="s">
        <v>496</v>
      </c>
      <c r="P788" s="20">
        <v>3</v>
      </c>
      <c r="Q788" s="1" t="s">
        <v>518</v>
      </c>
      <c r="R788" s="21" t="s">
        <v>519</v>
      </c>
      <c r="S788" s="1" t="s">
        <v>506</v>
      </c>
    </row>
    <row r="789" spans="1:19" ht="24" customHeight="1" x14ac:dyDescent="0.15">
      <c r="A789" s="1" t="s">
        <v>119</v>
      </c>
      <c r="B789" s="1" t="s">
        <v>120</v>
      </c>
      <c r="C789" s="1">
        <v>4888</v>
      </c>
      <c r="D789" s="18">
        <v>10</v>
      </c>
      <c r="E789" s="18">
        <v>6.4998237100000003</v>
      </c>
      <c r="F789" s="18">
        <v>-74.748891049999997</v>
      </c>
      <c r="G789" s="1">
        <v>10</v>
      </c>
      <c r="H789" s="1" t="s">
        <v>490</v>
      </c>
      <c r="I789" s="1" t="s">
        <v>122</v>
      </c>
      <c r="J789" s="1" t="s">
        <v>491</v>
      </c>
      <c r="K789" s="1" t="s">
        <v>494</v>
      </c>
      <c r="L789" s="1"/>
      <c r="M789" s="1" t="s">
        <v>494</v>
      </c>
      <c r="N789" s="1" t="s">
        <v>495</v>
      </c>
      <c r="O789" s="1" t="s">
        <v>496</v>
      </c>
      <c r="P789" s="20">
        <v>3</v>
      </c>
      <c r="Q789" s="1" t="s">
        <v>518</v>
      </c>
      <c r="R789" s="21" t="s">
        <v>519</v>
      </c>
      <c r="S789" s="1" t="s">
        <v>506</v>
      </c>
    </row>
    <row r="790" spans="1:19" ht="24" customHeight="1" x14ac:dyDescent="0.15">
      <c r="A790" s="1" t="s">
        <v>119</v>
      </c>
      <c r="B790" s="1" t="s">
        <v>120</v>
      </c>
      <c r="C790" s="1">
        <v>4889</v>
      </c>
      <c r="D790" s="18">
        <v>10</v>
      </c>
      <c r="E790" s="18">
        <v>6.4997850899999996</v>
      </c>
      <c r="F790" s="18">
        <v>-74.748965690000006</v>
      </c>
      <c r="G790" s="1">
        <v>10</v>
      </c>
      <c r="H790" s="1" t="s">
        <v>490</v>
      </c>
      <c r="I790" s="1" t="s">
        <v>122</v>
      </c>
      <c r="J790" s="1" t="s">
        <v>491</v>
      </c>
      <c r="K790" s="1" t="s">
        <v>494</v>
      </c>
      <c r="L790" s="1"/>
      <c r="M790" s="1" t="s">
        <v>494</v>
      </c>
      <c r="N790" s="1" t="s">
        <v>495</v>
      </c>
      <c r="O790" s="1" t="s">
        <v>496</v>
      </c>
      <c r="P790" s="20">
        <v>3</v>
      </c>
      <c r="Q790" s="1" t="s">
        <v>518</v>
      </c>
      <c r="R790" s="21" t="s">
        <v>519</v>
      </c>
      <c r="S790" s="1" t="s">
        <v>506</v>
      </c>
    </row>
    <row r="791" spans="1:19" ht="24" customHeight="1" x14ac:dyDescent="0.15">
      <c r="A791" s="1" t="s">
        <v>119</v>
      </c>
      <c r="B791" s="1" t="s">
        <v>120</v>
      </c>
      <c r="C791" s="1">
        <v>4890</v>
      </c>
      <c r="D791" s="18">
        <v>10</v>
      </c>
      <c r="E791" s="18">
        <v>6.4997470599999998</v>
      </c>
      <c r="F791" s="18">
        <v>-74.749040190000002</v>
      </c>
      <c r="G791" s="1">
        <v>10</v>
      </c>
      <c r="H791" s="1" t="s">
        <v>490</v>
      </c>
      <c r="I791" s="1" t="s">
        <v>122</v>
      </c>
      <c r="J791" s="1" t="s">
        <v>491</v>
      </c>
      <c r="K791" s="1" t="s">
        <v>494</v>
      </c>
      <c r="L791" s="1"/>
      <c r="M791" s="1" t="s">
        <v>494</v>
      </c>
      <c r="N791" s="1" t="s">
        <v>495</v>
      </c>
      <c r="O791" s="1" t="s">
        <v>496</v>
      </c>
      <c r="P791" s="20">
        <v>3</v>
      </c>
      <c r="Q791" s="1" t="s">
        <v>518</v>
      </c>
      <c r="R791" s="21" t="s">
        <v>519</v>
      </c>
      <c r="S791" s="1" t="s">
        <v>506</v>
      </c>
    </row>
    <row r="792" spans="1:19" ht="24" customHeight="1" x14ac:dyDescent="0.15">
      <c r="A792" s="1" t="s">
        <v>119</v>
      </c>
      <c r="B792" s="1" t="s">
        <v>120</v>
      </c>
      <c r="C792" s="1">
        <v>4891</v>
      </c>
      <c r="D792" s="18">
        <v>10</v>
      </c>
      <c r="E792" s="18">
        <v>6.49970946</v>
      </c>
      <c r="F792" s="18">
        <v>-74.749114919999997</v>
      </c>
      <c r="G792" s="1">
        <v>10</v>
      </c>
      <c r="H792" s="1" t="s">
        <v>490</v>
      </c>
      <c r="I792" s="1" t="s">
        <v>122</v>
      </c>
      <c r="J792" s="1" t="s">
        <v>491</v>
      </c>
      <c r="K792" s="1" t="s">
        <v>494</v>
      </c>
      <c r="L792" s="1"/>
      <c r="M792" s="1" t="s">
        <v>494</v>
      </c>
      <c r="N792" s="1" t="s">
        <v>495</v>
      </c>
      <c r="O792" s="1" t="s">
        <v>496</v>
      </c>
      <c r="P792" s="20">
        <v>3</v>
      </c>
      <c r="Q792" s="1" t="s">
        <v>518</v>
      </c>
      <c r="R792" s="21" t="s">
        <v>519</v>
      </c>
      <c r="S792" s="1" t="s">
        <v>506</v>
      </c>
    </row>
    <row r="793" spans="1:19" ht="24" customHeight="1" x14ac:dyDescent="0.15">
      <c r="A793" s="1" t="s">
        <v>119</v>
      </c>
      <c r="B793" s="1" t="s">
        <v>120</v>
      </c>
      <c r="C793" s="1">
        <v>4929</v>
      </c>
      <c r="D793" s="18">
        <v>10</v>
      </c>
      <c r="E793" s="18">
        <v>6.5001032600000004</v>
      </c>
      <c r="F793" s="18">
        <v>-74.752110380000005</v>
      </c>
      <c r="G793" s="1">
        <v>10</v>
      </c>
      <c r="H793" s="1" t="s">
        <v>490</v>
      </c>
      <c r="I793" s="1" t="s">
        <v>122</v>
      </c>
      <c r="J793" s="1" t="s">
        <v>491</v>
      </c>
      <c r="K793" s="1" t="s">
        <v>494</v>
      </c>
      <c r="L793" s="1"/>
      <c r="M793" s="1" t="s">
        <v>494</v>
      </c>
      <c r="N793" s="1" t="s">
        <v>495</v>
      </c>
      <c r="O793" s="1" t="s">
        <v>496</v>
      </c>
      <c r="P793" s="20">
        <v>3</v>
      </c>
      <c r="Q793" s="1" t="s">
        <v>518</v>
      </c>
      <c r="R793" s="21" t="s">
        <v>519</v>
      </c>
      <c r="S793" s="1" t="s">
        <v>506</v>
      </c>
    </row>
    <row r="794" spans="1:19" ht="24" customHeight="1" x14ac:dyDescent="0.15">
      <c r="A794" s="1" t="s">
        <v>119</v>
      </c>
      <c r="B794" s="1" t="s">
        <v>120</v>
      </c>
      <c r="C794" s="1">
        <v>4933</v>
      </c>
      <c r="D794" s="18">
        <v>10</v>
      </c>
      <c r="E794" s="18">
        <v>6.5001320099999997</v>
      </c>
      <c r="F794" s="18">
        <v>-74.752458180000005</v>
      </c>
      <c r="G794" s="1">
        <v>10</v>
      </c>
      <c r="H794" s="1" t="s">
        <v>490</v>
      </c>
      <c r="I794" s="1" t="s">
        <v>122</v>
      </c>
      <c r="J794" s="1" t="s">
        <v>491</v>
      </c>
      <c r="K794" s="1" t="s">
        <v>494</v>
      </c>
      <c r="L794" s="1"/>
      <c r="M794" s="1" t="s">
        <v>494</v>
      </c>
      <c r="N794" s="1" t="s">
        <v>495</v>
      </c>
      <c r="O794" s="1" t="s">
        <v>496</v>
      </c>
      <c r="P794" s="20">
        <v>3</v>
      </c>
      <c r="Q794" s="1" t="s">
        <v>518</v>
      </c>
      <c r="R794" s="21" t="s">
        <v>519</v>
      </c>
      <c r="S794" s="1" t="s">
        <v>506</v>
      </c>
    </row>
    <row r="795" spans="1:19" ht="24" customHeight="1" x14ac:dyDescent="0.15">
      <c r="A795" s="1" t="s">
        <v>119</v>
      </c>
      <c r="B795" s="1" t="s">
        <v>120</v>
      </c>
      <c r="C795" s="1">
        <v>4937</v>
      </c>
      <c r="D795" s="18">
        <v>10</v>
      </c>
      <c r="E795" s="18">
        <v>6.5001645200000002</v>
      </c>
      <c r="F795" s="18">
        <v>-74.752797709999996</v>
      </c>
      <c r="G795" s="1">
        <v>10</v>
      </c>
      <c r="H795" s="1" t="s">
        <v>490</v>
      </c>
      <c r="I795" s="1" t="s">
        <v>122</v>
      </c>
      <c r="J795" s="1" t="s">
        <v>491</v>
      </c>
      <c r="K795" s="1" t="s">
        <v>494</v>
      </c>
      <c r="L795" s="1"/>
      <c r="M795" s="1" t="s">
        <v>494</v>
      </c>
      <c r="N795" s="1" t="s">
        <v>495</v>
      </c>
      <c r="O795" s="1" t="s">
        <v>496</v>
      </c>
      <c r="P795" s="20">
        <v>3</v>
      </c>
      <c r="Q795" s="1" t="s">
        <v>518</v>
      </c>
      <c r="R795" s="21" t="s">
        <v>519</v>
      </c>
      <c r="S795" s="1" t="s">
        <v>506</v>
      </c>
    </row>
    <row r="796" spans="1:19" ht="24" customHeight="1" x14ac:dyDescent="0.15">
      <c r="A796" s="1" t="s">
        <v>119</v>
      </c>
      <c r="B796" s="1" t="s">
        <v>120</v>
      </c>
      <c r="C796" s="1">
        <v>4938</v>
      </c>
      <c r="D796" s="18">
        <v>10</v>
      </c>
      <c r="E796" s="18">
        <v>6.50018516</v>
      </c>
      <c r="F796" s="18">
        <v>-74.752878519999996</v>
      </c>
      <c r="G796" s="1">
        <v>10</v>
      </c>
      <c r="H796" s="1" t="s">
        <v>490</v>
      </c>
      <c r="I796" s="1" t="s">
        <v>122</v>
      </c>
      <c r="J796" s="1" t="s">
        <v>491</v>
      </c>
      <c r="K796" s="1" t="s">
        <v>494</v>
      </c>
      <c r="L796" s="1"/>
      <c r="M796" s="1" t="s">
        <v>494</v>
      </c>
      <c r="N796" s="1" t="s">
        <v>495</v>
      </c>
      <c r="O796" s="1" t="s">
        <v>496</v>
      </c>
      <c r="P796" s="20">
        <v>3</v>
      </c>
      <c r="Q796" s="1" t="s">
        <v>518</v>
      </c>
      <c r="R796" s="21" t="s">
        <v>519</v>
      </c>
      <c r="S796" s="1" t="s">
        <v>506</v>
      </c>
    </row>
    <row r="797" spans="1:19" ht="24" customHeight="1" x14ac:dyDescent="0.15">
      <c r="A797" s="1" t="s">
        <v>119</v>
      </c>
      <c r="B797" s="1" t="s">
        <v>120</v>
      </c>
      <c r="C797" s="1">
        <v>4944</v>
      </c>
      <c r="D797" s="18">
        <v>10</v>
      </c>
      <c r="E797" s="18">
        <v>6.5004596100000001</v>
      </c>
      <c r="F797" s="18">
        <v>-74.753321119999995</v>
      </c>
      <c r="G797" s="1">
        <v>10</v>
      </c>
      <c r="H797" s="1" t="s">
        <v>490</v>
      </c>
      <c r="I797" s="1" t="s">
        <v>122</v>
      </c>
      <c r="J797" s="1" t="s">
        <v>491</v>
      </c>
      <c r="K797" s="1" t="s">
        <v>494</v>
      </c>
      <c r="L797" s="1"/>
      <c r="M797" s="1" t="s">
        <v>494</v>
      </c>
      <c r="N797" s="1" t="s">
        <v>495</v>
      </c>
      <c r="O797" s="1" t="s">
        <v>496</v>
      </c>
      <c r="P797" s="20">
        <v>3</v>
      </c>
      <c r="Q797" s="1" t="s">
        <v>518</v>
      </c>
      <c r="R797" s="21" t="s">
        <v>519</v>
      </c>
      <c r="S797" s="1" t="s">
        <v>506</v>
      </c>
    </row>
    <row r="798" spans="1:19" ht="24" customHeight="1" x14ac:dyDescent="0.15">
      <c r="A798" s="1" t="s">
        <v>119</v>
      </c>
      <c r="B798" s="1" t="s">
        <v>120</v>
      </c>
      <c r="C798" s="1">
        <v>4945</v>
      </c>
      <c r="D798" s="18">
        <v>10</v>
      </c>
      <c r="E798" s="18">
        <v>6.5005023099999999</v>
      </c>
      <c r="F798" s="18">
        <v>-74.753391609999994</v>
      </c>
      <c r="G798" s="1">
        <v>10</v>
      </c>
      <c r="H798" s="1" t="s">
        <v>490</v>
      </c>
      <c r="I798" s="1" t="s">
        <v>122</v>
      </c>
      <c r="J798" s="1" t="s">
        <v>491</v>
      </c>
      <c r="K798" s="1" t="s">
        <v>494</v>
      </c>
      <c r="L798" s="1"/>
      <c r="M798" s="1" t="s">
        <v>494</v>
      </c>
      <c r="N798" s="1" t="s">
        <v>495</v>
      </c>
      <c r="O798" s="1" t="s">
        <v>496</v>
      </c>
      <c r="P798" s="20">
        <v>3</v>
      </c>
      <c r="Q798" s="1" t="s">
        <v>518</v>
      </c>
      <c r="R798" s="21" t="s">
        <v>519</v>
      </c>
      <c r="S798" s="1" t="s">
        <v>506</v>
      </c>
    </row>
    <row r="799" spans="1:19" ht="24" customHeight="1" x14ac:dyDescent="0.15">
      <c r="A799" s="1" t="s">
        <v>119</v>
      </c>
      <c r="B799" s="1" t="s">
        <v>120</v>
      </c>
      <c r="C799" s="1">
        <v>4946</v>
      </c>
      <c r="D799" s="18">
        <v>10</v>
      </c>
      <c r="E799" s="18">
        <v>6.5005407100000001</v>
      </c>
      <c r="F799" s="18">
        <v>-74.753462049999996</v>
      </c>
      <c r="G799" s="1">
        <v>10</v>
      </c>
      <c r="H799" s="1" t="s">
        <v>490</v>
      </c>
      <c r="I799" s="1" t="s">
        <v>122</v>
      </c>
      <c r="J799" s="1" t="s">
        <v>491</v>
      </c>
      <c r="K799" s="1" t="s">
        <v>494</v>
      </c>
      <c r="L799" s="1"/>
      <c r="M799" s="1" t="s">
        <v>494</v>
      </c>
      <c r="N799" s="1" t="s">
        <v>495</v>
      </c>
      <c r="O799" s="1" t="s">
        <v>496</v>
      </c>
      <c r="P799" s="20">
        <v>3</v>
      </c>
      <c r="Q799" s="1" t="s">
        <v>518</v>
      </c>
      <c r="R799" s="21" t="s">
        <v>519</v>
      </c>
      <c r="S799" s="1" t="s">
        <v>506</v>
      </c>
    </row>
    <row r="800" spans="1:19" ht="24" customHeight="1" x14ac:dyDescent="0.15">
      <c r="A800" s="1" t="s">
        <v>119</v>
      </c>
      <c r="B800" s="1" t="s">
        <v>120</v>
      </c>
      <c r="C800" s="1">
        <v>4993</v>
      </c>
      <c r="D800" s="18">
        <v>10</v>
      </c>
      <c r="E800" s="18">
        <v>6.5026606400000002</v>
      </c>
      <c r="F800" s="18">
        <v>-74.75695881</v>
      </c>
      <c r="G800" s="1">
        <v>10</v>
      </c>
      <c r="H800" s="1" t="s">
        <v>490</v>
      </c>
      <c r="I800" s="1" t="s">
        <v>122</v>
      </c>
      <c r="J800" s="1" t="s">
        <v>491</v>
      </c>
      <c r="K800" s="1" t="s">
        <v>494</v>
      </c>
      <c r="L800" s="1"/>
      <c r="M800" s="1" t="s">
        <v>494</v>
      </c>
      <c r="N800" s="1" t="s">
        <v>495</v>
      </c>
      <c r="O800" s="1" t="s">
        <v>496</v>
      </c>
      <c r="P800" s="20">
        <v>3</v>
      </c>
      <c r="Q800" s="1" t="s">
        <v>518</v>
      </c>
      <c r="R800" s="21" t="s">
        <v>519</v>
      </c>
      <c r="S800" s="1" t="s">
        <v>506</v>
      </c>
    </row>
    <row r="801" spans="1:19" ht="24" customHeight="1" x14ac:dyDescent="0.15">
      <c r="A801" s="1" t="s">
        <v>119</v>
      </c>
      <c r="B801" s="1" t="s">
        <v>120</v>
      </c>
      <c r="C801" s="1">
        <v>4994</v>
      </c>
      <c r="D801" s="18">
        <v>10</v>
      </c>
      <c r="E801" s="18">
        <v>6.5027111399999997</v>
      </c>
      <c r="F801" s="18">
        <v>-74.757033739999997</v>
      </c>
      <c r="G801" s="1">
        <v>10</v>
      </c>
      <c r="H801" s="1" t="s">
        <v>490</v>
      </c>
      <c r="I801" s="1" t="s">
        <v>122</v>
      </c>
      <c r="J801" s="1" t="s">
        <v>491</v>
      </c>
      <c r="K801" s="1" t="s">
        <v>494</v>
      </c>
      <c r="L801" s="1"/>
      <c r="M801" s="1" t="s">
        <v>494</v>
      </c>
      <c r="N801" s="1" t="s">
        <v>495</v>
      </c>
      <c r="O801" s="1" t="s">
        <v>496</v>
      </c>
      <c r="P801" s="20">
        <v>3</v>
      </c>
      <c r="Q801" s="1" t="s">
        <v>518</v>
      </c>
      <c r="R801" s="21" t="s">
        <v>519</v>
      </c>
      <c r="S801" s="1" t="s">
        <v>506</v>
      </c>
    </row>
    <row r="802" spans="1:19" ht="24" customHeight="1" x14ac:dyDescent="0.15">
      <c r="A802" s="1" t="s">
        <v>119</v>
      </c>
      <c r="B802" s="1" t="s">
        <v>120</v>
      </c>
      <c r="C802" s="1">
        <v>4997</v>
      </c>
      <c r="D802" s="18">
        <v>10</v>
      </c>
      <c r="E802" s="18">
        <v>6.50286323</v>
      </c>
      <c r="F802" s="18">
        <v>-74.757258129999997</v>
      </c>
      <c r="G802" s="1">
        <v>10</v>
      </c>
      <c r="H802" s="1" t="s">
        <v>490</v>
      </c>
      <c r="I802" s="1" t="s">
        <v>122</v>
      </c>
      <c r="J802" s="1" t="s">
        <v>491</v>
      </c>
      <c r="K802" s="1" t="s">
        <v>494</v>
      </c>
      <c r="L802" s="1"/>
      <c r="M802" s="1" t="s">
        <v>494</v>
      </c>
      <c r="N802" s="1" t="s">
        <v>495</v>
      </c>
      <c r="O802" s="1" t="s">
        <v>496</v>
      </c>
      <c r="P802" s="20">
        <v>3</v>
      </c>
      <c r="Q802" s="1" t="s">
        <v>518</v>
      </c>
      <c r="R802" s="21" t="s">
        <v>519</v>
      </c>
      <c r="S802" s="1" t="s">
        <v>506</v>
      </c>
    </row>
    <row r="803" spans="1:19" ht="24" customHeight="1" x14ac:dyDescent="0.15">
      <c r="A803" s="1" t="s">
        <v>119</v>
      </c>
      <c r="B803" s="1" t="s">
        <v>120</v>
      </c>
      <c r="C803" s="1">
        <v>4998</v>
      </c>
      <c r="D803" s="18">
        <v>10</v>
      </c>
      <c r="E803" s="18">
        <v>6.5029142699999998</v>
      </c>
      <c r="F803" s="18">
        <v>-74.757332719999994</v>
      </c>
      <c r="G803" s="1">
        <v>10</v>
      </c>
      <c r="H803" s="1" t="s">
        <v>490</v>
      </c>
      <c r="I803" s="1" t="s">
        <v>122</v>
      </c>
      <c r="J803" s="1" t="s">
        <v>491</v>
      </c>
      <c r="K803" s="1" t="s">
        <v>494</v>
      </c>
      <c r="L803" s="1"/>
      <c r="M803" s="1" t="s">
        <v>494</v>
      </c>
      <c r="N803" s="1" t="s">
        <v>495</v>
      </c>
      <c r="O803" s="1" t="s">
        <v>496</v>
      </c>
      <c r="P803" s="20">
        <v>3</v>
      </c>
      <c r="Q803" s="1" t="s">
        <v>518</v>
      </c>
      <c r="R803" s="21" t="s">
        <v>519</v>
      </c>
      <c r="S803" s="1" t="s">
        <v>506</v>
      </c>
    </row>
    <row r="804" spans="1:19" ht="24" customHeight="1" x14ac:dyDescent="0.15">
      <c r="A804" s="1" t="s">
        <v>119</v>
      </c>
      <c r="B804" s="1" t="s">
        <v>120</v>
      </c>
      <c r="C804" s="1">
        <v>4999</v>
      </c>
      <c r="D804" s="18">
        <v>10</v>
      </c>
      <c r="E804" s="18">
        <v>6.5029647099999996</v>
      </c>
      <c r="F804" s="18">
        <v>-74.757407689999994</v>
      </c>
      <c r="G804" s="1">
        <v>10</v>
      </c>
      <c r="H804" s="1" t="s">
        <v>490</v>
      </c>
      <c r="I804" s="1" t="s">
        <v>122</v>
      </c>
      <c r="J804" s="1" t="s">
        <v>491</v>
      </c>
      <c r="K804" s="1" t="s">
        <v>494</v>
      </c>
      <c r="L804" s="1"/>
      <c r="M804" s="1" t="s">
        <v>494</v>
      </c>
      <c r="N804" s="1" t="s">
        <v>495</v>
      </c>
      <c r="O804" s="1" t="s">
        <v>496</v>
      </c>
      <c r="P804" s="20">
        <v>3</v>
      </c>
      <c r="Q804" s="1" t="s">
        <v>518</v>
      </c>
      <c r="R804" s="21" t="s">
        <v>519</v>
      </c>
      <c r="S804" s="1" t="s">
        <v>506</v>
      </c>
    </row>
    <row r="805" spans="1:19" ht="24" customHeight="1" x14ac:dyDescent="0.15">
      <c r="A805" s="1" t="s">
        <v>119</v>
      </c>
      <c r="B805" s="1" t="s">
        <v>120</v>
      </c>
      <c r="C805" s="1">
        <v>5000</v>
      </c>
      <c r="D805" s="18">
        <v>10</v>
      </c>
      <c r="E805" s="18">
        <v>6.50301449</v>
      </c>
      <c r="F805" s="18">
        <v>-74.757483109999995</v>
      </c>
      <c r="G805" s="1">
        <v>10</v>
      </c>
      <c r="H805" s="1" t="s">
        <v>490</v>
      </c>
      <c r="I805" s="1" t="s">
        <v>122</v>
      </c>
      <c r="J805" s="1" t="s">
        <v>491</v>
      </c>
      <c r="K805" s="1" t="s">
        <v>494</v>
      </c>
      <c r="L805" s="1"/>
      <c r="M805" s="1" t="s">
        <v>494</v>
      </c>
      <c r="N805" s="1" t="s">
        <v>495</v>
      </c>
      <c r="O805" s="1" t="s">
        <v>496</v>
      </c>
      <c r="P805" s="20">
        <v>3</v>
      </c>
      <c r="Q805" s="1" t="s">
        <v>518</v>
      </c>
      <c r="R805" s="21" t="s">
        <v>519</v>
      </c>
      <c r="S805" s="1" t="s">
        <v>506</v>
      </c>
    </row>
    <row r="806" spans="1:19" ht="24" customHeight="1" x14ac:dyDescent="0.15">
      <c r="A806" s="1" t="s">
        <v>119</v>
      </c>
      <c r="B806" s="1" t="s">
        <v>120</v>
      </c>
      <c r="C806" s="1">
        <v>5001</v>
      </c>
      <c r="D806" s="18">
        <v>10</v>
      </c>
      <c r="E806" s="18">
        <v>6.5030637899999997</v>
      </c>
      <c r="F806" s="18">
        <v>-74.757558860000003</v>
      </c>
      <c r="G806" s="1">
        <v>10</v>
      </c>
      <c r="H806" s="1" t="s">
        <v>490</v>
      </c>
      <c r="I806" s="1" t="s">
        <v>122</v>
      </c>
      <c r="J806" s="1" t="s">
        <v>491</v>
      </c>
      <c r="K806" s="1" t="s">
        <v>494</v>
      </c>
      <c r="L806" s="1"/>
      <c r="M806" s="1" t="s">
        <v>494</v>
      </c>
      <c r="N806" s="1" t="s">
        <v>495</v>
      </c>
      <c r="O806" s="1" t="s">
        <v>496</v>
      </c>
      <c r="P806" s="20">
        <v>3</v>
      </c>
      <c r="Q806" s="1" t="s">
        <v>518</v>
      </c>
      <c r="R806" s="21" t="s">
        <v>519</v>
      </c>
      <c r="S806" s="1" t="s">
        <v>506</v>
      </c>
    </row>
    <row r="807" spans="1:19" ht="24" customHeight="1" x14ac:dyDescent="0.15">
      <c r="A807" s="1" t="s">
        <v>119</v>
      </c>
      <c r="B807" s="1" t="s">
        <v>120</v>
      </c>
      <c r="C807" s="1">
        <v>5013</v>
      </c>
      <c r="D807" s="18">
        <v>10</v>
      </c>
      <c r="E807" s="18">
        <v>6.5036075200000001</v>
      </c>
      <c r="F807" s="18">
        <v>-74.758473409999993</v>
      </c>
      <c r="G807" s="1">
        <v>10</v>
      </c>
      <c r="H807" s="1" t="s">
        <v>490</v>
      </c>
      <c r="I807" s="1" t="s">
        <v>122</v>
      </c>
      <c r="J807" s="1" t="s">
        <v>491</v>
      </c>
      <c r="K807" s="1" t="s">
        <v>494</v>
      </c>
      <c r="L807" s="1"/>
      <c r="M807" s="1" t="s">
        <v>494</v>
      </c>
      <c r="N807" s="1" t="s">
        <v>495</v>
      </c>
      <c r="O807" s="1" t="s">
        <v>496</v>
      </c>
      <c r="P807" s="20">
        <v>3</v>
      </c>
      <c r="Q807" s="1" t="s">
        <v>518</v>
      </c>
      <c r="R807" s="21" t="s">
        <v>519</v>
      </c>
      <c r="S807" s="1" t="s">
        <v>506</v>
      </c>
    </row>
    <row r="808" spans="1:19" ht="24" customHeight="1" x14ac:dyDescent="0.15">
      <c r="A808" s="1" t="s">
        <v>119</v>
      </c>
      <c r="B808" s="1" t="s">
        <v>120</v>
      </c>
      <c r="C808" s="1">
        <v>5037</v>
      </c>
      <c r="D808" s="18">
        <v>10</v>
      </c>
      <c r="E808" s="18">
        <v>6.5051784699999997</v>
      </c>
      <c r="F808" s="18">
        <v>-74.759832380000006</v>
      </c>
      <c r="G808" s="1">
        <v>10</v>
      </c>
      <c r="H808" s="1" t="s">
        <v>490</v>
      </c>
      <c r="I808" s="1" t="s">
        <v>122</v>
      </c>
      <c r="J808" s="1" t="s">
        <v>491</v>
      </c>
      <c r="K808" s="1" t="s">
        <v>494</v>
      </c>
      <c r="L808" s="1"/>
      <c r="M808" s="1" t="s">
        <v>494</v>
      </c>
      <c r="N808" s="1" t="s">
        <v>495</v>
      </c>
      <c r="O808" s="1" t="s">
        <v>496</v>
      </c>
      <c r="P808" s="20">
        <v>3</v>
      </c>
      <c r="Q808" s="1" t="s">
        <v>518</v>
      </c>
      <c r="R808" s="21" t="s">
        <v>519</v>
      </c>
      <c r="S808" s="1" t="s">
        <v>506</v>
      </c>
    </row>
    <row r="809" spans="1:19" ht="24" customHeight="1" x14ac:dyDescent="0.15">
      <c r="A809" s="1" t="s">
        <v>119</v>
      </c>
      <c r="B809" s="1" t="s">
        <v>120</v>
      </c>
      <c r="C809" s="1">
        <v>5038</v>
      </c>
      <c r="D809" s="18">
        <v>10</v>
      </c>
      <c r="E809" s="18">
        <v>6.5052195599999996</v>
      </c>
      <c r="F809" s="18">
        <v>-74.759910939999997</v>
      </c>
      <c r="G809" s="1">
        <v>10</v>
      </c>
      <c r="H809" s="1" t="s">
        <v>490</v>
      </c>
      <c r="I809" s="1" t="s">
        <v>122</v>
      </c>
      <c r="J809" s="1" t="s">
        <v>491</v>
      </c>
      <c r="K809" s="1" t="s">
        <v>494</v>
      </c>
      <c r="L809" s="1"/>
      <c r="M809" s="1" t="s">
        <v>494</v>
      </c>
      <c r="N809" s="1" t="s">
        <v>495</v>
      </c>
      <c r="O809" s="1" t="s">
        <v>496</v>
      </c>
      <c r="P809" s="20">
        <v>3</v>
      </c>
      <c r="Q809" s="1" t="s">
        <v>518</v>
      </c>
      <c r="R809" s="21" t="s">
        <v>519</v>
      </c>
      <c r="S809" s="1" t="s">
        <v>506</v>
      </c>
    </row>
    <row r="810" spans="1:19" ht="24" customHeight="1" x14ac:dyDescent="0.15">
      <c r="A810" s="1" t="s">
        <v>119</v>
      </c>
      <c r="B810" s="1" t="s">
        <v>120</v>
      </c>
      <c r="C810" s="1">
        <v>5039</v>
      </c>
      <c r="D810" s="18">
        <v>10</v>
      </c>
      <c r="E810" s="18">
        <v>6.5052518900000003</v>
      </c>
      <c r="F810" s="18">
        <v>-74.759993059999999</v>
      </c>
      <c r="G810" s="1">
        <v>10</v>
      </c>
      <c r="H810" s="1" t="s">
        <v>490</v>
      </c>
      <c r="I810" s="1" t="s">
        <v>122</v>
      </c>
      <c r="J810" s="1" t="s">
        <v>491</v>
      </c>
      <c r="K810" s="1" t="s">
        <v>494</v>
      </c>
      <c r="L810" s="1"/>
      <c r="M810" s="1" t="s">
        <v>494</v>
      </c>
      <c r="N810" s="1" t="s">
        <v>495</v>
      </c>
      <c r="O810" s="1" t="s">
        <v>496</v>
      </c>
      <c r="P810" s="20">
        <v>3</v>
      </c>
      <c r="Q810" s="1" t="s">
        <v>518</v>
      </c>
      <c r="R810" s="21" t="s">
        <v>519</v>
      </c>
      <c r="S810" s="1" t="s">
        <v>506</v>
      </c>
    </row>
    <row r="811" spans="1:19" ht="24" customHeight="1" x14ac:dyDescent="0.15">
      <c r="A811" s="1" t="s">
        <v>119</v>
      </c>
      <c r="B811" s="1" t="s">
        <v>120</v>
      </c>
      <c r="C811" s="1">
        <v>5044</v>
      </c>
      <c r="D811" s="18">
        <v>10</v>
      </c>
      <c r="E811" s="18">
        <v>6.5052751799999999</v>
      </c>
      <c r="F811" s="18">
        <v>-74.760437530000004</v>
      </c>
      <c r="G811" s="1">
        <v>10</v>
      </c>
      <c r="H811" s="1" t="s">
        <v>490</v>
      </c>
      <c r="I811" s="1" t="s">
        <v>122</v>
      </c>
      <c r="J811" s="1" t="s">
        <v>491</v>
      </c>
      <c r="K811" s="1" t="s">
        <v>494</v>
      </c>
      <c r="L811" s="1"/>
      <c r="M811" s="1" t="s">
        <v>494</v>
      </c>
      <c r="N811" s="1" t="s">
        <v>495</v>
      </c>
      <c r="O811" s="1" t="s">
        <v>496</v>
      </c>
      <c r="P811" s="20">
        <v>3</v>
      </c>
      <c r="Q811" s="1" t="s">
        <v>518</v>
      </c>
      <c r="R811" s="21" t="s">
        <v>519</v>
      </c>
      <c r="S811" s="1" t="s">
        <v>506</v>
      </c>
    </row>
    <row r="812" spans="1:19" ht="24" customHeight="1" x14ac:dyDescent="0.15">
      <c r="A812" s="1" t="s">
        <v>119</v>
      </c>
      <c r="B812" s="1" t="s">
        <v>120</v>
      </c>
      <c r="C812" s="1">
        <v>5046</v>
      </c>
      <c r="D812" s="18">
        <v>10</v>
      </c>
      <c r="E812" s="18">
        <v>6.5053154400000004</v>
      </c>
      <c r="F812" s="18">
        <v>-74.760609689999995</v>
      </c>
      <c r="G812" s="1">
        <v>10</v>
      </c>
      <c r="H812" s="1" t="s">
        <v>490</v>
      </c>
      <c r="I812" s="1" t="s">
        <v>122</v>
      </c>
      <c r="J812" s="1" t="s">
        <v>491</v>
      </c>
      <c r="K812" s="1" t="s">
        <v>494</v>
      </c>
      <c r="L812" s="1"/>
      <c r="M812" s="1" t="s">
        <v>494</v>
      </c>
      <c r="N812" s="1" t="s">
        <v>495</v>
      </c>
      <c r="O812" s="1" t="s">
        <v>496</v>
      </c>
      <c r="P812" s="20">
        <v>3</v>
      </c>
      <c r="Q812" s="1" t="s">
        <v>518</v>
      </c>
      <c r="R812" s="21" t="s">
        <v>519</v>
      </c>
      <c r="S812" s="1" t="s">
        <v>506</v>
      </c>
    </row>
    <row r="813" spans="1:19" ht="24" customHeight="1" x14ac:dyDescent="0.15">
      <c r="A813" s="1" t="s">
        <v>119</v>
      </c>
      <c r="B813" s="1" t="s">
        <v>120</v>
      </c>
      <c r="C813" s="1">
        <v>5048</v>
      </c>
      <c r="D813" s="18">
        <v>10</v>
      </c>
      <c r="E813" s="18">
        <v>6.5053466100000001</v>
      </c>
      <c r="F813" s="18">
        <v>-74.76078579</v>
      </c>
      <c r="G813" s="1">
        <v>10</v>
      </c>
      <c r="H813" s="1" t="s">
        <v>490</v>
      </c>
      <c r="I813" s="1" t="s">
        <v>122</v>
      </c>
      <c r="J813" s="1" t="s">
        <v>491</v>
      </c>
      <c r="K813" s="1" t="s">
        <v>494</v>
      </c>
      <c r="L813" s="1"/>
      <c r="M813" s="1" t="s">
        <v>494</v>
      </c>
      <c r="N813" s="1" t="s">
        <v>495</v>
      </c>
      <c r="O813" s="1" t="s">
        <v>496</v>
      </c>
      <c r="P813" s="20">
        <v>3</v>
      </c>
      <c r="Q813" s="1" t="s">
        <v>518</v>
      </c>
      <c r="R813" s="21" t="s">
        <v>519</v>
      </c>
      <c r="S813" s="1" t="s">
        <v>506</v>
      </c>
    </row>
    <row r="814" spans="1:19" ht="24" customHeight="1" x14ac:dyDescent="0.15">
      <c r="A814" s="1" t="s">
        <v>119</v>
      </c>
      <c r="B814" s="1" t="s">
        <v>120</v>
      </c>
      <c r="C814" s="1">
        <v>5050</v>
      </c>
      <c r="D814" s="18">
        <v>10</v>
      </c>
      <c r="E814" s="18">
        <v>6.5053640499999998</v>
      </c>
      <c r="F814" s="18">
        <v>-74.760961870000003</v>
      </c>
      <c r="G814" s="1">
        <v>10</v>
      </c>
      <c r="H814" s="1" t="s">
        <v>490</v>
      </c>
      <c r="I814" s="1" t="s">
        <v>122</v>
      </c>
      <c r="J814" s="1" t="s">
        <v>491</v>
      </c>
      <c r="K814" s="1" t="s">
        <v>494</v>
      </c>
      <c r="L814" s="1"/>
      <c r="M814" s="1" t="s">
        <v>494</v>
      </c>
      <c r="N814" s="1" t="s">
        <v>495</v>
      </c>
      <c r="O814" s="1" t="s">
        <v>496</v>
      </c>
      <c r="P814" s="20">
        <v>3</v>
      </c>
      <c r="Q814" s="1" t="s">
        <v>518</v>
      </c>
      <c r="R814" s="21" t="s">
        <v>519</v>
      </c>
      <c r="S814" s="1" t="s">
        <v>506</v>
      </c>
    </row>
    <row r="815" spans="1:19" ht="24" customHeight="1" x14ac:dyDescent="0.15">
      <c r="A815" s="1" t="s">
        <v>119</v>
      </c>
      <c r="B815" s="1" t="s">
        <v>120</v>
      </c>
      <c r="C815" s="1">
        <v>5051</v>
      </c>
      <c r="D815" s="18">
        <v>10</v>
      </c>
      <c r="E815" s="18">
        <v>6.5053824100000002</v>
      </c>
      <c r="F815" s="18">
        <v>-74.761050280000006</v>
      </c>
      <c r="G815" s="1">
        <v>10</v>
      </c>
      <c r="H815" s="1" t="s">
        <v>490</v>
      </c>
      <c r="I815" s="1" t="s">
        <v>122</v>
      </c>
      <c r="J815" s="1" t="s">
        <v>491</v>
      </c>
      <c r="K815" s="1" t="s">
        <v>494</v>
      </c>
      <c r="L815" s="1"/>
      <c r="M815" s="1" t="s">
        <v>494</v>
      </c>
      <c r="N815" s="1" t="s">
        <v>495</v>
      </c>
      <c r="O815" s="1" t="s">
        <v>496</v>
      </c>
      <c r="P815" s="20">
        <v>3</v>
      </c>
      <c r="Q815" s="1" t="s">
        <v>518</v>
      </c>
      <c r="R815" s="21" t="s">
        <v>519</v>
      </c>
      <c r="S815" s="1" t="s">
        <v>506</v>
      </c>
    </row>
    <row r="816" spans="1:19" ht="24" customHeight="1" x14ac:dyDescent="0.15">
      <c r="A816" s="1" t="s">
        <v>119</v>
      </c>
      <c r="B816" s="1" t="s">
        <v>120</v>
      </c>
      <c r="C816" s="1">
        <v>5052</v>
      </c>
      <c r="D816" s="18">
        <v>10</v>
      </c>
      <c r="E816" s="18">
        <v>6.5054069300000004</v>
      </c>
      <c r="F816" s="18">
        <v>-74.761136519999994</v>
      </c>
      <c r="G816" s="1">
        <v>10</v>
      </c>
      <c r="H816" s="1" t="s">
        <v>490</v>
      </c>
      <c r="I816" s="1" t="s">
        <v>122</v>
      </c>
      <c r="J816" s="1" t="s">
        <v>491</v>
      </c>
      <c r="K816" s="1" t="s">
        <v>494</v>
      </c>
      <c r="L816" s="1"/>
      <c r="M816" s="1" t="s">
        <v>494</v>
      </c>
      <c r="N816" s="1" t="s">
        <v>495</v>
      </c>
      <c r="O816" s="1" t="s">
        <v>496</v>
      </c>
      <c r="P816" s="20">
        <v>3</v>
      </c>
      <c r="Q816" s="1" t="s">
        <v>518</v>
      </c>
      <c r="R816" s="21" t="s">
        <v>519</v>
      </c>
      <c r="S816" s="1" t="s">
        <v>506</v>
      </c>
    </row>
    <row r="817" spans="1:19" ht="24" customHeight="1" x14ac:dyDescent="0.15">
      <c r="A817" s="1" t="s">
        <v>119</v>
      </c>
      <c r="B817" s="1" t="s">
        <v>120</v>
      </c>
      <c r="C817" s="1">
        <v>5057</v>
      </c>
      <c r="D817" s="18">
        <v>10</v>
      </c>
      <c r="E817" s="18">
        <v>6.5055322100000001</v>
      </c>
      <c r="F817" s="18">
        <v>-74.761555770000001</v>
      </c>
      <c r="G817" s="1">
        <v>10</v>
      </c>
      <c r="H817" s="1" t="s">
        <v>490</v>
      </c>
      <c r="I817" s="1" t="s">
        <v>122</v>
      </c>
      <c r="J817" s="1" t="s">
        <v>491</v>
      </c>
      <c r="K817" s="1" t="s">
        <v>494</v>
      </c>
      <c r="L817" s="1"/>
      <c r="M817" s="1" t="s">
        <v>494</v>
      </c>
      <c r="N817" s="1" t="s">
        <v>495</v>
      </c>
      <c r="O817" s="1" t="s">
        <v>496</v>
      </c>
      <c r="P817" s="20">
        <v>3</v>
      </c>
      <c r="Q817" s="1" t="s">
        <v>518</v>
      </c>
      <c r="R817" s="21" t="s">
        <v>519</v>
      </c>
      <c r="S817" s="1" t="s">
        <v>506</v>
      </c>
    </row>
    <row r="818" spans="1:19" ht="24" customHeight="1" x14ac:dyDescent="0.15">
      <c r="A818" s="1" t="s">
        <v>119</v>
      </c>
      <c r="B818" s="1" t="s">
        <v>120</v>
      </c>
      <c r="C818" s="1">
        <v>5070</v>
      </c>
      <c r="D818" s="18">
        <v>10</v>
      </c>
      <c r="E818" s="18">
        <v>6.5058070199999998</v>
      </c>
      <c r="F818" s="18">
        <v>-74.762679469999995</v>
      </c>
      <c r="G818" s="1">
        <v>10</v>
      </c>
      <c r="H818" s="1" t="s">
        <v>490</v>
      </c>
      <c r="I818" s="1" t="s">
        <v>122</v>
      </c>
      <c r="J818" s="1" t="s">
        <v>491</v>
      </c>
      <c r="K818" s="1" t="s">
        <v>494</v>
      </c>
      <c r="L818" s="1"/>
      <c r="M818" s="1" t="s">
        <v>494</v>
      </c>
      <c r="N818" s="1" t="s">
        <v>495</v>
      </c>
      <c r="O818" s="1" t="s">
        <v>496</v>
      </c>
      <c r="P818" s="20">
        <v>3</v>
      </c>
      <c r="Q818" s="1" t="s">
        <v>518</v>
      </c>
      <c r="R818" s="21" t="s">
        <v>519</v>
      </c>
      <c r="S818" s="1" t="s">
        <v>506</v>
      </c>
    </row>
    <row r="819" spans="1:19" ht="24" customHeight="1" x14ac:dyDescent="0.15">
      <c r="A819" s="1" t="s">
        <v>119</v>
      </c>
      <c r="B819" s="1" t="s">
        <v>120</v>
      </c>
      <c r="C819" s="1">
        <v>5076</v>
      </c>
      <c r="D819" s="18">
        <v>10</v>
      </c>
      <c r="E819" s="18">
        <v>6.5059506799999998</v>
      </c>
      <c r="F819" s="18">
        <v>-74.763199060000005</v>
      </c>
      <c r="G819" s="1">
        <v>10</v>
      </c>
      <c r="H819" s="1" t="s">
        <v>490</v>
      </c>
      <c r="I819" s="1" t="s">
        <v>122</v>
      </c>
      <c r="J819" s="1" t="s">
        <v>491</v>
      </c>
      <c r="K819" s="1" t="s">
        <v>494</v>
      </c>
      <c r="L819" s="1"/>
      <c r="M819" s="1" t="s">
        <v>494</v>
      </c>
      <c r="N819" s="1" t="s">
        <v>495</v>
      </c>
      <c r="O819" s="1" t="s">
        <v>496</v>
      </c>
      <c r="P819" s="20">
        <v>3</v>
      </c>
      <c r="Q819" s="1" t="s">
        <v>518</v>
      </c>
      <c r="R819" s="21" t="s">
        <v>519</v>
      </c>
      <c r="S819" s="1" t="s">
        <v>506</v>
      </c>
    </row>
    <row r="820" spans="1:19" ht="24" customHeight="1" x14ac:dyDescent="0.15">
      <c r="A820" s="1" t="s">
        <v>119</v>
      </c>
      <c r="B820" s="1" t="s">
        <v>120</v>
      </c>
      <c r="C820" s="1">
        <v>5077</v>
      </c>
      <c r="D820" s="18">
        <v>10</v>
      </c>
      <c r="E820" s="18">
        <v>6.50599273</v>
      </c>
      <c r="F820" s="18">
        <v>-74.76327757</v>
      </c>
      <c r="G820" s="1">
        <v>10</v>
      </c>
      <c r="H820" s="1" t="s">
        <v>490</v>
      </c>
      <c r="I820" s="1" t="s">
        <v>122</v>
      </c>
      <c r="J820" s="1" t="s">
        <v>491</v>
      </c>
      <c r="K820" s="1" t="s">
        <v>494</v>
      </c>
      <c r="L820" s="1"/>
      <c r="M820" s="1" t="s">
        <v>494</v>
      </c>
      <c r="N820" s="1" t="s">
        <v>495</v>
      </c>
      <c r="O820" s="1" t="s">
        <v>496</v>
      </c>
      <c r="P820" s="20">
        <v>3</v>
      </c>
      <c r="Q820" s="1" t="s">
        <v>518</v>
      </c>
      <c r="R820" s="21" t="s">
        <v>519</v>
      </c>
      <c r="S820" s="1" t="s">
        <v>506</v>
      </c>
    </row>
    <row r="821" spans="1:19" ht="24" customHeight="1" x14ac:dyDescent="0.15">
      <c r="A821" s="1" t="s">
        <v>119</v>
      </c>
      <c r="B821" s="1" t="s">
        <v>120</v>
      </c>
      <c r="C821" s="1">
        <v>5078</v>
      </c>
      <c r="D821" s="18">
        <v>10</v>
      </c>
      <c r="E821" s="18">
        <v>6.5060409400000001</v>
      </c>
      <c r="F821" s="18">
        <v>-74.763347730000007</v>
      </c>
      <c r="G821" s="1">
        <v>10</v>
      </c>
      <c r="H821" s="1" t="s">
        <v>490</v>
      </c>
      <c r="I821" s="1" t="s">
        <v>122</v>
      </c>
      <c r="J821" s="1" t="s">
        <v>491</v>
      </c>
      <c r="K821" s="1" t="s">
        <v>494</v>
      </c>
      <c r="L821" s="1"/>
      <c r="M821" s="1" t="s">
        <v>494</v>
      </c>
      <c r="N821" s="1" t="s">
        <v>495</v>
      </c>
      <c r="O821" s="1" t="s">
        <v>496</v>
      </c>
      <c r="P821" s="20">
        <v>3</v>
      </c>
      <c r="Q821" s="1" t="s">
        <v>518</v>
      </c>
      <c r="R821" s="21" t="s">
        <v>519</v>
      </c>
      <c r="S821" s="1" t="s">
        <v>506</v>
      </c>
    </row>
    <row r="822" spans="1:19" ht="24" customHeight="1" x14ac:dyDescent="0.15">
      <c r="A822" s="1" t="s">
        <v>119</v>
      </c>
      <c r="B822" s="1" t="s">
        <v>120</v>
      </c>
      <c r="C822" s="1">
        <v>5079</v>
      </c>
      <c r="D822" s="18">
        <v>10</v>
      </c>
      <c r="E822" s="18">
        <v>6.5060910400000003</v>
      </c>
      <c r="F822" s="18">
        <v>-74.763414839999996</v>
      </c>
      <c r="G822" s="1">
        <v>10</v>
      </c>
      <c r="H822" s="1" t="s">
        <v>490</v>
      </c>
      <c r="I822" s="1" t="s">
        <v>122</v>
      </c>
      <c r="J822" s="1" t="s">
        <v>491</v>
      </c>
      <c r="K822" s="1" t="s">
        <v>494</v>
      </c>
      <c r="L822" s="1"/>
      <c r="M822" s="1" t="s">
        <v>494</v>
      </c>
      <c r="N822" s="1" t="s">
        <v>495</v>
      </c>
      <c r="O822" s="1" t="s">
        <v>496</v>
      </c>
      <c r="P822" s="20">
        <v>3</v>
      </c>
      <c r="Q822" s="1" t="s">
        <v>518</v>
      </c>
      <c r="R822" s="21" t="s">
        <v>519</v>
      </c>
      <c r="S822" s="1" t="s">
        <v>506</v>
      </c>
    </row>
    <row r="823" spans="1:19" ht="24" customHeight="1" x14ac:dyDescent="0.15">
      <c r="A823" s="1" t="s">
        <v>119</v>
      </c>
      <c r="B823" s="1" t="s">
        <v>120</v>
      </c>
      <c r="C823" s="1">
        <v>5080</v>
      </c>
      <c r="D823" s="18">
        <v>10</v>
      </c>
      <c r="E823" s="18">
        <v>6.5061411500000004</v>
      </c>
      <c r="F823" s="18">
        <v>-74.763481709999994</v>
      </c>
      <c r="G823" s="1">
        <v>10</v>
      </c>
      <c r="H823" s="1" t="s">
        <v>490</v>
      </c>
      <c r="I823" s="1" t="s">
        <v>122</v>
      </c>
      <c r="J823" s="1" t="s">
        <v>491</v>
      </c>
      <c r="K823" s="1" t="s">
        <v>494</v>
      </c>
      <c r="L823" s="1"/>
      <c r="M823" s="1" t="s">
        <v>494</v>
      </c>
      <c r="N823" s="1" t="s">
        <v>495</v>
      </c>
      <c r="O823" s="1" t="s">
        <v>496</v>
      </c>
      <c r="P823" s="20">
        <v>3</v>
      </c>
      <c r="Q823" s="1" t="s">
        <v>518</v>
      </c>
      <c r="R823" s="21" t="s">
        <v>519</v>
      </c>
      <c r="S823" s="1" t="s">
        <v>506</v>
      </c>
    </row>
    <row r="824" spans="1:19" ht="24" customHeight="1" x14ac:dyDescent="0.15">
      <c r="A824" s="1" t="s">
        <v>119</v>
      </c>
      <c r="B824" s="1" t="s">
        <v>120</v>
      </c>
      <c r="C824" s="1">
        <v>5081</v>
      </c>
      <c r="D824" s="18">
        <v>10</v>
      </c>
      <c r="E824" s="18">
        <v>6.5061975900000002</v>
      </c>
      <c r="F824" s="18">
        <v>-74.76354714</v>
      </c>
      <c r="G824" s="1">
        <v>10</v>
      </c>
      <c r="H824" s="1" t="s">
        <v>490</v>
      </c>
      <c r="I824" s="1" t="s">
        <v>122</v>
      </c>
      <c r="J824" s="1" t="s">
        <v>491</v>
      </c>
      <c r="K824" s="1" t="s">
        <v>494</v>
      </c>
      <c r="L824" s="1"/>
      <c r="M824" s="1" t="s">
        <v>494</v>
      </c>
      <c r="N824" s="1" t="s">
        <v>495</v>
      </c>
      <c r="O824" s="1" t="s">
        <v>496</v>
      </c>
      <c r="P824" s="20">
        <v>3</v>
      </c>
      <c r="Q824" s="1" t="s">
        <v>518</v>
      </c>
      <c r="R824" s="21" t="s">
        <v>519</v>
      </c>
      <c r="S824" s="1" t="s">
        <v>506</v>
      </c>
    </row>
    <row r="825" spans="1:19" ht="24" customHeight="1" x14ac:dyDescent="0.15">
      <c r="A825" s="1" t="s">
        <v>119</v>
      </c>
      <c r="B825" s="1" t="s">
        <v>120</v>
      </c>
      <c r="C825" s="1">
        <v>5086</v>
      </c>
      <c r="D825" s="18">
        <v>10</v>
      </c>
      <c r="E825" s="18">
        <v>6.5065669100000001</v>
      </c>
      <c r="F825" s="18">
        <v>-74.76378588</v>
      </c>
      <c r="G825" s="1">
        <v>10</v>
      </c>
      <c r="H825" s="1" t="s">
        <v>490</v>
      </c>
      <c r="I825" s="1" t="s">
        <v>122</v>
      </c>
      <c r="J825" s="1" t="s">
        <v>491</v>
      </c>
      <c r="K825" s="1" t="s">
        <v>494</v>
      </c>
      <c r="L825" s="1"/>
      <c r="M825" s="1" t="s">
        <v>494</v>
      </c>
      <c r="N825" s="1" t="s">
        <v>495</v>
      </c>
      <c r="O825" s="1" t="s">
        <v>496</v>
      </c>
      <c r="P825" s="20">
        <v>3</v>
      </c>
      <c r="Q825" s="1" t="s">
        <v>518</v>
      </c>
      <c r="R825" s="21" t="s">
        <v>519</v>
      </c>
      <c r="S825" s="1" t="s">
        <v>506</v>
      </c>
    </row>
    <row r="826" spans="1:19" ht="24" customHeight="1" x14ac:dyDescent="0.15">
      <c r="A826" s="1" t="s">
        <v>119</v>
      </c>
      <c r="B826" s="1" t="s">
        <v>120</v>
      </c>
      <c r="C826" s="1">
        <v>5121</v>
      </c>
      <c r="D826" s="18">
        <v>10</v>
      </c>
      <c r="E826" s="18">
        <v>6.5093794699999998</v>
      </c>
      <c r="F826" s="18">
        <v>-74.764977490000007</v>
      </c>
      <c r="G826" s="1">
        <v>10</v>
      </c>
      <c r="H826" s="1" t="s">
        <v>490</v>
      </c>
      <c r="I826" s="1" t="s">
        <v>122</v>
      </c>
      <c r="J826" s="1" t="s">
        <v>491</v>
      </c>
      <c r="K826" s="1" t="s">
        <v>494</v>
      </c>
      <c r="L826" s="1"/>
      <c r="M826" s="1" t="s">
        <v>494</v>
      </c>
      <c r="N826" s="1" t="s">
        <v>495</v>
      </c>
      <c r="O826" s="1" t="s">
        <v>496</v>
      </c>
      <c r="P826" s="20">
        <v>3</v>
      </c>
      <c r="Q826" s="1" t="s">
        <v>518</v>
      </c>
      <c r="R826" s="21" t="s">
        <v>519</v>
      </c>
      <c r="S826" s="1" t="s">
        <v>506</v>
      </c>
    </row>
    <row r="827" spans="1:19" ht="24" customHeight="1" x14ac:dyDescent="0.15">
      <c r="A827" s="1" t="s">
        <v>119</v>
      </c>
      <c r="B827" s="1" t="s">
        <v>120</v>
      </c>
      <c r="C827" s="1">
        <v>5123</v>
      </c>
      <c r="D827" s="18">
        <v>10</v>
      </c>
      <c r="E827" s="18">
        <v>6.5095388400000003</v>
      </c>
      <c r="F827" s="18">
        <v>-74.765062049999997</v>
      </c>
      <c r="G827" s="1">
        <v>10</v>
      </c>
      <c r="H827" s="1" t="s">
        <v>490</v>
      </c>
      <c r="I827" s="1" t="s">
        <v>122</v>
      </c>
      <c r="J827" s="1" t="s">
        <v>491</v>
      </c>
      <c r="K827" s="1" t="s">
        <v>494</v>
      </c>
      <c r="L827" s="1"/>
      <c r="M827" s="1" t="s">
        <v>494</v>
      </c>
      <c r="N827" s="1" t="s">
        <v>495</v>
      </c>
      <c r="O827" s="1" t="s">
        <v>496</v>
      </c>
      <c r="P827" s="20">
        <v>3</v>
      </c>
      <c r="Q827" s="1" t="s">
        <v>518</v>
      </c>
      <c r="R827" s="21" t="s">
        <v>519</v>
      </c>
      <c r="S827" s="1" t="s">
        <v>506</v>
      </c>
    </row>
    <row r="828" spans="1:19" ht="24" customHeight="1" x14ac:dyDescent="0.15">
      <c r="A828" s="1" t="s">
        <v>119</v>
      </c>
      <c r="B828" s="1" t="s">
        <v>120</v>
      </c>
      <c r="C828" s="1">
        <v>5130</v>
      </c>
      <c r="D828" s="18">
        <v>10</v>
      </c>
      <c r="E828" s="18">
        <v>6.5100369100000002</v>
      </c>
      <c r="F828" s="18">
        <v>-74.765447789999996</v>
      </c>
      <c r="G828" s="1">
        <v>10</v>
      </c>
      <c r="H828" s="1" t="s">
        <v>490</v>
      </c>
      <c r="I828" s="1" t="s">
        <v>122</v>
      </c>
      <c r="J828" s="1" t="s">
        <v>491</v>
      </c>
      <c r="K828" s="1" t="s">
        <v>494</v>
      </c>
      <c r="L828" s="1"/>
      <c r="M828" s="1" t="s">
        <v>494</v>
      </c>
      <c r="N828" s="1" t="s">
        <v>495</v>
      </c>
      <c r="O828" s="1" t="s">
        <v>496</v>
      </c>
      <c r="P828" s="20">
        <v>3</v>
      </c>
      <c r="Q828" s="1" t="s">
        <v>518</v>
      </c>
      <c r="R828" s="21" t="s">
        <v>519</v>
      </c>
      <c r="S828" s="1" t="s">
        <v>506</v>
      </c>
    </row>
    <row r="829" spans="1:19" ht="24" customHeight="1" x14ac:dyDescent="0.15">
      <c r="A829" s="1" t="s">
        <v>119</v>
      </c>
      <c r="B829" s="1" t="s">
        <v>120</v>
      </c>
      <c r="C829" s="1">
        <v>5131</v>
      </c>
      <c r="D829" s="18">
        <v>10</v>
      </c>
      <c r="E829" s="18">
        <v>6.5101034200000001</v>
      </c>
      <c r="F829" s="18">
        <v>-74.765508990000001</v>
      </c>
      <c r="G829" s="1">
        <v>10</v>
      </c>
      <c r="H829" s="1" t="s">
        <v>490</v>
      </c>
      <c r="I829" s="1" t="s">
        <v>122</v>
      </c>
      <c r="J829" s="1" t="s">
        <v>491</v>
      </c>
      <c r="K829" s="1" t="s">
        <v>494</v>
      </c>
      <c r="L829" s="1"/>
      <c r="M829" s="1" t="s">
        <v>494</v>
      </c>
      <c r="N829" s="1" t="s">
        <v>495</v>
      </c>
      <c r="O829" s="1" t="s">
        <v>496</v>
      </c>
      <c r="P829" s="20">
        <v>3</v>
      </c>
      <c r="Q829" s="1" t="s">
        <v>518</v>
      </c>
      <c r="R829" s="21" t="s">
        <v>519</v>
      </c>
      <c r="S829" s="1" t="s">
        <v>506</v>
      </c>
    </row>
    <row r="830" spans="1:19" ht="24" customHeight="1" x14ac:dyDescent="0.15">
      <c r="A830" s="1" t="s">
        <v>119</v>
      </c>
      <c r="B830" s="1" t="s">
        <v>120</v>
      </c>
      <c r="C830" s="1">
        <v>5134</v>
      </c>
      <c r="D830" s="18">
        <v>10</v>
      </c>
      <c r="E830" s="18">
        <v>6.5103021500000002</v>
      </c>
      <c r="F830" s="18">
        <v>-74.765693420000005</v>
      </c>
      <c r="G830" s="1">
        <v>10</v>
      </c>
      <c r="H830" s="1" t="s">
        <v>490</v>
      </c>
      <c r="I830" s="1" t="s">
        <v>122</v>
      </c>
      <c r="J830" s="1" t="s">
        <v>491</v>
      </c>
      <c r="K830" s="1" t="s">
        <v>494</v>
      </c>
      <c r="L830" s="1"/>
      <c r="M830" s="1" t="s">
        <v>494</v>
      </c>
      <c r="N830" s="1" t="s">
        <v>495</v>
      </c>
      <c r="O830" s="1" t="s">
        <v>496</v>
      </c>
      <c r="P830" s="20">
        <v>3</v>
      </c>
      <c r="Q830" s="1" t="s">
        <v>518</v>
      </c>
      <c r="R830" s="21" t="s">
        <v>519</v>
      </c>
      <c r="S830" s="1" t="s">
        <v>506</v>
      </c>
    </row>
    <row r="831" spans="1:19" ht="24" customHeight="1" x14ac:dyDescent="0.15">
      <c r="A831" s="1" t="s">
        <v>119</v>
      </c>
      <c r="B831" s="1" t="s">
        <v>120</v>
      </c>
      <c r="C831" s="1">
        <v>5136</v>
      </c>
      <c r="D831" s="18">
        <v>10</v>
      </c>
      <c r="E831" s="18">
        <v>6.51043561</v>
      </c>
      <c r="F831" s="18">
        <v>-74.76581521</v>
      </c>
      <c r="G831" s="1">
        <v>10</v>
      </c>
      <c r="H831" s="1" t="s">
        <v>490</v>
      </c>
      <c r="I831" s="1" t="s">
        <v>122</v>
      </c>
      <c r="J831" s="1" t="s">
        <v>491</v>
      </c>
      <c r="K831" s="1" t="s">
        <v>494</v>
      </c>
      <c r="L831" s="1"/>
      <c r="M831" s="1" t="s">
        <v>494</v>
      </c>
      <c r="N831" s="1" t="s">
        <v>495</v>
      </c>
      <c r="O831" s="1" t="s">
        <v>496</v>
      </c>
      <c r="P831" s="20">
        <v>3</v>
      </c>
      <c r="Q831" s="1" t="s">
        <v>518</v>
      </c>
      <c r="R831" s="21" t="s">
        <v>519</v>
      </c>
      <c r="S831" s="1" t="s">
        <v>506</v>
      </c>
    </row>
    <row r="832" spans="1:19" ht="24" customHeight="1" x14ac:dyDescent="0.15">
      <c r="A832" s="1" t="s">
        <v>119</v>
      </c>
      <c r="B832" s="1" t="s">
        <v>120</v>
      </c>
      <c r="C832" s="1">
        <v>5137</v>
      </c>
      <c r="D832" s="18">
        <v>10</v>
      </c>
      <c r="E832" s="18">
        <v>6.5105023400000004</v>
      </c>
      <c r="F832" s="18">
        <v>-74.765875609999995</v>
      </c>
      <c r="G832" s="1">
        <v>10</v>
      </c>
      <c r="H832" s="1" t="s">
        <v>490</v>
      </c>
      <c r="I832" s="1" t="s">
        <v>122</v>
      </c>
      <c r="J832" s="1" t="s">
        <v>491</v>
      </c>
      <c r="K832" s="1" t="s">
        <v>494</v>
      </c>
      <c r="L832" s="1"/>
      <c r="M832" s="1" t="s">
        <v>494</v>
      </c>
      <c r="N832" s="1" t="s">
        <v>495</v>
      </c>
      <c r="O832" s="1" t="s">
        <v>496</v>
      </c>
      <c r="P832" s="20">
        <v>3</v>
      </c>
      <c r="Q832" s="1" t="s">
        <v>518</v>
      </c>
      <c r="R832" s="21" t="s">
        <v>519</v>
      </c>
      <c r="S832" s="1" t="s">
        <v>506</v>
      </c>
    </row>
    <row r="833" spans="1:19" ht="24" customHeight="1" x14ac:dyDescent="0.15">
      <c r="A833" s="1" t="s">
        <v>119</v>
      </c>
      <c r="B833" s="1" t="s">
        <v>120</v>
      </c>
      <c r="C833" s="1">
        <v>5173</v>
      </c>
      <c r="D833" s="18">
        <v>10</v>
      </c>
      <c r="E833" s="18">
        <v>6.51224604</v>
      </c>
      <c r="F833" s="18">
        <v>-74.768232029999993</v>
      </c>
      <c r="G833" s="1">
        <v>10</v>
      </c>
      <c r="H833" s="1" t="s">
        <v>490</v>
      </c>
      <c r="I833" s="1" t="s">
        <v>122</v>
      </c>
      <c r="J833" s="1" t="s">
        <v>491</v>
      </c>
      <c r="K833" s="1" t="s">
        <v>494</v>
      </c>
      <c r="L833" s="1" t="s">
        <v>492</v>
      </c>
      <c r="M833" s="1" t="s">
        <v>494</v>
      </c>
      <c r="N833" s="1" t="s">
        <v>507</v>
      </c>
      <c r="O833" s="1" t="s">
        <v>496</v>
      </c>
      <c r="P833" s="20">
        <v>3</v>
      </c>
      <c r="Q833" s="1" t="s">
        <v>528</v>
      </c>
      <c r="R833" s="21" t="s">
        <v>519</v>
      </c>
      <c r="S833" s="1" t="s">
        <v>503</v>
      </c>
    </row>
    <row r="834" spans="1:19" ht="24" customHeight="1" x14ac:dyDescent="0.15">
      <c r="A834" s="1" t="s">
        <v>119</v>
      </c>
      <c r="B834" s="1" t="s">
        <v>120</v>
      </c>
      <c r="C834" s="1">
        <v>5357</v>
      </c>
      <c r="D834" s="18">
        <v>10</v>
      </c>
      <c r="E834" s="18">
        <v>6.5082448499999996</v>
      </c>
      <c r="F834" s="18">
        <v>-74.780597830000005</v>
      </c>
      <c r="G834" s="1">
        <v>10</v>
      </c>
      <c r="H834" s="1" t="s">
        <v>490</v>
      </c>
      <c r="I834" s="1" t="s">
        <v>122</v>
      </c>
      <c r="J834" s="1" t="s">
        <v>491</v>
      </c>
      <c r="K834" s="1" t="s">
        <v>494</v>
      </c>
      <c r="L834" s="1"/>
      <c r="M834" s="1" t="s">
        <v>494</v>
      </c>
      <c r="N834" s="1" t="s">
        <v>495</v>
      </c>
      <c r="O834" s="1" t="s">
        <v>496</v>
      </c>
      <c r="P834" s="20">
        <v>3</v>
      </c>
      <c r="Q834" s="1" t="s">
        <v>518</v>
      </c>
      <c r="R834" s="21" t="s">
        <v>519</v>
      </c>
      <c r="S834" s="1" t="s">
        <v>506</v>
      </c>
    </row>
    <row r="835" spans="1:19" ht="24" customHeight="1" x14ac:dyDescent="0.15">
      <c r="A835" s="1" t="s">
        <v>119</v>
      </c>
      <c r="B835" s="1" t="s">
        <v>120</v>
      </c>
      <c r="C835" s="1">
        <v>5395</v>
      </c>
      <c r="D835" s="18">
        <v>10</v>
      </c>
      <c r="E835" s="18">
        <v>6.5072145399999997</v>
      </c>
      <c r="F835" s="18">
        <v>-74.782929710000005</v>
      </c>
      <c r="G835" s="1">
        <v>10</v>
      </c>
      <c r="H835" s="1" t="s">
        <v>490</v>
      </c>
      <c r="I835" s="1" t="s">
        <v>122</v>
      </c>
      <c r="J835" s="1" t="s">
        <v>491</v>
      </c>
      <c r="K835" s="1" t="s">
        <v>494</v>
      </c>
      <c r="L835" s="1"/>
      <c r="M835" s="1" t="s">
        <v>494</v>
      </c>
      <c r="N835" s="1" t="s">
        <v>495</v>
      </c>
      <c r="O835" s="1" t="s">
        <v>496</v>
      </c>
      <c r="P835" s="20">
        <v>3</v>
      </c>
      <c r="Q835" s="1" t="s">
        <v>518</v>
      </c>
      <c r="R835" s="21" t="s">
        <v>519</v>
      </c>
      <c r="S835" s="1" t="s">
        <v>506</v>
      </c>
    </row>
    <row r="836" spans="1:19" ht="24" customHeight="1" x14ac:dyDescent="0.15">
      <c r="A836" s="1" t="s">
        <v>119</v>
      </c>
      <c r="B836" s="1" t="s">
        <v>120</v>
      </c>
      <c r="C836" s="1">
        <v>5421</v>
      </c>
      <c r="D836" s="18">
        <v>10</v>
      </c>
      <c r="E836" s="18">
        <v>6.5078540199999999</v>
      </c>
      <c r="F836" s="18">
        <v>-74.785173490000005</v>
      </c>
      <c r="G836" s="1">
        <v>10</v>
      </c>
      <c r="H836" s="1" t="s">
        <v>490</v>
      </c>
      <c r="I836" s="1" t="s">
        <v>122</v>
      </c>
      <c r="J836" s="1" t="s">
        <v>491</v>
      </c>
      <c r="K836" s="1" t="s">
        <v>494</v>
      </c>
      <c r="L836" s="1"/>
      <c r="M836" s="1" t="s">
        <v>494</v>
      </c>
      <c r="N836" s="1" t="s">
        <v>495</v>
      </c>
      <c r="O836" s="1" t="s">
        <v>496</v>
      </c>
      <c r="P836" s="20">
        <v>3</v>
      </c>
      <c r="Q836" s="1" t="s">
        <v>518</v>
      </c>
      <c r="R836" s="21" t="s">
        <v>519</v>
      </c>
      <c r="S836" s="1" t="s">
        <v>506</v>
      </c>
    </row>
    <row r="837" spans="1:19" ht="24" customHeight="1" x14ac:dyDescent="0.15">
      <c r="A837" s="1" t="s">
        <v>119</v>
      </c>
      <c r="B837" s="1" t="s">
        <v>120</v>
      </c>
      <c r="C837" s="1">
        <v>5422</v>
      </c>
      <c r="D837" s="18">
        <v>10</v>
      </c>
      <c r="E837" s="18">
        <v>6.5078501099999997</v>
      </c>
      <c r="F837" s="18">
        <v>-74.785261610000006</v>
      </c>
      <c r="G837" s="1">
        <v>10</v>
      </c>
      <c r="H837" s="1" t="s">
        <v>490</v>
      </c>
      <c r="I837" s="1" t="s">
        <v>122</v>
      </c>
      <c r="J837" s="1" t="s">
        <v>491</v>
      </c>
      <c r="K837" s="1" t="s">
        <v>494</v>
      </c>
      <c r="L837" s="1"/>
      <c r="M837" s="1" t="s">
        <v>494</v>
      </c>
      <c r="N837" s="1" t="s">
        <v>495</v>
      </c>
      <c r="O837" s="1" t="s">
        <v>496</v>
      </c>
      <c r="P837" s="20">
        <v>3</v>
      </c>
      <c r="Q837" s="1" t="s">
        <v>518</v>
      </c>
      <c r="R837" s="21" t="s">
        <v>519</v>
      </c>
      <c r="S837" s="1" t="s">
        <v>506</v>
      </c>
    </row>
    <row r="838" spans="1:19" ht="24" customHeight="1" x14ac:dyDescent="0.15">
      <c r="A838" s="1" t="s">
        <v>119</v>
      </c>
      <c r="B838" s="1" t="s">
        <v>120</v>
      </c>
      <c r="C838" s="1">
        <v>5457</v>
      </c>
      <c r="D838" s="18">
        <v>10</v>
      </c>
      <c r="E838" s="18">
        <v>6.5082482199999996</v>
      </c>
      <c r="F838" s="18">
        <v>-74.788359940000007</v>
      </c>
      <c r="G838" s="1">
        <v>10</v>
      </c>
      <c r="H838" s="1" t="s">
        <v>490</v>
      </c>
      <c r="I838" s="1" t="s">
        <v>122</v>
      </c>
      <c r="J838" s="1" t="s">
        <v>491</v>
      </c>
      <c r="K838" s="1" t="s">
        <v>494</v>
      </c>
      <c r="L838" s="1"/>
      <c r="M838" s="1" t="s">
        <v>494</v>
      </c>
      <c r="N838" s="1" t="s">
        <v>495</v>
      </c>
      <c r="O838" s="1" t="s">
        <v>496</v>
      </c>
      <c r="P838" s="20">
        <v>3</v>
      </c>
      <c r="Q838" s="1" t="s">
        <v>518</v>
      </c>
      <c r="R838" s="21" t="s">
        <v>519</v>
      </c>
      <c r="S838" s="1" t="s">
        <v>506</v>
      </c>
    </row>
    <row r="839" spans="1:19" ht="24" customHeight="1" x14ac:dyDescent="0.15">
      <c r="A839" s="1" t="s">
        <v>119</v>
      </c>
      <c r="B839" s="1" t="s">
        <v>120</v>
      </c>
      <c r="C839" s="1">
        <v>5500</v>
      </c>
      <c r="D839" s="18">
        <v>10</v>
      </c>
      <c r="E839" s="18">
        <v>6.50653069</v>
      </c>
      <c r="F839" s="18">
        <v>-74.79106247</v>
      </c>
      <c r="G839" s="1">
        <v>10</v>
      </c>
      <c r="H839" s="1" t="s">
        <v>490</v>
      </c>
      <c r="I839" s="1" t="s">
        <v>122</v>
      </c>
      <c r="J839" s="1" t="s">
        <v>491</v>
      </c>
      <c r="K839" s="1" t="s">
        <v>494</v>
      </c>
      <c r="L839" s="1"/>
      <c r="M839" s="1" t="s">
        <v>494</v>
      </c>
      <c r="N839" s="1" t="s">
        <v>495</v>
      </c>
      <c r="O839" s="1" t="s">
        <v>496</v>
      </c>
      <c r="P839" s="20">
        <v>3</v>
      </c>
      <c r="Q839" s="1" t="s">
        <v>518</v>
      </c>
      <c r="R839" s="21" t="s">
        <v>519</v>
      </c>
      <c r="S839" s="1" t="s">
        <v>506</v>
      </c>
    </row>
    <row r="840" spans="1:19" ht="24" customHeight="1" x14ac:dyDescent="0.15">
      <c r="A840" s="1" t="s">
        <v>119</v>
      </c>
      <c r="B840" s="1" t="s">
        <v>120</v>
      </c>
      <c r="C840" s="1">
        <v>5506</v>
      </c>
      <c r="D840" s="18">
        <v>10</v>
      </c>
      <c r="E840" s="18">
        <v>6.5069803799999999</v>
      </c>
      <c r="F840" s="18">
        <v>-74.791339660000006</v>
      </c>
      <c r="G840" s="1">
        <v>10</v>
      </c>
      <c r="H840" s="1" t="s">
        <v>490</v>
      </c>
      <c r="I840" s="1" t="s">
        <v>122</v>
      </c>
      <c r="J840" s="1" t="s">
        <v>491</v>
      </c>
      <c r="K840" s="1" t="s">
        <v>494</v>
      </c>
      <c r="L840" s="1"/>
      <c r="M840" s="1" t="s">
        <v>494</v>
      </c>
      <c r="N840" s="1" t="s">
        <v>495</v>
      </c>
      <c r="O840" s="1" t="s">
        <v>496</v>
      </c>
      <c r="P840" s="20">
        <v>3</v>
      </c>
      <c r="Q840" s="1" t="s">
        <v>518</v>
      </c>
      <c r="R840" s="21" t="s">
        <v>519</v>
      </c>
      <c r="S840" s="1" t="s">
        <v>506</v>
      </c>
    </row>
    <row r="841" spans="1:19" ht="24" customHeight="1" x14ac:dyDescent="0.15">
      <c r="A841" s="1" t="s">
        <v>119</v>
      </c>
      <c r="B841" s="1" t="s">
        <v>120</v>
      </c>
      <c r="C841" s="1">
        <v>5526</v>
      </c>
      <c r="D841" s="18">
        <v>10</v>
      </c>
      <c r="E841" s="18">
        <v>6.5083831700000001</v>
      </c>
      <c r="F841" s="18">
        <v>-74.792390569999995</v>
      </c>
      <c r="G841" s="1">
        <v>10</v>
      </c>
      <c r="H841" s="1" t="s">
        <v>490</v>
      </c>
      <c r="I841" s="1" t="s">
        <v>122</v>
      </c>
      <c r="J841" s="1" t="s">
        <v>491</v>
      </c>
      <c r="K841" s="1" t="s">
        <v>494</v>
      </c>
      <c r="L841" s="1"/>
      <c r="M841" s="1" t="s">
        <v>494</v>
      </c>
      <c r="N841" s="1" t="s">
        <v>495</v>
      </c>
      <c r="O841" s="1" t="s">
        <v>496</v>
      </c>
      <c r="P841" s="20">
        <v>3</v>
      </c>
      <c r="Q841" s="1" t="s">
        <v>518</v>
      </c>
      <c r="R841" s="21" t="s">
        <v>519</v>
      </c>
      <c r="S841" s="1" t="s">
        <v>506</v>
      </c>
    </row>
    <row r="842" spans="1:19" ht="24" customHeight="1" x14ac:dyDescent="0.15">
      <c r="A842" s="1" t="s">
        <v>119</v>
      </c>
      <c r="B842" s="1" t="s">
        <v>120</v>
      </c>
      <c r="C842" s="1">
        <v>5531</v>
      </c>
      <c r="D842" s="18">
        <v>10</v>
      </c>
      <c r="E842" s="18">
        <v>6.5084493200000004</v>
      </c>
      <c r="F842" s="18">
        <v>-74.792826050000002</v>
      </c>
      <c r="G842" s="1">
        <v>10</v>
      </c>
      <c r="H842" s="1" t="s">
        <v>490</v>
      </c>
      <c r="I842" s="1" t="s">
        <v>122</v>
      </c>
      <c r="J842" s="1" t="s">
        <v>491</v>
      </c>
      <c r="K842" s="1" t="s">
        <v>494</v>
      </c>
      <c r="L842" s="1"/>
      <c r="M842" s="1" t="s">
        <v>494</v>
      </c>
      <c r="N842" s="1" t="s">
        <v>495</v>
      </c>
      <c r="O842" s="1" t="s">
        <v>496</v>
      </c>
      <c r="P842" s="20">
        <v>3</v>
      </c>
      <c r="Q842" s="1" t="s">
        <v>518</v>
      </c>
      <c r="R842" s="21" t="s">
        <v>519</v>
      </c>
      <c r="S842" s="1" t="s">
        <v>506</v>
      </c>
    </row>
    <row r="843" spans="1:19" ht="24" customHeight="1" x14ac:dyDescent="0.15">
      <c r="A843" s="1" t="s">
        <v>119</v>
      </c>
      <c r="B843" s="1" t="s">
        <v>120</v>
      </c>
      <c r="C843" s="1">
        <v>5532</v>
      </c>
      <c r="D843" s="18">
        <v>10</v>
      </c>
      <c r="E843" s="18">
        <v>6.5084211500000002</v>
      </c>
      <c r="F843" s="18">
        <v>-74.792910809999995</v>
      </c>
      <c r="G843" s="1">
        <v>10</v>
      </c>
      <c r="H843" s="1" t="s">
        <v>490</v>
      </c>
      <c r="I843" s="1" t="s">
        <v>122</v>
      </c>
      <c r="J843" s="1" t="s">
        <v>491</v>
      </c>
      <c r="K843" s="1" t="s">
        <v>494</v>
      </c>
      <c r="L843" s="1"/>
      <c r="M843" s="1" t="s">
        <v>494</v>
      </c>
      <c r="N843" s="1" t="s">
        <v>495</v>
      </c>
      <c r="O843" s="1" t="s">
        <v>496</v>
      </c>
      <c r="P843" s="20">
        <v>3</v>
      </c>
      <c r="Q843" s="1" t="s">
        <v>518</v>
      </c>
      <c r="R843" s="21" t="s">
        <v>519</v>
      </c>
      <c r="S843" s="1" t="s">
        <v>506</v>
      </c>
    </row>
    <row r="844" spans="1:19" ht="24" customHeight="1" x14ac:dyDescent="0.15">
      <c r="A844" s="1" t="s">
        <v>119</v>
      </c>
      <c r="B844" s="1" t="s">
        <v>120</v>
      </c>
      <c r="C844" s="1">
        <v>5533</v>
      </c>
      <c r="D844" s="18">
        <v>10</v>
      </c>
      <c r="E844" s="18">
        <v>6.5083842199999999</v>
      </c>
      <c r="F844" s="18">
        <v>-74.792991049999998</v>
      </c>
      <c r="G844" s="1">
        <v>10</v>
      </c>
      <c r="H844" s="1" t="s">
        <v>490</v>
      </c>
      <c r="I844" s="1" t="s">
        <v>122</v>
      </c>
      <c r="J844" s="1" t="s">
        <v>491</v>
      </c>
      <c r="K844" s="1" t="s">
        <v>494</v>
      </c>
      <c r="L844" s="1"/>
      <c r="M844" s="1" t="s">
        <v>494</v>
      </c>
      <c r="N844" s="1" t="s">
        <v>495</v>
      </c>
      <c r="O844" s="1" t="s">
        <v>496</v>
      </c>
      <c r="P844" s="20">
        <v>3</v>
      </c>
      <c r="Q844" s="1" t="s">
        <v>518</v>
      </c>
      <c r="R844" s="21" t="s">
        <v>519</v>
      </c>
      <c r="S844" s="1" t="s">
        <v>506</v>
      </c>
    </row>
    <row r="845" spans="1:19" ht="24" customHeight="1" x14ac:dyDescent="0.15">
      <c r="A845" s="1" t="s">
        <v>119</v>
      </c>
      <c r="B845" s="1" t="s">
        <v>120</v>
      </c>
      <c r="C845" s="1">
        <v>5534</v>
      </c>
      <c r="D845" s="18">
        <v>10</v>
      </c>
      <c r="E845" s="18">
        <v>6.5083457600000001</v>
      </c>
      <c r="F845" s="18">
        <v>-74.793070529999994</v>
      </c>
      <c r="G845" s="1">
        <v>10</v>
      </c>
      <c r="H845" s="1" t="s">
        <v>490</v>
      </c>
      <c r="I845" s="1" t="s">
        <v>122</v>
      </c>
      <c r="J845" s="1" t="s">
        <v>491</v>
      </c>
      <c r="K845" s="1" t="s">
        <v>494</v>
      </c>
      <c r="L845" s="1"/>
      <c r="M845" s="1" t="s">
        <v>494</v>
      </c>
      <c r="N845" s="1" t="s">
        <v>495</v>
      </c>
      <c r="O845" s="1" t="s">
        <v>496</v>
      </c>
      <c r="P845" s="20">
        <v>3</v>
      </c>
      <c r="Q845" s="1" t="s">
        <v>518</v>
      </c>
      <c r="R845" s="21" t="s">
        <v>519</v>
      </c>
      <c r="S845" s="1" t="s">
        <v>506</v>
      </c>
    </row>
    <row r="846" spans="1:19" ht="24" customHeight="1" x14ac:dyDescent="0.15">
      <c r="A846" s="1" t="s">
        <v>119</v>
      </c>
      <c r="B846" s="1" t="s">
        <v>120</v>
      </c>
      <c r="C846" s="1">
        <v>5535</v>
      </c>
      <c r="D846" s="18">
        <v>10</v>
      </c>
      <c r="E846" s="18">
        <v>6.5083064100000003</v>
      </c>
      <c r="F846" s="18">
        <v>-74.79314961</v>
      </c>
      <c r="G846" s="1">
        <v>10</v>
      </c>
      <c r="H846" s="1" t="s">
        <v>490</v>
      </c>
      <c r="I846" s="1" t="s">
        <v>122</v>
      </c>
      <c r="J846" s="1" t="s">
        <v>491</v>
      </c>
      <c r="K846" s="1" t="s">
        <v>494</v>
      </c>
      <c r="L846" s="1"/>
      <c r="M846" s="1" t="s">
        <v>494</v>
      </c>
      <c r="N846" s="1" t="s">
        <v>495</v>
      </c>
      <c r="O846" s="1" t="s">
        <v>496</v>
      </c>
      <c r="P846" s="20">
        <v>3</v>
      </c>
      <c r="Q846" s="1" t="s">
        <v>518</v>
      </c>
      <c r="R846" s="21" t="s">
        <v>519</v>
      </c>
      <c r="S846" s="1" t="s">
        <v>506</v>
      </c>
    </row>
    <row r="847" spans="1:19" ht="24" customHeight="1" x14ac:dyDescent="0.15">
      <c r="A847" s="1" t="s">
        <v>119</v>
      </c>
      <c r="B847" s="1" t="s">
        <v>120</v>
      </c>
      <c r="C847" s="1">
        <v>5538</v>
      </c>
      <c r="D847" s="18">
        <v>10</v>
      </c>
      <c r="E847" s="18">
        <v>6.5082049599999996</v>
      </c>
      <c r="F847" s="18">
        <v>-74.793396619999996</v>
      </c>
      <c r="G847" s="1">
        <v>10</v>
      </c>
      <c r="H847" s="1" t="s">
        <v>490</v>
      </c>
      <c r="I847" s="1" t="s">
        <v>122</v>
      </c>
      <c r="J847" s="1" t="s">
        <v>491</v>
      </c>
      <c r="K847" s="1" t="s">
        <v>494</v>
      </c>
      <c r="L847" s="1"/>
      <c r="M847" s="1" t="s">
        <v>494</v>
      </c>
      <c r="N847" s="1" t="s">
        <v>495</v>
      </c>
      <c r="O847" s="1" t="s">
        <v>496</v>
      </c>
      <c r="P847" s="20">
        <v>3</v>
      </c>
      <c r="Q847" s="1" t="s">
        <v>518</v>
      </c>
      <c r="R847" s="21" t="s">
        <v>519</v>
      </c>
      <c r="S847" s="1" t="s">
        <v>506</v>
      </c>
    </row>
    <row r="848" spans="1:19" ht="24" customHeight="1" x14ac:dyDescent="0.15">
      <c r="A848" s="1" t="s">
        <v>119</v>
      </c>
      <c r="B848" s="1" t="s">
        <v>120</v>
      </c>
      <c r="C848" s="1">
        <v>5539</v>
      </c>
      <c r="D848" s="18">
        <v>10</v>
      </c>
      <c r="E848" s="18">
        <v>6.50817815</v>
      </c>
      <c r="F848" s="18">
        <v>-74.793482130000001</v>
      </c>
      <c r="G848" s="1">
        <v>10</v>
      </c>
      <c r="H848" s="1" t="s">
        <v>490</v>
      </c>
      <c r="I848" s="1" t="s">
        <v>122</v>
      </c>
      <c r="J848" s="1" t="s">
        <v>491</v>
      </c>
      <c r="K848" s="1" t="s">
        <v>494</v>
      </c>
      <c r="L848" s="1"/>
      <c r="M848" s="1" t="s">
        <v>494</v>
      </c>
      <c r="N848" s="1" t="s">
        <v>495</v>
      </c>
      <c r="O848" s="1" t="s">
        <v>496</v>
      </c>
      <c r="P848" s="20">
        <v>3</v>
      </c>
      <c r="Q848" s="1" t="s">
        <v>518</v>
      </c>
      <c r="R848" s="21" t="s">
        <v>519</v>
      </c>
      <c r="S848" s="1" t="s">
        <v>506</v>
      </c>
    </row>
    <row r="849" spans="1:19" ht="24" customHeight="1" x14ac:dyDescent="0.15">
      <c r="A849" s="1" t="s">
        <v>119</v>
      </c>
      <c r="B849" s="1" t="s">
        <v>120</v>
      </c>
      <c r="C849" s="1">
        <v>5540</v>
      </c>
      <c r="D849" s="18">
        <v>10</v>
      </c>
      <c r="E849" s="18">
        <v>6.5081551600000003</v>
      </c>
      <c r="F849" s="18">
        <v>-74.793568730000004</v>
      </c>
      <c r="G849" s="1">
        <v>10</v>
      </c>
      <c r="H849" s="1" t="s">
        <v>490</v>
      </c>
      <c r="I849" s="1" t="s">
        <v>122</v>
      </c>
      <c r="J849" s="1" t="s">
        <v>491</v>
      </c>
      <c r="K849" s="1" t="s">
        <v>494</v>
      </c>
      <c r="L849" s="1"/>
      <c r="M849" s="1" t="s">
        <v>494</v>
      </c>
      <c r="N849" s="1" t="s">
        <v>495</v>
      </c>
      <c r="O849" s="1" t="s">
        <v>496</v>
      </c>
      <c r="P849" s="20">
        <v>3</v>
      </c>
      <c r="Q849" s="1" t="s">
        <v>518</v>
      </c>
      <c r="R849" s="21" t="s">
        <v>519</v>
      </c>
      <c r="S849" s="1" t="s">
        <v>506</v>
      </c>
    </row>
    <row r="850" spans="1:19" ht="24" customHeight="1" x14ac:dyDescent="0.15">
      <c r="A850" s="1" t="s">
        <v>119</v>
      </c>
      <c r="B850" s="1" t="s">
        <v>120</v>
      </c>
      <c r="C850" s="1">
        <v>5541</v>
      </c>
      <c r="D850" s="18">
        <v>10</v>
      </c>
      <c r="E850" s="18">
        <v>6.5081330800000003</v>
      </c>
      <c r="F850" s="18">
        <v>-74.79365541</v>
      </c>
      <c r="G850" s="1">
        <v>10</v>
      </c>
      <c r="H850" s="1" t="s">
        <v>490</v>
      </c>
      <c r="I850" s="1" t="s">
        <v>122</v>
      </c>
      <c r="J850" s="1" t="s">
        <v>491</v>
      </c>
      <c r="K850" s="1" t="s">
        <v>494</v>
      </c>
      <c r="L850" s="1"/>
      <c r="M850" s="1" t="s">
        <v>494</v>
      </c>
      <c r="N850" s="1" t="s">
        <v>495</v>
      </c>
      <c r="O850" s="1" t="s">
        <v>496</v>
      </c>
      <c r="P850" s="20">
        <v>3</v>
      </c>
      <c r="Q850" s="1" t="s">
        <v>518</v>
      </c>
      <c r="R850" s="21" t="s">
        <v>519</v>
      </c>
      <c r="S850" s="1" t="s">
        <v>506</v>
      </c>
    </row>
    <row r="851" spans="1:19" ht="24" customHeight="1" x14ac:dyDescent="0.15">
      <c r="A851" s="1" t="s">
        <v>119</v>
      </c>
      <c r="B851" s="1" t="s">
        <v>120</v>
      </c>
      <c r="C851" s="1">
        <v>5543</v>
      </c>
      <c r="D851" s="18">
        <v>10</v>
      </c>
      <c r="E851" s="18">
        <v>6.5080917400000002</v>
      </c>
      <c r="F851" s="18">
        <v>-74.793827370000002</v>
      </c>
      <c r="G851" s="1">
        <v>10</v>
      </c>
      <c r="H851" s="1" t="s">
        <v>490</v>
      </c>
      <c r="I851" s="1" t="s">
        <v>122</v>
      </c>
      <c r="J851" s="1" t="s">
        <v>491</v>
      </c>
      <c r="K851" s="1" t="s">
        <v>494</v>
      </c>
      <c r="L851" s="1"/>
      <c r="M851" s="1" t="s">
        <v>494</v>
      </c>
      <c r="N851" s="1" t="s">
        <v>495</v>
      </c>
      <c r="O851" s="1" t="s">
        <v>496</v>
      </c>
      <c r="P851" s="20">
        <v>3</v>
      </c>
      <c r="Q851" s="1" t="s">
        <v>518</v>
      </c>
      <c r="R851" s="21" t="s">
        <v>519</v>
      </c>
      <c r="S851" s="1" t="s">
        <v>506</v>
      </c>
    </row>
    <row r="852" spans="1:19" ht="24" customHeight="1" x14ac:dyDescent="0.15">
      <c r="A852" s="1" t="s">
        <v>119</v>
      </c>
      <c r="B852" s="1" t="s">
        <v>120</v>
      </c>
      <c r="C852" s="1">
        <v>5544</v>
      </c>
      <c r="D852" s="18">
        <v>10</v>
      </c>
      <c r="E852" s="18">
        <v>6.5080726499999999</v>
      </c>
      <c r="F852" s="18">
        <v>-74.793913009999997</v>
      </c>
      <c r="G852" s="1">
        <v>10</v>
      </c>
      <c r="H852" s="1" t="s">
        <v>490</v>
      </c>
      <c r="I852" s="1" t="s">
        <v>122</v>
      </c>
      <c r="J852" s="1" t="s">
        <v>491</v>
      </c>
      <c r="K852" s="1" t="s">
        <v>494</v>
      </c>
      <c r="L852" s="1"/>
      <c r="M852" s="1" t="s">
        <v>494</v>
      </c>
      <c r="N852" s="1" t="s">
        <v>495</v>
      </c>
      <c r="O852" s="1" t="s">
        <v>496</v>
      </c>
      <c r="P852" s="20">
        <v>3</v>
      </c>
      <c r="Q852" s="1" t="s">
        <v>518</v>
      </c>
      <c r="R852" s="21" t="s">
        <v>519</v>
      </c>
      <c r="S852" s="1" t="s">
        <v>506</v>
      </c>
    </row>
    <row r="853" spans="1:19" ht="24" customHeight="1" x14ac:dyDescent="0.15">
      <c r="A853" s="1" t="s">
        <v>119</v>
      </c>
      <c r="B853" s="1" t="s">
        <v>120</v>
      </c>
      <c r="C853" s="1">
        <v>5545</v>
      </c>
      <c r="D853" s="18">
        <v>10</v>
      </c>
      <c r="E853" s="18">
        <v>6.5080534800000001</v>
      </c>
      <c r="F853" s="18">
        <v>-74.793998669999993</v>
      </c>
      <c r="G853" s="1">
        <v>10</v>
      </c>
      <c r="H853" s="1" t="s">
        <v>490</v>
      </c>
      <c r="I853" s="1" t="s">
        <v>122</v>
      </c>
      <c r="J853" s="1" t="s">
        <v>491</v>
      </c>
      <c r="K853" s="1" t="s">
        <v>494</v>
      </c>
      <c r="L853" s="1"/>
      <c r="M853" s="1" t="s">
        <v>494</v>
      </c>
      <c r="N853" s="1" t="s">
        <v>495</v>
      </c>
      <c r="O853" s="1" t="s">
        <v>496</v>
      </c>
      <c r="P853" s="20">
        <v>3</v>
      </c>
      <c r="Q853" s="1" t="s">
        <v>518</v>
      </c>
      <c r="R853" s="21" t="s">
        <v>519</v>
      </c>
      <c r="S853" s="1" t="s">
        <v>506</v>
      </c>
    </row>
    <row r="854" spans="1:19" ht="24" customHeight="1" x14ac:dyDescent="0.15">
      <c r="A854" s="1" t="s">
        <v>119</v>
      </c>
      <c r="B854" s="1" t="s">
        <v>120</v>
      </c>
      <c r="C854" s="1">
        <v>5546</v>
      </c>
      <c r="D854" s="18">
        <v>10</v>
      </c>
      <c r="E854" s="18">
        <v>6.50802981</v>
      </c>
      <c r="F854" s="18">
        <v>-74.794083150000006</v>
      </c>
      <c r="G854" s="1">
        <v>10</v>
      </c>
      <c r="H854" s="1" t="s">
        <v>490</v>
      </c>
      <c r="I854" s="1" t="s">
        <v>122</v>
      </c>
      <c r="J854" s="1" t="s">
        <v>491</v>
      </c>
      <c r="K854" s="1" t="s">
        <v>494</v>
      </c>
      <c r="L854" s="1"/>
      <c r="M854" s="1" t="s">
        <v>494</v>
      </c>
      <c r="N854" s="1" t="s">
        <v>495</v>
      </c>
      <c r="O854" s="1" t="s">
        <v>496</v>
      </c>
      <c r="P854" s="20">
        <v>3</v>
      </c>
      <c r="Q854" s="1" t="s">
        <v>518</v>
      </c>
      <c r="R854" s="21" t="s">
        <v>519</v>
      </c>
      <c r="S854" s="1" t="s">
        <v>506</v>
      </c>
    </row>
    <row r="855" spans="1:19" ht="24" customHeight="1" x14ac:dyDescent="0.15">
      <c r="A855" s="1" t="s">
        <v>119</v>
      </c>
      <c r="B855" s="1" t="s">
        <v>120</v>
      </c>
      <c r="C855" s="1">
        <v>5547</v>
      </c>
      <c r="D855" s="18">
        <v>10</v>
      </c>
      <c r="E855" s="18">
        <v>6.5080031600000003</v>
      </c>
      <c r="F855" s="18">
        <v>-74.794167009999995</v>
      </c>
      <c r="G855" s="1">
        <v>10</v>
      </c>
      <c r="H855" s="1" t="s">
        <v>490</v>
      </c>
      <c r="I855" s="1" t="s">
        <v>122</v>
      </c>
      <c r="J855" s="1" t="s">
        <v>491</v>
      </c>
      <c r="K855" s="1" t="s">
        <v>494</v>
      </c>
      <c r="L855" s="1"/>
      <c r="M855" s="1" t="s">
        <v>494</v>
      </c>
      <c r="N855" s="1" t="s">
        <v>495</v>
      </c>
      <c r="O855" s="1" t="s">
        <v>496</v>
      </c>
      <c r="P855" s="20">
        <v>3</v>
      </c>
      <c r="Q855" s="1" t="s">
        <v>518</v>
      </c>
      <c r="R855" s="21" t="s">
        <v>519</v>
      </c>
      <c r="S855" s="1" t="s">
        <v>506</v>
      </c>
    </row>
    <row r="856" spans="1:19" ht="24" customHeight="1" x14ac:dyDescent="0.15">
      <c r="A856" s="1" t="s">
        <v>119</v>
      </c>
      <c r="B856" s="1" t="s">
        <v>120</v>
      </c>
      <c r="C856" s="1">
        <v>5548</v>
      </c>
      <c r="D856" s="18">
        <v>10</v>
      </c>
      <c r="E856" s="18">
        <v>6.50797458</v>
      </c>
      <c r="F856" s="18">
        <v>-74.794250410000004</v>
      </c>
      <c r="G856" s="1">
        <v>10</v>
      </c>
      <c r="H856" s="1" t="s">
        <v>490</v>
      </c>
      <c r="I856" s="1" t="s">
        <v>122</v>
      </c>
      <c r="J856" s="1" t="s">
        <v>491</v>
      </c>
      <c r="K856" s="1" t="s">
        <v>494</v>
      </c>
      <c r="L856" s="1"/>
      <c r="M856" s="1" t="s">
        <v>494</v>
      </c>
      <c r="N856" s="1" t="s">
        <v>495</v>
      </c>
      <c r="O856" s="1" t="s">
        <v>496</v>
      </c>
      <c r="P856" s="20">
        <v>3</v>
      </c>
      <c r="Q856" s="1" t="s">
        <v>518</v>
      </c>
      <c r="R856" s="21" t="s">
        <v>519</v>
      </c>
      <c r="S856" s="1" t="s">
        <v>506</v>
      </c>
    </row>
    <row r="857" spans="1:19" ht="24" customHeight="1" x14ac:dyDescent="0.15">
      <c r="A857" s="1" t="s">
        <v>119</v>
      </c>
      <c r="B857" s="1" t="s">
        <v>120</v>
      </c>
      <c r="C857" s="1">
        <v>5549</v>
      </c>
      <c r="D857" s="18">
        <v>10</v>
      </c>
      <c r="E857" s="18">
        <v>6.5079442199999997</v>
      </c>
      <c r="F857" s="18">
        <v>-74.794333050000006</v>
      </c>
      <c r="G857" s="1">
        <v>10</v>
      </c>
      <c r="H857" s="1" t="s">
        <v>490</v>
      </c>
      <c r="I857" s="1" t="s">
        <v>122</v>
      </c>
      <c r="J857" s="1" t="s">
        <v>491</v>
      </c>
      <c r="K857" s="1" t="s">
        <v>494</v>
      </c>
      <c r="L857" s="1"/>
      <c r="M857" s="1" t="s">
        <v>494</v>
      </c>
      <c r="N857" s="1" t="s">
        <v>495</v>
      </c>
      <c r="O857" s="1" t="s">
        <v>496</v>
      </c>
      <c r="P857" s="20">
        <v>3</v>
      </c>
      <c r="Q857" s="1" t="s">
        <v>518</v>
      </c>
      <c r="R857" s="21" t="s">
        <v>519</v>
      </c>
      <c r="S857" s="1" t="s">
        <v>506</v>
      </c>
    </row>
    <row r="858" spans="1:19" ht="24" customHeight="1" x14ac:dyDescent="0.15">
      <c r="A858" s="1" t="s">
        <v>119</v>
      </c>
      <c r="B858" s="1" t="s">
        <v>120</v>
      </c>
      <c r="C858" s="1">
        <v>5550</v>
      </c>
      <c r="D858" s="18">
        <v>10</v>
      </c>
      <c r="E858" s="18">
        <v>6.5079111300000001</v>
      </c>
      <c r="F858" s="18">
        <v>-74.794414180000004</v>
      </c>
      <c r="G858" s="1">
        <v>10</v>
      </c>
      <c r="H858" s="1" t="s">
        <v>490</v>
      </c>
      <c r="I858" s="1" t="s">
        <v>122</v>
      </c>
      <c r="J858" s="1" t="s">
        <v>491</v>
      </c>
      <c r="K858" s="1" t="s">
        <v>494</v>
      </c>
      <c r="L858" s="1"/>
      <c r="M858" s="1" t="s">
        <v>494</v>
      </c>
      <c r="N858" s="1" t="s">
        <v>495</v>
      </c>
      <c r="O858" s="1" t="s">
        <v>496</v>
      </c>
      <c r="P858" s="20">
        <v>3</v>
      </c>
      <c r="Q858" s="1" t="s">
        <v>518</v>
      </c>
      <c r="R858" s="21" t="s">
        <v>519</v>
      </c>
      <c r="S858" s="1" t="s">
        <v>506</v>
      </c>
    </row>
    <row r="859" spans="1:19" ht="24" customHeight="1" x14ac:dyDescent="0.15">
      <c r="A859" s="1" t="s">
        <v>119</v>
      </c>
      <c r="B859" s="1" t="s">
        <v>120</v>
      </c>
      <c r="C859" s="1">
        <v>5551</v>
      </c>
      <c r="D859" s="18">
        <v>10</v>
      </c>
      <c r="E859" s="18">
        <v>6.5078739099999998</v>
      </c>
      <c r="F859" s="18">
        <v>-74.794495569999995</v>
      </c>
      <c r="G859" s="1">
        <v>10</v>
      </c>
      <c r="H859" s="1" t="s">
        <v>490</v>
      </c>
      <c r="I859" s="1" t="s">
        <v>122</v>
      </c>
      <c r="J859" s="1" t="s">
        <v>491</v>
      </c>
      <c r="K859" s="1" t="s">
        <v>494</v>
      </c>
      <c r="L859" s="1"/>
      <c r="M859" s="1" t="s">
        <v>494</v>
      </c>
      <c r="N859" s="1" t="s">
        <v>495</v>
      </c>
      <c r="O859" s="1" t="s">
        <v>496</v>
      </c>
      <c r="P859" s="20">
        <v>3</v>
      </c>
      <c r="Q859" s="1" t="s">
        <v>518</v>
      </c>
      <c r="R859" s="21" t="s">
        <v>519</v>
      </c>
      <c r="S859" s="1" t="s">
        <v>506</v>
      </c>
    </row>
    <row r="860" spans="1:19" ht="24" customHeight="1" x14ac:dyDescent="0.15">
      <c r="A860" s="1" t="s">
        <v>119</v>
      </c>
      <c r="B860" s="1" t="s">
        <v>120</v>
      </c>
      <c r="C860" s="1">
        <v>5552</v>
      </c>
      <c r="D860" s="18">
        <v>10</v>
      </c>
      <c r="E860" s="18">
        <v>6.50784786</v>
      </c>
      <c r="F860" s="18">
        <v>-74.794581750000006</v>
      </c>
      <c r="G860" s="1">
        <v>10</v>
      </c>
      <c r="H860" s="1" t="s">
        <v>490</v>
      </c>
      <c r="I860" s="1" t="s">
        <v>122</v>
      </c>
      <c r="J860" s="1" t="s">
        <v>491</v>
      </c>
      <c r="K860" s="1" t="s">
        <v>494</v>
      </c>
      <c r="L860" s="1"/>
      <c r="M860" s="1" t="s">
        <v>494</v>
      </c>
      <c r="N860" s="1" t="s">
        <v>495</v>
      </c>
      <c r="O860" s="1" t="s">
        <v>496</v>
      </c>
      <c r="P860" s="20">
        <v>3</v>
      </c>
      <c r="Q860" s="1" t="s">
        <v>518</v>
      </c>
      <c r="R860" s="21" t="s">
        <v>519</v>
      </c>
      <c r="S860" s="1" t="s">
        <v>506</v>
      </c>
    </row>
    <row r="861" spans="1:19" ht="24" customHeight="1" x14ac:dyDescent="0.15">
      <c r="A861" s="1" t="s">
        <v>119</v>
      </c>
      <c r="B861" s="1" t="s">
        <v>120</v>
      </c>
      <c r="C861" s="1">
        <v>5553</v>
      </c>
      <c r="D861" s="18">
        <v>10</v>
      </c>
      <c r="E861" s="18">
        <v>6.5078462100000003</v>
      </c>
      <c r="F861" s="18">
        <v>-74.794670030000006</v>
      </c>
      <c r="G861" s="1">
        <v>10</v>
      </c>
      <c r="H861" s="1" t="s">
        <v>490</v>
      </c>
      <c r="I861" s="1" t="s">
        <v>122</v>
      </c>
      <c r="J861" s="1" t="s">
        <v>491</v>
      </c>
      <c r="K861" s="1" t="s">
        <v>494</v>
      </c>
      <c r="L861" s="1"/>
      <c r="M861" s="1" t="s">
        <v>494</v>
      </c>
      <c r="N861" s="1" t="s">
        <v>495</v>
      </c>
      <c r="O861" s="1" t="s">
        <v>496</v>
      </c>
      <c r="P861" s="20">
        <v>3</v>
      </c>
      <c r="Q861" s="1" t="s">
        <v>518</v>
      </c>
      <c r="R861" s="21" t="s">
        <v>519</v>
      </c>
      <c r="S861" s="1" t="s">
        <v>506</v>
      </c>
    </row>
    <row r="862" spans="1:19" ht="24" customHeight="1" x14ac:dyDescent="0.15">
      <c r="A862" s="1" t="s">
        <v>119</v>
      </c>
      <c r="B862" s="1" t="s">
        <v>120</v>
      </c>
      <c r="C862" s="1">
        <v>5554</v>
      </c>
      <c r="D862" s="18">
        <v>10</v>
      </c>
      <c r="E862" s="18">
        <v>6.5078730399999998</v>
      </c>
      <c r="F862" s="18">
        <v>-74.794751239999997</v>
      </c>
      <c r="G862" s="1">
        <v>10</v>
      </c>
      <c r="H862" s="1" t="s">
        <v>490</v>
      </c>
      <c r="I862" s="1" t="s">
        <v>122</v>
      </c>
      <c r="J862" s="1" t="s">
        <v>491</v>
      </c>
      <c r="K862" s="1" t="s">
        <v>494</v>
      </c>
      <c r="L862" s="1"/>
      <c r="M862" s="1" t="s">
        <v>494</v>
      </c>
      <c r="N862" s="1" t="s">
        <v>495</v>
      </c>
      <c r="O862" s="1" t="s">
        <v>496</v>
      </c>
      <c r="P862" s="20">
        <v>3</v>
      </c>
      <c r="Q862" s="1" t="s">
        <v>518</v>
      </c>
      <c r="R862" s="21" t="s">
        <v>519</v>
      </c>
      <c r="S862" s="1" t="s">
        <v>506</v>
      </c>
    </row>
    <row r="863" spans="1:19" ht="24" customHeight="1" x14ac:dyDescent="0.15">
      <c r="A863" s="1" t="s">
        <v>119</v>
      </c>
      <c r="B863" s="1" t="s">
        <v>120</v>
      </c>
      <c r="C863" s="1">
        <v>5555</v>
      </c>
      <c r="D863" s="18">
        <v>10</v>
      </c>
      <c r="E863" s="18">
        <v>6.5079234100000001</v>
      </c>
      <c r="F863" s="18">
        <v>-74.794818179999993</v>
      </c>
      <c r="G863" s="1">
        <v>10</v>
      </c>
      <c r="H863" s="1" t="s">
        <v>490</v>
      </c>
      <c r="I863" s="1" t="s">
        <v>122</v>
      </c>
      <c r="J863" s="1" t="s">
        <v>491</v>
      </c>
      <c r="K863" s="1" t="s">
        <v>494</v>
      </c>
      <c r="L863" s="1"/>
      <c r="M863" s="1" t="s">
        <v>494</v>
      </c>
      <c r="N863" s="1" t="s">
        <v>495</v>
      </c>
      <c r="O863" s="1" t="s">
        <v>496</v>
      </c>
      <c r="P863" s="20">
        <v>3</v>
      </c>
      <c r="Q863" s="1" t="s">
        <v>518</v>
      </c>
      <c r="R863" s="21" t="s">
        <v>519</v>
      </c>
      <c r="S863" s="1" t="s">
        <v>506</v>
      </c>
    </row>
    <row r="864" spans="1:19" ht="24" customHeight="1" x14ac:dyDescent="0.15">
      <c r="A864" s="1" t="s">
        <v>119</v>
      </c>
      <c r="B864" s="1" t="s">
        <v>120</v>
      </c>
      <c r="C864" s="1">
        <v>5556</v>
      </c>
      <c r="D864" s="18">
        <v>10</v>
      </c>
      <c r="E864" s="18">
        <v>6.5079853200000004</v>
      </c>
      <c r="F864" s="18">
        <v>-74.794870380000006</v>
      </c>
      <c r="G864" s="1">
        <v>10</v>
      </c>
      <c r="H864" s="1" t="s">
        <v>490</v>
      </c>
      <c r="I864" s="1" t="s">
        <v>122</v>
      </c>
      <c r="J864" s="1" t="s">
        <v>491</v>
      </c>
      <c r="K864" s="1" t="s">
        <v>494</v>
      </c>
      <c r="L864" s="1"/>
      <c r="M864" s="1" t="s">
        <v>494</v>
      </c>
      <c r="N864" s="1" t="s">
        <v>495</v>
      </c>
      <c r="O864" s="1" t="s">
        <v>496</v>
      </c>
      <c r="P864" s="20">
        <v>3</v>
      </c>
      <c r="Q864" s="1" t="s">
        <v>518</v>
      </c>
      <c r="R864" s="21" t="s">
        <v>519</v>
      </c>
      <c r="S864" s="1" t="s">
        <v>506</v>
      </c>
    </row>
    <row r="865" spans="1:19" ht="24" customHeight="1" x14ac:dyDescent="0.15">
      <c r="A865" s="1" t="s">
        <v>119</v>
      </c>
      <c r="B865" s="1" t="s">
        <v>120</v>
      </c>
      <c r="C865" s="1">
        <v>5557</v>
      </c>
      <c r="D865" s="18">
        <v>10</v>
      </c>
      <c r="E865" s="18">
        <v>6.5080481600000004</v>
      </c>
      <c r="F865" s="18">
        <v>-74.794917319999996</v>
      </c>
      <c r="G865" s="1">
        <v>10</v>
      </c>
      <c r="H865" s="1" t="s">
        <v>490</v>
      </c>
      <c r="I865" s="1" t="s">
        <v>122</v>
      </c>
      <c r="J865" s="1" t="s">
        <v>491</v>
      </c>
      <c r="K865" s="1" t="s">
        <v>494</v>
      </c>
      <c r="L865" s="1"/>
      <c r="M865" s="1" t="s">
        <v>494</v>
      </c>
      <c r="N865" s="1" t="s">
        <v>495</v>
      </c>
      <c r="O865" s="1" t="s">
        <v>496</v>
      </c>
      <c r="P865" s="20">
        <v>3</v>
      </c>
      <c r="Q865" s="1" t="s">
        <v>518</v>
      </c>
      <c r="R865" s="21" t="s">
        <v>519</v>
      </c>
      <c r="S865" s="1" t="s">
        <v>506</v>
      </c>
    </row>
    <row r="866" spans="1:19" ht="24" customHeight="1" x14ac:dyDescent="0.15">
      <c r="A866" s="1" t="s">
        <v>119</v>
      </c>
      <c r="B866" s="1" t="s">
        <v>120</v>
      </c>
      <c r="C866" s="1">
        <v>5558</v>
      </c>
      <c r="D866" s="18">
        <v>10</v>
      </c>
      <c r="E866" s="18">
        <v>6.5081131299999999</v>
      </c>
      <c r="F866" s="18">
        <v>-74.79496168</v>
      </c>
      <c r="G866" s="1">
        <v>10</v>
      </c>
      <c r="H866" s="1" t="s">
        <v>490</v>
      </c>
      <c r="I866" s="1" t="s">
        <v>122</v>
      </c>
      <c r="J866" s="1" t="s">
        <v>491</v>
      </c>
      <c r="K866" s="1" t="s">
        <v>494</v>
      </c>
      <c r="L866" s="1"/>
      <c r="M866" s="1" t="s">
        <v>494</v>
      </c>
      <c r="N866" s="1" t="s">
        <v>495</v>
      </c>
      <c r="O866" s="1" t="s">
        <v>496</v>
      </c>
      <c r="P866" s="20">
        <v>3</v>
      </c>
      <c r="Q866" s="1" t="s">
        <v>518</v>
      </c>
      <c r="R866" s="21" t="s">
        <v>519</v>
      </c>
      <c r="S866" s="1" t="s">
        <v>506</v>
      </c>
    </row>
    <row r="867" spans="1:19" ht="24" customHeight="1" x14ac:dyDescent="0.15">
      <c r="A867" s="1" t="s">
        <v>119</v>
      </c>
      <c r="B867" s="1" t="s">
        <v>120</v>
      </c>
      <c r="C867" s="1">
        <v>5559</v>
      </c>
      <c r="D867" s="18">
        <v>10</v>
      </c>
      <c r="E867" s="18">
        <v>6.5081804700000001</v>
      </c>
      <c r="F867" s="18">
        <v>-74.795004280000001</v>
      </c>
      <c r="G867" s="1">
        <v>10</v>
      </c>
      <c r="H867" s="1" t="s">
        <v>490</v>
      </c>
      <c r="I867" s="1" t="s">
        <v>122</v>
      </c>
      <c r="J867" s="1" t="s">
        <v>491</v>
      </c>
      <c r="K867" s="1" t="s">
        <v>494</v>
      </c>
      <c r="L867" s="1"/>
      <c r="M867" s="1" t="s">
        <v>494</v>
      </c>
      <c r="N867" s="1" t="s">
        <v>495</v>
      </c>
      <c r="O867" s="1" t="s">
        <v>496</v>
      </c>
      <c r="P867" s="20">
        <v>3</v>
      </c>
      <c r="Q867" s="1" t="s">
        <v>518</v>
      </c>
      <c r="R867" s="21" t="s">
        <v>519</v>
      </c>
      <c r="S867" s="1" t="s">
        <v>506</v>
      </c>
    </row>
    <row r="868" spans="1:19" ht="24" customHeight="1" x14ac:dyDescent="0.15">
      <c r="A868" s="1" t="s">
        <v>119</v>
      </c>
      <c r="B868" s="1" t="s">
        <v>120</v>
      </c>
      <c r="C868" s="1">
        <v>5589</v>
      </c>
      <c r="D868" s="18">
        <v>10</v>
      </c>
      <c r="E868" s="18">
        <v>6.5090480499999996</v>
      </c>
      <c r="F868" s="18">
        <v>-74.797377220000001</v>
      </c>
      <c r="G868" s="1">
        <v>10</v>
      </c>
      <c r="H868" s="1" t="s">
        <v>490</v>
      </c>
      <c r="I868" s="1" t="s">
        <v>122</v>
      </c>
      <c r="J868" s="1" t="s">
        <v>491</v>
      </c>
      <c r="K868" s="1" t="s">
        <v>494</v>
      </c>
      <c r="L868" s="1"/>
      <c r="M868" s="1" t="s">
        <v>494</v>
      </c>
      <c r="N868" s="1" t="s">
        <v>495</v>
      </c>
      <c r="O868" s="1" t="s">
        <v>496</v>
      </c>
      <c r="P868" s="20">
        <v>3</v>
      </c>
      <c r="Q868" s="1" t="s">
        <v>518</v>
      </c>
      <c r="R868" s="21" t="s">
        <v>519</v>
      </c>
      <c r="S868" s="1" t="s">
        <v>506</v>
      </c>
    </row>
    <row r="869" spans="1:19" ht="24" customHeight="1" x14ac:dyDescent="0.15">
      <c r="A869" s="1" t="s">
        <v>119</v>
      </c>
      <c r="B869" s="1" t="s">
        <v>120</v>
      </c>
      <c r="C869" s="1">
        <v>5590</v>
      </c>
      <c r="D869" s="18">
        <v>10</v>
      </c>
      <c r="E869" s="18">
        <v>6.50904989</v>
      </c>
      <c r="F869" s="18">
        <v>-74.797467530000006</v>
      </c>
      <c r="G869" s="1">
        <v>10</v>
      </c>
      <c r="H869" s="1" t="s">
        <v>490</v>
      </c>
      <c r="I869" s="1" t="s">
        <v>122</v>
      </c>
      <c r="J869" s="1" t="s">
        <v>491</v>
      </c>
      <c r="K869" s="1" t="s">
        <v>494</v>
      </c>
      <c r="L869" s="1"/>
      <c r="M869" s="1" t="s">
        <v>494</v>
      </c>
      <c r="N869" s="1" t="s">
        <v>495</v>
      </c>
      <c r="O869" s="1" t="s">
        <v>496</v>
      </c>
      <c r="P869" s="20">
        <v>3</v>
      </c>
      <c r="Q869" s="1" t="s">
        <v>518</v>
      </c>
      <c r="R869" s="21" t="s">
        <v>519</v>
      </c>
      <c r="S869" s="1" t="s">
        <v>506</v>
      </c>
    </row>
    <row r="870" spans="1:19" ht="24" customHeight="1" x14ac:dyDescent="0.15">
      <c r="A870" s="1" t="s">
        <v>119</v>
      </c>
      <c r="B870" s="1" t="s">
        <v>120</v>
      </c>
      <c r="C870" s="1">
        <v>5591</v>
      </c>
      <c r="D870" s="18">
        <v>10</v>
      </c>
      <c r="E870" s="18">
        <v>6.5090600500000004</v>
      </c>
      <c r="F870" s="18">
        <v>-74.797557159999997</v>
      </c>
      <c r="G870" s="1">
        <v>10</v>
      </c>
      <c r="H870" s="1" t="s">
        <v>490</v>
      </c>
      <c r="I870" s="1" t="s">
        <v>122</v>
      </c>
      <c r="J870" s="1" t="s">
        <v>491</v>
      </c>
      <c r="K870" s="1" t="s">
        <v>494</v>
      </c>
      <c r="L870" s="1"/>
      <c r="M870" s="1" t="s">
        <v>494</v>
      </c>
      <c r="N870" s="1" t="s">
        <v>495</v>
      </c>
      <c r="O870" s="1" t="s">
        <v>496</v>
      </c>
      <c r="P870" s="20">
        <v>3</v>
      </c>
      <c r="Q870" s="1" t="s">
        <v>518</v>
      </c>
      <c r="R870" s="21" t="s">
        <v>519</v>
      </c>
      <c r="S870" s="1" t="s">
        <v>506</v>
      </c>
    </row>
    <row r="871" spans="1:19" ht="24" customHeight="1" x14ac:dyDescent="0.15">
      <c r="A871" s="1" t="s">
        <v>119</v>
      </c>
      <c r="B871" s="1" t="s">
        <v>120</v>
      </c>
      <c r="C871" s="1">
        <v>5608</v>
      </c>
      <c r="D871" s="18">
        <v>10</v>
      </c>
      <c r="E871" s="18">
        <v>6.5082747200000002</v>
      </c>
      <c r="F871" s="18">
        <v>-74.798692889999998</v>
      </c>
      <c r="G871" s="1">
        <v>10</v>
      </c>
      <c r="H871" s="1" t="s">
        <v>490</v>
      </c>
      <c r="I871" s="1" t="s">
        <v>122</v>
      </c>
      <c r="J871" s="1" t="s">
        <v>491</v>
      </c>
      <c r="K871" s="1" t="s">
        <v>494</v>
      </c>
      <c r="L871" s="1"/>
      <c r="M871" s="1" t="s">
        <v>494</v>
      </c>
      <c r="N871" s="1" t="s">
        <v>495</v>
      </c>
      <c r="O871" s="1" t="s">
        <v>496</v>
      </c>
      <c r="P871" s="20">
        <v>3</v>
      </c>
      <c r="Q871" s="1" t="s">
        <v>518</v>
      </c>
      <c r="R871" s="21" t="s">
        <v>519</v>
      </c>
      <c r="S871" s="1" t="s">
        <v>506</v>
      </c>
    </row>
    <row r="872" spans="1:19" ht="24" customHeight="1" x14ac:dyDescent="0.15">
      <c r="A872" s="1" t="s">
        <v>119</v>
      </c>
      <c r="B872" s="1" t="s">
        <v>120</v>
      </c>
      <c r="C872" s="1">
        <v>5609</v>
      </c>
      <c r="D872" s="18">
        <v>10</v>
      </c>
      <c r="E872" s="18">
        <v>6.5082062799999996</v>
      </c>
      <c r="F872" s="18">
        <v>-74.798746109999996</v>
      </c>
      <c r="G872" s="1">
        <v>10</v>
      </c>
      <c r="H872" s="1" t="s">
        <v>490</v>
      </c>
      <c r="I872" s="1" t="s">
        <v>122</v>
      </c>
      <c r="J872" s="1" t="s">
        <v>491</v>
      </c>
      <c r="K872" s="1" t="s">
        <v>494</v>
      </c>
      <c r="L872" s="1"/>
      <c r="M872" s="1" t="s">
        <v>494</v>
      </c>
      <c r="N872" s="1" t="s">
        <v>495</v>
      </c>
      <c r="O872" s="1" t="s">
        <v>496</v>
      </c>
      <c r="P872" s="20">
        <v>3</v>
      </c>
      <c r="Q872" s="1" t="s">
        <v>518</v>
      </c>
      <c r="R872" s="21" t="s">
        <v>519</v>
      </c>
      <c r="S872" s="1" t="s">
        <v>506</v>
      </c>
    </row>
    <row r="873" spans="1:19" ht="24" customHeight="1" x14ac:dyDescent="0.15">
      <c r="A873" s="1" t="s">
        <v>119</v>
      </c>
      <c r="B873" s="1" t="s">
        <v>120</v>
      </c>
      <c r="C873" s="1">
        <v>5610</v>
      </c>
      <c r="D873" s="18">
        <v>10</v>
      </c>
      <c r="E873" s="18">
        <v>6.5081381199999999</v>
      </c>
      <c r="F873" s="18">
        <v>-74.798798880000007</v>
      </c>
      <c r="G873" s="1">
        <v>10</v>
      </c>
      <c r="H873" s="1" t="s">
        <v>490</v>
      </c>
      <c r="I873" s="1" t="s">
        <v>122</v>
      </c>
      <c r="J873" s="1" t="s">
        <v>491</v>
      </c>
      <c r="K873" s="1" t="s">
        <v>494</v>
      </c>
      <c r="L873" s="1"/>
      <c r="M873" s="1" t="s">
        <v>494</v>
      </c>
      <c r="N873" s="1" t="s">
        <v>495</v>
      </c>
      <c r="O873" s="1" t="s">
        <v>496</v>
      </c>
      <c r="P873" s="20">
        <v>3</v>
      </c>
      <c r="Q873" s="1" t="s">
        <v>518</v>
      </c>
      <c r="R873" s="21" t="s">
        <v>519</v>
      </c>
      <c r="S873" s="1" t="s">
        <v>506</v>
      </c>
    </row>
    <row r="874" spans="1:19" ht="24" customHeight="1" x14ac:dyDescent="0.15">
      <c r="A874" s="1" t="s">
        <v>119</v>
      </c>
      <c r="B874" s="1" t="s">
        <v>120</v>
      </c>
      <c r="C874" s="1">
        <v>5611</v>
      </c>
      <c r="D874" s="18">
        <v>10</v>
      </c>
      <c r="E874" s="18">
        <v>6.5080740500000003</v>
      </c>
      <c r="F874" s="18">
        <v>-74.798856079999993</v>
      </c>
      <c r="G874" s="1">
        <v>10</v>
      </c>
      <c r="H874" s="1" t="s">
        <v>490</v>
      </c>
      <c r="I874" s="1" t="s">
        <v>122</v>
      </c>
      <c r="J874" s="1" t="s">
        <v>491</v>
      </c>
      <c r="K874" s="1" t="s">
        <v>494</v>
      </c>
      <c r="L874" s="1"/>
      <c r="M874" s="1" t="s">
        <v>494</v>
      </c>
      <c r="N874" s="1" t="s">
        <v>495</v>
      </c>
      <c r="O874" s="1" t="s">
        <v>496</v>
      </c>
      <c r="P874" s="20">
        <v>3</v>
      </c>
      <c r="Q874" s="1" t="s">
        <v>518</v>
      </c>
      <c r="R874" s="21" t="s">
        <v>519</v>
      </c>
      <c r="S874" s="1" t="s">
        <v>506</v>
      </c>
    </row>
    <row r="875" spans="1:19" ht="24" customHeight="1" x14ac:dyDescent="0.15">
      <c r="A875" s="1" t="s">
        <v>119</v>
      </c>
      <c r="B875" s="1" t="s">
        <v>120</v>
      </c>
      <c r="C875" s="1">
        <v>5619</v>
      </c>
      <c r="D875" s="18">
        <v>10</v>
      </c>
      <c r="E875" s="18">
        <v>6.5078038600000001</v>
      </c>
      <c r="F875" s="18">
        <v>-74.799511710000004</v>
      </c>
      <c r="G875" s="1">
        <v>10</v>
      </c>
      <c r="H875" s="1" t="s">
        <v>490</v>
      </c>
      <c r="I875" s="1" t="s">
        <v>122</v>
      </c>
      <c r="J875" s="1" t="s">
        <v>491</v>
      </c>
      <c r="K875" s="1" t="s">
        <v>494</v>
      </c>
      <c r="L875" s="1"/>
      <c r="M875" s="1" t="s">
        <v>494</v>
      </c>
      <c r="N875" s="1" t="s">
        <v>495</v>
      </c>
      <c r="O875" s="1" t="s">
        <v>496</v>
      </c>
      <c r="P875" s="20">
        <v>3</v>
      </c>
      <c r="Q875" s="1" t="s">
        <v>518</v>
      </c>
      <c r="R875" s="21" t="s">
        <v>519</v>
      </c>
      <c r="S875" s="1" t="s">
        <v>506</v>
      </c>
    </row>
    <row r="876" spans="1:19" ht="24" customHeight="1" x14ac:dyDescent="0.15">
      <c r="A876" s="1" t="s">
        <v>119</v>
      </c>
      <c r="B876" s="1" t="s">
        <v>120</v>
      </c>
      <c r="C876" s="1">
        <v>5620</v>
      </c>
      <c r="D876" s="18">
        <v>10</v>
      </c>
      <c r="E876" s="18">
        <v>6.50778531</v>
      </c>
      <c r="F876" s="18">
        <v>-74.799600080000005</v>
      </c>
      <c r="G876" s="1">
        <v>10</v>
      </c>
      <c r="H876" s="1" t="s">
        <v>490</v>
      </c>
      <c r="I876" s="1" t="s">
        <v>122</v>
      </c>
      <c r="J876" s="1" t="s">
        <v>491</v>
      </c>
      <c r="K876" s="1" t="s">
        <v>494</v>
      </c>
      <c r="L876" s="1"/>
      <c r="M876" s="1" t="s">
        <v>494</v>
      </c>
      <c r="N876" s="1" t="s">
        <v>495</v>
      </c>
      <c r="O876" s="1" t="s">
        <v>496</v>
      </c>
      <c r="P876" s="20">
        <v>3</v>
      </c>
      <c r="Q876" s="1" t="s">
        <v>518</v>
      </c>
      <c r="R876" s="21" t="s">
        <v>519</v>
      </c>
      <c r="S876" s="1" t="s">
        <v>506</v>
      </c>
    </row>
    <row r="877" spans="1:19" ht="24" customHeight="1" x14ac:dyDescent="0.15">
      <c r="A877" s="1" t="s">
        <v>119</v>
      </c>
      <c r="B877" s="1" t="s">
        <v>120</v>
      </c>
      <c r="C877" s="1">
        <v>5624</v>
      </c>
      <c r="D877" s="18">
        <v>10</v>
      </c>
      <c r="E877" s="18">
        <v>6.5077287500000001</v>
      </c>
      <c r="F877" s="18">
        <v>-74.79994773</v>
      </c>
      <c r="G877" s="1">
        <v>10</v>
      </c>
      <c r="H877" s="1" t="s">
        <v>490</v>
      </c>
      <c r="I877" s="1" t="s">
        <v>122</v>
      </c>
      <c r="J877" s="1" t="s">
        <v>491</v>
      </c>
      <c r="K877" s="1" t="s">
        <v>494</v>
      </c>
      <c r="L877" s="1"/>
      <c r="M877" s="1" t="s">
        <v>494</v>
      </c>
      <c r="N877" s="1" t="s">
        <v>495</v>
      </c>
      <c r="O877" s="1" t="s">
        <v>496</v>
      </c>
      <c r="P877" s="20">
        <v>3</v>
      </c>
      <c r="Q877" s="1" t="s">
        <v>518</v>
      </c>
      <c r="R877" s="21" t="s">
        <v>519</v>
      </c>
      <c r="S877" s="1" t="s">
        <v>506</v>
      </c>
    </row>
    <row r="878" spans="1:19" ht="24" customHeight="1" x14ac:dyDescent="0.15">
      <c r="A878" s="1" t="s">
        <v>119</v>
      </c>
      <c r="B878" s="1" t="s">
        <v>120</v>
      </c>
      <c r="C878" s="1">
        <v>5628</v>
      </c>
      <c r="D878" s="18">
        <v>10</v>
      </c>
      <c r="E878" s="18">
        <v>6.5077178599999996</v>
      </c>
      <c r="F878" s="18">
        <v>-74.800294429999994</v>
      </c>
      <c r="G878" s="1">
        <v>10</v>
      </c>
      <c r="H878" s="1" t="s">
        <v>490</v>
      </c>
      <c r="I878" s="1" t="s">
        <v>122</v>
      </c>
      <c r="J878" s="1" t="s">
        <v>491</v>
      </c>
      <c r="K878" s="1" t="s">
        <v>494</v>
      </c>
      <c r="L878" s="1"/>
      <c r="M878" s="1" t="s">
        <v>494</v>
      </c>
      <c r="N878" s="1" t="s">
        <v>495</v>
      </c>
      <c r="O878" s="1" t="s">
        <v>496</v>
      </c>
      <c r="P878" s="20">
        <v>3</v>
      </c>
      <c r="Q878" s="1" t="s">
        <v>518</v>
      </c>
      <c r="R878" s="21" t="s">
        <v>519</v>
      </c>
      <c r="S878" s="1" t="s">
        <v>506</v>
      </c>
    </row>
    <row r="879" spans="1:19" ht="24" customHeight="1" x14ac:dyDescent="0.15">
      <c r="A879" s="1" t="s">
        <v>119</v>
      </c>
      <c r="B879" s="1" t="s">
        <v>120</v>
      </c>
      <c r="C879" s="1">
        <v>5629</v>
      </c>
      <c r="D879" s="18">
        <v>10</v>
      </c>
      <c r="E879" s="18">
        <v>6.5077323099999997</v>
      </c>
      <c r="F879" s="18">
        <v>-74.800383510000003</v>
      </c>
      <c r="G879" s="1">
        <v>10</v>
      </c>
      <c r="H879" s="1" t="s">
        <v>490</v>
      </c>
      <c r="I879" s="1" t="s">
        <v>122</v>
      </c>
      <c r="J879" s="1" t="s">
        <v>491</v>
      </c>
      <c r="K879" s="1" t="s">
        <v>494</v>
      </c>
      <c r="L879" s="1"/>
      <c r="M879" s="1" t="s">
        <v>494</v>
      </c>
      <c r="N879" s="1" t="s">
        <v>495</v>
      </c>
      <c r="O879" s="1" t="s">
        <v>496</v>
      </c>
      <c r="P879" s="20">
        <v>3</v>
      </c>
      <c r="Q879" s="1" t="s">
        <v>518</v>
      </c>
      <c r="R879" s="21" t="s">
        <v>519</v>
      </c>
      <c r="S879" s="1" t="s">
        <v>506</v>
      </c>
    </row>
    <row r="880" spans="1:19" ht="24" customHeight="1" x14ac:dyDescent="0.15">
      <c r="A880" s="1" t="s">
        <v>119</v>
      </c>
      <c r="B880" s="1" t="s">
        <v>120</v>
      </c>
      <c r="C880" s="1">
        <v>5630</v>
      </c>
      <c r="D880" s="18">
        <v>10</v>
      </c>
      <c r="E880" s="18">
        <v>6.5077484500000002</v>
      </c>
      <c r="F880" s="18">
        <v>-74.800472350000007</v>
      </c>
      <c r="G880" s="1">
        <v>10</v>
      </c>
      <c r="H880" s="1" t="s">
        <v>490</v>
      </c>
      <c r="I880" s="1" t="s">
        <v>122</v>
      </c>
      <c r="J880" s="1" t="s">
        <v>491</v>
      </c>
      <c r="K880" s="1" t="s">
        <v>494</v>
      </c>
      <c r="L880" s="1"/>
      <c r="M880" s="1" t="s">
        <v>494</v>
      </c>
      <c r="N880" s="1" t="s">
        <v>495</v>
      </c>
      <c r="O880" s="1" t="s">
        <v>496</v>
      </c>
      <c r="P880" s="20">
        <v>3</v>
      </c>
      <c r="Q880" s="1" t="s">
        <v>518</v>
      </c>
      <c r="R880" s="21" t="s">
        <v>519</v>
      </c>
      <c r="S880" s="1" t="s">
        <v>506</v>
      </c>
    </row>
    <row r="881" spans="1:19" ht="24" customHeight="1" x14ac:dyDescent="0.15">
      <c r="A881" s="1" t="s">
        <v>119</v>
      </c>
      <c r="B881" s="1" t="s">
        <v>120</v>
      </c>
      <c r="C881" s="1">
        <v>5631</v>
      </c>
      <c r="D881" s="18">
        <v>10</v>
      </c>
      <c r="E881" s="18">
        <v>6.50776982</v>
      </c>
      <c r="F881" s="18">
        <v>-74.800559789999994</v>
      </c>
      <c r="G881" s="1">
        <v>10</v>
      </c>
      <c r="H881" s="1" t="s">
        <v>490</v>
      </c>
      <c r="I881" s="1" t="s">
        <v>122</v>
      </c>
      <c r="J881" s="1" t="s">
        <v>491</v>
      </c>
      <c r="K881" s="1" t="s">
        <v>494</v>
      </c>
      <c r="L881" s="1"/>
      <c r="M881" s="1" t="s">
        <v>494</v>
      </c>
      <c r="N881" s="1" t="s">
        <v>495</v>
      </c>
      <c r="O881" s="1" t="s">
        <v>496</v>
      </c>
      <c r="P881" s="20">
        <v>3</v>
      </c>
      <c r="Q881" s="1" t="s">
        <v>518</v>
      </c>
      <c r="R881" s="21" t="s">
        <v>519</v>
      </c>
      <c r="S881" s="1" t="s">
        <v>506</v>
      </c>
    </row>
    <row r="882" spans="1:19" ht="24" customHeight="1" x14ac:dyDescent="0.15">
      <c r="A882" s="1" t="s">
        <v>119</v>
      </c>
      <c r="B882" s="1" t="s">
        <v>120</v>
      </c>
      <c r="C882" s="1">
        <v>5638</v>
      </c>
      <c r="D882" s="18">
        <v>10</v>
      </c>
      <c r="E882" s="18">
        <v>6.5081213499999997</v>
      </c>
      <c r="F882" s="18">
        <v>-74.801067660000001</v>
      </c>
      <c r="G882" s="1">
        <v>10</v>
      </c>
      <c r="H882" s="1" t="s">
        <v>490</v>
      </c>
      <c r="I882" s="1" t="s">
        <v>122</v>
      </c>
      <c r="J882" s="1" t="s">
        <v>491</v>
      </c>
      <c r="K882" s="1" t="s">
        <v>494</v>
      </c>
      <c r="L882" s="1"/>
      <c r="M882" s="1" t="s">
        <v>494</v>
      </c>
      <c r="N882" s="1" t="s">
        <v>495</v>
      </c>
      <c r="O882" s="1" t="s">
        <v>496</v>
      </c>
      <c r="P882" s="20">
        <v>3</v>
      </c>
      <c r="Q882" s="1" t="s">
        <v>518</v>
      </c>
      <c r="R882" s="21" t="s">
        <v>519</v>
      </c>
      <c r="S882" s="1" t="s">
        <v>506</v>
      </c>
    </row>
    <row r="883" spans="1:19" ht="24" customHeight="1" x14ac:dyDescent="0.15">
      <c r="A883" s="1" t="s">
        <v>119</v>
      </c>
      <c r="B883" s="1" t="s">
        <v>120</v>
      </c>
      <c r="C883" s="1">
        <v>5640</v>
      </c>
      <c r="D883" s="18">
        <v>10</v>
      </c>
      <c r="E883" s="18">
        <v>6.5082414699999998</v>
      </c>
      <c r="F883" s="18">
        <v>-74.801200390000005</v>
      </c>
      <c r="G883" s="1">
        <v>10</v>
      </c>
      <c r="H883" s="1" t="s">
        <v>490</v>
      </c>
      <c r="I883" s="1" t="s">
        <v>122</v>
      </c>
      <c r="J883" s="1" t="s">
        <v>491</v>
      </c>
      <c r="K883" s="1" t="s">
        <v>494</v>
      </c>
      <c r="L883" s="1"/>
      <c r="M883" s="1" t="s">
        <v>494</v>
      </c>
      <c r="N883" s="1" t="s">
        <v>495</v>
      </c>
      <c r="O883" s="1" t="s">
        <v>496</v>
      </c>
      <c r="P883" s="20">
        <v>3</v>
      </c>
      <c r="Q883" s="1" t="s">
        <v>518</v>
      </c>
      <c r="R883" s="21" t="s">
        <v>519</v>
      </c>
      <c r="S883" s="1" t="s">
        <v>506</v>
      </c>
    </row>
    <row r="884" spans="1:19" ht="24" customHeight="1" x14ac:dyDescent="0.15">
      <c r="A884" s="1" t="s">
        <v>119</v>
      </c>
      <c r="B884" s="1" t="s">
        <v>120</v>
      </c>
      <c r="C884" s="1">
        <v>5641</v>
      </c>
      <c r="D884" s="18">
        <v>10</v>
      </c>
      <c r="E884" s="18">
        <v>6.5083017500000002</v>
      </c>
      <c r="F884" s="18">
        <v>-74.80126697</v>
      </c>
      <c r="G884" s="1">
        <v>10</v>
      </c>
      <c r="H884" s="1" t="s">
        <v>490</v>
      </c>
      <c r="I884" s="1" t="s">
        <v>122</v>
      </c>
      <c r="J884" s="1" t="s">
        <v>491</v>
      </c>
      <c r="K884" s="1" t="s">
        <v>494</v>
      </c>
      <c r="L884" s="1"/>
      <c r="M884" s="1" t="s">
        <v>494</v>
      </c>
      <c r="N884" s="1" t="s">
        <v>495</v>
      </c>
      <c r="O884" s="1" t="s">
        <v>496</v>
      </c>
      <c r="P884" s="20">
        <v>3</v>
      </c>
      <c r="Q884" s="1" t="s">
        <v>518</v>
      </c>
      <c r="R884" s="21" t="s">
        <v>519</v>
      </c>
      <c r="S884" s="1" t="s">
        <v>506</v>
      </c>
    </row>
    <row r="885" spans="1:19" ht="24" customHeight="1" x14ac:dyDescent="0.15">
      <c r="A885" s="1" t="s">
        <v>119</v>
      </c>
      <c r="B885" s="1" t="s">
        <v>120</v>
      </c>
      <c r="C885" s="1">
        <v>5642</v>
      </c>
      <c r="D885" s="18">
        <v>10</v>
      </c>
      <c r="E885" s="18">
        <v>6.50836229</v>
      </c>
      <c r="F885" s="18">
        <v>-74.801333549999995</v>
      </c>
      <c r="G885" s="1">
        <v>10</v>
      </c>
      <c r="H885" s="1" t="s">
        <v>490</v>
      </c>
      <c r="I885" s="1" t="s">
        <v>122</v>
      </c>
      <c r="J885" s="1" t="s">
        <v>491</v>
      </c>
      <c r="K885" s="1" t="s">
        <v>494</v>
      </c>
      <c r="L885" s="1"/>
      <c r="M885" s="1" t="s">
        <v>494</v>
      </c>
      <c r="N885" s="1" t="s">
        <v>495</v>
      </c>
      <c r="O885" s="1" t="s">
        <v>496</v>
      </c>
      <c r="P885" s="20">
        <v>3</v>
      </c>
      <c r="Q885" s="1" t="s">
        <v>518</v>
      </c>
      <c r="R885" s="21" t="s">
        <v>519</v>
      </c>
      <c r="S885" s="1" t="s">
        <v>506</v>
      </c>
    </row>
    <row r="886" spans="1:19" ht="24" customHeight="1" x14ac:dyDescent="0.15">
      <c r="A886" s="1" t="s">
        <v>119</v>
      </c>
      <c r="B886" s="1" t="s">
        <v>120</v>
      </c>
      <c r="C886" s="1">
        <v>5643</v>
      </c>
      <c r="D886" s="18">
        <v>10</v>
      </c>
      <c r="E886" s="18">
        <v>6.5084229300000001</v>
      </c>
      <c r="F886" s="18">
        <v>-74.801400310000005</v>
      </c>
      <c r="G886" s="1">
        <v>10</v>
      </c>
      <c r="H886" s="1" t="s">
        <v>490</v>
      </c>
      <c r="I886" s="1" t="s">
        <v>122</v>
      </c>
      <c r="J886" s="1" t="s">
        <v>491</v>
      </c>
      <c r="K886" s="1" t="s">
        <v>494</v>
      </c>
      <c r="L886" s="1"/>
      <c r="M886" s="1" t="s">
        <v>494</v>
      </c>
      <c r="N886" s="1" t="s">
        <v>495</v>
      </c>
      <c r="O886" s="1" t="s">
        <v>496</v>
      </c>
      <c r="P886" s="20">
        <v>3</v>
      </c>
      <c r="Q886" s="1" t="s">
        <v>518</v>
      </c>
      <c r="R886" s="21" t="s">
        <v>519</v>
      </c>
      <c r="S886" s="1" t="s">
        <v>506</v>
      </c>
    </row>
    <row r="887" spans="1:19" ht="24" customHeight="1" x14ac:dyDescent="0.15">
      <c r="A887" s="1" t="s">
        <v>119</v>
      </c>
      <c r="B887" s="1" t="s">
        <v>120</v>
      </c>
      <c r="C887" s="1">
        <v>5644</v>
      </c>
      <c r="D887" s="18">
        <v>10</v>
      </c>
      <c r="E887" s="18">
        <v>6.5084832500000003</v>
      </c>
      <c r="F887" s="18">
        <v>-74.801467070000001</v>
      </c>
      <c r="G887" s="1">
        <v>10</v>
      </c>
      <c r="H887" s="1" t="s">
        <v>490</v>
      </c>
      <c r="I887" s="1" t="s">
        <v>122</v>
      </c>
      <c r="J887" s="1" t="s">
        <v>491</v>
      </c>
      <c r="K887" s="1" t="s">
        <v>494</v>
      </c>
      <c r="L887" s="1"/>
      <c r="M887" s="1" t="s">
        <v>494</v>
      </c>
      <c r="N887" s="1" t="s">
        <v>495</v>
      </c>
      <c r="O887" s="1" t="s">
        <v>496</v>
      </c>
      <c r="P887" s="20">
        <v>3</v>
      </c>
      <c r="Q887" s="1" t="s">
        <v>518</v>
      </c>
      <c r="R887" s="21" t="s">
        <v>519</v>
      </c>
      <c r="S887" s="1" t="s">
        <v>506</v>
      </c>
    </row>
    <row r="888" spans="1:19" ht="24" customHeight="1" x14ac:dyDescent="0.15">
      <c r="A888" s="1" t="s">
        <v>119</v>
      </c>
      <c r="B888" s="1" t="s">
        <v>120</v>
      </c>
      <c r="C888" s="1">
        <v>5645</v>
      </c>
      <c r="D888" s="18">
        <v>10</v>
      </c>
      <c r="E888" s="18">
        <v>6.5085434099999997</v>
      </c>
      <c r="F888" s="18">
        <v>-74.80153353</v>
      </c>
      <c r="G888" s="1">
        <v>10</v>
      </c>
      <c r="H888" s="1" t="s">
        <v>490</v>
      </c>
      <c r="I888" s="1" t="s">
        <v>122</v>
      </c>
      <c r="J888" s="1" t="s">
        <v>491</v>
      </c>
      <c r="K888" s="1" t="s">
        <v>494</v>
      </c>
      <c r="L888" s="1"/>
      <c r="M888" s="1" t="s">
        <v>494</v>
      </c>
      <c r="N888" s="1" t="s">
        <v>495</v>
      </c>
      <c r="O888" s="1" t="s">
        <v>496</v>
      </c>
      <c r="P888" s="20">
        <v>3</v>
      </c>
      <c r="Q888" s="1" t="s">
        <v>518</v>
      </c>
      <c r="R888" s="21" t="s">
        <v>519</v>
      </c>
      <c r="S888" s="1" t="s">
        <v>506</v>
      </c>
    </row>
    <row r="889" spans="1:19" ht="24" customHeight="1" x14ac:dyDescent="0.15">
      <c r="A889" s="1" t="s">
        <v>119</v>
      </c>
      <c r="B889" s="1" t="s">
        <v>120</v>
      </c>
      <c r="C889" s="1">
        <v>5646</v>
      </c>
      <c r="D889" s="18">
        <v>10</v>
      </c>
      <c r="E889" s="18">
        <v>6.5086033900000002</v>
      </c>
      <c r="F889" s="18">
        <v>-74.801599640000006</v>
      </c>
      <c r="G889" s="1">
        <v>10</v>
      </c>
      <c r="H889" s="1" t="s">
        <v>490</v>
      </c>
      <c r="I889" s="1" t="s">
        <v>122</v>
      </c>
      <c r="J889" s="1" t="s">
        <v>491</v>
      </c>
      <c r="K889" s="1" t="s">
        <v>494</v>
      </c>
      <c r="L889" s="1"/>
      <c r="M889" s="1" t="s">
        <v>494</v>
      </c>
      <c r="N889" s="1" t="s">
        <v>495</v>
      </c>
      <c r="O889" s="1" t="s">
        <v>496</v>
      </c>
      <c r="P889" s="20">
        <v>3</v>
      </c>
      <c r="Q889" s="1" t="s">
        <v>518</v>
      </c>
      <c r="R889" s="21" t="s">
        <v>519</v>
      </c>
      <c r="S889" s="1" t="s">
        <v>506</v>
      </c>
    </row>
    <row r="890" spans="1:19" ht="24" customHeight="1" x14ac:dyDescent="0.15">
      <c r="A890" s="1" t="s">
        <v>119</v>
      </c>
      <c r="B890" s="1" t="s">
        <v>120</v>
      </c>
      <c r="C890" s="1">
        <v>5647</v>
      </c>
      <c r="D890" s="18">
        <v>10</v>
      </c>
      <c r="E890" s="18">
        <v>6.5086631600000002</v>
      </c>
      <c r="F890" s="18">
        <v>-74.801665560000004</v>
      </c>
      <c r="G890" s="1">
        <v>10</v>
      </c>
      <c r="H890" s="1" t="s">
        <v>490</v>
      </c>
      <c r="I890" s="1" t="s">
        <v>122</v>
      </c>
      <c r="J890" s="1" t="s">
        <v>491</v>
      </c>
      <c r="K890" s="1" t="s">
        <v>494</v>
      </c>
      <c r="L890" s="1"/>
      <c r="M890" s="1" t="s">
        <v>494</v>
      </c>
      <c r="N890" s="1" t="s">
        <v>495</v>
      </c>
      <c r="O890" s="1" t="s">
        <v>496</v>
      </c>
      <c r="P890" s="20">
        <v>3</v>
      </c>
      <c r="Q890" s="1" t="s">
        <v>518</v>
      </c>
      <c r="R890" s="21" t="s">
        <v>519</v>
      </c>
      <c r="S890" s="1" t="s">
        <v>506</v>
      </c>
    </row>
    <row r="891" spans="1:19" ht="24" customHeight="1" x14ac:dyDescent="0.15">
      <c r="A891" s="1" t="s">
        <v>119</v>
      </c>
      <c r="B891" s="1" t="s">
        <v>120</v>
      </c>
      <c r="C891" s="1">
        <v>5648</v>
      </c>
      <c r="D891" s="18">
        <v>10</v>
      </c>
      <c r="E891" s="18">
        <v>6.5087226400000002</v>
      </c>
      <c r="F891" s="18">
        <v>-74.801731610000004</v>
      </c>
      <c r="G891" s="1">
        <v>10</v>
      </c>
      <c r="H891" s="1" t="s">
        <v>490</v>
      </c>
      <c r="I891" s="1" t="s">
        <v>122</v>
      </c>
      <c r="J891" s="1" t="s">
        <v>491</v>
      </c>
      <c r="K891" s="1" t="s">
        <v>494</v>
      </c>
      <c r="L891" s="1"/>
      <c r="M891" s="1" t="s">
        <v>494</v>
      </c>
      <c r="N891" s="1" t="s">
        <v>495</v>
      </c>
      <c r="O891" s="1" t="s">
        <v>496</v>
      </c>
      <c r="P891" s="20">
        <v>3</v>
      </c>
      <c r="Q891" s="1" t="s">
        <v>518</v>
      </c>
      <c r="R891" s="21" t="s">
        <v>519</v>
      </c>
      <c r="S891" s="1" t="s">
        <v>506</v>
      </c>
    </row>
    <row r="892" spans="1:19" ht="24" customHeight="1" x14ac:dyDescent="0.15">
      <c r="A892" s="1" t="s">
        <v>119</v>
      </c>
      <c r="B892" s="1" t="s">
        <v>120</v>
      </c>
      <c r="C892" s="1">
        <v>5649</v>
      </c>
      <c r="D892" s="18">
        <v>10</v>
      </c>
      <c r="E892" s="18">
        <v>6.5087816199999997</v>
      </c>
      <c r="F892" s="18">
        <v>-74.801798169999998</v>
      </c>
      <c r="G892" s="1">
        <v>10</v>
      </c>
      <c r="H892" s="1" t="s">
        <v>490</v>
      </c>
      <c r="I892" s="1" t="s">
        <v>122</v>
      </c>
      <c r="J892" s="1" t="s">
        <v>491</v>
      </c>
      <c r="K892" s="1" t="s">
        <v>494</v>
      </c>
      <c r="L892" s="1"/>
      <c r="M892" s="1" t="s">
        <v>494</v>
      </c>
      <c r="N892" s="1" t="s">
        <v>495</v>
      </c>
      <c r="O892" s="1" t="s">
        <v>496</v>
      </c>
      <c r="P892" s="20">
        <v>3</v>
      </c>
      <c r="Q892" s="1" t="s">
        <v>518</v>
      </c>
      <c r="R892" s="21" t="s">
        <v>519</v>
      </c>
      <c r="S892" s="1" t="s">
        <v>506</v>
      </c>
    </row>
    <row r="893" spans="1:19" ht="24" customHeight="1" x14ac:dyDescent="0.15">
      <c r="A893" s="1" t="s">
        <v>119</v>
      </c>
      <c r="B893" s="1" t="s">
        <v>120</v>
      </c>
      <c r="C893" s="1">
        <v>5650</v>
      </c>
      <c r="D893" s="18">
        <v>10</v>
      </c>
      <c r="E893" s="18">
        <v>6.5088394799999998</v>
      </c>
      <c r="F893" s="18">
        <v>-74.801865609999993</v>
      </c>
      <c r="G893" s="1">
        <v>10</v>
      </c>
      <c r="H893" s="1" t="s">
        <v>490</v>
      </c>
      <c r="I893" s="1" t="s">
        <v>122</v>
      </c>
      <c r="J893" s="1" t="s">
        <v>491</v>
      </c>
      <c r="K893" s="1" t="s">
        <v>494</v>
      </c>
      <c r="L893" s="1"/>
      <c r="M893" s="1" t="s">
        <v>494</v>
      </c>
      <c r="N893" s="1" t="s">
        <v>495</v>
      </c>
      <c r="O893" s="1" t="s">
        <v>496</v>
      </c>
      <c r="P893" s="20">
        <v>3</v>
      </c>
      <c r="Q893" s="1" t="s">
        <v>518</v>
      </c>
      <c r="R893" s="21" t="s">
        <v>519</v>
      </c>
      <c r="S893" s="1" t="s">
        <v>506</v>
      </c>
    </row>
    <row r="894" spans="1:19" ht="24" customHeight="1" x14ac:dyDescent="0.15">
      <c r="A894" s="1" t="s">
        <v>119</v>
      </c>
      <c r="B894" s="1" t="s">
        <v>120</v>
      </c>
      <c r="C894" s="1">
        <v>5685</v>
      </c>
      <c r="D894" s="18">
        <v>10</v>
      </c>
      <c r="E894" s="18">
        <v>6.5073900599999996</v>
      </c>
      <c r="F894" s="18">
        <v>-74.804211379999998</v>
      </c>
      <c r="G894" s="1">
        <v>10</v>
      </c>
      <c r="H894" s="1" t="s">
        <v>490</v>
      </c>
      <c r="I894" s="1" t="s">
        <v>122</v>
      </c>
      <c r="J894" s="1" t="s">
        <v>491</v>
      </c>
      <c r="K894" s="1" t="s">
        <v>494</v>
      </c>
      <c r="L894" s="1"/>
      <c r="M894" s="1" t="s">
        <v>494</v>
      </c>
      <c r="N894" s="1" t="s">
        <v>495</v>
      </c>
      <c r="O894" s="1" t="s">
        <v>496</v>
      </c>
      <c r="P894" s="20">
        <v>3</v>
      </c>
      <c r="Q894" s="1" t="s">
        <v>518</v>
      </c>
      <c r="R894" s="21" t="s">
        <v>519</v>
      </c>
      <c r="S894" s="1" t="s">
        <v>506</v>
      </c>
    </row>
    <row r="895" spans="1:19" ht="24" customHeight="1" x14ac:dyDescent="0.15">
      <c r="A895" s="1" t="s">
        <v>119</v>
      </c>
      <c r="B895" s="1" t="s">
        <v>120</v>
      </c>
      <c r="C895" s="1">
        <v>5686</v>
      </c>
      <c r="D895" s="18">
        <v>10</v>
      </c>
      <c r="E895" s="18">
        <v>6.5074495800000003</v>
      </c>
      <c r="F895" s="18">
        <v>-74.804278949999997</v>
      </c>
      <c r="G895" s="1">
        <v>10</v>
      </c>
      <c r="H895" s="1" t="s">
        <v>490</v>
      </c>
      <c r="I895" s="1" t="s">
        <v>122</v>
      </c>
      <c r="J895" s="1" t="s">
        <v>491</v>
      </c>
      <c r="K895" s="1" t="s">
        <v>494</v>
      </c>
      <c r="L895" s="1"/>
      <c r="M895" s="1" t="s">
        <v>494</v>
      </c>
      <c r="N895" s="1" t="s">
        <v>495</v>
      </c>
      <c r="O895" s="1" t="s">
        <v>496</v>
      </c>
      <c r="P895" s="20">
        <v>3</v>
      </c>
      <c r="Q895" s="1" t="s">
        <v>518</v>
      </c>
      <c r="R895" s="21" t="s">
        <v>519</v>
      </c>
      <c r="S895" s="1" t="s">
        <v>506</v>
      </c>
    </row>
    <row r="896" spans="1:19" ht="24" customHeight="1" x14ac:dyDescent="0.15">
      <c r="A896" s="1" t="s">
        <v>119</v>
      </c>
      <c r="B896" s="1" t="s">
        <v>120</v>
      </c>
      <c r="C896" s="1">
        <v>5701</v>
      </c>
      <c r="D896" s="18">
        <v>10</v>
      </c>
      <c r="E896" s="18">
        <v>6.5074335100000003</v>
      </c>
      <c r="F896" s="18">
        <v>-74.805368060000006</v>
      </c>
      <c r="G896" s="1">
        <v>10</v>
      </c>
      <c r="H896" s="1" t="s">
        <v>490</v>
      </c>
      <c r="I896" s="1" t="s">
        <v>122</v>
      </c>
      <c r="J896" s="1" t="s">
        <v>491</v>
      </c>
      <c r="K896" s="1" t="s">
        <v>494</v>
      </c>
      <c r="L896" s="1"/>
      <c r="M896" s="1" t="s">
        <v>494</v>
      </c>
      <c r="N896" s="1" t="s">
        <v>495</v>
      </c>
      <c r="O896" s="1" t="s">
        <v>496</v>
      </c>
      <c r="P896" s="20">
        <v>3</v>
      </c>
      <c r="Q896" s="1" t="s">
        <v>518</v>
      </c>
      <c r="R896" s="21" t="s">
        <v>519</v>
      </c>
      <c r="S896" s="1" t="s">
        <v>506</v>
      </c>
    </row>
    <row r="897" spans="1:19" ht="24" customHeight="1" x14ac:dyDescent="0.15">
      <c r="A897" s="1" t="s">
        <v>119</v>
      </c>
      <c r="B897" s="1" t="s">
        <v>120</v>
      </c>
      <c r="C897" s="1">
        <v>5706</v>
      </c>
      <c r="D897" s="18">
        <v>10</v>
      </c>
      <c r="E897" s="18">
        <v>6.5071278599999998</v>
      </c>
      <c r="F897" s="18">
        <v>-74.805672709999996</v>
      </c>
      <c r="G897" s="1">
        <v>10</v>
      </c>
      <c r="H897" s="1" t="s">
        <v>490</v>
      </c>
      <c r="I897" s="1" t="s">
        <v>122</v>
      </c>
      <c r="J897" s="1" t="s">
        <v>491</v>
      </c>
      <c r="K897" s="1" t="s">
        <v>494</v>
      </c>
      <c r="L897" s="1"/>
      <c r="M897" s="1" t="s">
        <v>494</v>
      </c>
      <c r="N897" s="1" t="s">
        <v>495</v>
      </c>
      <c r="O897" s="1" t="s">
        <v>496</v>
      </c>
      <c r="P897" s="20">
        <v>3</v>
      </c>
      <c r="Q897" s="1" t="s">
        <v>518</v>
      </c>
      <c r="R897" s="21" t="s">
        <v>519</v>
      </c>
      <c r="S897" s="1" t="s">
        <v>506</v>
      </c>
    </row>
    <row r="898" spans="1:19" ht="24" customHeight="1" x14ac:dyDescent="0.15">
      <c r="A898" s="1" t="s">
        <v>119</v>
      </c>
      <c r="B898" s="1" t="s">
        <v>120</v>
      </c>
      <c r="C898" s="1">
        <v>5707</v>
      </c>
      <c r="D898" s="18">
        <v>10</v>
      </c>
      <c r="E898" s="18">
        <v>6.5070986199999998</v>
      </c>
      <c r="F898" s="18">
        <v>-74.805752240000004</v>
      </c>
      <c r="G898" s="1">
        <v>10</v>
      </c>
      <c r="H898" s="1" t="s">
        <v>490</v>
      </c>
      <c r="I898" s="1" t="s">
        <v>122</v>
      </c>
      <c r="J898" s="1" t="s">
        <v>491</v>
      </c>
      <c r="K898" s="1" t="s">
        <v>494</v>
      </c>
      <c r="L898" s="1"/>
      <c r="M898" s="1" t="s">
        <v>494</v>
      </c>
      <c r="N898" s="1" t="s">
        <v>495</v>
      </c>
      <c r="O898" s="1" t="s">
        <v>496</v>
      </c>
      <c r="P898" s="20">
        <v>3</v>
      </c>
      <c r="Q898" s="1" t="s">
        <v>518</v>
      </c>
      <c r="R898" s="21" t="s">
        <v>519</v>
      </c>
      <c r="S898" s="1" t="s">
        <v>506</v>
      </c>
    </row>
    <row r="899" spans="1:19" ht="24" customHeight="1" x14ac:dyDescent="0.15">
      <c r="A899" s="1" t="s">
        <v>119</v>
      </c>
      <c r="B899" s="1" t="s">
        <v>120</v>
      </c>
      <c r="C899" s="1">
        <v>5708</v>
      </c>
      <c r="D899" s="18">
        <v>10</v>
      </c>
      <c r="E899" s="18">
        <v>6.50708822</v>
      </c>
      <c r="F899" s="18">
        <v>-74.805838109999996</v>
      </c>
      <c r="G899" s="1">
        <v>10</v>
      </c>
      <c r="H899" s="1" t="s">
        <v>490</v>
      </c>
      <c r="I899" s="1" t="s">
        <v>122</v>
      </c>
      <c r="J899" s="1" t="s">
        <v>491</v>
      </c>
      <c r="K899" s="1" t="s">
        <v>494</v>
      </c>
      <c r="L899" s="1"/>
      <c r="M899" s="1" t="s">
        <v>494</v>
      </c>
      <c r="N899" s="1" t="s">
        <v>495</v>
      </c>
      <c r="O899" s="1" t="s">
        <v>496</v>
      </c>
      <c r="P899" s="20">
        <v>3</v>
      </c>
      <c r="Q899" s="1" t="s">
        <v>518</v>
      </c>
      <c r="R899" s="21" t="s">
        <v>519</v>
      </c>
      <c r="S899" s="1" t="s">
        <v>506</v>
      </c>
    </row>
    <row r="900" spans="1:19" ht="24" customHeight="1" x14ac:dyDescent="0.15">
      <c r="A900" s="1" t="s">
        <v>119</v>
      </c>
      <c r="B900" s="1" t="s">
        <v>120</v>
      </c>
      <c r="C900" s="1">
        <v>5709</v>
      </c>
      <c r="D900" s="18">
        <v>10</v>
      </c>
      <c r="E900" s="18">
        <v>6.5070951299999997</v>
      </c>
      <c r="F900" s="18">
        <v>-74.805926679999999</v>
      </c>
      <c r="G900" s="1">
        <v>10</v>
      </c>
      <c r="H900" s="1" t="s">
        <v>490</v>
      </c>
      <c r="I900" s="1" t="s">
        <v>122</v>
      </c>
      <c r="J900" s="1" t="s">
        <v>491</v>
      </c>
      <c r="K900" s="1" t="s">
        <v>494</v>
      </c>
      <c r="L900" s="1"/>
      <c r="M900" s="1" t="s">
        <v>494</v>
      </c>
      <c r="N900" s="1" t="s">
        <v>495</v>
      </c>
      <c r="O900" s="1" t="s">
        <v>496</v>
      </c>
      <c r="P900" s="20">
        <v>3</v>
      </c>
      <c r="Q900" s="1" t="s">
        <v>518</v>
      </c>
      <c r="R900" s="21" t="s">
        <v>519</v>
      </c>
      <c r="S900" s="1" t="s">
        <v>506</v>
      </c>
    </row>
    <row r="901" spans="1:19" ht="24" customHeight="1" x14ac:dyDescent="0.15">
      <c r="A901" s="1" t="s">
        <v>119</v>
      </c>
      <c r="B901" s="1" t="s">
        <v>120</v>
      </c>
      <c r="C901" s="1">
        <v>5710</v>
      </c>
      <c r="D901" s="18">
        <v>10</v>
      </c>
      <c r="E901" s="18">
        <v>6.5071040399999998</v>
      </c>
      <c r="F901" s="18">
        <v>-74.806015520000003</v>
      </c>
      <c r="G901" s="1">
        <v>10</v>
      </c>
      <c r="H901" s="1" t="s">
        <v>490</v>
      </c>
      <c r="I901" s="1" t="s">
        <v>122</v>
      </c>
      <c r="J901" s="1" t="s">
        <v>491</v>
      </c>
      <c r="K901" s="1" t="s">
        <v>494</v>
      </c>
      <c r="L901" s="1"/>
      <c r="M901" s="1" t="s">
        <v>494</v>
      </c>
      <c r="N901" s="1" t="s">
        <v>495</v>
      </c>
      <c r="O901" s="1" t="s">
        <v>496</v>
      </c>
      <c r="P901" s="20">
        <v>3</v>
      </c>
      <c r="Q901" s="1" t="s">
        <v>518</v>
      </c>
      <c r="R901" s="21" t="s">
        <v>519</v>
      </c>
      <c r="S901" s="1" t="s">
        <v>506</v>
      </c>
    </row>
    <row r="902" spans="1:19" ht="24" customHeight="1" x14ac:dyDescent="0.15">
      <c r="A902" s="1" t="s">
        <v>119</v>
      </c>
      <c r="B902" s="1" t="s">
        <v>120</v>
      </c>
      <c r="C902" s="1">
        <v>5711</v>
      </c>
      <c r="D902" s="18">
        <v>10</v>
      </c>
      <c r="E902" s="18">
        <v>6.5071092200000002</v>
      </c>
      <c r="F902" s="18">
        <v>-74.806104509999997</v>
      </c>
      <c r="G902" s="1">
        <v>10</v>
      </c>
      <c r="H902" s="1" t="s">
        <v>490</v>
      </c>
      <c r="I902" s="1" t="s">
        <v>122</v>
      </c>
      <c r="J902" s="1" t="s">
        <v>491</v>
      </c>
      <c r="K902" s="1" t="s">
        <v>494</v>
      </c>
      <c r="L902" s="1"/>
      <c r="M902" s="1" t="s">
        <v>494</v>
      </c>
      <c r="N902" s="1" t="s">
        <v>495</v>
      </c>
      <c r="O902" s="1" t="s">
        <v>496</v>
      </c>
      <c r="P902" s="20">
        <v>3</v>
      </c>
      <c r="Q902" s="1" t="s">
        <v>518</v>
      </c>
      <c r="R902" s="21" t="s">
        <v>519</v>
      </c>
      <c r="S902" s="1" t="s">
        <v>506</v>
      </c>
    </row>
    <row r="903" spans="1:19" ht="24" customHeight="1" x14ac:dyDescent="0.15">
      <c r="A903" s="1" t="s">
        <v>119</v>
      </c>
      <c r="B903" s="1" t="s">
        <v>120</v>
      </c>
      <c r="C903" s="1">
        <v>5712</v>
      </c>
      <c r="D903" s="18">
        <v>10</v>
      </c>
      <c r="E903" s="18">
        <v>6.5070919700000003</v>
      </c>
      <c r="F903" s="18">
        <v>-74.806192909999993</v>
      </c>
      <c r="G903" s="1">
        <v>10</v>
      </c>
      <c r="H903" s="1" t="s">
        <v>490</v>
      </c>
      <c r="I903" s="1" t="s">
        <v>122</v>
      </c>
      <c r="J903" s="1" t="s">
        <v>491</v>
      </c>
      <c r="K903" s="1" t="s">
        <v>494</v>
      </c>
      <c r="L903" s="1"/>
      <c r="M903" s="1" t="s">
        <v>494</v>
      </c>
      <c r="N903" s="1" t="s">
        <v>495</v>
      </c>
      <c r="O903" s="1" t="s">
        <v>496</v>
      </c>
      <c r="P903" s="20">
        <v>3</v>
      </c>
      <c r="Q903" s="1" t="s">
        <v>518</v>
      </c>
      <c r="R903" s="21" t="s">
        <v>519</v>
      </c>
      <c r="S903" s="1" t="s">
        <v>506</v>
      </c>
    </row>
    <row r="904" spans="1:19" ht="24" customHeight="1" x14ac:dyDescent="0.15">
      <c r="A904" s="1" t="s">
        <v>119</v>
      </c>
      <c r="B904" s="1" t="s">
        <v>120</v>
      </c>
      <c r="C904" s="1">
        <v>5713</v>
      </c>
      <c r="D904" s="18">
        <v>10</v>
      </c>
      <c r="E904" s="18">
        <v>6.5070426499999998</v>
      </c>
      <c r="F904" s="18">
        <v>-74.806267509999998</v>
      </c>
      <c r="G904" s="1">
        <v>10</v>
      </c>
      <c r="H904" s="1" t="s">
        <v>490</v>
      </c>
      <c r="I904" s="1" t="s">
        <v>122</v>
      </c>
      <c r="J904" s="1" t="s">
        <v>491</v>
      </c>
      <c r="K904" s="1" t="s">
        <v>494</v>
      </c>
      <c r="L904" s="1"/>
      <c r="M904" s="1" t="s">
        <v>494</v>
      </c>
      <c r="N904" s="1" t="s">
        <v>495</v>
      </c>
      <c r="O904" s="1" t="s">
        <v>496</v>
      </c>
      <c r="P904" s="20">
        <v>3</v>
      </c>
      <c r="Q904" s="1" t="s">
        <v>518</v>
      </c>
      <c r="R904" s="21" t="s">
        <v>519</v>
      </c>
      <c r="S904" s="1" t="s">
        <v>506</v>
      </c>
    </row>
    <row r="905" spans="1:19" ht="24" customHeight="1" x14ac:dyDescent="0.15">
      <c r="A905" s="1" t="s">
        <v>119</v>
      </c>
      <c r="B905" s="1" t="s">
        <v>120</v>
      </c>
      <c r="C905" s="1">
        <v>5714</v>
      </c>
      <c r="D905" s="18">
        <v>10</v>
      </c>
      <c r="E905" s="18">
        <v>6.5069899500000004</v>
      </c>
      <c r="F905" s="18">
        <v>-74.806338139999994</v>
      </c>
      <c r="G905" s="1">
        <v>10</v>
      </c>
      <c r="H905" s="1" t="s">
        <v>490</v>
      </c>
      <c r="I905" s="1" t="s">
        <v>122</v>
      </c>
      <c r="J905" s="1" t="s">
        <v>491</v>
      </c>
      <c r="K905" s="1" t="s">
        <v>494</v>
      </c>
      <c r="L905" s="1"/>
      <c r="M905" s="1" t="s">
        <v>494</v>
      </c>
      <c r="N905" s="1" t="s">
        <v>495</v>
      </c>
      <c r="O905" s="1" t="s">
        <v>496</v>
      </c>
      <c r="P905" s="20">
        <v>3</v>
      </c>
      <c r="Q905" s="1" t="s">
        <v>518</v>
      </c>
      <c r="R905" s="21" t="s">
        <v>519</v>
      </c>
      <c r="S905" s="1" t="s">
        <v>506</v>
      </c>
    </row>
    <row r="906" spans="1:19" ht="24" customHeight="1" x14ac:dyDescent="0.15">
      <c r="A906" s="1" t="s">
        <v>119</v>
      </c>
      <c r="B906" s="1" t="s">
        <v>120</v>
      </c>
      <c r="C906" s="1">
        <v>5715</v>
      </c>
      <c r="D906" s="18">
        <v>10</v>
      </c>
      <c r="E906" s="18">
        <v>6.50693681</v>
      </c>
      <c r="F906" s="18">
        <v>-74.806409459999998</v>
      </c>
      <c r="G906" s="1">
        <v>10</v>
      </c>
      <c r="H906" s="1" t="s">
        <v>490</v>
      </c>
      <c r="I906" s="1" t="s">
        <v>122</v>
      </c>
      <c r="J906" s="1" t="s">
        <v>491</v>
      </c>
      <c r="K906" s="1" t="s">
        <v>494</v>
      </c>
      <c r="L906" s="1"/>
      <c r="M906" s="1" t="s">
        <v>494</v>
      </c>
      <c r="N906" s="1" t="s">
        <v>495</v>
      </c>
      <c r="O906" s="1" t="s">
        <v>496</v>
      </c>
      <c r="P906" s="20">
        <v>3</v>
      </c>
      <c r="Q906" s="1" t="s">
        <v>518</v>
      </c>
      <c r="R906" s="21" t="s">
        <v>519</v>
      </c>
      <c r="S906" s="1" t="s">
        <v>506</v>
      </c>
    </row>
    <row r="907" spans="1:19" ht="24" customHeight="1" x14ac:dyDescent="0.15">
      <c r="A907" s="1" t="s">
        <v>119</v>
      </c>
      <c r="B907" s="1" t="s">
        <v>120</v>
      </c>
      <c r="C907" s="1">
        <v>5716</v>
      </c>
      <c r="D907" s="18">
        <v>10</v>
      </c>
      <c r="E907" s="18">
        <v>6.5068867199999998</v>
      </c>
      <c r="F907" s="18">
        <v>-74.806478060000003</v>
      </c>
      <c r="G907" s="1">
        <v>10</v>
      </c>
      <c r="H907" s="1" t="s">
        <v>490</v>
      </c>
      <c r="I907" s="1" t="s">
        <v>122</v>
      </c>
      <c r="J907" s="1" t="s">
        <v>491</v>
      </c>
      <c r="K907" s="1" t="s">
        <v>494</v>
      </c>
      <c r="L907" s="1"/>
      <c r="M907" s="1" t="s">
        <v>494</v>
      </c>
      <c r="N907" s="1" t="s">
        <v>495</v>
      </c>
      <c r="O907" s="1" t="s">
        <v>496</v>
      </c>
      <c r="P907" s="20">
        <v>3</v>
      </c>
      <c r="Q907" s="1" t="s">
        <v>518</v>
      </c>
      <c r="R907" s="21" t="s">
        <v>519</v>
      </c>
      <c r="S907" s="1" t="s">
        <v>506</v>
      </c>
    </row>
    <row r="908" spans="1:19" ht="24" customHeight="1" x14ac:dyDescent="0.15">
      <c r="A908" s="1" t="s">
        <v>119</v>
      </c>
      <c r="B908" s="1" t="s">
        <v>120</v>
      </c>
      <c r="C908" s="1">
        <v>5717</v>
      </c>
      <c r="D908" s="18">
        <v>10</v>
      </c>
      <c r="E908" s="18">
        <v>6.5068394400000003</v>
      </c>
      <c r="F908" s="18">
        <v>-74.806542320000005</v>
      </c>
      <c r="G908" s="1">
        <v>10</v>
      </c>
      <c r="H908" s="1" t="s">
        <v>490</v>
      </c>
      <c r="I908" s="1" t="s">
        <v>122</v>
      </c>
      <c r="J908" s="1" t="s">
        <v>491</v>
      </c>
      <c r="K908" s="1" t="s">
        <v>494</v>
      </c>
      <c r="L908" s="1"/>
      <c r="M908" s="1" t="s">
        <v>494</v>
      </c>
      <c r="N908" s="1" t="s">
        <v>495</v>
      </c>
      <c r="O908" s="1" t="s">
        <v>496</v>
      </c>
      <c r="P908" s="20">
        <v>3</v>
      </c>
      <c r="Q908" s="1" t="s">
        <v>518</v>
      </c>
      <c r="R908" s="21" t="s">
        <v>519</v>
      </c>
      <c r="S908" s="1" t="s">
        <v>506</v>
      </c>
    </row>
    <row r="909" spans="1:19" ht="24" customHeight="1" x14ac:dyDescent="0.15">
      <c r="A909" s="1" t="s">
        <v>119</v>
      </c>
      <c r="B909" s="1" t="s">
        <v>120</v>
      </c>
      <c r="C909" s="1">
        <v>5718</v>
      </c>
      <c r="D909" s="18">
        <v>10</v>
      </c>
      <c r="E909" s="18">
        <v>6.5067896100000002</v>
      </c>
      <c r="F909" s="18">
        <v>-74.806607310000004</v>
      </c>
      <c r="G909" s="1">
        <v>10</v>
      </c>
      <c r="H909" s="1" t="s">
        <v>490</v>
      </c>
      <c r="I909" s="1" t="s">
        <v>122</v>
      </c>
      <c r="J909" s="1" t="s">
        <v>491</v>
      </c>
      <c r="K909" s="1" t="s">
        <v>494</v>
      </c>
      <c r="L909" s="1"/>
      <c r="M909" s="1" t="s">
        <v>494</v>
      </c>
      <c r="N909" s="1" t="s">
        <v>495</v>
      </c>
      <c r="O909" s="1" t="s">
        <v>496</v>
      </c>
      <c r="P909" s="20">
        <v>3</v>
      </c>
      <c r="Q909" s="1" t="s">
        <v>518</v>
      </c>
      <c r="R909" s="21" t="s">
        <v>519</v>
      </c>
      <c r="S909" s="1" t="s">
        <v>506</v>
      </c>
    </row>
    <row r="910" spans="1:19" ht="24" customHeight="1" x14ac:dyDescent="0.15">
      <c r="A910" s="1" t="s">
        <v>119</v>
      </c>
      <c r="B910" s="1" t="s">
        <v>120</v>
      </c>
      <c r="C910" s="1">
        <v>5719</v>
      </c>
      <c r="D910" s="18">
        <v>10</v>
      </c>
      <c r="E910" s="18">
        <v>6.5067391399999996</v>
      </c>
      <c r="F910" s="18">
        <v>-74.806673439999997</v>
      </c>
      <c r="G910" s="1">
        <v>10</v>
      </c>
      <c r="H910" s="1" t="s">
        <v>490</v>
      </c>
      <c r="I910" s="1" t="s">
        <v>122</v>
      </c>
      <c r="J910" s="1" t="s">
        <v>491</v>
      </c>
      <c r="K910" s="1" t="s">
        <v>494</v>
      </c>
      <c r="L910" s="1"/>
      <c r="M910" s="1" t="s">
        <v>494</v>
      </c>
      <c r="N910" s="1" t="s">
        <v>495</v>
      </c>
      <c r="O910" s="1" t="s">
        <v>496</v>
      </c>
      <c r="P910" s="20">
        <v>3</v>
      </c>
      <c r="Q910" s="1" t="s">
        <v>518</v>
      </c>
      <c r="R910" s="21" t="s">
        <v>519</v>
      </c>
      <c r="S910" s="1" t="s">
        <v>506</v>
      </c>
    </row>
    <row r="911" spans="1:19" ht="24" customHeight="1" x14ac:dyDescent="0.15">
      <c r="A911" s="1" t="s">
        <v>119</v>
      </c>
      <c r="B911" s="1" t="s">
        <v>120</v>
      </c>
      <c r="C911" s="1">
        <v>5720</v>
      </c>
      <c r="D911" s="18">
        <v>10</v>
      </c>
      <c r="E911" s="18">
        <v>6.5066886100000003</v>
      </c>
      <c r="F911" s="18">
        <v>-74.806741680000002</v>
      </c>
      <c r="G911" s="1">
        <v>10</v>
      </c>
      <c r="H911" s="1" t="s">
        <v>490</v>
      </c>
      <c r="I911" s="1" t="s">
        <v>122</v>
      </c>
      <c r="J911" s="1" t="s">
        <v>491</v>
      </c>
      <c r="K911" s="1" t="s">
        <v>494</v>
      </c>
      <c r="L911" s="1"/>
      <c r="M911" s="1" t="s">
        <v>494</v>
      </c>
      <c r="N911" s="1" t="s">
        <v>495</v>
      </c>
      <c r="O911" s="1" t="s">
        <v>496</v>
      </c>
      <c r="P911" s="20">
        <v>3</v>
      </c>
      <c r="Q911" s="1" t="s">
        <v>518</v>
      </c>
      <c r="R911" s="21" t="s">
        <v>519</v>
      </c>
      <c r="S911" s="1" t="s">
        <v>506</v>
      </c>
    </row>
    <row r="912" spans="1:19" ht="24" customHeight="1" x14ac:dyDescent="0.15">
      <c r="A912" s="1" t="s">
        <v>119</v>
      </c>
      <c r="B912" s="1" t="s">
        <v>120</v>
      </c>
      <c r="C912" s="1">
        <v>5721</v>
      </c>
      <c r="D912" s="18">
        <v>10</v>
      </c>
      <c r="E912" s="18">
        <v>6.5066376200000002</v>
      </c>
      <c r="F912" s="18">
        <v>-74.80681147</v>
      </c>
      <c r="G912" s="1">
        <v>10</v>
      </c>
      <c r="H912" s="1" t="s">
        <v>490</v>
      </c>
      <c r="I912" s="1" t="s">
        <v>122</v>
      </c>
      <c r="J912" s="1" t="s">
        <v>491</v>
      </c>
      <c r="K912" s="1" t="s">
        <v>494</v>
      </c>
      <c r="L912" s="1"/>
      <c r="M912" s="1" t="s">
        <v>494</v>
      </c>
      <c r="N912" s="1" t="s">
        <v>495</v>
      </c>
      <c r="O912" s="1" t="s">
        <v>496</v>
      </c>
      <c r="P912" s="20">
        <v>3</v>
      </c>
      <c r="Q912" s="1" t="s">
        <v>518</v>
      </c>
      <c r="R912" s="21" t="s">
        <v>519</v>
      </c>
      <c r="S912" s="1" t="s">
        <v>506</v>
      </c>
    </row>
    <row r="913" spans="1:19" ht="24" customHeight="1" x14ac:dyDescent="0.15">
      <c r="A913" s="1" t="s">
        <v>119</v>
      </c>
      <c r="B913" s="1" t="s">
        <v>120</v>
      </c>
      <c r="C913" s="1">
        <v>5722</v>
      </c>
      <c r="D913" s="18">
        <v>10</v>
      </c>
      <c r="E913" s="18">
        <v>6.5065899099999998</v>
      </c>
      <c r="F913" s="18">
        <v>-74.806883119999995</v>
      </c>
      <c r="G913" s="1">
        <v>10</v>
      </c>
      <c r="H913" s="1" t="s">
        <v>490</v>
      </c>
      <c r="I913" s="1" t="s">
        <v>122</v>
      </c>
      <c r="J913" s="1" t="s">
        <v>491</v>
      </c>
      <c r="K913" s="1" t="s">
        <v>494</v>
      </c>
      <c r="L913" s="1"/>
      <c r="M913" s="1" t="s">
        <v>494</v>
      </c>
      <c r="N913" s="1" t="s">
        <v>495</v>
      </c>
      <c r="O913" s="1" t="s">
        <v>496</v>
      </c>
      <c r="P913" s="20">
        <v>3</v>
      </c>
      <c r="Q913" s="1" t="s">
        <v>518</v>
      </c>
      <c r="R913" s="21" t="s">
        <v>519</v>
      </c>
      <c r="S913" s="1" t="s">
        <v>506</v>
      </c>
    </row>
    <row r="914" spans="1:19" ht="24" customHeight="1" x14ac:dyDescent="0.15">
      <c r="A914" s="1" t="s">
        <v>119</v>
      </c>
      <c r="B914" s="1" t="s">
        <v>120</v>
      </c>
      <c r="C914" s="1">
        <v>5723</v>
      </c>
      <c r="D914" s="18">
        <v>10</v>
      </c>
      <c r="E914" s="18">
        <v>6.5065479699999997</v>
      </c>
      <c r="F914" s="18">
        <v>-74.806956679999999</v>
      </c>
      <c r="G914" s="1">
        <v>10</v>
      </c>
      <c r="H914" s="1" t="s">
        <v>490</v>
      </c>
      <c r="I914" s="1" t="s">
        <v>122</v>
      </c>
      <c r="J914" s="1" t="s">
        <v>491</v>
      </c>
      <c r="K914" s="1" t="s">
        <v>494</v>
      </c>
      <c r="L914" s="1"/>
      <c r="M914" s="1" t="s">
        <v>494</v>
      </c>
      <c r="N914" s="1" t="s">
        <v>495</v>
      </c>
      <c r="O914" s="1" t="s">
        <v>496</v>
      </c>
      <c r="P914" s="20">
        <v>3</v>
      </c>
      <c r="Q914" s="1" t="s">
        <v>518</v>
      </c>
      <c r="R914" s="21" t="s">
        <v>519</v>
      </c>
      <c r="S914" s="1" t="s">
        <v>506</v>
      </c>
    </row>
    <row r="915" spans="1:19" ht="24" customHeight="1" x14ac:dyDescent="0.15">
      <c r="A915" s="1" t="s">
        <v>119</v>
      </c>
      <c r="B915" s="1" t="s">
        <v>120</v>
      </c>
      <c r="C915" s="1">
        <v>5724</v>
      </c>
      <c r="D915" s="18">
        <v>10</v>
      </c>
      <c r="E915" s="18">
        <v>6.50651124</v>
      </c>
      <c r="F915" s="18">
        <v>-74.807030159999996</v>
      </c>
      <c r="G915" s="1">
        <v>10</v>
      </c>
      <c r="H915" s="1" t="s">
        <v>490</v>
      </c>
      <c r="I915" s="1" t="s">
        <v>122</v>
      </c>
      <c r="J915" s="1" t="s">
        <v>491</v>
      </c>
      <c r="K915" s="1" t="s">
        <v>494</v>
      </c>
      <c r="L915" s="1"/>
      <c r="M915" s="1" t="s">
        <v>494</v>
      </c>
      <c r="N915" s="1" t="s">
        <v>495</v>
      </c>
      <c r="O915" s="1" t="s">
        <v>496</v>
      </c>
      <c r="P915" s="20">
        <v>3</v>
      </c>
      <c r="Q915" s="1" t="s">
        <v>518</v>
      </c>
      <c r="R915" s="21" t="s">
        <v>519</v>
      </c>
      <c r="S915" s="1" t="s">
        <v>506</v>
      </c>
    </row>
    <row r="916" spans="1:19" ht="24" customHeight="1" x14ac:dyDescent="0.15">
      <c r="A916" s="1" t="s">
        <v>119</v>
      </c>
      <c r="B916" s="1" t="s">
        <v>120</v>
      </c>
      <c r="C916" s="1">
        <v>5725</v>
      </c>
      <c r="D916" s="18">
        <v>10</v>
      </c>
      <c r="E916" s="18">
        <v>6.50647647</v>
      </c>
      <c r="F916" s="18">
        <v>-74.807101410000001</v>
      </c>
      <c r="G916" s="1">
        <v>10</v>
      </c>
      <c r="H916" s="1" t="s">
        <v>490</v>
      </c>
      <c r="I916" s="1" t="s">
        <v>122</v>
      </c>
      <c r="J916" s="1" t="s">
        <v>491</v>
      </c>
      <c r="K916" s="1" t="s">
        <v>494</v>
      </c>
      <c r="L916" s="1"/>
      <c r="M916" s="1" t="s">
        <v>494</v>
      </c>
      <c r="N916" s="1" t="s">
        <v>495</v>
      </c>
      <c r="O916" s="1" t="s">
        <v>496</v>
      </c>
      <c r="P916" s="20">
        <v>3</v>
      </c>
      <c r="Q916" s="1" t="s">
        <v>518</v>
      </c>
      <c r="R916" s="21" t="s">
        <v>519</v>
      </c>
      <c r="S916" s="1" t="s">
        <v>506</v>
      </c>
    </row>
    <row r="917" spans="1:19" ht="24" customHeight="1" x14ac:dyDescent="0.15">
      <c r="A917" s="1" t="s">
        <v>119</v>
      </c>
      <c r="B917" s="1" t="s">
        <v>120</v>
      </c>
      <c r="C917" s="1">
        <v>5726</v>
      </c>
      <c r="D917" s="18">
        <v>10</v>
      </c>
      <c r="E917" s="18">
        <v>6.50644255</v>
      </c>
      <c r="F917" s="18">
        <v>-74.807172050000005</v>
      </c>
      <c r="G917" s="1">
        <v>10</v>
      </c>
      <c r="H917" s="1" t="s">
        <v>490</v>
      </c>
      <c r="I917" s="1" t="s">
        <v>122</v>
      </c>
      <c r="J917" s="1" t="s">
        <v>491</v>
      </c>
      <c r="K917" s="1" t="s">
        <v>494</v>
      </c>
      <c r="L917" s="1"/>
      <c r="M917" s="1" t="s">
        <v>494</v>
      </c>
      <c r="N917" s="1" t="s">
        <v>495</v>
      </c>
      <c r="O917" s="1" t="s">
        <v>496</v>
      </c>
      <c r="P917" s="20">
        <v>3</v>
      </c>
      <c r="Q917" s="1" t="s">
        <v>518</v>
      </c>
      <c r="R917" s="21" t="s">
        <v>519</v>
      </c>
      <c r="S917" s="1" t="s">
        <v>506</v>
      </c>
    </row>
    <row r="918" spans="1:19" ht="24" customHeight="1" x14ac:dyDescent="0.15">
      <c r="A918" s="1" t="s">
        <v>119</v>
      </c>
      <c r="B918" s="1" t="s">
        <v>120</v>
      </c>
      <c r="C918" s="1">
        <v>5727</v>
      </c>
      <c r="D918" s="18">
        <v>10</v>
      </c>
      <c r="E918" s="18">
        <v>6.5064091499999996</v>
      </c>
      <c r="F918" s="18">
        <v>-74.807242979999998</v>
      </c>
      <c r="G918" s="1">
        <v>10</v>
      </c>
      <c r="H918" s="1" t="s">
        <v>490</v>
      </c>
      <c r="I918" s="1" t="s">
        <v>122</v>
      </c>
      <c r="J918" s="1" t="s">
        <v>491</v>
      </c>
      <c r="K918" s="1" t="s">
        <v>494</v>
      </c>
      <c r="L918" s="1"/>
      <c r="M918" s="1" t="s">
        <v>494</v>
      </c>
      <c r="N918" s="1" t="s">
        <v>495</v>
      </c>
      <c r="O918" s="1" t="s">
        <v>496</v>
      </c>
      <c r="P918" s="20">
        <v>3</v>
      </c>
      <c r="Q918" s="1" t="s">
        <v>518</v>
      </c>
      <c r="R918" s="21" t="s">
        <v>519</v>
      </c>
      <c r="S918" s="1" t="s">
        <v>506</v>
      </c>
    </row>
    <row r="919" spans="1:19" ht="24" customHeight="1" x14ac:dyDescent="0.15">
      <c r="A919" s="1" t="s">
        <v>119</v>
      </c>
      <c r="B919" s="1" t="s">
        <v>120</v>
      </c>
      <c r="C919" s="1">
        <v>5728</v>
      </c>
      <c r="D919" s="18">
        <v>10</v>
      </c>
      <c r="E919" s="18">
        <v>6.5063751400000003</v>
      </c>
      <c r="F919" s="18">
        <v>-74.807314270000006</v>
      </c>
      <c r="G919" s="1">
        <v>10</v>
      </c>
      <c r="H919" s="1" t="s">
        <v>490</v>
      </c>
      <c r="I919" s="1" t="s">
        <v>122</v>
      </c>
      <c r="J919" s="1" t="s">
        <v>491</v>
      </c>
      <c r="K919" s="1" t="s">
        <v>494</v>
      </c>
      <c r="L919" s="1"/>
      <c r="M919" s="1" t="s">
        <v>494</v>
      </c>
      <c r="N919" s="1" t="s">
        <v>495</v>
      </c>
      <c r="O919" s="1" t="s">
        <v>496</v>
      </c>
      <c r="P919" s="20">
        <v>3</v>
      </c>
      <c r="Q919" s="1" t="s">
        <v>518</v>
      </c>
      <c r="R919" s="21" t="s">
        <v>519</v>
      </c>
      <c r="S919" s="1" t="s">
        <v>506</v>
      </c>
    </row>
    <row r="920" spans="1:19" ht="24" customHeight="1" x14ac:dyDescent="0.15">
      <c r="A920" s="1" t="s">
        <v>119</v>
      </c>
      <c r="B920" s="1" t="s">
        <v>120</v>
      </c>
      <c r="C920" s="1">
        <v>5729</v>
      </c>
      <c r="D920" s="18">
        <v>10</v>
      </c>
      <c r="E920" s="18">
        <v>6.50633835</v>
      </c>
      <c r="F920" s="18">
        <v>-74.807385269999997</v>
      </c>
      <c r="G920" s="1">
        <v>10</v>
      </c>
      <c r="H920" s="1" t="s">
        <v>490</v>
      </c>
      <c r="I920" s="1" t="s">
        <v>122</v>
      </c>
      <c r="J920" s="1" t="s">
        <v>491</v>
      </c>
      <c r="K920" s="1" t="s">
        <v>494</v>
      </c>
      <c r="L920" s="1"/>
      <c r="M920" s="1" t="s">
        <v>494</v>
      </c>
      <c r="N920" s="1" t="s">
        <v>495</v>
      </c>
      <c r="O920" s="1" t="s">
        <v>496</v>
      </c>
      <c r="P920" s="20">
        <v>3</v>
      </c>
      <c r="Q920" s="1" t="s">
        <v>518</v>
      </c>
      <c r="R920" s="21" t="s">
        <v>519</v>
      </c>
      <c r="S920" s="1" t="s">
        <v>506</v>
      </c>
    </row>
    <row r="921" spans="1:19" ht="24" customHeight="1" x14ac:dyDescent="0.15">
      <c r="A921" s="1" t="s">
        <v>119</v>
      </c>
      <c r="B921" s="1" t="s">
        <v>120</v>
      </c>
      <c r="C921" s="1">
        <v>5730</v>
      </c>
      <c r="D921" s="18">
        <v>10</v>
      </c>
      <c r="E921" s="18">
        <v>6.50629437</v>
      </c>
      <c r="F921" s="18">
        <v>-74.807454550000003</v>
      </c>
      <c r="G921" s="1">
        <v>10</v>
      </c>
      <c r="H921" s="1" t="s">
        <v>490</v>
      </c>
      <c r="I921" s="1" t="s">
        <v>122</v>
      </c>
      <c r="J921" s="1" t="s">
        <v>491</v>
      </c>
      <c r="K921" s="1" t="s">
        <v>494</v>
      </c>
      <c r="L921" s="1"/>
      <c r="M921" s="1" t="s">
        <v>494</v>
      </c>
      <c r="N921" s="1" t="s">
        <v>495</v>
      </c>
      <c r="O921" s="1" t="s">
        <v>496</v>
      </c>
      <c r="P921" s="20">
        <v>3</v>
      </c>
      <c r="Q921" s="1" t="s">
        <v>518</v>
      </c>
      <c r="R921" s="21" t="s">
        <v>519</v>
      </c>
      <c r="S921" s="1" t="s">
        <v>506</v>
      </c>
    </row>
    <row r="922" spans="1:19" ht="24" customHeight="1" x14ac:dyDescent="0.15">
      <c r="A922" s="1" t="s">
        <v>119</v>
      </c>
      <c r="B922" s="1" t="s">
        <v>120</v>
      </c>
      <c r="C922" s="1">
        <v>5731</v>
      </c>
      <c r="D922" s="18">
        <v>10</v>
      </c>
      <c r="E922" s="18">
        <v>6.50621969</v>
      </c>
      <c r="F922" s="18">
        <v>-74.807498140000007</v>
      </c>
      <c r="G922" s="1">
        <v>10</v>
      </c>
      <c r="H922" s="1" t="s">
        <v>490</v>
      </c>
      <c r="I922" s="1" t="s">
        <v>122</v>
      </c>
      <c r="J922" s="1" t="s">
        <v>491</v>
      </c>
      <c r="K922" s="1" t="s">
        <v>494</v>
      </c>
      <c r="L922" s="1"/>
      <c r="M922" s="1" t="s">
        <v>494</v>
      </c>
      <c r="N922" s="1" t="s">
        <v>495</v>
      </c>
      <c r="O922" s="1" t="s">
        <v>496</v>
      </c>
      <c r="P922" s="20">
        <v>3</v>
      </c>
      <c r="Q922" s="1" t="s">
        <v>518</v>
      </c>
      <c r="R922" s="21" t="s">
        <v>519</v>
      </c>
      <c r="S922" s="1" t="s">
        <v>506</v>
      </c>
    </row>
    <row r="923" spans="1:19" ht="24" customHeight="1" x14ac:dyDescent="0.15">
      <c r="A923" s="1" t="s">
        <v>119</v>
      </c>
      <c r="B923" s="1" t="s">
        <v>120</v>
      </c>
      <c r="C923" s="1">
        <v>5732</v>
      </c>
      <c r="D923" s="18">
        <v>10</v>
      </c>
      <c r="E923" s="18">
        <v>6.5061343300000001</v>
      </c>
      <c r="F923" s="18">
        <v>-74.807516640000003</v>
      </c>
      <c r="G923" s="1">
        <v>10</v>
      </c>
      <c r="H923" s="1" t="s">
        <v>490</v>
      </c>
      <c r="I923" s="1" t="s">
        <v>122</v>
      </c>
      <c r="J923" s="1" t="s">
        <v>491</v>
      </c>
      <c r="K923" s="1" t="s">
        <v>494</v>
      </c>
      <c r="L923" s="1"/>
      <c r="M923" s="1" t="s">
        <v>494</v>
      </c>
      <c r="N923" s="1" t="s">
        <v>495</v>
      </c>
      <c r="O923" s="1" t="s">
        <v>496</v>
      </c>
      <c r="P923" s="20">
        <v>3</v>
      </c>
      <c r="Q923" s="1" t="s">
        <v>518</v>
      </c>
      <c r="R923" s="21" t="s">
        <v>519</v>
      </c>
      <c r="S923" s="1" t="s">
        <v>506</v>
      </c>
    </row>
    <row r="924" spans="1:19" ht="24" customHeight="1" x14ac:dyDescent="0.15">
      <c r="A924" s="1" t="s">
        <v>119</v>
      </c>
      <c r="B924" s="1" t="s">
        <v>120</v>
      </c>
      <c r="C924" s="1">
        <v>5733</v>
      </c>
      <c r="D924" s="18">
        <v>10</v>
      </c>
      <c r="E924" s="18">
        <v>6.5060461099999998</v>
      </c>
      <c r="F924" s="18">
        <v>-74.807516210000003</v>
      </c>
      <c r="G924" s="1">
        <v>10</v>
      </c>
      <c r="H924" s="1" t="s">
        <v>490</v>
      </c>
      <c r="I924" s="1" t="s">
        <v>122</v>
      </c>
      <c r="J924" s="1" t="s">
        <v>491</v>
      </c>
      <c r="K924" s="1" t="s">
        <v>494</v>
      </c>
      <c r="L924" s="1"/>
      <c r="M924" s="1" t="s">
        <v>494</v>
      </c>
      <c r="N924" s="1" t="s">
        <v>495</v>
      </c>
      <c r="O924" s="1" t="s">
        <v>496</v>
      </c>
      <c r="P924" s="20">
        <v>3</v>
      </c>
      <c r="Q924" s="1" t="s">
        <v>518</v>
      </c>
      <c r="R924" s="21" t="s">
        <v>519</v>
      </c>
      <c r="S924" s="1" t="s">
        <v>506</v>
      </c>
    </row>
    <row r="925" spans="1:19" ht="24" customHeight="1" x14ac:dyDescent="0.15">
      <c r="A925" s="1" t="s">
        <v>119</v>
      </c>
      <c r="B925" s="1" t="s">
        <v>120</v>
      </c>
      <c r="C925" s="1">
        <v>5734</v>
      </c>
      <c r="D925" s="18">
        <v>10</v>
      </c>
      <c r="E925" s="18">
        <v>6.5059585599999998</v>
      </c>
      <c r="F925" s="18">
        <v>-74.807502929999998</v>
      </c>
      <c r="G925" s="1">
        <v>10</v>
      </c>
      <c r="H925" s="1" t="s">
        <v>490</v>
      </c>
      <c r="I925" s="1" t="s">
        <v>122</v>
      </c>
      <c r="J925" s="1" t="s">
        <v>491</v>
      </c>
      <c r="K925" s="1" t="s">
        <v>494</v>
      </c>
      <c r="L925" s="1"/>
      <c r="M925" s="1" t="s">
        <v>494</v>
      </c>
      <c r="N925" s="1" t="s">
        <v>495</v>
      </c>
      <c r="O925" s="1" t="s">
        <v>496</v>
      </c>
      <c r="P925" s="20">
        <v>3</v>
      </c>
      <c r="Q925" s="1" t="s">
        <v>518</v>
      </c>
      <c r="R925" s="21" t="s">
        <v>519</v>
      </c>
      <c r="S925" s="1" t="s">
        <v>506</v>
      </c>
    </row>
    <row r="926" spans="1:19" ht="24" customHeight="1" x14ac:dyDescent="0.15">
      <c r="A926" s="1" t="s">
        <v>119</v>
      </c>
      <c r="B926" s="1" t="s">
        <v>120</v>
      </c>
      <c r="C926" s="1">
        <v>5735</v>
      </c>
      <c r="D926" s="18">
        <v>10</v>
      </c>
      <c r="E926" s="18">
        <v>6.5058720699999997</v>
      </c>
      <c r="F926" s="18">
        <v>-74.807482829999998</v>
      </c>
      <c r="G926" s="1">
        <v>10</v>
      </c>
      <c r="H926" s="1" t="s">
        <v>490</v>
      </c>
      <c r="I926" s="1" t="s">
        <v>122</v>
      </c>
      <c r="J926" s="1" t="s">
        <v>491</v>
      </c>
      <c r="K926" s="1" t="s">
        <v>494</v>
      </c>
      <c r="L926" s="1"/>
      <c r="M926" s="1" t="s">
        <v>494</v>
      </c>
      <c r="N926" s="1" t="s">
        <v>495</v>
      </c>
      <c r="O926" s="1" t="s">
        <v>496</v>
      </c>
      <c r="P926" s="20">
        <v>3</v>
      </c>
      <c r="Q926" s="1" t="s">
        <v>518</v>
      </c>
      <c r="R926" s="21" t="s">
        <v>519</v>
      </c>
      <c r="S926" s="1" t="s">
        <v>506</v>
      </c>
    </row>
    <row r="927" spans="1:19" ht="24" customHeight="1" x14ac:dyDescent="0.15">
      <c r="A927" s="1" t="s">
        <v>119</v>
      </c>
      <c r="B927" s="1" t="s">
        <v>120</v>
      </c>
      <c r="C927" s="1">
        <v>5736</v>
      </c>
      <c r="D927" s="18">
        <v>10</v>
      </c>
      <c r="E927" s="18">
        <v>6.5057855299999998</v>
      </c>
      <c r="F927" s="18">
        <v>-74.807460919999997</v>
      </c>
      <c r="G927" s="1">
        <v>10</v>
      </c>
      <c r="H927" s="1" t="s">
        <v>490</v>
      </c>
      <c r="I927" s="1" t="s">
        <v>122</v>
      </c>
      <c r="J927" s="1" t="s">
        <v>491</v>
      </c>
      <c r="K927" s="1" t="s">
        <v>494</v>
      </c>
      <c r="L927" s="1"/>
      <c r="M927" s="1" t="s">
        <v>494</v>
      </c>
      <c r="N927" s="1" t="s">
        <v>495</v>
      </c>
      <c r="O927" s="1" t="s">
        <v>496</v>
      </c>
      <c r="P927" s="20">
        <v>3</v>
      </c>
      <c r="Q927" s="1" t="s">
        <v>518</v>
      </c>
      <c r="R927" s="21" t="s">
        <v>519</v>
      </c>
      <c r="S927" s="1" t="s">
        <v>506</v>
      </c>
    </row>
    <row r="928" spans="1:19" ht="24" customHeight="1" x14ac:dyDescent="0.15">
      <c r="A928" s="1" t="s">
        <v>119</v>
      </c>
      <c r="B928" s="1" t="s">
        <v>120</v>
      </c>
      <c r="C928" s="1">
        <v>5737</v>
      </c>
      <c r="D928" s="18">
        <v>10</v>
      </c>
      <c r="E928" s="18">
        <v>6.5056992400000002</v>
      </c>
      <c r="F928" s="18">
        <v>-74.807436949999996</v>
      </c>
      <c r="G928" s="1">
        <v>10</v>
      </c>
      <c r="H928" s="1" t="s">
        <v>490</v>
      </c>
      <c r="I928" s="1" t="s">
        <v>122</v>
      </c>
      <c r="J928" s="1" t="s">
        <v>491</v>
      </c>
      <c r="K928" s="1" t="s">
        <v>494</v>
      </c>
      <c r="L928" s="1"/>
      <c r="M928" s="1" t="s">
        <v>494</v>
      </c>
      <c r="N928" s="1" t="s">
        <v>495</v>
      </c>
      <c r="O928" s="1" t="s">
        <v>496</v>
      </c>
      <c r="P928" s="20">
        <v>3</v>
      </c>
      <c r="Q928" s="1" t="s">
        <v>518</v>
      </c>
      <c r="R928" s="21" t="s">
        <v>519</v>
      </c>
      <c r="S928" s="1" t="s">
        <v>506</v>
      </c>
    </row>
    <row r="929" spans="1:19" ht="24" customHeight="1" x14ac:dyDescent="0.15">
      <c r="A929" s="1" t="s">
        <v>119</v>
      </c>
      <c r="B929" s="1" t="s">
        <v>120</v>
      </c>
      <c r="C929" s="1">
        <v>5738</v>
      </c>
      <c r="D929" s="18">
        <v>10</v>
      </c>
      <c r="E929" s="18">
        <v>6.50561262</v>
      </c>
      <c r="F929" s="18">
        <v>-74.807413490000002</v>
      </c>
      <c r="G929" s="1">
        <v>10</v>
      </c>
      <c r="H929" s="1" t="s">
        <v>490</v>
      </c>
      <c r="I929" s="1" t="s">
        <v>122</v>
      </c>
      <c r="J929" s="1" t="s">
        <v>491</v>
      </c>
      <c r="K929" s="1" t="s">
        <v>494</v>
      </c>
      <c r="L929" s="1"/>
      <c r="M929" s="1" t="s">
        <v>494</v>
      </c>
      <c r="N929" s="1" t="s">
        <v>495</v>
      </c>
      <c r="O929" s="1" t="s">
        <v>496</v>
      </c>
      <c r="P929" s="20">
        <v>3</v>
      </c>
      <c r="Q929" s="1" t="s">
        <v>518</v>
      </c>
      <c r="R929" s="21" t="s">
        <v>519</v>
      </c>
      <c r="S929" s="1" t="s">
        <v>506</v>
      </c>
    </row>
    <row r="930" spans="1:19" ht="24" customHeight="1" x14ac:dyDescent="0.15">
      <c r="A930" s="1" t="s">
        <v>119</v>
      </c>
      <c r="B930" s="1" t="s">
        <v>120</v>
      </c>
      <c r="C930" s="1">
        <v>5739</v>
      </c>
      <c r="D930" s="18">
        <v>10</v>
      </c>
      <c r="E930" s="18">
        <v>6.5055259899999998</v>
      </c>
      <c r="F930" s="18">
        <v>-74.807390040000001</v>
      </c>
      <c r="G930" s="1">
        <v>10</v>
      </c>
      <c r="H930" s="1" t="s">
        <v>490</v>
      </c>
      <c r="I930" s="1" t="s">
        <v>122</v>
      </c>
      <c r="J930" s="1" t="s">
        <v>491</v>
      </c>
      <c r="K930" s="1" t="s">
        <v>494</v>
      </c>
      <c r="L930" s="1"/>
      <c r="M930" s="1" t="s">
        <v>494</v>
      </c>
      <c r="N930" s="1" t="s">
        <v>495</v>
      </c>
      <c r="O930" s="1" t="s">
        <v>496</v>
      </c>
      <c r="P930" s="20">
        <v>3</v>
      </c>
      <c r="Q930" s="1" t="s">
        <v>518</v>
      </c>
      <c r="R930" s="21" t="s">
        <v>519</v>
      </c>
      <c r="S930" s="1" t="s">
        <v>506</v>
      </c>
    </row>
    <row r="931" spans="1:19" ht="24" customHeight="1" x14ac:dyDescent="0.15">
      <c r="A931" s="1" t="s">
        <v>119</v>
      </c>
      <c r="B931" s="1" t="s">
        <v>120</v>
      </c>
      <c r="C931" s="1">
        <v>5740</v>
      </c>
      <c r="D931" s="18">
        <v>10</v>
      </c>
      <c r="E931" s="18">
        <v>6.50543944</v>
      </c>
      <c r="F931" s="18">
        <v>-74.807366639999998</v>
      </c>
      <c r="G931" s="1">
        <v>10</v>
      </c>
      <c r="H931" s="1" t="s">
        <v>490</v>
      </c>
      <c r="I931" s="1" t="s">
        <v>122</v>
      </c>
      <c r="J931" s="1" t="s">
        <v>491</v>
      </c>
      <c r="K931" s="1" t="s">
        <v>494</v>
      </c>
      <c r="L931" s="1"/>
      <c r="M931" s="1" t="s">
        <v>494</v>
      </c>
      <c r="N931" s="1" t="s">
        <v>495</v>
      </c>
      <c r="O931" s="1" t="s">
        <v>496</v>
      </c>
      <c r="P931" s="20">
        <v>3</v>
      </c>
      <c r="Q931" s="1" t="s">
        <v>518</v>
      </c>
      <c r="R931" s="21" t="s">
        <v>519</v>
      </c>
      <c r="S931" s="1" t="s">
        <v>506</v>
      </c>
    </row>
    <row r="932" spans="1:19" ht="24" customHeight="1" x14ac:dyDescent="0.15">
      <c r="A932" s="1" t="s">
        <v>119</v>
      </c>
      <c r="B932" s="1" t="s">
        <v>120</v>
      </c>
      <c r="C932" s="1">
        <v>5741</v>
      </c>
      <c r="D932" s="18">
        <v>10</v>
      </c>
      <c r="E932" s="18">
        <v>6.5053529299999999</v>
      </c>
      <c r="F932" s="18">
        <v>-74.807343489999994</v>
      </c>
      <c r="G932" s="1">
        <v>10</v>
      </c>
      <c r="H932" s="1" t="s">
        <v>490</v>
      </c>
      <c r="I932" s="1" t="s">
        <v>122</v>
      </c>
      <c r="J932" s="1" t="s">
        <v>491</v>
      </c>
      <c r="K932" s="1" t="s">
        <v>494</v>
      </c>
      <c r="L932" s="1"/>
      <c r="M932" s="1" t="s">
        <v>494</v>
      </c>
      <c r="N932" s="1" t="s">
        <v>495</v>
      </c>
      <c r="O932" s="1" t="s">
        <v>496</v>
      </c>
      <c r="P932" s="20">
        <v>3</v>
      </c>
      <c r="Q932" s="1" t="s">
        <v>518</v>
      </c>
      <c r="R932" s="21" t="s">
        <v>519</v>
      </c>
      <c r="S932" s="1" t="s">
        <v>506</v>
      </c>
    </row>
    <row r="933" spans="1:19" ht="24" customHeight="1" x14ac:dyDescent="0.15">
      <c r="A933" s="1" t="s">
        <v>119</v>
      </c>
      <c r="B933" s="1" t="s">
        <v>120</v>
      </c>
      <c r="C933" s="1">
        <v>5742</v>
      </c>
      <c r="D933" s="18">
        <v>10</v>
      </c>
      <c r="E933" s="18">
        <v>6.5052668699999998</v>
      </c>
      <c r="F933" s="18">
        <v>-74.807320160000003</v>
      </c>
      <c r="G933" s="1">
        <v>10</v>
      </c>
      <c r="H933" s="1" t="s">
        <v>490</v>
      </c>
      <c r="I933" s="1" t="s">
        <v>122</v>
      </c>
      <c r="J933" s="1" t="s">
        <v>491</v>
      </c>
      <c r="K933" s="1" t="s">
        <v>494</v>
      </c>
      <c r="L933" s="1"/>
      <c r="M933" s="1" t="s">
        <v>494</v>
      </c>
      <c r="N933" s="1" t="s">
        <v>495</v>
      </c>
      <c r="O933" s="1" t="s">
        <v>496</v>
      </c>
      <c r="P933" s="20">
        <v>3</v>
      </c>
      <c r="Q933" s="1" t="s">
        <v>518</v>
      </c>
      <c r="R933" s="21" t="s">
        <v>519</v>
      </c>
      <c r="S933" s="1" t="s">
        <v>506</v>
      </c>
    </row>
    <row r="934" spans="1:19" ht="24" customHeight="1" x14ac:dyDescent="0.15">
      <c r="A934" s="1" t="s">
        <v>119</v>
      </c>
      <c r="B934" s="1" t="s">
        <v>120</v>
      </c>
      <c r="C934" s="1">
        <v>5743</v>
      </c>
      <c r="D934" s="18">
        <v>10</v>
      </c>
      <c r="E934" s="18">
        <v>6.5051823300000002</v>
      </c>
      <c r="F934" s="18">
        <v>-74.807293639999997</v>
      </c>
      <c r="G934" s="1">
        <v>10</v>
      </c>
      <c r="H934" s="1" t="s">
        <v>490</v>
      </c>
      <c r="I934" s="1" t="s">
        <v>122</v>
      </c>
      <c r="J934" s="1" t="s">
        <v>491</v>
      </c>
      <c r="K934" s="1" t="s">
        <v>494</v>
      </c>
      <c r="L934" s="1"/>
      <c r="M934" s="1" t="s">
        <v>494</v>
      </c>
      <c r="N934" s="1" t="s">
        <v>495</v>
      </c>
      <c r="O934" s="1" t="s">
        <v>496</v>
      </c>
      <c r="P934" s="20">
        <v>3</v>
      </c>
      <c r="Q934" s="1" t="s">
        <v>518</v>
      </c>
      <c r="R934" s="21" t="s">
        <v>519</v>
      </c>
      <c r="S934" s="1" t="s">
        <v>506</v>
      </c>
    </row>
    <row r="935" spans="1:19" ht="24" customHeight="1" x14ac:dyDescent="0.15">
      <c r="A935" s="1" t="s">
        <v>119</v>
      </c>
      <c r="B935" s="1" t="s">
        <v>120</v>
      </c>
      <c r="C935" s="1">
        <v>5744</v>
      </c>
      <c r="D935" s="18">
        <v>10</v>
      </c>
      <c r="E935" s="18">
        <v>6.5050994199999996</v>
      </c>
      <c r="F935" s="18">
        <v>-74.807264959999998</v>
      </c>
      <c r="G935" s="1">
        <v>10</v>
      </c>
      <c r="H935" s="1" t="s">
        <v>490</v>
      </c>
      <c r="I935" s="1" t="s">
        <v>122</v>
      </c>
      <c r="J935" s="1" t="s">
        <v>491</v>
      </c>
      <c r="K935" s="1" t="s">
        <v>494</v>
      </c>
      <c r="L935" s="1"/>
      <c r="M935" s="1" t="s">
        <v>494</v>
      </c>
      <c r="N935" s="1" t="s">
        <v>495</v>
      </c>
      <c r="O935" s="1" t="s">
        <v>496</v>
      </c>
      <c r="P935" s="20">
        <v>3</v>
      </c>
      <c r="Q935" s="1" t="s">
        <v>518</v>
      </c>
      <c r="R935" s="21" t="s">
        <v>519</v>
      </c>
      <c r="S935" s="1" t="s">
        <v>506</v>
      </c>
    </row>
    <row r="936" spans="1:19" ht="24" customHeight="1" x14ac:dyDescent="0.15">
      <c r="A936" s="1" t="s">
        <v>119</v>
      </c>
      <c r="B936" s="1" t="s">
        <v>120</v>
      </c>
      <c r="C936" s="1">
        <v>5745</v>
      </c>
      <c r="D936" s="18">
        <v>10</v>
      </c>
      <c r="E936" s="18">
        <v>6.5050173100000004</v>
      </c>
      <c r="F936" s="18">
        <v>-74.807235539999994</v>
      </c>
      <c r="G936" s="1">
        <v>10</v>
      </c>
      <c r="H936" s="1" t="s">
        <v>490</v>
      </c>
      <c r="I936" s="1" t="s">
        <v>122</v>
      </c>
      <c r="J936" s="1" t="s">
        <v>491</v>
      </c>
      <c r="K936" s="1" t="s">
        <v>494</v>
      </c>
      <c r="L936" s="1"/>
      <c r="M936" s="1" t="s">
        <v>494</v>
      </c>
      <c r="N936" s="1" t="s">
        <v>495</v>
      </c>
      <c r="O936" s="1" t="s">
        <v>496</v>
      </c>
      <c r="P936" s="20">
        <v>3</v>
      </c>
      <c r="Q936" s="1" t="s">
        <v>518</v>
      </c>
      <c r="R936" s="21" t="s">
        <v>519</v>
      </c>
      <c r="S936" s="1" t="s">
        <v>506</v>
      </c>
    </row>
    <row r="937" spans="1:19" ht="24" customHeight="1" x14ac:dyDescent="0.15">
      <c r="A937" s="1" t="s">
        <v>119</v>
      </c>
      <c r="B937" s="1" t="s">
        <v>120</v>
      </c>
      <c r="C937" s="1">
        <v>5746</v>
      </c>
      <c r="D937" s="18">
        <v>10</v>
      </c>
      <c r="E937" s="18">
        <v>6.5049355100000001</v>
      </c>
      <c r="F937" s="18">
        <v>-74.807205809999999</v>
      </c>
      <c r="G937" s="1">
        <v>10</v>
      </c>
      <c r="H937" s="1" t="s">
        <v>490</v>
      </c>
      <c r="I937" s="1" t="s">
        <v>122</v>
      </c>
      <c r="J937" s="1" t="s">
        <v>491</v>
      </c>
      <c r="K937" s="1" t="s">
        <v>494</v>
      </c>
      <c r="L937" s="1"/>
      <c r="M937" s="1" t="s">
        <v>494</v>
      </c>
      <c r="N937" s="1" t="s">
        <v>495</v>
      </c>
      <c r="O937" s="1" t="s">
        <v>496</v>
      </c>
      <c r="P937" s="20">
        <v>3</v>
      </c>
      <c r="Q937" s="1" t="s">
        <v>518</v>
      </c>
      <c r="R937" s="21" t="s">
        <v>519</v>
      </c>
      <c r="S937" s="1" t="s">
        <v>506</v>
      </c>
    </row>
    <row r="938" spans="1:19" ht="24" customHeight="1" x14ac:dyDescent="0.15">
      <c r="A938" s="1" t="s">
        <v>119</v>
      </c>
      <c r="B938" s="1" t="s">
        <v>120</v>
      </c>
      <c r="C938" s="1">
        <v>5747</v>
      </c>
      <c r="D938" s="18">
        <v>10</v>
      </c>
      <c r="E938" s="18">
        <v>6.5048536800000001</v>
      </c>
      <c r="F938" s="18">
        <v>-74.807175709999996</v>
      </c>
      <c r="G938" s="1">
        <v>10</v>
      </c>
      <c r="H938" s="1" t="s">
        <v>490</v>
      </c>
      <c r="I938" s="1" t="s">
        <v>122</v>
      </c>
      <c r="J938" s="1" t="s">
        <v>491</v>
      </c>
      <c r="K938" s="1" t="s">
        <v>494</v>
      </c>
      <c r="L938" s="1"/>
      <c r="M938" s="1" t="s">
        <v>494</v>
      </c>
      <c r="N938" s="1" t="s">
        <v>495</v>
      </c>
      <c r="O938" s="1" t="s">
        <v>496</v>
      </c>
      <c r="P938" s="20">
        <v>3</v>
      </c>
      <c r="Q938" s="1" t="s">
        <v>518</v>
      </c>
      <c r="R938" s="21" t="s">
        <v>519</v>
      </c>
      <c r="S938" s="1" t="s">
        <v>506</v>
      </c>
    </row>
    <row r="939" spans="1:19" ht="24" customHeight="1" x14ac:dyDescent="0.15">
      <c r="A939" s="1" t="s">
        <v>119</v>
      </c>
      <c r="B939" s="1" t="s">
        <v>120</v>
      </c>
      <c r="C939" s="1">
        <v>5748</v>
      </c>
      <c r="D939" s="18">
        <v>10</v>
      </c>
      <c r="E939" s="18">
        <v>6.5047711799999997</v>
      </c>
      <c r="F939" s="18">
        <v>-74.807145950000006</v>
      </c>
      <c r="G939" s="1">
        <v>10</v>
      </c>
      <c r="H939" s="1" t="s">
        <v>490</v>
      </c>
      <c r="I939" s="1" t="s">
        <v>122</v>
      </c>
      <c r="J939" s="1" t="s">
        <v>491</v>
      </c>
      <c r="K939" s="1" t="s">
        <v>494</v>
      </c>
      <c r="L939" s="1"/>
      <c r="M939" s="1" t="s">
        <v>494</v>
      </c>
      <c r="N939" s="1" t="s">
        <v>495</v>
      </c>
      <c r="O939" s="1" t="s">
        <v>496</v>
      </c>
      <c r="P939" s="20">
        <v>3</v>
      </c>
      <c r="Q939" s="1" t="s">
        <v>518</v>
      </c>
      <c r="R939" s="21" t="s">
        <v>519</v>
      </c>
      <c r="S939" s="1" t="s">
        <v>506</v>
      </c>
    </row>
    <row r="940" spans="1:19" ht="24" customHeight="1" x14ac:dyDescent="0.15">
      <c r="A940" s="1" t="s">
        <v>119</v>
      </c>
      <c r="B940" s="1" t="s">
        <v>120</v>
      </c>
      <c r="C940" s="1">
        <v>5749</v>
      </c>
      <c r="D940" s="18">
        <v>10</v>
      </c>
      <c r="E940" s="18">
        <v>6.50468592</v>
      </c>
      <c r="F940" s="18">
        <v>-74.807120490000003</v>
      </c>
      <c r="G940" s="1">
        <v>10</v>
      </c>
      <c r="H940" s="1" t="s">
        <v>490</v>
      </c>
      <c r="I940" s="1" t="s">
        <v>122</v>
      </c>
      <c r="J940" s="1" t="s">
        <v>491</v>
      </c>
      <c r="K940" s="1" t="s">
        <v>494</v>
      </c>
      <c r="L940" s="1"/>
      <c r="M940" s="1" t="s">
        <v>494</v>
      </c>
      <c r="N940" s="1" t="s">
        <v>495</v>
      </c>
      <c r="O940" s="1" t="s">
        <v>496</v>
      </c>
      <c r="P940" s="20">
        <v>3</v>
      </c>
      <c r="Q940" s="1" t="s">
        <v>518</v>
      </c>
      <c r="R940" s="21" t="s">
        <v>519</v>
      </c>
      <c r="S940" s="1" t="s">
        <v>506</v>
      </c>
    </row>
    <row r="941" spans="1:19" ht="24" customHeight="1" x14ac:dyDescent="0.15">
      <c r="A941" s="1" t="s">
        <v>119</v>
      </c>
      <c r="B941" s="1" t="s">
        <v>120</v>
      </c>
      <c r="C941" s="1">
        <v>5750</v>
      </c>
      <c r="D941" s="18">
        <v>10</v>
      </c>
      <c r="E941" s="18">
        <v>6.5045986400000002</v>
      </c>
      <c r="F941" s="18">
        <v>-74.807099460000003</v>
      </c>
      <c r="G941" s="1">
        <v>10</v>
      </c>
      <c r="H941" s="1" t="s">
        <v>490</v>
      </c>
      <c r="I941" s="1" t="s">
        <v>122</v>
      </c>
      <c r="J941" s="1" t="s">
        <v>491</v>
      </c>
      <c r="K941" s="1" t="s">
        <v>494</v>
      </c>
      <c r="L941" s="1"/>
      <c r="M941" s="1" t="s">
        <v>494</v>
      </c>
      <c r="N941" s="1" t="s">
        <v>495</v>
      </c>
      <c r="O941" s="1" t="s">
        <v>496</v>
      </c>
      <c r="P941" s="20">
        <v>3</v>
      </c>
      <c r="Q941" s="1" t="s">
        <v>518</v>
      </c>
      <c r="R941" s="21" t="s">
        <v>519</v>
      </c>
      <c r="S941" s="1" t="s">
        <v>506</v>
      </c>
    </row>
    <row r="942" spans="1:19" ht="24" customHeight="1" x14ac:dyDescent="0.15">
      <c r="A942" s="1" t="s">
        <v>119</v>
      </c>
      <c r="B942" s="1" t="s">
        <v>120</v>
      </c>
      <c r="C942" s="1">
        <v>5751</v>
      </c>
      <c r="D942" s="18">
        <v>10</v>
      </c>
      <c r="E942" s="18">
        <v>6.5045105300000001</v>
      </c>
      <c r="F942" s="18">
        <v>-74.807080439999993</v>
      </c>
      <c r="G942" s="1">
        <v>10</v>
      </c>
      <c r="H942" s="1" t="s">
        <v>490</v>
      </c>
      <c r="I942" s="1" t="s">
        <v>122</v>
      </c>
      <c r="J942" s="1" t="s">
        <v>491</v>
      </c>
      <c r="K942" s="1" t="s">
        <v>494</v>
      </c>
      <c r="L942" s="1"/>
      <c r="M942" s="1" t="s">
        <v>494</v>
      </c>
      <c r="N942" s="1" t="s">
        <v>495</v>
      </c>
      <c r="O942" s="1" t="s">
        <v>496</v>
      </c>
      <c r="P942" s="20">
        <v>3</v>
      </c>
      <c r="Q942" s="1" t="s">
        <v>518</v>
      </c>
      <c r="R942" s="21" t="s">
        <v>519</v>
      </c>
      <c r="S942" s="1" t="s">
        <v>506</v>
      </c>
    </row>
    <row r="943" spans="1:19" ht="24" customHeight="1" x14ac:dyDescent="0.15">
      <c r="A943" s="1" t="s">
        <v>119</v>
      </c>
      <c r="B943" s="1" t="s">
        <v>120</v>
      </c>
      <c r="C943" s="1">
        <v>5752</v>
      </c>
      <c r="D943" s="18">
        <v>10</v>
      </c>
      <c r="E943" s="18">
        <v>6.5044223299999997</v>
      </c>
      <c r="F943" s="18">
        <v>-74.807062790000003</v>
      </c>
      <c r="G943" s="1">
        <v>10</v>
      </c>
      <c r="H943" s="1" t="s">
        <v>490</v>
      </c>
      <c r="I943" s="1" t="s">
        <v>122</v>
      </c>
      <c r="J943" s="1" t="s">
        <v>491</v>
      </c>
      <c r="K943" s="1" t="s">
        <v>494</v>
      </c>
      <c r="L943" s="1"/>
      <c r="M943" s="1" t="s">
        <v>494</v>
      </c>
      <c r="N943" s="1" t="s">
        <v>495</v>
      </c>
      <c r="O943" s="1" t="s">
        <v>496</v>
      </c>
      <c r="P943" s="20">
        <v>3</v>
      </c>
      <c r="Q943" s="1" t="s">
        <v>518</v>
      </c>
      <c r="R943" s="21" t="s">
        <v>519</v>
      </c>
      <c r="S943" s="1" t="s">
        <v>506</v>
      </c>
    </row>
    <row r="944" spans="1:19" ht="24" customHeight="1" x14ac:dyDescent="0.15">
      <c r="A944" s="1" t="s">
        <v>119</v>
      </c>
      <c r="B944" s="1" t="s">
        <v>120</v>
      </c>
      <c r="C944" s="1">
        <v>5753</v>
      </c>
      <c r="D944" s="18">
        <v>10</v>
      </c>
      <c r="E944" s="18">
        <v>6.5043340900000004</v>
      </c>
      <c r="F944" s="18">
        <v>-74.807046970000002</v>
      </c>
      <c r="G944" s="1">
        <v>10</v>
      </c>
      <c r="H944" s="1" t="s">
        <v>490</v>
      </c>
      <c r="I944" s="1" t="s">
        <v>122</v>
      </c>
      <c r="J944" s="1" t="s">
        <v>491</v>
      </c>
      <c r="K944" s="1" t="s">
        <v>494</v>
      </c>
      <c r="L944" s="1"/>
      <c r="M944" s="1" t="s">
        <v>494</v>
      </c>
      <c r="N944" s="1" t="s">
        <v>495</v>
      </c>
      <c r="O944" s="1" t="s">
        <v>496</v>
      </c>
      <c r="P944" s="20">
        <v>3</v>
      </c>
      <c r="Q944" s="1" t="s">
        <v>518</v>
      </c>
      <c r="R944" s="21" t="s">
        <v>519</v>
      </c>
      <c r="S944" s="1" t="s">
        <v>506</v>
      </c>
    </row>
    <row r="945" spans="1:19" ht="24" customHeight="1" x14ac:dyDescent="0.15">
      <c r="A945" s="1" t="s">
        <v>119</v>
      </c>
      <c r="B945" s="1" t="s">
        <v>120</v>
      </c>
      <c r="C945" s="1">
        <v>5754</v>
      </c>
      <c r="D945" s="18">
        <v>10</v>
      </c>
      <c r="E945" s="18">
        <v>6.5042467200000003</v>
      </c>
      <c r="F945" s="18">
        <v>-74.807032239999998</v>
      </c>
      <c r="G945" s="1">
        <v>10</v>
      </c>
      <c r="H945" s="1" t="s">
        <v>490</v>
      </c>
      <c r="I945" s="1" t="s">
        <v>122</v>
      </c>
      <c r="J945" s="1" t="s">
        <v>491</v>
      </c>
      <c r="K945" s="1" t="s">
        <v>494</v>
      </c>
      <c r="L945" s="1"/>
      <c r="M945" s="1" t="s">
        <v>494</v>
      </c>
      <c r="N945" s="1" t="s">
        <v>495</v>
      </c>
      <c r="O945" s="1" t="s">
        <v>496</v>
      </c>
      <c r="P945" s="20">
        <v>3</v>
      </c>
      <c r="Q945" s="1" t="s">
        <v>518</v>
      </c>
      <c r="R945" s="21" t="s">
        <v>519</v>
      </c>
      <c r="S945" s="1" t="s">
        <v>506</v>
      </c>
    </row>
    <row r="946" spans="1:19" ht="24" customHeight="1" x14ac:dyDescent="0.15">
      <c r="A946" s="1" t="s">
        <v>119</v>
      </c>
      <c r="B946" s="1" t="s">
        <v>120</v>
      </c>
      <c r="C946" s="1">
        <v>5755</v>
      </c>
      <c r="D946" s="18">
        <v>10</v>
      </c>
      <c r="E946" s="18">
        <v>6.5041602300000001</v>
      </c>
      <c r="F946" s="18">
        <v>-74.807017459999997</v>
      </c>
      <c r="G946" s="1">
        <v>10</v>
      </c>
      <c r="H946" s="1" t="s">
        <v>490</v>
      </c>
      <c r="I946" s="1" t="s">
        <v>122</v>
      </c>
      <c r="J946" s="1" t="s">
        <v>491</v>
      </c>
      <c r="K946" s="1" t="s">
        <v>494</v>
      </c>
      <c r="L946" s="1"/>
      <c r="M946" s="1" t="s">
        <v>494</v>
      </c>
      <c r="N946" s="1" t="s">
        <v>495</v>
      </c>
      <c r="O946" s="1" t="s">
        <v>496</v>
      </c>
      <c r="P946" s="20">
        <v>3</v>
      </c>
      <c r="Q946" s="1" t="s">
        <v>518</v>
      </c>
      <c r="R946" s="21" t="s">
        <v>519</v>
      </c>
      <c r="S946" s="1" t="s">
        <v>506</v>
      </c>
    </row>
    <row r="947" spans="1:19" ht="24" customHeight="1" x14ac:dyDescent="0.15">
      <c r="A947" s="1" t="s">
        <v>119</v>
      </c>
      <c r="B947" s="1" t="s">
        <v>120</v>
      </c>
      <c r="C947" s="1">
        <v>5756</v>
      </c>
      <c r="D947" s="18">
        <v>10</v>
      </c>
      <c r="E947" s="18">
        <v>6.5040732200000004</v>
      </c>
      <c r="F947" s="18">
        <v>-74.807009289999996</v>
      </c>
      <c r="G947" s="1">
        <v>10</v>
      </c>
      <c r="H947" s="1" t="s">
        <v>490</v>
      </c>
      <c r="I947" s="1" t="s">
        <v>122</v>
      </c>
      <c r="J947" s="1" t="s">
        <v>491</v>
      </c>
      <c r="K947" s="1" t="s">
        <v>494</v>
      </c>
      <c r="L947" s="1"/>
      <c r="M947" s="1" t="s">
        <v>494</v>
      </c>
      <c r="N947" s="1" t="s">
        <v>495</v>
      </c>
      <c r="O947" s="1" t="s">
        <v>496</v>
      </c>
      <c r="P947" s="20">
        <v>3</v>
      </c>
      <c r="Q947" s="1" t="s">
        <v>518</v>
      </c>
      <c r="R947" s="21" t="s">
        <v>519</v>
      </c>
      <c r="S947" s="1" t="s">
        <v>506</v>
      </c>
    </row>
    <row r="948" spans="1:19" ht="24" customHeight="1" x14ac:dyDescent="0.15">
      <c r="A948" s="1" t="s">
        <v>119</v>
      </c>
      <c r="B948" s="1" t="s">
        <v>120</v>
      </c>
      <c r="C948" s="1">
        <v>5757</v>
      </c>
      <c r="D948" s="18">
        <v>10</v>
      </c>
      <c r="E948" s="18">
        <v>6.5039863899999997</v>
      </c>
      <c r="F948" s="18">
        <v>-74.807008249999996</v>
      </c>
      <c r="G948" s="1">
        <v>10</v>
      </c>
      <c r="H948" s="1" t="s">
        <v>490</v>
      </c>
      <c r="I948" s="1" t="s">
        <v>122</v>
      </c>
      <c r="J948" s="1" t="s">
        <v>491</v>
      </c>
      <c r="K948" s="1" t="s">
        <v>494</v>
      </c>
      <c r="L948" s="1"/>
      <c r="M948" s="1" t="s">
        <v>494</v>
      </c>
      <c r="N948" s="1" t="s">
        <v>495</v>
      </c>
      <c r="O948" s="1" t="s">
        <v>496</v>
      </c>
      <c r="P948" s="20">
        <v>3</v>
      </c>
      <c r="Q948" s="1" t="s">
        <v>518</v>
      </c>
      <c r="R948" s="21" t="s">
        <v>519</v>
      </c>
      <c r="S948" s="1" t="s">
        <v>506</v>
      </c>
    </row>
    <row r="949" spans="1:19" ht="24" customHeight="1" x14ac:dyDescent="0.15">
      <c r="A949" s="1" t="s">
        <v>119</v>
      </c>
      <c r="B949" s="1" t="s">
        <v>120</v>
      </c>
      <c r="C949" s="1">
        <v>5758</v>
      </c>
      <c r="D949" s="18">
        <v>10</v>
      </c>
      <c r="E949" s="18">
        <v>6.5039001599999997</v>
      </c>
      <c r="F949" s="18">
        <v>-74.807011430000003</v>
      </c>
      <c r="G949" s="1">
        <v>10</v>
      </c>
      <c r="H949" s="1" t="s">
        <v>490</v>
      </c>
      <c r="I949" s="1" t="s">
        <v>122</v>
      </c>
      <c r="J949" s="1" t="s">
        <v>491</v>
      </c>
      <c r="K949" s="1" t="s">
        <v>494</v>
      </c>
      <c r="L949" s="1"/>
      <c r="M949" s="1" t="s">
        <v>494</v>
      </c>
      <c r="N949" s="1" t="s">
        <v>495</v>
      </c>
      <c r="O949" s="1" t="s">
        <v>496</v>
      </c>
      <c r="P949" s="20">
        <v>3</v>
      </c>
      <c r="Q949" s="1" t="s">
        <v>518</v>
      </c>
      <c r="R949" s="21" t="s">
        <v>519</v>
      </c>
      <c r="S949" s="1" t="s">
        <v>506</v>
      </c>
    </row>
    <row r="950" spans="1:19" ht="24" customHeight="1" x14ac:dyDescent="0.15">
      <c r="A950" s="1" t="s">
        <v>119</v>
      </c>
      <c r="B950" s="1" t="s">
        <v>120</v>
      </c>
      <c r="C950" s="1">
        <v>5759</v>
      </c>
      <c r="D950" s="18">
        <v>10</v>
      </c>
      <c r="E950" s="18">
        <v>6.5038144500000001</v>
      </c>
      <c r="F950" s="18">
        <v>-74.807016849999997</v>
      </c>
      <c r="G950" s="1">
        <v>10</v>
      </c>
      <c r="H950" s="1" t="s">
        <v>490</v>
      </c>
      <c r="I950" s="1" t="s">
        <v>122</v>
      </c>
      <c r="J950" s="1" t="s">
        <v>491</v>
      </c>
      <c r="K950" s="1" t="s">
        <v>494</v>
      </c>
      <c r="L950" s="1"/>
      <c r="M950" s="1" t="s">
        <v>494</v>
      </c>
      <c r="N950" s="1" t="s">
        <v>495</v>
      </c>
      <c r="O950" s="1" t="s">
        <v>496</v>
      </c>
      <c r="P950" s="20">
        <v>3</v>
      </c>
      <c r="Q950" s="1" t="s">
        <v>518</v>
      </c>
      <c r="R950" s="21" t="s">
        <v>519</v>
      </c>
      <c r="S950" s="1" t="s">
        <v>506</v>
      </c>
    </row>
    <row r="951" spans="1:19" ht="24" customHeight="1" x14ac:dyDescent="0.15">
      <c r="A951" s="1" t="s">
        <v>119</v>
      </c>
      <c r="B951" s="1" t="s">
        <v>120</v>
      </c>
      <c r="C951" s="1">
        <v>5760</v>
      </c>
      <c r="D951" s="18">
        <v>10</v>
      </c>
      <c r="E951" s="18">
        <v>6.5037295799999999</v>
      </c>
      <c r="F951" s="18">
        <v>-74.807034909999999</v>
      </c>
      <c r="G951" s="1">
        <v>10</v>
      </c>
      <c r="H951" s="1" t="s">
        <v>490</v>
      </c>
      <c r="I951" s="1" t="s">
        <v>122</v>
      </c>
      <c r="J951" s="1" t="s">
        <v>491</v>
      </c>
      <c r="K951" s="1" t="s">
        <v>494</v>
      </c>
      <c r="L951" s="1"/>
      <c r="M951" s="1" t="s">
        <v>494</v>
      </c>
      <c r="N951" s="1" t="s">
        <v>495</v>
      </c>
      <c r="O951" s="1" t="s">
        <v>496</v>
      </c>
      <c r="P951" s="20">
        <v>3</v>
      </c>
      <c r="Q951" s="1" t="s">
        <v>518</v>
      </c>
      <c r="R951" s="21" t="s">
        <v>519</v>
      </c>
      <c r="S951" s="1" t="s">
        <v>506</v>
      </c>
    </row>
    <row r="952" spans="1:19" ht="24" customHeight="1" x14ac:dyDescent="0.15">
      <c r="A952" s="1" t="s">
        <v>119</v>
      </c>
      <c r="B952" s="1" t="s">
        <v>120</v>
      </c>
      <c r="C952" s="1">
        <v>5761</v>
      </c>
      <c r="D952" s="18">
        <v>10</v>
      </c>
      <c r="E952" s="18">
        <v>6.5036470700000004</v>
      </c>
      <c r="F952" s="18">
        <v>-74.807067110000006</v>
      </c>
      <c r="G952" s="1">
        <v>10</v>
      </c>
      <c r="H952" s="1" t="s">
        <v>490</v>
      </c>
      <c r="I952" s="1" t="s">
        <v>122</v>
      </c>
      <c r="J952" s="1" t="s">
        <v>491</v>
      </c>
      <c r="K952" s="1" t="s">
        <v>494</v>
      </c>
      <c r="L952" s="1"/>
      <c r="M952" s="1" t="s">
        <v>494</v>
      </c>
      <c r="N952" s="1" t="s">
        <v>495</v>
      </c>
      <c r="O952" s="1" t="s">
        <v>496</v>
      </c>
      <c r="P952" s="20">
        <v>3</v>
      </c>
      <c r="Q952" s="1" t="s">
        <v>518</v>
      </c>
      <c r="R952" s="21" t="s">
        <v>519</v>
      </c>
      <c r="S952" s="1" t="s">
        <v>506</v>
      </c>
    </row>
    <row r="953" spans="1:19" ht="24" customHeight="1" x14ac:dyDescent="0.15">
      <c r="A953" s="1" t="s">
        <v>119</v>
      </c>
      <c r="B953" s="1" t="s">
        <v>120</v>
      </c>
      <c r="C953" s="1">
        <v>5762</v>
      </c>
      <c r="D953" s="18">
        <v>10</v>
      </c>
      <c r="E953" s="18">
        <v>6.50356398</v>
      </c>
      <c r="F953" s="18">
        <v>-74.807100570000003</v>
      </c>
      <c r="G953" s="1">
        <v>10</v>
      </c>
      <c r="H953" s="1" t="s">
        <v>490</v>
      </c>
      <c r="I953" s="1" t="s">
        <v>122</v>
      </c>
      <c r="J953" s="1" t="s">
        <v>491</v>
      </c>
      <c r="K953" s="1" t="s">
        <v>494</v>
      </c>
      <c r="L953" s="1"/>
      <c r="M953" s="1" t="s">
        <v>494</v>
      </c>
      <c r="N953" s="1" t="s">
        <v>495</v>
      </c>
      <c r="O953" s="1" t="s">
        <v>496</v>
      </c>
      <c r="P953" s="20">
        <v>3</v>
      </c>
      <c r="Q953" s="1" t="s">
        <v>518</v>
      </c>
      <c r="R953" s="21" t="s">
        <v>519</v>
      </c>
      <c r="S953" s="1" t="s">
        <v>506</v>
      </c>
    </row>
    <row r="954" spans="1:19" ht="24" customHeight="1" x14ac:dyDescent="0.15">
      <c r="A954" s="1" t="s">
        <v>119</v>
      </c>
      <c r="B954" s="1" t="s">
        <v>120</v>
      </c>
      <c r="C954" s="1">
        <v>5763</v>
      </c>
      <c r="D954" s="18">
        <v>10</v>
      </c>
      <c r="E954" s="18">
        <v>6.5034798599999997</v>
      </c>
      <c r="F954" s="18">
        <v>-74.807133109999995</v>
      </c>
      <c r="G954" s="1">
        <v>10</v>
      </c>
      <c r="H954" s="1" t="s">
        <v>490</v>
      </c>
      <c r="I954" s="1" t="s">
        <v>122</v>
      </c>
      <c r="J954" s="1" t="s">
        <v>491</v>
      </c>
      <c r="K954" s="1" t="s">
        <v>494</v>
      </c>
      <c r="L954" s="1"/>
      <c r="M954" s="1" t="s">
        <v>494</v>
      </c>
      <c r="N954" s="1" t="s">
        <v>495</v>
      </c>
      <c r="O954" s="1" t="s">
        <v>496</v>
      </c>
      <c r="P954" s="20">
        <v>3</v>
      </c>
      <c r="Q954" s="1" t="s">
        <v>518</v>
      </c>
      <c r="R954" s="21" t="s">
        <v>519</v>
      </c>
      <c r="S954" s="1" t="s">
        <v>506</v>
      </c>
    </row>
    <row r="955" spans="1:19" ht="24" customHeight="1" x14ac:dyDescent="0.15">
      <c r="A955" s="1" t="s">
        <v>119</v>
      </c>
      <c r="B955" s="1" t="s">
        <v>120</v>
      </c>
      <c r="C955" s="1">
        <v>5764</v>
      </c>
      <c r="D955" s="18">
        <v>10</v>
      </c>
      <c r="E955" s="18">
        <v>6.5033929500000003</v>
      </c>
      <c r="F955" s="18">
        <v>-74.807157610000004</v>
      </c>
      <c r="G955" s="1">
        <v>10</v>
      </c>
      <c r="H955" s="1" t="s">
        <v>490</v>
      </c>
      <c r="I955" s="1" t="s">
        <v>122</v>
      </c>
      <c r="J955" s="1" t="s">
        <v>491</v>
      </c>
      <c r="K955" s="1" t="s">
        <v>494</v>
      </c>
      <c r="L955" s="1"/>
      <c r="M955" s="1" t="s">
        <v>494</v>
      </c>
      <c r="N955" s="1" t="s">
        <v>495</v>
      </c>
      <c r="O955" s="1" t="s">
        <v>496</v>
      </c>
      <c r="P955" s="20">
        <v>3</v>
      </c>
      <c r="Q955" s="1" t="s">
        <v>518</v>
      </c>
      <c r="R955" s="21" t="s">
        <v>519</v>
      </c>
      <c r="S955" s="1" t="s">
        <v>506</v>
      </c>
    </row>
    <row r="956" spans="1:19" ht="24" customHeight="1" x14ac:dyDescent="0.15">
      <c r="A956" s="1" t="s">
        <v>119</v>
      </c>
      <c r="B956" s="1" t="s">
        <v>120</v>
      </c>
      <c r="C956" s="1">
        <v>5765</v>
      </c>
      <c r="D956" s="18">
        <v>10</v>
      </c>
      <c r="E956" s="18">
        <v>6.5033050599999997</v>
      </c>
      <c r="F956" s="18">
        <v>-74.807174560000007</v>
      </c>
      <c r="G956" s="1">
        <v>10</v>
      </c>
      <c r="H956" s="1" t="s">
        <v>490</v>
      </c>
      <c r="I956" s="1" t="s">
        <v>122</v>
      </c>
      <c r="J956" s="1" t="s">
        <v>491</v>
      </c>
      <c r="K956" s="1" t="s">
        <v>494</v>
      </c>
      <c r="L956" s="1"/>
      <c r="M956" s="1" t="s">
        <v>494</v>
      </c>
      <c r="N956" s="1" t="s">
        <v>495</v>
      </c>
      <c r="O956" s="1" t="s">
        <v>496</v>
      </c>
      <c r="P956" s="20">
        <v>3</v>
      </c>
      <c r="Q956" s="1" t="s">
        <v>518</v>
      </c>
      <c r="R956" s="21" t="s">
        <v>519</v>
      </c>
      <c r="S956" s="1" t="s">
        <v>506</v>
      </c>
    </row>
    <row r="957" spans="1:19" ht="24" customHeight="1" x14ac:dyDescent="0.15">
      <c r="A957" s="1" t="s">
        <v>119</v>
      </c>
      <c r="B957" s="1" t="s">
        <v>120</v>
      </c>
      <c r="C957" s="1">
        <v>5766</v>
      </c>
      <c r="D957" s="18">
        <v>10</v>
      </c>
      <c r="E957" s="18">
        <v>6.5032175800000003</v>
      </c>
      <c r="F957" s="18">
        <v>-74.807192689999994</v>
      </c>
      <c r="G957" s="1">
        <v>10</v>
      </c>
      <c r="H957" s="1" t="s">
        <v>490</v>
      </c>
      <c r="I957" s="1" t="s">
        <v>122</v>
      </c>
      <c r="J957" s="1" t="s">
        <v>491</v>
      </c>
      <c r="K957" s="1" t="s">
        <v>494</v>
      </c>
      <c r="L957" s="1"/>
      <c r="M957" s="1" t="s">
        <v>494</v>
      </c>
      <c r="N957" s="1" t="s">
        <v>495</v>
      </c>
      <c r="O957" s="1" t="s">
        <v>496</v>
      </c>
      <c r="P957" s="20">
        <v>3</v>
      </c>
      <c r="Q957" s="1" t="s">
        <v>518</v>
      </c>
      <c r="R957" s="21" t="s">
        <v>519</v>
      </c>
      <c r="S957" s="1" t="s">
        <v>506</v>
      </c>
    </row>
    <row r="958" spans="1:19" ht="24" customHeight="1" x14ac:dyDescent="0.15">
      <c r="A958" s="1" t="s">
        <v>119</v>
      </c>
      <c r="B958" s="1" t="s">
        <v>120</v>
      </c>
      <c r="C958" s="1">
        <v>5767</v>
      </c>
      <c r="D958" s="18">
        <v>10</v>
      </c>
      <c r="E958" s="18">
        <v>6.5031312300000002</v>
      </c>
      <c r="F958" s="18">
        <v>-74.807216019999998</v>
      </c>
      <c r="G958" s="1">
        <v>10</v>
      </c>
      <c r="H958" s="1" t="s">
        <v>490</v>
      </c>
      <c r="I958" s="1" t="s">
        <v>122</v>
      </c>
      <c r="J958" s="1" t="s">
        <v>491</v>
      </c>
      <c r="K958" s="1" t="s">
        <v>494</v>
      </c>
      <c r="L958" s="1"/>
      <c r="M958" s="1" t="s">
        <v>494</v>
      </c>
      <c r="N958" s="1" t="s">
        <v>495</v>
      </c>
      <c r="O958" s="1" t="s">
        <v>496</v>
      </c>
      <c r="P958" s="20">
        <v>3</v>
      </c>
      <c r="Q958" s="1" t="s">
        <v>518</v>
      </c>
      <c r="R958" s="21" t="s">
        <v>519</v>
      </c>
      <c r="S958" s="1" t="s">
        <v>506</v>
      </c>
    </row>
    <row r="959" spans="1:19" ht="24" customHeight="1" x14ac:dyDescent="0.15">
      <c r="A959" s="1" t="s">
        <v>119</v>
      </c>
      <c r="B959" s="1" t="s">
        <v>120</v>
      </c>
      <c r="C959" s="1">
        <v>5768</v>
      </c>
      <c r="D959" s="18">
        <v>10</v>
      </c>
      <c r="E959" s="18">
        <v>6.5030462199999999</v>
      </c>
      <c r="F959" s="18">
        <v>-74.807244620000006</v>
      </c>
      <c r="G959" s="1">
        <v>10</v>
      </c>
      <c r="H959" s="1" t="s">
        <v>490</v>
      </c>
      <c r="I959" s="1" t="s">
        <v>122</v>
      </c>
      <c r="J959" s="1" t="s">
        <v>491</v>
      </c>
      <c r="K959" s="1" t="s">
        <v>494</v>
      </c>
      <c r="L959" s="1"/>
      <c r="M959" s="1" t="s">
        <v>494</v>
      </c>
      <c r="N959" s="1" t="s">
        <v>495</v>
      </c>
      <c r="O959" s="1" t="s">
        <v>496</v>
      </c>
      <c r="P959" s="20">
        <v>3</v>
      </c>
      <c r="Q959" s="1" t="s">
        <v>518</v>
      </c>
      <c r="R959" s="21" t="s">
        <v>519</v>
      </c>
      <c r="S959" s="1" t="s">
        <v>506</v>
      </c>
    </row>
    <row r="960" spans="1:19" ht="24" customHeight="1" x14ac:dyDescent="0.15">
      <c r="A960" s="1" t="s">
        <v>119</v>
      </c>
      <c r="B960" s="1" t="s">
        <v>120</v>
      </c>
      <c r="C960" s="1">
        <v>5769</v>
      </c>
      <c r="D960" s="18">
        <v>10</v>
      </c>
      <c r="E960" s="18">
        <v>6.5029633599999999</v>
      </c>
      <c r="F960" s="18">
        <v>-74.807279719999997</v>
      </c>
      <c r="G960" s="1">
        <v>10</v>
      </c>
      <c r="H960" s="1" t="s">
        <v>490</v>
      </c>
      <c r="I960" s="1" t="s">
        <v>122</v>
      </c>
      <c r="J960" s="1" t="s">
        <v>491</v>
      </c>
      <c r="K960" s="1" t="s">
        <v>494</v>
      </c>
      <c r="L960" s="1"/>
      <c r="M960" s="1" t="s">
        <v>494</v>
      </c>
      <c r="N960" s="1" t="s">
        <v>495</v>
      </c>
      <c r="O960" s="1" t="s">
        <v>496</v>
      </c>
      <c r="P960" s="20">
        <v>3</v>
      </c>
      <c r="Q960" s="1" t="s">
        <v>518</v>
      </c>
      <c r="R960" s="21" t="s">
        <v>519</v>
      </c>
      <c r="S960" s="1" t="s">
        <v>506</v>
      </c>
    </row>
    <row r="961" spans="1:19" ht="24" customHeight="1" x14ac:dyDescent="0.15">
      <c r="A961" s="1" t="s">
        <v>119</v>
      </c>
      <c r="B961" s="1" t="s">
        <v>120</v>
      </c>
      <c r="C961" s="1">
        <v>5770</v>
      </c>
      <c r="D961" s="18">
        <v>10</v>
      </c>
      <c r="E961" s="18">
        <v>6.50288296</v>
      </c>
      <c r="F961" s="18">
        <v>-74.80732064</v>
      </c>
      <c r="G961" s="1">
        <v>10</v>
      </c>
      <c r="H961" s="1" t="s">
        <v>490</v>
      </c>
      <c r="I961" s="1" t="s">
        <v>122</v>
      </c>
      <c r="J961" s="1" t="s">
        <v>491</v>
      </c>
      <c r="K961" s="1" t="s">
        <v>494</v>
      </c>
      <c r="L961" s="1"/>
      <c r="M961" s="1" t="s">
        <v>494</v>
      </c>
      <c r="N961" s="1" t="s">
        <v>495</v>
      </c>
      <c r="O961" s="1" t="s">
        <v>496</v>
      </c>
      <c r="P961" s="20">
        <v>3</v>
      </c>
      <c r="Q961" s="1" t="s">
        <v>518</v>
      </c>
      <c r="R961" s="21" t="s">
        <v>519</v>
      </c>
      <c r="S961" s="1" t="s">
        <v>506</v>
      </c>
    </row>
    <row r="962" spans="1:19" ht="24" customHeight="1" x14ac:dyDescent="0.15">
      <c r="A962" s="1" t="s">
        <v>119</v>
      </c>
      <c r="B962" s="1" t="s">
        <v>120</v>
      </c>
      <c r="C962" s="1">
        <v>5778</v>
      </c>
      <c r="D962" s="18">
        <v>10</v>
      </c>
      <c r="E962" s="18">
        <v>6.5023060099999999</v>
      </c>
      <c r="F962" s="18">
        <v>-74.807718649999998</v>
      </c>
      <c r="G962" s="1">
        <v>10</v>
      </c>
      <c r="H962" s="1" t="s">
        <v>490</v>
      </c>
      <c r="I962" s="1" t="s">
        <v>122</v>
      </c>
      <c r="J962" s="1" t="s">
        <v>491</v>
      </c>
      <c r="K962" s="1" t="s">
        <v>494</v>
      </c>
      <c r="L962" s="1"/>
      <c r="M962" s="1" t="s">
        <v>494</v>
      </c>
      <c r="N962" s="1" t="s">
        <v>495</v>
      </c>
      <c r="O962" s="1" t="s">
        <v>496</v>
      </c>
      <c r="P962" s="20">
        <v>3</v>
      </c>
      <c r="Q962" s="1" t="s">
        <v>518</v>
      </c>
      <c r="R962" s="21" t="s">
        <v>519</v>
      </c>
      <c r="S962" s="1" t="s">
        <v>506</v>
      </c>
    </row>
    <row r="963" spans="1:19" ht="24" customHeight="1" x14ac:dyDescent="0.15">
      <c r="A963" s="1" t="s">
        <v>119</v>
      </c>
      <c r="B963" s="1" t="s">
        <v>120</v>
      </c>
      <c r="C963" s="1">
        <v>5784</v>
      </c>
      <c r="D963" s="18">
        <v>10</v>
      </c>
      <c r="E963" s="18">
        <v>6.5022666100000004</v>
      </c>
      <c r="F963" s="18">
        <v>-74.80824002</v>
      </c>
      <c r="G963" s="1">
        <v>10</v>
      </c>
      <c r="H963" s="1" t="s">
        <v>490</v>
      </c>
      <c r="I963" s="1" t="s">
        <v>122</v>
      </c>
      <c r="J963" s="1" t="s">
        <v>491</v>
      </c>
      <c r="K963" s="1" t="s">
        <v>494</v>
      </c>
      <c r="L963" s="1"/>
      <c r="M963" s="1" t="s">
        <v>494</v>
      </c>
      <c r="N963" s="1" t="s">
        <v>495</v>
      </c>
      <c r="O963" s="1" t="s">
        <v>496</v>
      </c>
      <c r="P963" s="20">
        <v>3</v>
      </c>
      <c r="Q963" s="1" t="s">
        <v>518</v>
      </c>
      <c r="R963" s="21" t="s">
        <v>519</v>
      </c>
      <c r="S963" s="1" t="s">
        <v>506</v>
      </c>
    </row>
    <row r="964" spans="1:19" ht="24" customHeight="1" x14ac:dyDescent="0.15">
      <c r="A964" s="1" t="s">
        <v>119</v>
      </c>
      <c r="B964" s="1" t="s">
        <v>120</v>
      </c>
      <c r="C964" s="1">
        <v>5828</v>
      </c>
      <c r="D964" s="18">
        <v>10</v>
      </c>
      <c r="E964" s="18">
        <v>6.5003671900000004</v>
      </c>
      <c r="F964" s="18">
        <v>-74.811348229999993</v>
      </c>
      <c r="G964" s="1">
        <v>10</v>
      </c>
      <c r="H964" s="1" t="s">
        <v>490</v>
      </c>
      <c r="I964" s="1" t="s">
        <v>122</v>
      </c>
      <c r="J964" s="1" t="s">
        <v>491</v>
      </c>
      <c r="K964" s="1" t="s">
        <v>494</v>
      </c>
      <c r="L964" s="1"/>
      <c r="M964" s="1" t="s">
        <v>494</v>
      </c>
      <c r="N964" s="1" t="s">
        <v>495</v>
      </c>
      <c r="O964" s="1" t="s">
        <v>496</v>
      </c>
      <c r="P964" s="20">
        <v>3</v>
      </c>
      <c r="Q964" s="1" t="s">
        <v>518</v>
      </c>
      <c r="R964" s="21" t="s">
        <v>519</v>
      </c>
      <c r="S964" s="1" t="s">
        <v>506</v>
      </c>
    </row>
    <row r="965" spans="1:19" ht="24" customHeight="1" x14ac:dyDescent="0.15">
      <c r="A965" s="1" t="s">
        <v>119</v>
      </c>
      <c r="B965" s="1" t="s">
        <v>120</v>
      </c>
      <c r="C965" s="1">
        <v>5829</v>
      </c>
      <c r="D965" s="18">
        <v>10</v>
      </c>
      <c r="E965" s="18">
        <v>6.5003255099999997</v>
      </c>
      <c r="F965" s="18">
        <v>-74.811416929999993</v>
      </c>
      <c r="G965" s="1">
        <v>10</v>
      </c>
      <c r="H965" s="1" t="s">
        <v>490</v>
      </c>
      <c r="I965" s="1" t="s">
        <v>122</v>
      </c>
      <c r="J965" s="1" t="s">
        <v>491</v>
      </c>
      <c r="K965" s="1" t="s">
        <v>494</v>
      </c>
      <c r="L965" s="1"/>
      <c r="M965" s="1" t="s">
        <v>494</v>
      </c>
      <c r="N965" s="1" t="s">
        <v>495</v>
      </c>
      <c r="O965" s="1" t="s">
        <v>496</v>
      </c>
      <c r="P965" s="20">
        <v>3</v>
      </c>
      <c r="Q965" s="1" t="s">
        <v>518</v>
      </c>
      <c r="R965" s="21" t="s">
        <v>519</v>
      </c>
      <c r="S965" s="1" t="s">
        <v>506</v>
      </c>
    </row>
    <row r="966" spans="1:19" ht="24" customHeight="1" x14ac:dyDescent="0.15">
      <c r="A966" s="1" t="s">
        <v>119</v>
      </c>
      <c r="B966" s="1" t="s">
        <v>120</v>
      </c>
      <c r="C966" s="1">
        <v>6448</v>
      </c>
      <c r="D966" s="18">
        <v>10</v>
      </c>
      <c r="E966" s="18">
        <v>6.5022928699999998</v>
      </c>
      <c r="F966" s="18">
        <v>-74.851904020000006</v>
      </c>
      <c r="G966" s="1">
        <v>10</v>
      </c>
      <c r="H966" s="1" t="s">
        <v>490</v>
      </c>
      <c r="I966" s="1" t="s">
        <v>122</v>
      </c>
      <c r="J966" s="1" t="s">
        <v>513</v>
      </c>
      <c r="K966" s="1" t="s">
        <v>494</v>
      </c>
      <c r="L966" s="1"/>
      <c r="M966" s="1" t="s">
        <v>494</v>
      </c>
      <c r="N966" s="1" t="s">
        <v>495</v>
      </c>
      <c r="O966" s="1" t="s">
        <v>496</v>
      </c>
      <c r="P966" s="20">
        <v>3</v>
      </c>
      <c r="Q966" s="1" t="s">
        <v>518</v>
      </c>
      <c r="R966" s="21" t="s">
        <v>519</v>
      </c>
      <c r="S966" s="1" t="s">
        <v>506</v>
      </c>
    </row>
    <row r="967" spans="1:19" ht="24" customHeight="1" x14ac:dyDescent="0.15">
      <c r="A967" s="1" t="s">
        <v>119</v>
      </c>
      <c r="B967" s="1" t="s">
        <v>120</v>
      </c>
      <c r="C967" s="1">
        <v>6449</v>
      </c>
      <c r="D967" s="18">
        <v>10</v>
      </c>
      <c r="E967" s="18">
        <v>6.5022334700000002</v>
      </c>
      <c r="F967" s="18">
        <v>-74.851972169999996</v>
      </c>
      <c r="G967" s="1">
        <v>10</v>
      </c>
      <c r="H967" s="1" t="s">
        <v>490</v>
      </c>
      <c r="I967" s="1" t="s">
        <v>122</v>
      </c>
      <c r="J967" s="1" t="s">
        <v>513</v>
      </c>
      <c r="K967" s="1" t="s">
        <v>494</v>
      </c>
      <c r="L967" s="1"/>
      <c r="M967" s="1" t="s">
        <v>494</v>
      </c>
      <c r="N967" s="1" t="s">
        <v>495</v>
      </c>
      <c r="O967" s="1" t="s">
        <v>496</v>
      </c>
      <c r="P967" s="20">
        <v>3</v>
      </c>
      <c r="Q967" s="1" t="s">
        <v>518</v>
      </c>
      <c r="R967" s="21" t="s">
        <v>519</v>
      </c>
      <c r="S967" s="1" t="s">
        <v>506</v>
      </c>
    </row>
    <row r="968" spans="1:19" ht="24" customHeight="1" x14ac:dyDescent="0.15">
      <c r="A968" s="1" t="s">
        <v>119</v>
      </c>
      <c r="B968" s="1" t="s">
        <v>120</v>
      </c>
      <c r="C968" s="1">
        <v>6450</v>
      </c>
      <c r="D968" s="18">
        <v>10</v>
      </c>
      <c r="E968" s="18">
        <v>6.5021750599999999</v>
      </c>
      <c r="F968" s="18">
        <v>-74.852041130000003</v>
      </c>
      <c r="G968" s="1">
        <v>10</v>
      </c>
      <c r="H968" s="1" t="s">
        <v>490</v>
      </c>
      <c r="I968" s="1" t="s">
        <v>122</v>
      </c>
      <c r="J968" s="1" t="s">
        <v>513</v>
      </c>
      <c r="K968" s="1" t="s">
        <v>494</v>
      </c>
      <c r="L968" s="1"/>
      <c r="M968" s="1" t="s">
        <v>494</v>
      </c>
      <c r="N968" s="1" t="s">
        <v>495</v>
      </c>
      <c r="O968" s="1" t="s">
        <v>496</v>
      </c>
      <c r="P968" s="20">
        <v>3</v>
      </c>
      <c r="Q968" s="1" t="s">
        <v>518</v>
      </c>
      <c r="R968" s="21" t="s">
        <v>519</v>
      </c>
      <c r="S968" s="1" t="s">
        <v>506</v>
      </c>
    </row>
    <row r="969" spans="1:19" ht="24" customHeight="1" x14ac:dyDescent="0.15">
      <c r="A969" s="1" t="s">
        <v>119</v>
      </c>
      <c r="B969" s="1" t="s">
        <v>120</v>
      </c>
      <c r="C969" s="1">
        <v>6456</v>
      </c>
      <c r="D969" s="18">
        <v>10</v>
      </c>
      <c r="E969" s="18">
        <v>6.5018799200000004</v>
      </c>
      <c r="F969" s="18">
        <v>-74.852489750000004</v>
      </c>
      <c r="G969" s="1">
        <v>10</v>
      </c>
      <c r="H969" s="1" t="s">
        <v>490</v>
      </c>
      <c r="I969" s="1" t="s">
        <v>122</v>
      </c>
      <c r="J969" s="1" t="s">
        <v>513</v>
      </c>
      <c r="K969" s="1" t="s">
        <v>494</v>
      </c>
      <c r="L969" s="1"/>
      <c r="M969" s="1" t="s">
        <v>494</v>
      </c>
      <c r="N969" s="1" t="s">
        <v>495</v>
      </c>
      <c r="O969" s="1" t="s">
        <v>496</v>
      </c>
      <c r="P969" s="20">
        <v>3</v>
      </c>
      <c r="Q969" s="1" t="s">
        <v>518</v>
      </c>
      <c r="R969" s="21" t="s">
        <v>519</v>
      </c>
      <c r="S969" s="1" t="s">
        <v>506</v>
      </c>
    </row>
    <row r="970" spans="1:19" ht="24" customHeight="1" x14ac:dyDescent="0.15">
      <c r="A970" s="1" t="s">
        <v>119</v>
      </c>
      <c r="B970" s="1" t="s">
        <v>120</v>
      </c>
      <c r="C970" s="1">
        <v>6459</v>
      </c>
      <c r="D970" s="18">
        <v>10</v>
      </c>
      <c r="E970" s="18">
        <v>6.5017853499999996</v>
      </c>
      <c r="F970" s="18">
        <v>-74.852742829999997</v>
      </c>
      <c r="G970" s="1">
        <v>10</v>
      </c>
      <c r="H970" s="1" t="s">
        <v>490</v>
      </c>
      <c r="I970" s="1" t="s">
        <v>122</v>
      </c>
      <c r="J970" s="1" t="s">
        <v>513</v>
      </c>
      <c r="K970" s="1" t="s">
        <v>494</v>
      </c>
      <c r="L970" s="1"/>
      <c r="M970" s="1" t="s">
        <v>494</v>
      </c>
      <c r="N970" s="1" t="s">
        <v>495</v>
      </c>
      <c r="O970" s="1" t="s">
        <v>496</v>
      </c>
      <c r="P970" s="20">
        <v>3</v>
      </c>
      <c r="Q970" s="1" t="s">
        <v>518</v>
      </c>
      <c r="R970" s="21" t="s">
        <v>519</v>
      </c>
      <c r="S970" s="1" t="s">
        <v>506</v>
      </c>
    </row>
    <row r="971" spans="1:19" ht="24" customHeight="1" x14ac:dyDescent="0.15">
      <c r="A971" s="1" t="s">
        <v>119</v>
      </c>
      <c r="B971" s="1" t="s">
        <v>120</v>
      </c>
      <c r="C971" s="1">
        <v>6460</v>
      </c>
      <c r="D971" s="18">
        <v>10</v>
      </c>
      <c r="E971" s="18">
        <v>6.5017535500000001</v>
      </c>
      <c r="F971" s="18">
        <v>-74.852827430000005</v>
      </c>
      <c r="G971" s="1">
        <v>10</v>
      </c>
      <c r="H971" s="1" t="s">
        <v>490</v>
      </c>
      <c r="I971" s="1" t="s">
        <v>122</v>
      </c>
      <c r="J971" s="1" t="s">
        <v>513</v>
      </c>
      <c r="K971" s="1" t="s">
        <v>494</v>
      </c>
      <c r="L971" s="1"/>
      <c r="M971" s="1" t="s">
        <v>494</v>
      </c>
      <c r="N971" s="1" t="s">
        <v>495</v>
      </c>
      <c r="O971" s="1" t="s">
        <v>496</v>
      </c>
      <c r="P971" s="20">
        <v>3</v>
      </c>
      <c r="Q971" s="1" t="s">
        <v>518</v>
      </c>
      <c r="R971" s="21" t="s">
        <v>519</v>
      </c>
      <c r="S971" s="1" t="s">
        <v>506</v>
      </c>
    </row>
    <row r="972" spans="1:19" ht="24" customHeight="1" x14ac:dyDescent="0.15">
      <c r="A972" s="1" t="s">
        <v>119</v>
      </c>
      <c r="B972" s="1" t="s">
        <v>120</v>
      </c>
      <c r="C972" s="1">
        <v>6569</v>
      </c>
      <c r="D972" s="18">
        <v>10</v>
      </c>
      <c r="E972" s="18">
        <v>6.5061231399999997</v>
      </c>
      <c r="F972" s="18">
        <v>-74.859230289999999</v>
      </c>
      <c r="G972" s="1">
        <v>10</v>
      </c>
      <c r="H972" s="1" t="s">
        <v>490</v>
      </c>
      <c r="I972" s="1" t="s">
        <v>122</v>
      </c>
      <c r="J972" s="1" t="s">
        <v>513</v>
      </c>
      <c r="K972" s="1" t="s">
        <v>494</v>
      </c>
      <c r="L972" s="1"/>
      <c r="M972" s="1" t="s">
        <v>494</v>
      </c>
      <c r="N972" s="1" t="s">
        <v>495</v>
      </c>
      <c r="O972" s="1" t="s">
        <v>496</v>
      </c>
      <c r="P972" s="20">
        <v>3</v>
      </c>
      <c r="Q972" s="1" t="s">
        <v>518</v>
      </c>
      <c r="R972" s="21" t="s">
        <v>519</v>
      </c>
      <c r="S972" s="1" t="s">
        <v>506</v>
      </c>
    </row>
    <row r="973" spans="1:19" ht="24" customHeight="1" x14ac:dyDescent="0.15">
      <c r="A973" s="1" t="s">
        <v>119</v>
      </c>
      <c r="B973" s="1" t="s">
        <v>120</v>
      </c>
      <c r="C973" s="1">
        <v>6580</v>
      </c>
      <c r="D973" s="18">
        <v>10</v>
      </c>
      <c r="E973" s="18">
        <v>6.5064321300000003</v>
      </c>
      <c r="F973" s="18">
        <v>-74.860101959999994</v>
      </c>
      <c r="G973" s="1">
        <v>10</v>
      </c>
      <c r="H973" s="1" t="s">
        <v>490</v>
      </c>
      <c r="I973" s="1" t="s">
        <v>122</v>
      </c>
      <c r="J973" s="1" t="s">
        <v>513</v>
      </c>
      <c r="K973" s="1" t="s">
        <v>494</v>
      </c>
      <c r="L973" s="1"/>
      <c r="M973" s="1" t="s">
        <v>494</v>
      </c>
      <c r="N973" s="1" t="s">
        <v>495</v>
      </c>
      <c r="O973" s="1" t="s">
        <v>496</v>
      </c>
      <c r="P973" s="20">
        <v>3</v>
      </c>
      <c r="Q973" s="1" t="s">
        <v>518</v>
      </c>
      <c r="R973" s="21" t="s">
        <v>519</v>
      </c>
      <c r="S973" s="1" t="s">
        <v>506</v>
      </c>
    </row>
    <row r="974" spans="1:19" ht="24" customHeight="1" x14ac:dyDescent="0.15">
      <c r="A974" s="1" t="s">
        <v>119</v>
      </c>
      <c r="B974" s="1" t="s">
        <v>120</v>
      </c>
      <c r="C974" s="1">
        <v>6589</v>
      </c>
      <c r="D974" s="18">
        <v>10</v>
      </c>
      <c r="E974" s="18">
        <v>6.50705461</v>
      </c>
      <c r="F974" s="18">
        <v>-74.860582429999994</v>
      </c>
      <c r="G974" s="1">
        <v>10</v>
      </c>
      <c r="H974" s="1" t="s">
        <v>490</v>
      </c>
      <c r="I974" s="1" t="s">
        <v>122</v>
      </c>
      <c r="J974" s="1" t="s">
        <v>513</v>
      </c>
      <c r="K974" s="1" t="s">
        <v>494</v>
      </c>
      <c r="L974" s="1"/>
      <c r="M974" s="1" t="s">
        <v>494</v>
      </c>
      <c r="N974" s="1" t="s">
        <v>495</v>
      </c>
      <c r="O974" s="1" t="s">
        <v>496</v>
      </c>
      <c r="P974" s="20">
        <v>3</v>
      </c>
      <c r="Q974" s="1" t="s">
        <v>518</v>
      </c>
      <c r="R974" s="21" t="s">
        <v>519</v>
      </c>
      <c r="S974" s="1" t="s">
        <v>506</v>
      </c>
    </row>
    <row r="975" spans="1:19" ht="24" customHeight="1" x14ac:dyDescent="0.15">
      <c r="A975" s="1" t="s">
        <v>119</v>
      </c>
      <c r="B975" s="1" t="s">
        <v>120</v>
      </c>
      <c r="C975" s="1">
        <v>6590</v>
      </c>
      <c r="D975" s="18">
        <v>10</v>
      </c>
      <c r="E975" s="18">
        <v>6.5071185500000004</v>
      </c>
      <c r="F975" s="18">
        <v>-74.860632240000001</v>
      </c>
      <c r="G975" s="1">
        <v>10</v>
      </c>
      <c r="H975" s="1" t="s">
        <v>490</v>
      </c>
      <c r="I975" s="1" t="s">
        <v>122</v>
      </c>
      <c r="J975" s="1" t="s">
        <v>513</v>
      </c>
      <c r="K975" s="1" t="s">
        <v>494</v>
      </c>
      <c r="L975" s="1"/>
      <c r="M975" s="1" t="s">
        <v>494</v>
      </c>
      <c r="N975" s="1" t="s">
        <v>495</v>
      </c>
      <c r="O975" s="1" t="s">
        <v>496</v>
      </c>
      <c r="P975" s="20">
        <v>3</v>
      </c>
      <c r="Q975" s="1" t="s">
        <v>518</v>
      </c>
      <c r="R975" s="21" t="s">
        <v>519</v>
      </c>
      <c r="S975" s="1" t="s">
        <v>506</v>
      </c>
    </row>
    <row r="976" spans="1:19" ht="24" customHeight="1" x14ac:dyDescent="0.15">
      <c r="A976" s="1" t="s">
        <v>119</v>
      </c>
      <c r="B976" s="1" t="s">
        <v>120</v>
      </c>
      <c r="C976" s="1">
        <v>6593</v>
      </c>
      <c r="D976" s="18">
        <v>10</v>
      </c>
      <c r="E976" s="18">
        <v>6.5073146299999998</v>
      </c>
      <c r="F976" s="18">
        <v>-74.860793909999998</v>
      </c>
      <c r="G976" s="1">
        <v>10</v>
      </c>
      <c r="H976" s="1" t="s">
        <v>490</v>
      </c>
      <c r="I976" s="1" t="s">
        <v>122</v>
      </c>
      <c r="J976" s="1" t="s">
        <v>513</v>
      </c>
      <c r="K976" s="1" t="s">
        <v>494</v>
      </c>
      <c r="L976" s="1"/>
      <c r="M976" s="1" t="s">
        <v>494</v>
      </c>
      <c r="N976" s="1" t="s">
        <v>495</v>
      </c>
      <c r="O976" s="1" t="s">
        <v>496</v>
      </c>
      <c r="P976" s="20">
        <v>3</v>
      </c>
      <c r="Q976" s="1" t="s">
        <v>518</v>
      </c>
      <c r="R976" s="21" t="s">
        <v>519</v>
      </c>
      <c r="S976" s="1" t="s">
        <v>506</v>
      </c>
    </row>
    <row r="977" spans="1:19" ht="24" customHeight="1" x14ac:dyDescent="0.15">
      <c r="A977" s="1" t="s">
        <v>119</v>
      </c>
      <c r="B977" s="1" t="s">
        <v>120</v>
      </c>
      <c r="C977" s="1">
        <v>6594</v>
      </c>
      <c r="D977" s="18">
        <v>10</v>
      </c>
      <c r="E977" s="18">
        <v>6.5073797100000004</v>
      </c>
      <c r="F977" s="18">
        <v>-74.860851819999993</v>
      </c>
      <c r="G977" s="1">
        <v>10</v>
      </c>
      <c r="H977" s="1" t="s">
        <v>490</v>
      </c>
      <c r="I977" s="1" t="s">
        <v>122</v>
      </c>
      <c r="J977" s="1" t="s">
        <v>513</v>
      </c>
      <c r="K977" s="1" t="s">
        <v>494</v>
      </c>
      <c r="L977" s="1"/>
      <c r="M977" s="1" t="s">
        <v>494</v>
      </c>
      <c r="N977" s="1" t="s">
        <v>495</v>
      </c>
      <c r="O977" s="1" t="s">
        <v>496</v>
      </c>
      <c r="P977" s="20">
        <v>3</v>
      </c>
      <c r="Q977" s="1" t="s">
        <v>518</v>
      </c>
      <c r="R977" s="21" t="s">
        <v>519</v>
      </c>
      <c r="S977" s="1" t="s">
        <v>506</v>
      </c>
    </row>
    <row r="978" spans="1:19" ht="24" customHeight="1" x14ac:dyDescent="0.15">
      <c r="A978" s="1" t="s">
        <v>119</v>
      </c>
      <c r="B978" s="1" t="s">
        <v>120</v>
      </c>
      <c r="C978" s="1">
        <v>6599</v>
      </c>
      <c r="D978" s="18">
        <v>10</v>
      </c>
      <c r="E978" s="18">
        <v>6.5076500599999996</v>
      </c>
      <c r="F978" s="18">
        <v>-74.861204479999998</v>
      </c>
      <c r="G978" s="1">
        <v>10</v>
      </c>
      <c r="H978" s="1" t="s">
        <v>490</v>
      </c>
      <c r="I978" s="1" t="s">
        <v>122</v>
      </c>
      <c r="J978" s="1" t="s">
        <v>513</v>
      </c>
      <c r="K978" s="1" t="s">
        <v>494</v>
      </c>
      <c r="L978" s="1"/>
      <c r="M978" s="1" t="s">
        <v>494</v>
      </c>
      <c r="N978" s="1" t="s">
        <v>495</v>
      </c>
      <c r="O978" s="1" t="s">
        <v>496</v>
      </c>
      <c r="P978" s="20">
        <v>3</v>
      </c>
      <c r="Q978" s="1" t="s">
        <v>518</v>
      </c>
      <c r="R978" s="21" t="s">
        <v>519</v>
      </c>
      <c r="S978" s="1" t="s">
        <v>506</v>
      </c>
    </row>
    <row r="979" spans="1:19" ht="24" customHeight="1" x14ac:dyDescent="0.15">
      <c r="A979" s="1" t="s">
        <v>119</v>
      </c>
      <c r="B979" s="1" t="s">
        <v>120</v>
      </c>
      <c r="C979" s="1">
        <v>6604</v>
      </c>
      <c r="D979" s="18">
        <v>10</v>
      </c>
      <c r="E979" s="18">
        <v>6.5077214799999998</v>
      </c>
      <c r="F979" s="18">
        <v>-74.861646590000007</v>
      </c>
      <c r="G979" s="1">
        <v>10</v>
      </c>
      <c r="H979" s="1" t="s">
        <v>490</v>
      </c>
      <c r="I979" s="1" t="s">
        <v>122</v>
      </c>
      <c r="J979" s="1" t="s">
        <v>513</v>
      </c>
      <c r="K979" s="1" t="s">
        <v>494</v>
      </c>
      <c r="L979" s="1"/>
      <c r="M979" s="1" t="s">
        <v>494</v>
      </c>
      <c r="N979" s="1" t="s">
        <v>495</v>
      </c>
      <c r="O979" s="1" t="s">
        <v>496</v>
      </c>
      <c r="P979" s="20">
        <v>3</v>
      </c>
      <c r="Q979" s="1" t="s">
        <v>518</v>
      </c>
      <c r="R979" s="21" t="s">
        <v>519</v>
      </c>
      <c r="S979" s="1" t="s">
        <v>506</v>
      </c>
    </row>
    <row r="980" spans="1:19" ht="24" customHeight="1" x14ac:dyDescent="0.15">
      <c r="A980" s="1" t="s">
        <v>119</v>
      </c>
      <c r="B980" s="1" t="s">
        <v>120</v>
      </c>
      <c r="C980" s="1">
        <v>6605</v>
      </c>
      <c r="D980" s="18">
        <v>10</v>
      </c>
      <c r="E980" s="18">
        <v>6.5077435399999999</v>
      </c>
      <c r="F980" s="18">
        <v>-74.861734220000002</v>
      </c>
      <c r="G980" s="1">
        <v>10</v>
      </c>
      <c r="H980" s="1" t="s">
        <v>490</v>
      </c>
      <c r="I980" s="1" t="s">
        <v>122</v>
      </c>
      <c r="J980" s="1" t="s">
        <v>513</v>
      </c>
      <c r="K980" s="1" t="s">
        <v>494</v>
      </c>
      <c r="L980" s="1"/>
      <c r="M980" s="1" t="s">
        <v>494</v>
      </c>
      <c r="N980" s="1" t="s">
        <v>495</v>
      </c>
      <c r="O980" s="1" t="s">
        <v>496</v>
      </c>
      <c r="P980" s="20">
        <v>3</v>
      </c>
      <c r="Q980" s="1" t="s">
        <v>518</v>
      </c>
      <c r="R980" s="21" t="s">
        <v>519</v>
      </c>
      <c r="S980" s="1" t="s">
        <v>506</v>
      </c>
    </row>
    <row r="981" spans="1:19" ht="24" customHeight="1" x14ac:dyDescent="0.15">
      <c r="A981" s="1" t="s">
        <v>119</v>
      </c>
      <c r="B981" s="1" t="s">
        <v>120</v>
      </c>
      <c r="C981" s="1">
        <v>6618</v>
      </c>
      <c r="D981" s="18">
        <v>10</v>
      </c>
      <c r="E981" s="18">
        <v>6.5084263699999996</v>
      </c>
      <c r="F981" s="18">
        <v>-74.862641960000005</v>
      </c>
      <c r="G981" s="1">
        <v>10</v>
      </c>
      <c r="H981" s="1" t="s">
        <v>490</v>
      </c>
      <c r="I981" s="1" t="s">
        <v>122</v>
      </c>
      <c r="J981" s="1" t="s">
        <v>513</v>
      </c>
      <c r="K981" s="1" t="s">
        <v>494</v>
      </c>
      <c r="L981" s="1"/>
      <c r="M981" s="1" t="s">
        <v>494</v>
      </c>
      <c r="N981" s="1" t="s">
        <v>495</v>
      </c>
      <c r="O981" s="1" t="s">
        <v>496</v>
      </c>
      <c r="P981" s="20">
        <v>3</v>
      </c>
      <c r="Q981" s="1" t="s">
        <v>518</v>
      </c>
      <c r="R981" s="21" t="s">
        <v>519</v>
      </c>
      <c r="S981" s="1" t="s">
        <v>506</v>
      </c>
    </row>
    <row r="982" spans="1:19" ht="24" customHeight="1" x14ac:dyDescent="0.15">
      <c r="A982" s="1" t="s">
        <v>119</v>
      </c>
      <c r="B982" s="1" t="s">
        <v>120</v>
      </c>
      <c r="C982" s="1">
        <v>6620</v>
      </c>
      <c r="D982" s="18">
        <v>10</v>
      </c>
      <c r="E982" s="18">
        <v>6.5085896700000001</v>
      </c>
      <c r="F982" s="18">
        <v>-74.862708929999997</v>
      </c>
      <c r="G982" s="1">
        <v>10</v>
      </c>
      <c r="H982" s="1" t="s">
        <v>490</v>
      </c>
      <c r="I982" s="1" t="s">
        <v>122</v>
      </c>
      <c r="J982" s="1" t="s">
        <v>513</v>
      </c>
      <c r="K982" s="1" t="s">
        <v>494</v>
      </c>
      <c r="L982" s="1"/>
      <c r="M982" s="1" t="s">
        <v>494</v>
      </c>
      <c r="N982" s="1" t="s">
        <v>495</v>
      </c>
      <c r="O982" s="1" t="s">
        <v>496</v>
      </c>
      <c r="P982" s="20">
        <v>3</v>
      </c>
      <c r="Q982" s="1" t="s">
        <v>518</v>
      </c>
      <c r="R982" s="21" t="s">
        <v>519</v>
      </c>
      <c r="S982" s="1" t="s">
        <v>506</v>
      </c>
    </row>
    <row r="983" spans="1:19" ht="24" customHeight="1" x14ac:dyDescent="0.15">
      <c r="A983" s="1" t="s">
        <v>119</v>
      </c>
      <c r="B983" s="1" t="s">
        <v>120</v>
      </c>
      <c r="C983" s="1">
        <v>6624</v>
      </c>
      <c r="D983" s="18">
        <v>10</v>
      </c>
      <c r="E983" s="18">
        <v>6.50894364</v>
      </c>
      <c r="F983" s="18">
        <v>-74.862718290000004</v>
      </c>
      <c r="G983" s="1">
        <v>10</v>
      </c>
      <c r="H983" s="1" t="s">
        <v>490</v>
      </c>
      <c r="I983" s="1" t="s">
        <v>122</v>
      </c>
      <c r="J983" s="1" t="s">
        <v>513</v>
      </c>
      <c r="K983" s="1" t="s">
        <v>494</v>
      </c>
      <c r="L983" s="1"/>
      <c r="M983" s="1" t="s">
        <v>494</v>
      </c>
      <c r="N983" s="1" t="s">
        <v>495</v>
      </c>
      <c r="O983" s="1" t="s">
        <v>496</v>
      </c>
      <c r="P983" s="20">
        <v>3</v>
      </c>
      <c r="Q983" s="1" t="s">
        <v>518</v>
      </c>
      <c r="R983" s="21" t="s">
        <v>519</v>
      </c>
      <c r="S983" s="1" t="s">
        <v>506</v>
      </c>
    </row>
    <row r="984" spans="1:19" ht="24" customHeight="1" x14ac:dyDescent="0.15">
      <c r="A984" s="1" t="s">
        <v>119</v>
      </c>
      <c r="B984" s="1" t="s">
        <v>120</v>
      </c>
      <c r="C984" s="1">
        <v>6625</v>
      </c>
      <c r="D984" s="18">
        <v>10</v>
      </c>
      <c r="E984" s="18">
        <v>6.50902739</v>
      </c>
      <c r="F984" s="18">
        <v>-74.862689309999993</v>
      </c>
      <c r="G984" s="1">
        <v>10</v>
      </c>
      <c r="H984" s="1" t="s">
        <v>490</v>
      </c>
      <c r="I984" s="1" t="s">
        <v>122</v>
      </c>
      <c r="J984" s="1" t="s">
        <v>513</v>
      </c>
      <c r="K984" s="1" t="s">
        <v>494</v>
      </c>
      <c r="L984" s="1"/>
      <c r="M984" s="1" t="s">
        <v>494</v>
      </c>
      <c r="N984" s="1" t="s">
        <v>495</v>
      </c>
      <c r="O984" s="1" t="s">
        <v>496</v>
      </c>
      <c r="P984" s="20">
        <v>3</v>
      </c>
      <c r="Q984" s="1" t="s">
        <v>518</v>
      </c>
      <c r="R984" s="21" t="s">
        <v>519</v>
      </c>
      <c r="S984" s="1" t="s">
        <v>506</v>
      </c>
    </row>
    <row r="985" spans="1:19" ht="24" customHeight="1" x14ac:dyDescent="0.15">
      <c r="A985" s="1" t="s">
        <v>119</v>
      </c>
      <c r="B985" s="1" t="s">
        <v>120</v>
      </c>
      <c r="C985" s="1">
        <v>6626</v>
      </c>
      <c r="D985" s="18">
        <v>10</v>
      </c>
      <c r="E985" s="18">
        <v>6.5091055899999999</v>
      </c>
      <c r="F985" s="18">
        <v>-74.862645319999999</v>
      </c>
      <c r="G985" s="1">
        <v>10</v>
      </c>
      <c r="H985" s="1" t="s">
        <v>490</v>
      </c>
      <c r="I985" s="1" t="s">
        <v>122</v>
      </c>
      <c r="J985" s="1" t="s">
        <v>513</v>
      </c>
      <c r="K985" s="1" t="s">
        <v>494</v>
      </c>
      <c r="L985" s="1"/>
      <c r="M985" s="1" t="s">
        <v>494</v>
      </c>
      <c r="N985" s="1" t="s">
        <v>495</v>
      </c>
      <c r="O985" s="1" t="s">
        <v>496</v>
      </c>
      <c r="P985" s="20">
        <v>3</v>
      </c>
      <c r="Q985" s="1" t="s">
        <v>518</v>
      </c>
      <c r="R985" s="21" t="s">
        <v>519</v>
      </c>
      <c r="S985" s="1" t="s">
        <v>506</v>
      </c>
    </row>
    <row r="986" spans="1:19" ht="24" customHeight="1" x14ac:dyDescent="0.15">
      <c r="A986" s="1" t="s">
        <v>119</v>
      </c>
      <c r="B986" s="1" t="s">
        <v>120</v>
      </c>
      <c r="C986" s="1">
        <v>6627</v>
      </c>
      <c r="D986" s="18">
        <v>10</v>
      </c>
      <c r="E986" s="18">
        <v>6.5091807099999999</v>
      </c>
      <c r="F986" s="18">
        <v>-74.862595870000007</v>
      </c>
      <c r="G986" s="1">
        <v>10</v>
      </c>
      <c r="H986" s="1" t="s">
        <v>490</v>
      </c>
      <c r="I986" s="1" t="s">
        <v>122</v>
      </c>
      <c r="J986" s="1" t="s">
        <v>513</v>
      </c>
      <c r="K986" s="1" t="s">
        <v>494</v>
      </c>
      <c r="L986" s="1"/>
      <c r="M986" s="1" t="s">
        <v>494</v>
      </c>
      <c r="N986" s="1" t="s">
        <v>495</v>
      </c>
      <c r="O986" s="1" t="s">
        <v>496</v>
      </c>
      <c r="P986" s="20">
        <v>3</v>
      </c>
      <c r="Q986" s="1" t="s">
        <v>518</v>
      </c>
      <c r="R986" s="21" t="s">
        <v>519</v>
      </c>
      <c r="S986" s="1" t="s">
        <v>506</v>
      </c>
    </row>
    <row r="987" spans="1:19" ht="24" customHeight="1" x14ac:dyDescent="0.15">
      <c r="A987" s="1" t="s">
        <v>119</v>
      </c>
      <c r="B987" s="1" t="s">
        <v>120</v>
      </c>
      <c r="C987" s="1">
        <v>6628</v>
      </c>
      <c r="D987" s="18">
        <v>10</v>
      </c>
      <c r="E987" s="18">
        <v>6.5092557400000004</v>
      </c>
      <c r="F987" s="18">
        <v>-74.862546050000006</v>
      </c>
      <c r="G987" s="1">
        <v>10</v>
      </c>
      <c r="H987" s="1" t="s">
        <v>490</v>
      </c>
      <c r="I987" s="1" t="s">
        <v>122</v>
      </c>
      <c r="J987" s="1" t="s">
        <v>513</v>
      </c>
      <c r="K987" s="1" t="s">
        <v>494</v>
      </c>
      <c r="L987" s="1"/>
      <c r="M987" s="1" t="s">
        <v>494</v>
      </c>
      <c r="N987" s="1" t="s">
        <v>495</v>
      </c>
      <c r="O987" s="1" t="s">
        <v>496</v>
      </c>
      <c r="P987" s="20">
        <v>3</v>
      </c>
      <c r="Q987" s="1" t="s">
        <v>518</v>
      </c>
      <c r="R987" s="21" t="s">
        <v>519</v>
      </c>
      <c r="S987" s="1" t="s">
        <v>506</v>
      </c>
    </row>
    <row r="988" spans="1:19" ht="24" customHeight="1" x14ac:dyDescent="0.15">
      <c r="A988" s="1" t="s">
        <v>119</v>
      </c>
      <c r="B988" s="1" t="s">
        <v>120</v>
      </c>
      <c r="C988" s="1">
        <v>6632</v>
      </c>
      <c r="D988" s="18">
        <v>10</v>
      </c>
      <c r="E988" s="18">
        <v>6.5095564799999996</v>
      </c>
      <c r="F988" s="18">
        <v>-74.862348049999994</v>
      </c>
      <c r="G988" s="1">
        <v>10</v>
      </c>
      <c r="H988" s="1" t="s">
        <v>490</v>
      </c>
      <c r="I988" s="1" t="s">
        <v>122</v>
      </c>
      <c r="J988" s="1" t="s">
        <v>513</v>
      </c>
      <c r="K988" s="1" t="s">
        <v>494</v>
      </c>
      <c r="L988" s="1"/>
      <c r="M988" s="1" t="s">
        <v>494</v>
      </c>
      <c r="N988" s="1" t="s">
        <v>495</v>
      </c>
      <c r="O988" s="1" t="s">
        <v>496</v>
      </c>
      <c r="P988" s="20">
        <v>3</v>
      </c>
      <c r="Q988" s="1" t="s">
        <v>518</v>
      </c>
      <c r="R988" s="21" t="s">
        <v>519</v>
      </c>
      <c r="S988" s="1" t="s">
        <v>506</v>
      </c>
    </row>
    <row r="989" spans="1:19" ht="24" customHeight="1" x14ac:dyDescent="0.15">
      <c r="A989" s="1" t="s">
        <v>119</v>
      </c>
      <c r="B989" s="1" t="s">
        <v>120</v>
      </c>
      <c r="C989" s="1">
        <v>6633</v>
      </c>
      <c r="D989" s="18">
        <v>10</v>
      </c>
      <c r="E989" s="18">
        <v>6.5096315200000001</v>
      </c>
      <c r="F989" s="18">
        <v>-74.862298609999996</v>
      </c>
      <c r="G989" s="1">
        <v>10</v>
      </c>
      <c r="H989" s="1" t="s">
        <v>490</v>
      </c>
      <c r="I989" s="1" t="s">
        <v>122</v>
      </c>
      <c r="J989" s="1" t="s">
        <v>513</v>
      </c>
      <c r="K989" s="1" t="s">
        <v>494</v>
      </c>
      <c r="L989" s="1"/>
      <c r="M989" s="1" t="s">
        <v>494</v>
      </c>
      <c r="N989" s="1" t="s">
        <v>495</v>
      </c>
      <c r="O989" s="1" t="s">
        <v>496</v>
      </c>
      <c r="P989" s="20">
        <v>3</v>
      </c>
      <c r="Q989" s="1" t="s">
        <v>518</v>
      </c>
      <c r="R989" s="21" t="s">
        <v>519</v>
      </c>
      <c r="S989" s="1" t="s">
        <v>506</v>
      </c>
    </row>
    <row r="990" spans="1:19" ht="24" customHeight="1" x14ac:dyDescent="0.15">
      <c r="A990" s="1" t="s">
        <v>119</v>
      </c>
      <c r="B990" s="1" t="s">
        <v>120</v>
      </c>
      <c r="C990" s="1">
        <v>6634</v>
      </c>
      <c r="D990" s="18">
        <v>10</v>
      </c>
      <c r="E990" s="18">
        <v>6.5097059499999999</v>
      </c>
      <c r="F990" s="18">
        <v>-74.862248870000002</v>
      </c>
      <c r="G990" s="1">
        <v>10</v>
      </c>
      <c r="H990" s="1" t="s">
        <v>490</v>
      </c>
      <c r="I990" s="1" t="s">
        <v>122</v>
      </c>
      <c r="J990" s="1" t="s">
        <v>513</v>
      </c>
      <c r="K990" s="1" t="s">
        <v>494</v>
      </c>
      <c r="L990" s="1"/>
      <c r="M990" s="1" t="s">
        <v>494</v>
      </c>
      <c r="N990" s="1" t="s">
        <v>495</v>
      </c>
      <c r="O990" s="1" t="s">
        <v>496</v>
      </c>
      <c r="P990" s="20">
        <v>3</v>
      </c>
      <c r="Q990" s="1" t="s">
        <v>518</v>
      </c>
      <c r="R990" s="21" t="s">
        <v>519</v>
      </c>
      <c r="S990" s="1" t="s">
        <v>506</v>
      </c>
    </row>
    <row r="991" spans="1:19" ht="24" customHeight="1" x14ac:dyDescent="0.15">
      <c r="A991" s="1" t="s">
        <v>119</v>
      </c>
      <c r="B991" s="1" t="s">
        <v>120</v>
      </c>
      <c r="C991" s="1">
        <v>6635</v>
      </c>
      <c r="D991" s="18">
        <v>10</v>
      </c>
      <c r="E991" s="18">
        <v>6.5097793800000003</v>
      </c>
      <c r="F991" s="18">
        <v>-74.862198419999999</v>
      </c>
      <c r="G991" s="1">
        <v>10</v>
      </c>
      <c r="H991" s="1" t="s">
        <v>490</v>
      </c>
      <c r="I991" s="1" t="s">
        <v>122</v>
      </c>
      <c r="J991" s="1" t="s">
        <v>513</v>
      </c>
      <c r="K991" s="1" t="s">
        <v>494</v>
      </c>
      <c r="L991" s="1"/>
      <c r="M991" s="1" t="s">
        <v>494</v>
      </c>
      <c r="N991" s="1" t="s">
        <v>495</v>
      </c>
      <c r="O991" s="1" t="s">
        <v>496</v>
      </c>
      <c r="P991" s="20">
        <v>3</v>
      </c>
      <c r="Q991" s="1" t="s">
        <v>518</v>
      </c>
      <c r="R991" s="21" t="s">
        <v>519</v>
      </c>
      <c r="S991" s="1" t="s">
        <v>506</v>
      </c>
    </row>
    <row r="992" spans="1:19" ht="24" customHeight="1" x14ac:dyDescent="0.15">
      <c r="A992" s="1" t="s">
        <v>119</v>
      </c>
      <c r="B992" s="1" t="s">
        <v>120</v>
      </c>
      <c r="C992" s="1">
        <v>6636</v>
      </c>
      <c r="D992" s="18">
        <v>10</v>
      </c>
      <c r="E992" s="18">
        <v>6.5098513599999999</v>
      </c>
      <c r="F992" s="18">
        <v>-74.862147309999997</v>
      </c>
      <c r="G992" s="1">
        <v>10</v>
      </c>
      <c r="H992" s="1" t="s">
        <v>490</v>
      </c>
      <c r="I992" s="1" t="s">
        <v>122</v>
      </c>
      <c r="J992" s="1" t="s">
        <v>513</v>
      </c>
      <c r="K992" s="1" t="s">
        <v>494</v>
      </c>
      <c r="L992" s="1"/>
      <c r="M992" s="1" t="s">
        <v>494</v>
      </c>
      <c r="N992" s="1" t="s">
        <v>495</v>
      </c>
      <c r="O992" s="1" t="s">
        <v>496</v>
      </c>
      <c r="P992" s="20">
        <v>3</v>
      </c>
      <c r="Q992" s="1" t="s">
        <v>518</v>
      </c>
      <c r="R992" s="21" t="s">
        <v>519</v>
      </c>
      <c r="S992" s="1" t="s">
        <v>506</v>
      </c>
    </row>
    <row r="993" spans="1:19" ht="24" customHeight="1" x14ac:dyDescent="0.15">
      <c r="A993" s="1" t="s">
        <v>119</v>
      </c>
      <c r="B993" s="1" t="s">
        <v>120</v>
      </c>
      <c r="C993" s="1">
        <v>6637</v>
      </c>
      <c r="D993" s="18">
        <v>10</v>
      </c>
      <c r="E993" s="18">
        <v>6.5099227500000003</v>
      </c>
      <c r="F993" s="18">
        <v>-74.86209624</v>
      </c>
      <c r="G993" s="1">
        <v>10</v>
      </c>
      <c r="H993" s="1" t="s">
        <v>490</v>
      </c>
      <c r="I993" s="1" t="s">
        <v>122</v>
      </c>
      <c r="J993" s="1" t="s">
        <v>513</v>
      </c>
      <c r="K993" s="1" t="s">
        <v>494</v>
      </c>
      <c r="L993" s="1"/>
      <c r="M993" s="1" t="s">
        <v>494</v>
      </c>
      <c r="N993" s="1" t="s">
        <v>495</v>
      </c>
      <c r="O993" s="1" t="s">
        <v>496</v>
      </c>
      <c r="P993" s="20">
        <v>3</v>
      </c>
      <c r="Q993" s="1" t="s">
        <v>518</v>
      </c>
      <c r="R993" s="21" t="s">
        <v>519</v>
      </c>
      <c r="S993" s="1" t="s">
        <v>506</v>
      </c>
    </row>
    <row r="994" spans="1:19" ht="24" customHeight="1" x14ac:dyDescent="0.15">
      <c r="A994" s="1" t="s">
        <v>119</v>
      </c>
      <c r="B994" s="1" t="s">
        <v>120</v>
      </c>
      <c r="C994" s="1">
        <v>6638</v>
      </c>
      <c r="D994" s="18">
        <v>10</v>
      </c>
      <c r="E994" s="18">
        <v>6.5099935699999998</v>
      </c>
      <c r="F994" s="18">
        <v>-74.86204515</v>
      </c>
      <c r="G994" s="1">
        <v>10</v>
      </c>
      <c r="H994" s="1" t="s">
        <v>490</v>
      </c>
      <c r="I994" s="1" t="s">
        <v>122</v>
      </c>
      <c r="J994" s="1" t="s">
        <v>513</v>
      </c>
      <c r="K994" s="1" t="s">
        <v>494</v>
      </c>
      <c r="L994" s="1"/>
      <c r="M994" s="1" t="s">
        <v>494</v>
      </c>
      <c r="N994" s="1" t="s">
        <v>495</v>
      </c>
      <c r="O994" s="1" t="s">
        <v>496</v>
      </c>
      <c r="P994" s="20">
        <v>3</v>
      </c>
      <c r="Q994" s="1" t="s">
        <v>518</v>
      </c>
      <c r="R994" s="21" t="s">
        <v>519</v>
      </c>
      <c r="S994" s="1" t="s">
        <v>506</v>
      </c>
    </row>
    <row r="995" spans="1:19" ht="24" customHeight="1" x14ac:dyDescent="0.15">
      <c r="A995" s="1" t="s">
        <v>119</v>
      </c>
      <c r="B995" s="1" t="s">
        <v>120</v>
      </c>
      <c r="C995" s="1">
        <v>6639</v>
      </c>
      <c r="D995" s="18">
        <v>10</v>
      </c>
      <c r="E995" s="18">
        <v>6.5100629699999999</v>
      </c>
      <c r="F995" s="18">
        <v>-74.861993139999996</v>
      </c>
      <c r="G995" s="1">
        <v>10</v>
      </c>
      <c r="H995" s="1" t="s">
        <v>490</v>
      </c>
      <c r="I995" s="1" t="s">
        <v>122</v>
      </c>
      <c r="J995" s="1" t="s">
        <v>513</v>
      </c>
      <c r="K995" s="1" t="s">
        <v>494</v>
      </c>
      <c r="L995" s="1"/>
      <c r="M995" s="1" t="s">
        <v>494</v>
      </c>
      <c r="N995" s="1" t="s">
        <v>495</v>
      </c>
      <c r="O995" s="1" t="s">
        <v>496</v>
      </c>
      <c r="P995" s="20">
        <v>3</v>
      </c>
      <c r="Q995" s="1" t="s">
        <v>518</v>
      </c>
      <c r="R995" s="21" t="s">
        <v>519</v>
      </c>
      <c r="S995" s="1" t="s">
        <v>506</v>
      </c>
    </row>
    <row r="996" spans="1:19" ht="24" customHeight="1" x14ac:dyDescent="0.15">
      <c r="A996" s="1" t="s">
        <v>119</v>
      </c>
      <c r="B996" s="1" t="s">
        <v>120</v>
      </c>
      <c r="C996" s="1">
        <v>6640</v>
      </c>
      <c r="D996" s="18">
        <v>10</v>
      </c>
      <c r="E996" s="18">
        <v>6.5101300200000001</v>
      </c>
      <c r="F996" s="18">
        <v>-74.861939269999993</v>
      </c>
      <c r="G996" s="1">
        <v>10</v>
      </c>
      <c r="H996" s="1" t="s">
        <v>490</v>
      </c>
      <c r="I996" s="1" t="s">
        <v>122</v>
      </c>
      <c r="J996" s="1" t="s">
        <v>513</v>
      </c>
      <c r="K996" s="1" t="s">
        <v>494</v>
      </c>
      <c r="L996" s="1"/>
      <c r="M996" s="1" t="s">
        <v>494</v>
      </c>
      <c r="N996" s="1" t="s">
        <v>495</v>
      </c>
      <c r="O996" s="1" t="s">
        <v>496</v>
      </c>
      <c r="P996" s="20">
        <v>3</v>
      </c>
      <c r="Q996" s="1" t="s">
        <v>518</v>
      </c>
      <c r="R996" s="21" t="s">
        <v>519</v>
      </c>
      <c r="S996" s="1" t="s">
        <v>506</v>
      </c>
    </row>
    <row r="997" spans="1:19" ht="24" customHeight="1" x14ac:dyDescent="0.15">
      <c r="A997" s="1" t="s">
        <v>119</v>
      </c>
      <c r="B997" s="1" t="s">
        <v>120</v>
      </c>
      <c r="C997" s="1">
        <v>6649</v>
      </c>
      <c r="D997" s="18">
        <v>10</v>
      </c>
      <c r="E997" s="18">
        <v>6.5107475399999997</v>
      </c>
      <c r="F997" s="18">
        <v>-74.861457329999993</v>
      </c>
      <c r="G997" s="1">
        <v>10</v>
      </c>
      <c r="H997" s="1" t="s">
        <v>490</v>
      </c>
      <c r="I997" s="1" t="s">
        <v>122</v>
      </c>
      <c r="J997" s="1" t="s">
        <v>513</v>
      </c>
      <c r="K997" s="1" t="s">
        <v>494</v>
      </c>
      <c r="L997" s="1"/>
      <c r="M997" s="1" t="s">
        <v>494</v>
      </c>
      <c r="N997" s="1" t="s">
        <v>495</v>
      </c>
      <c r="O997" s="1" t="s">
        <v>496</v>
      </c>
      <c r="P997" s="20">
        <v>3</v>
      </c>
      <c r="Q997" s="1" t="s">
        <v>518</v>
      </c>
      <c r="R997" s="21" t="s">
        <v>519</v>
      </c>
      <c r="S997" s="1" t="s">
        <v>506</v>
      </c>
    </row>
    <row r="998" spans="1:19" ht="24" customHeight="1" x14ac:dyDescent="0.15">
      <c r="A998" s="1" t="s">
        <v>119</v>
      </c>
      <c r="B998" s="1" t="s">
        <v>120</v>
      </c>
      <c r="C998" s="1">
        <v>6650</v>
      </c>
      <c r="D998" s="18">
        <v>10</v>
      </c>
      <c r="E998" s="18">
        <v>6.5108191099999999</v>
      </c>
      <c r="F998" s="18">
        <v>-74.861404059999998</v>
      </c>
      <c r="G998" s="1">
        <v>10</v>
      </c>
      <c r="H998" s="1" t="s">
        <v>490</v>
      </c>
      <c r="I998" s="1" t="s">
        <v>122</v>
      </c>
      <c r="J998" s="1" t="s">
        <v>513</v>
      </c>
      <c r="K998" s="1" t="s">
        <v>494</v>
      </c>
      <c r="L998" s="1"/>
      <c r="M998" s="1" t="s">
        <v>494</v>
      </c>
      <c r="N998" s="1" t="s">
        <v>495</v>
      </c>
      <c r="O998" s="1" t="s">
        <v>496</v>
      </c>
      <c r="P998" s="20">
        <v>3</v>
      </c>
      <c r="Q998" s="1" t="s">
        <v>518</v>
      </c>
      <c r="R998" s="21" t="s">
        <v>519</v>
      </c>
      <c r="S998" s="1" t="s">
        <v>506</v>
      </c>
    </row>
    <row r="999" spans="1:19" ht="24" customHeight="1" x14ac:dyDescent="0.15">
      <c r="A999" s="1" t="s">
        <v>119</v>
      </c>
      <c r="B999" s="1" t="s">
        <v>120</v>
      </c>
      <c r="C999" s="1">
        <v>6740</v>
      </c>
      <c r="D999" s="18">
        <v>10</v>
      </c>
      <c r="E999" s="18">
        <v>6.5181683499999998</v>
      </c>
      <c r="F999" s="18">
        <v>-74.859352709999996</v>
      </c>
      <c r="G999" s="1">
        <v>10</v>
      </c>
      <c r="H999" s="1" t="s">
        <v>490</v>
      </c>
      <c r="I999" s="1" t="s">
        <v>122</v>
      </c>
      <c r="J999" s="1" t="s">
        <v>513</v>
      </c>
      <c r="K999" s="1" t="s">
        <v>494</v>
      </c>
      <c r="L999" s="1"/>
      <c r="M999" s="1" t="s">
        <v>494</v>
      </c>
      <c r="N999" s="1" t="s">
        <v>495</v>
      </c>
      <c r="O999" s="1" t="s">
        <v>496</v>
      </c>
      <c r="P999" s="20">
        <v>3</v>
      </c>
      <c r="Q999" s="1" t="s">
        <v>518</v>
      </c>
      <c r="R999" s="21" t="s">
        <v>519</v>
      </c>
      <c r="S999" s="1" t="s">
        <v>506</v>
      </c>
    </row>
    <row r="1000" spans="1:19" ht="24" customHeight="1" x14ac:dyDescent="0.15">
      <c r="A1000" s="1" t="s">
        <v>119</v>
      </c>
      <c r="B1000" s="1" t="s">
        <v>120</v>
      </c>
      <c r="C1000" s="1">
        <v>8625</v>
      </c>
      <c r="D1000" s="18">
        <v>10</v>
      </c>
      <c r="E1000" s="18">
        <v>6.4732679600000003</v>
      </c>
      <c r="F1000" s="18">
        <v>-74.687514309999997</v>
      </c>
      <c r="G1000" s="1">
        <v>10</v>
      </c>
      <c r="H1000" s="1" t="s">
        <v>490</v>
      </c>
      <c r="I1000" s="1" t="s">
        <v>122</v>
      </c>
      <c r="J1000" s="1" t="s">
        <v>513</v>
      </c>
      <c r="K1000" s="1" t="s">
        <v>492</v>
      </c>
      <c r="L1000" s="1"/>
      <c r="M1000" s="1" t="s">
        <v>494</v>
      </c>
      <c r="N1000" s="1" t="s">
        <v>507</v>
      </c>
      <c r="O1000" s="1" t="s">
        <v>496</v>
      </c>
      <c r="P1000" s="20">
        <v>3</v>
      </c>
      <c r="Q1000" s="1" t="s">
        <v>527</v>
      </c>
      <c r="R1000" s="21" t="s">
        <v>519</v>
      </c>
      <c r="S1000" s="1" t="s">
        <v>499</v>
      </c>
    </row>
    <row r="1001" spans="1:19" ht="24" customHeight="1" x14ac:dyDescent="0.15">
      <c r="A1001" s="1" t="s">
        <v>119</v>
      </c>
      <c r="B1001" s="1" t="s">
        <v>120</v>
      </c>
      <c r="C1001" s="1">
        <v>9245</v>
      </c>
      <c r="D1001" s="18">
        <v>10</v>
      </c>
      <c r="E1001" s="18">
        <v>6.55093251</v>
      </c>
      <c r="F1001" s="18">
        <v>-75.03023134</v>
      </c>
      <c r="G1001" s="1">
        <v>10</v>
      </c>
      <c r="H1001" s="1" t="s">
        <v>490</v>
      </c>
      <c r="I1001" s="1" t="s">
        <v>122</v>
      </c>
      <c r="J1001" s="1" t="s">
        <v>491</v>
      </c>
      <c r="K1001" s="1" t="s">
        <v>494</v>
      </c>
      <c r="L1001" s="1"/>
      <c r="M1001" s="1" t="s">
        <v>494</v>
      </c>
      <c r="N1001" s="1" t="s">
        <v>495</v>
      </c>
      <c r="O1001" s="1" t="s">
        <v>496</v>
      </c>
      <c r="P1001" s="20">
        <v>3</v>
      </c>
      <c r="Q1001" s="1" t="s">
        <v>518</v>
      </c>
      <c r="R1001" s="21" t="s">
        <v>519</v>
      </c>
      <c r="S1001" s="1" t="s">
        <v>506</v>
      </c>
    </row>
    <row r="1002" spans="1:19" ht="24" customHeight="1" x14ac:dyDescent="0.15">
      <c r="A1002" s="1" t="s">
        <v>119</v>
      </c>
      <c r="B1002" s="1" t="s">
        <v>120</v>
      </c>
      <c r="C1002" s="1">
        <v>9246</v>
      </c>
      <c r="D1002" s="18">
        <v>10</v>
      </c>
      <c r="E1002" s="18">
        <v>6.5508817300000004</v>
      </c>
      <c r="F1002" s="18">
        <v>-75.030301449999996</v>
      </c>
      <c r="G1002" s="1">
        <v>10</v>
      </c>
      <c r="H1002" s="1" t="s">
        <v>490</v>
      </c>
      <c r="I1002" s="1" t="s">
        <v>122</v>
      </c>
      <c r="J1002" s="1" t="s">
        <v>491</v>
      </c>
      <c r="K1002" s="1" t="s">
        <v>494</v>
      </c>
      <c r="L1002" s="1"/>
      <c r="M1002" s="1" t="s">
        <v>494</v>
      </c>
      <c r="N1002" s="1" t="s">
        <v>495</v>
      </c>
      <c r="O1002" s="1" t="s">
        <v>496</v>
      </c>
      <c r="P1002" s="20">
        <v>3</v>
      </c>
      <c r="Q1002" s="1" t="s">
        <v>518</v>
      </c>
      <c r="R1002" s="21" t="s">
        <v>519</v>
      </c>
      <c r="S1002" s="1" t="s">
        <v>506</v>
      </c>
    </row>
    <row r="1003" spans="1:19" ht="24" customHeight="1" x14ac:dyDescent="0.15">
      <c r="A1003" s="1" t="s">
        <v>119</v>
      </c>
      <c r="B1003" s="1" t="s">
        <v>120</v>
      </c>
      <c r="C1003" s="1">
        <v>9247</v>
      </c>
      <c r="D1003" s="18">
        <v>10</v>
      </c>
      <c r="E1003" s="18">
        <v>6.5508322400000001</v>
      </c>
      <c r="F1003" s="18">
        <v>-75.030374879999997</v>
      </c>
      <c r="G1003" s="1">
        <v>10</v>
      </c>
      <c r="H1003" s="1" t="s">
        <v>490</v>
      </c>
      <c r="I1003" s="1" t="s">
        <v>122</v>
      </c>
      <c r="J1003" s="1" t="s">
        <v>491</v>
      </c>
      <c r="K1003" s="1" t="s">
        <v>494</v>
      </c>
      <c r="L1003" s="1"/>
      <c r="M1003" s="1" t="s">
        <v>494</v>
      </c>
      <c r="N1003" s="1" t="s">
        <v>495</v>
      </c>
      <c r="O1003" s="1" t="s">
        <v>496</v>
      </c>
      <c r="P1003" s="20">
        <v>3</v>
      </c>
      <c r="Q1003" s="1" t="s">
        <v>518</v>
      </c>
      <c r="R1003" s="21" t="s">
        <v>519</v>
      </c>
      <c r="S1003" s="1" t="s">
        <v>506</v>
      </c>
    </row>
    <row r="1004" spans="1:19" ht="24" customHeight="1" x14ac:dyDescent="0.15">
      <c r="A1004" s="1" t="s">
        <v>119</v>
      </c>
      <c r="B1004" s="1" t="s">
        <v>120</v>
      </c>
      <c r="C1004" s="1">
        <v>9248</v>
      </c>
      <c r="D1004" s="18">
        <v>10</v>
      </c>
      <c r="E1004" s="18">
        <v>6.5507911600000002</v>
      </c>
      <c r="F1004" s="18">
        <v>-75.030453620000003</v>
      </c>
      <c r="G1004" s="1">
        <v>10</v>
      </c>
      <c r="H1004" s="1" t="s">
        <v>490</v>
      </c>
      <c r="I1004" s="1" t="s">
        <v>122</v>
      </c>
      <c r="J1004" s="1" t="s">
        <v>491</v>
      </c>
      <c r="K1004" s="1" t="s">
        <v>494</v>
      </c>
      <c r="L1004" s="1"/>
      <c r="M1004" s="1" t="s">
        <v>494</v>
      </c>
      <c r="N1004" s="1" t="s">
        <v>495</v>
      </c>
      <c r="O1004" s="1" t="s">
        <v>496</v>
      </c>
      <c r="P1004" s="20">
        <v>3</v>
      </c>
      <c r="Q1004" s="1" t="s">
        <v>518</v>
      </c>
      <c r="R1004" s="21" t="s">
        <v>519</v>
      </c>
      <c r="S1004" s="1" t="s">
        <v>506</v>
      </c>
    </row>
    <row r="1005" spans="1:19" ht="24" customHeight="1" x14ac:dyDescent="0.15">
      <c r="A1005" s="1" t="s">
        <v>119</v>
      </c>
      <c r="B1005" s="1" t="s">
        <v>120</v>
      </c>
      <c r="C1005" s="1">
        <v>9250</v>
      </c>
      <c r="D1005" s="18">
        <v>10</v>
      </c>
      <c r="E1005" s="18">
        <v>6.5507234199999997</v>
      </c>
      <c r="F1005" s="18">
        <v>-75.030613439999996</v>
      </c>
      <c r="G1005" s="1">
        <v>10</v>
      </c>
      <c r="H1005" s="1" t="s">
        <v>490</v>
      </c>
      <c r="I1005" s="1" t="s">
        <v>122</v>
      </c>
      <c r="J1005" s="1" t="s">
        <v>491</v>
      </c>
      <c r="K1005" s="1" t="s">
        <v>494</v>
      </c>
      <c r="L1005" s="1"/>
      <c r="M1005" s="1" t="s">
        <v>494</v>
      </c>
      <c r="N1005" s="1" t="s">
        <v>495</v>
      </c>
      <c r="O1005" s="1" t="s">
        <v>496</v>
      </c>
      <c r="P1005" s="20">
        <v>3</v>
      </c>
      <c r="Q1005" s="1" t="s">
        <v>518</v>
      </c>
      <c r="R1005" s="21" t="s">
        <v>519</v>
      </c>
      <c r="S1005" s="1" t="s">
        <v>506</v>
      </c>
    </row>
    <row r="1006" spans="1:19" ht="24" customHeight="1" x14ac:dyDescent="0.15">
      <c r="A1006" s="1" t="s">
        <v>119</v>
      </c>
      <c r="B1006" s="1" t="s">
        <v>120</v>
      </c>
      <c r="C1006" s="1">
        <v>9256</v>
      </c>
      <c r="D1006" s="18">
        <v>10</v>
      </c>
      <c r="E1006" s="18">
        <v>6.5504105800000003</v>
      </c>
      <c r="F1006" s="18">
        <v>-75.03104956</v>
      </c>
      <c r="G1006" s="1">
        <v>10</v>
      </c>
      <c r="H1006" s="1" t="s">
        <v>490</v>
      </c>
      <c r="I1006" s="1" t="s">
        <v>122</v>
      </c>
      <c r="J1006" s="1" t="s">
        <v>491</v>
      </c>
      <c r="K1006" s="1" t="s">
        <v>494</v>
      </c>
      <c r="L1006" s="1"/>
      <c r="M1006" s="1" t="s">
        <v>494</v>
      </c>
      <c r="N1006" s="1" t="s">
        <v>495</v>
      </c>
      <c r="O1006" s="1" t="s">
        <v>496</v>
      </c>
      <c r="P1006" s="20">
        <v>3</v>
      </c>
      <c r="Q1006" s="1" t="s">
        <v>518</v>
      </c>
      <c r="R1006" s="21" t="s">
        <v>519</v>
      </c>
      <c r="S1006" s="1" t="s">
        <v>506</v>
      </c>
    </row>
    <row r="1007" spans="1:19" ht="24" customHeight="1" x14ac:dyDescent="0.15">
      <c r="A1007" s="1" t="s">
        <v>119</v>
      </c>
      <c r="B1007" s="1" t="s">
        <v>120</v>
      </c>
      <c r="C1007" s="1">
        <v>9257</v>
      </c>
      <c r="D1007" s="18">
        <v>10</v>
      </c>
      <c r="E1007" s="18">
        <v>6.5503639099999997</v>
      </c>
      <c r="F1007" s="18">
        <v>-75.031126909999998</v>
      </c>
      <c r="G1007" s="1">
        <v>10</v>
      </c>
      <c r="H1007" s="1" t="s">
        <v>490</v>
      </c>
      <c r="I1007" s="1" t="s">
        <v>122</v>
      </c>
      <c r="J1007" s="1" t="s">
        <v>491</v>
      </c>
      <c r="K1007" s="1" t="s">
        <v>494</v>
      </c>
      <c r="L1007" s="1"/>
      <c r="M1007" s="1" t="s">
        <v>494</v>
      </c>
      <c r="N1007" s="1" t="s">
        <v>495</v>
      </c>
      <c r="O1007" s="1" t="s">
        <v>496</v>
      </c>
      <c r="P1007" s="20">
        <v>3</v>
      </c>
      <c r="Q1007" s="1" t="s">
        <v>518</v>
      </c>
      <c r="R1007" s="21" t="s">
        <v>519</v>
      </c>
      <c r="S1007" s="1" t="s">
        <v>506</v>
      </c>
    </row>
    <row r="1008" spans="1:19" ht="24" customHeight="1" x14ac:dyDescent="0.15">
      <c r="A1008" s="1" t="s">
        <v>119</v>
      </c>
      <c r="B1008" s="1" t="s">
        <v>120</v>
      </c>
      <c r="C1008" s="1">
        <v>9258</v>
      </c>
      <c r="D1008" s="18">
        <v>10</v>
      </c>
      <c r="E1008" s="18">
        <v>6.5503135099999996</v>
      </c>
      <c r="F1008" s="18">
        <v>-75.031201510000002</v>
      </c>
      <c r="G1008" s="1">
        <v>10</v>
      </c>
      <c r="H1008" s="1" t="s">
        <v>490</v>
      </c>
      <c r="I1008" s="1" t="s">
        <v>122</v>
      </c>
      <c r="J1008" s="1" t="s">
        <v>491</v>
      </c>
      <c r="K1008" s="1" t="s">
        <v>494</v>
      </c>
      <c r="L1008" s="1"/>
      <c r="M1008" s="1" t="s">
        <v>494</v>
      </c>
      <c r="N1008" s="1" t="s">
        <v>495</v>
      </c>
      <c r="O1008" s="1" t="s">
        <v>496</v>
      </c>
      <c r="P1008" s="20">
        <v>3</v>
      </c>
      <c r="Q1008" s="1" t="s">
        <v>518</v>
      </c>
      <c r="R1008" s="21" t="s">
        <v>519</v>
      </c>
      <c r="S1008" s="1" t="s">
        <v>506</v>
      </c>
    </row>
    <row r="1009" spans="1:19" ht="24" customHeight="1" x14ac:dyDescent="0.15">
      <c r="A1009" s="1" t="s">
        <v>119</v>
      </c>
      <c r="B1009" s="1" t="s">
        <v>120</v>
      </c>
      <c r="C1009" s="1">
        <v>9260</v>
      </c>
      <c r="D1009" s="18">
        <v>10</v>
      </c>
      <c r="E1009" s="18">
        <v>6.5502014500000003</v>
      </c>
      <c r="F1009" s="18">
        <v>-75.031341920000003</v>
      </c>
      <c r="G1009" s="1">
        <v>10</v>
      </c>
      <c r="H1009" s="1" t="s">
        <v>490</v>
      </c>
      <c r="I1009" s="1" t="s">
        <v>122</v>
      </c>
      <c r="J1009" s="1" t="s">
        <v>491</v>
      </c>
      <c r="K1009" s="1" t="s">
        <v>494</v>
      </c>
      <c r="L1009" s="1"/>
      <c r="M1009" s="1" t="s">
        <v>494</v>
      </c>
      <c r="N1009" s="1" t="s">
        <v>495</v>
      </c>
      <c r="O1009" s="1" t="s">
        <v>496</v>
      </c>
      <c r="P1009" s="20">
        <v>3</v>
      </c>
      <c r="Q1009" s="1" t="s">
        <v>518</v>
      </c>
      <c r="R1009" s="21" t="s">
        <v>519</v>
      </c>
      <c r="S1009" s="1" t="s">
        <v>506</v>
      </c>
    </row>
    <row r="1010" spans="1:19" ht="24" customHeight="1" x14ac:dyDescent="0.15">
      <c r="A1010" s="1" t="s">
        <v>119</v>
      </c>
      <c r="B1010" s="1" t="s">
        <v>120</v>
      </c>
      <c r="C1010" s="1">
        <v>9421</v>
      </c>
      <c r="D1010" s="18">
        <v>10</v>
      </c>
      <c r="E1010" s="18">
        <v>6.5394317099999997</v>
      </c>
      <c r="F1010" s="18">
        <v>-75.039296440000001</v>
      </c>
      <c r="G1010" s="1">
        <v>10</v>
      </c>
      <c r="H1010" s="1" t="s">
        <v>490</v>
      </c>
      <c r="I1010" s="1" t="s">
        <v>122</v>
      </c>
      <c r="J1010" s="1" t="s">
        <v>513</v>
      </c>
      <c r="K1010" s="1" t="s">
        <v>494</v>
      </c>
      <c r="L1010" s="1" t="s">
        <v>492</v>
      </c>
      <c r="M1010" s="1" t="s">
        <v>494</v>
      </c>
      <c r="N1010" s="1" t="s">
        <v>507</v>
      </c>
      <c r="O1010" s="1" t="s">
        <v>496</v>
      </c>
      <c r="P1010" s="20">
        <v>3</v>
      </c>
      <c r="Q1010" s="1" t="s">
        <v>528</v>
      </c>
      <c r="R1010" s="21" t="s">
        <v>519</v>
      </c>
      <c r="S1010" s="1" t="s">
        <v>503</v>
      </c>
    </row>
    <row r="1011" spans="1:19" ht="24" customHeight="1" x14ac:dyDescent="0.15">
      <c r="A1011" s="1" t="s">
        <v>119</v>
      </c>
      <c r="B1011" s="1" t="s">
        <v>120</v>
      </c>
      <c r="C1011" s="1">
        <v>9501</v>
      </c>
      <c r="D1011" s="18">
        <v>10</v>
      </c>
      <c r="E1011" s="18">
        <v>6.4732993900000002</v>
      </c>
      <c r="F1011" s="18">
        <v>-74.687598640000004</v>
      </c>
      <c r="G1011" s="1">
        <v>10</v>
      </c>
      <c r="H1011" s="1" t="s">
        <v>490</v>
      </c>
      <c r="I1011" s="1" t="s">
        <v>122</v>
      </c>
      <c r="J1011" s="1" t="s">
        <v>513</v>
      </c>
      <c r="K1011" s="1" t="s">
        <v>492</v>
      </c>
      <c r="L1011" s="1"/>
      <c r="M1011" s="1" t="s">
        <v>494</v>
      </c>
      <c r="N1011" s="1" t="s">
        <v>507</v>
      </c>
      <c r="O1011" s="1" t="s">
        <v>496</v>
      </c>
      <c r="P1011" s="20">
        <v>3</v>
      </c>
      <c r="Q1011" s="1" t="s">
        <v>527</v>
      </c>
      <c r="R1011" s="21" t="s">
        <v>519</v>
      </c>
      <c r="S1011" s="1" t="s">
        <v>499</v>
      </c>
    </row>
    <row r="1012" spans="1:19" ht="24" customHeight="1" x14ac:dyDescent="0.15">
      <c r="A1012" s="1" t="s">
        <v>119</v>
      </c>
      <c r="B1012" s="1" t="s">
        <v>120</v>
      </c>
      <c r="C1012" s="1">
        <v>9502</v>
      </c>
      <c r="D1012" s="18">
        <v>10</v>
      </c>
      <c r="E1012" s="18">
        <v>6.5694222499999997</v>
      </c>
      <c r="F1012" s="18">
        <v>-74.989684109999999</v>
      </c>
      <c r="G1012" s="1">
        <v>10</v>
      </c>
      <c r="H1012" s="1" t="s">
        <v>490</v>
      </c>
      <c r="I1012" s="1" t="s">
        <v>122</v>
      </c>
      <c r="J1012" s="1" t="s">
        <v>491</v>
      </c>
      <c r="K1012" s="1" t="s">
        <v>492</v>
      </c>
      <c r="L1012" s="1"/>
      <c r="M1012" s="1" t="s">
        <v>494</v>
      </c>
      <c r="N1012" s="1" t="s">
        <v>507</v>
      </c>
      <c r="O1012" s="1" t="s">
        <v>496</v>
      </c>
      <c r="P1012" s="20">
        <v>3</v>
      </c>
      <c r="Q1012" s="1" t="s">
        <v>527</v>
      </c>
      <c r="R1012" s="21" t="s">
        <v>519</v>
      </c>
      <c r="S1012" s="1" t="s">
        <v>499</v>
      </c>
    </row>
    <row r="1013" spans="1:19" ht="24" customHeight="1" x14ac:dyDescent="0.15">
      <c r="A1013" s="1" t="s">
        <v>119</v>
      </c>
      <c r="B1013" s="1" t="s">
        <v>120</v>
      </c>
      <c r="C1013" s="1">
        <v>9503</v>
      </c>
      <c r="D1013" s="18">
        <v>10</v>
      </c>
      <c r="E1013" s="18">
        <v>6.5360872099999998</v>
      </c>
      <c r="F1013" s="18">
        <v>-75.045032489999997</v>
      </c>
      <c r="G1013" s="1">
        <v>10</v>
      </c>
      <c r="H1013" s="1" t="s">
        <v>490</v>
      </c>
      <c r="I1013" s="1" t="s">
        <v>122</v>
      </c>
      <c r="J1013" s="1" t="s">
        <v>513</v>
      </c>
      <c r="K1013" s="1" t="s">
        <v>492</v>
      </c>
      <c r="L1013" s="1"/>
      <c r="M1013" s="1" t="s">
        <v>494</v>
      </c>
      <c r="N1013" s="1" t="s">
        <v>507</v>
      </c>
      <c r="O1013" s="1" t="s">
        <v>496</v>
      </c>
      <c r="P1013" s="20">
        <v>3</v>
      </c>
      <c r="Q1013" s="1" t="s">
        <v>527</v>
      </c>
      <c r="R1013" s="21" t="s">
        <v>519</v>
      </c>
      <c r="S1013" s="1" t="s">
        <v>499</v>
      </c>
    </row>
    <row r="1014" spans="1:19" ht="24" customHeight="1" x14ac:dyDescent="0.15">
      <c r="A1014" s="1" t="s">
        <v>119</v>
      </c>
      <c r="B1014" s="1" t="s">
        <v>120</v>
      </c>
      <c r="C1014" s="1">
        <v>9537</v>
      </c>
      <c r="D1014" s="18">
        <v>10</v>
      </c>
      <c r="E1014" s="18">
        <v>6.5368995700000001</v>
      </c>
      <c r="F1014" s="18">
        <v>-75.047994639999999</v>
      </c>
      <c r="G1014" s="1">
        <v>10</v>
      </c>
      <c r="H1014" s="1" t="s">
        <v>490</v>
      </c>
      <c r="I1014" s="1" t="s">
        <v>122</v>
      </c>
      <c r="J1014" s="1" t="s">
        <v>513</v>
      </c>
      <c r="K1014" s="1" t="s">
        <v>494</v>
      </c>
      <c r="L1014" s="1"/>
      <c r="M1014" s="1" t="s">
        <v>494</v>
      </c>
      <c r="N1014" s="1" t="s">
        <v>495</v>
      </c>
      <c r="O1014" s="1" t="s">
        <v>496</v>
      </c>
      <c r="P1014" s="20">
        <v>3</v>
      </c>
      <c r="Q1014" s="1" t="s">
        <v>518</v>
      </c>
      <c r="R1014" s="21" t="s">
        <v>519</v>
      </c>
      <c r="S1014" s="1" t="s">
        <v>506</v>
      </c>
    </row>
    <row r="1015" spans="1:19" ht="24" customHeight="1" x14ac:dyDescent="0.15">
      <c r="A1015" s="1" t="s">
        <v>119</v>
      </c>
      <c r="B1015" s="1" t="s">
        <v>120</v>
      </c>
      <c r="C1015" s="1">
        <v>9648</v>
      </c>
      <c r="D1015" s="18">
        <v>10</v>
      </c>
      <c r="E1015" s="18">
        <v>6.5358176700000001</v>
      </c>
      <c r="F1015" s="18">
        <v>-75.057100559999995</v>
      </c>
      <c r="G1015" s="1">
        <v>10</v>
      </c>
      <c r="H1015" s="1" t="s">
        <v>490</v>
      </c>
      <c r="I1015" s="1" t="s">
        <v>122</v>
      </c>
      <c r="J1015" s="1" t="s">
        <v>513</v>
      </c>
      <c r="K1015" s="1" t="s">
        <v>494</v>
      </c>
      <c r="L1015" s="1"/>
      <c r="M1015" s="1" t="s">
        <v>494</v>
      </c>
      <c r="N1015" s="1" t="s">
        <v>495</v>
      </c>
      <c r="O1015" s="1" t="s">
        <v>496</v>
      </c>
      <c r="P1015" s="20">
        <v>3</v>
      </c>
      <c r="Q1015" s="1" t="s">
        <v>518</v>
      </c>
      <c r="R1015" s="21" t="s">
        <v>519</v>
      </c>
      <c r="S1015" s="1" t="s">
        <v>506</v>
      </c>
    </row>
    <row r="1016" spans="1:19" ht="24" customHeight="1" x14ac:dyDescent="0.15">
      <c r="A1016" s="1" t="s">
        <v>119</v>
      </c>
      <c r="B1016" s="1" t="s">
        <v>120</v>
      </c>
      <c r="C1016" s="1">
        <v>9649</v>
      </c>
      <c r="D1016" s="18">
        <v>10</v>
      </c>
      <c r="E1016" s="18">
        <v>6.5358148399999996</v>
      </c>
      <c r="F1016" s="18">
        <v>-75.057189809999997</v>
      </c>
      <c r="G1016" s="1">
        <v>10</v>
      </c>
      <c r="H1016" s="1" t="s">
        <v>490</v>
      </c>
      <c r="I1016" s="1" t="s">
        <v>122</v>
      </c>
      <c r="J1016" s="1" t="s">
        <v>513</v>
      </c>
      <c r="K1016" s="1" t="s">
        <v>494</v>
      </c>
      <c r="L1016" s="1"/>
      <c r="M1016" s="1" t="s">
        <v>494</v>
      </c>
      <c r="N1016" s="1" t="s">
        <v>495</v>
      </c>
      <c r="O1016" s="1" t="s">
        <v>496</v>
      </c>
      <c r="P1016" s="20">
        <v>3</v>
      </c>
      <c r="Q1016" s="1" t="s">
        <v>518</v>
      </c>
      <c r="R1016" s="21" t="s">
        <v>519</v>
      </c>
      <c r="S1016" s="1" t="s">
        <v>506</v>
      </c>
    </row>
    <row r="1017" spans="1:19" ht="24" customHeight="1" x14ac:dyDescent="0.15">
      <c r="A1017" s="1" t="s">
        <v>119</v>
      </c>
      <c r="B1017" s="1" t="s">
        <v>120</v>
      </c>
      <c r="C1017" s="1">
        <v>10099</v>
      </c>
      <c r="D1017" s="18">
        <v>10</v>
      </c>
      <c r="E1017" s="18">
        <v>6.5360591899999996</v>
      </c>
      <c r="F1017" s="18">
        <v>-75.093697550000002</v>
      </c>
      <c r="G1017" s="1">
        <v>10</v>
      </c>
      <c r="H1017" s="1" t="s">
        <v>490</v>
      </c>
      <c r="I1017" s="1" t="s">
        <v>122</v>
      </c>
      <c r="J1017" s="1" t="s">
        <v>491</v>
      </c>
      <c r="K1017" s="1" t="s">
        <v>494</v>
      </c>
      <c r="L1017" s="1"/>
      <c r="M1017" s="1" t="s">
        <v>494</v>
      </c>
      <c r="N1017" s="1" t="s">
        <v>495</v>
      </c>
      <c r="O1017" s="1" t="s">
        <v>496</v>
      </c>
      <c r="P1017" s="20">
        <v>3</v>
      </c>
      <c r="Q1017" s="1" t="s">
        <v>518</v>
      </c>
      <c r="R1017" s="21" t="s">
        <v>519</v>
      </c>
      <c r="S1017" s="1" t="s">
        <v>506</v>
      </c>
    </row>
    <row r="1018" spans="1:19" ht="24" customHeight="1" x14ac:dyDescent="0.15">
      <c r="A1018" s="1" t="s">
        <v>119</v>
      </c>
      <c r="B1018" s="1" t="s">
        <v>120</v>
      </c>
      <c r="C1018" s="1">
        <v>10100</v>
      </c>
      <c r="D1018" s="18">
        <v>10</v>
      </c>
      <c r="E1018" s="18">
        <v>6.5361171699999998</v>
      </c>
      <c r="F1018" s="18">
        <v>-75.093766869999996</v>
      </c>
      <c r="G1018" s="1">
        <v>10</v>
      </c>
      <c r="H1018" s="1" t="s">
        <v>490</v>
      </c>
      <c r="I1018" s="1" t="s">
        <v>122</v>
      </c>
      <c r="J1018" s="1" t="s">
        <v>491</v>
      </c>
      <c r="K1018" s="1" t="s">
        <v>494</v>
      </c>
      <c r="L1018" s="1"/>
      <c r="M1018" s="1" t="s">
        <v>494</v>
      </c>
      <c r="N1018" s="1" t="s">
        <v>495</v>
      </c>
      <c r="O1018" s="1" t="s">
        <v>496</v>
      </c>
      <c r="P1018" s="20">
        <v>3</v>
      </c>
      <c r="Q1018" s="1" t="s">
        <v>518</v>
      </c>
      <c r="R1018" s="21" t="s">
        <v>519</v>
      </c>
      <c r="S1018" s="1" t="s">
        <v>506</v>
      </c>
    </row>
    <row r="1019" spans="1:19" ht="24" customHeight="1" x14ac:dyDescent="0.15">
      <c r="A1019" s="1" t="s">
        <v>119</v>
      </c>
      <c r="B1019" s="1" t="s">
        <v>120</v>
      </c>
      <c r="C1019" s="1">
        <v>10133</v>
      </c>
      <c r="D1019" s="18">
        <v>10</v>
      </c>
      <c r="E1019" s="18">
        <v>6.5367474400000001</v>
      </c>
      <c r="F1019" s="18">
        <v>-75.096426410000007</v>
      </c>
      <c r="G1019" s="1">
        <v>10</v>
      </c>
      <c r="H1019" s="1" t="s">
        <v>490</v>
      </c>
      <c r="I1019" s="1" t="s">
        <v>122</v>
      </c>
      <c r="J1019" s="1" t="s">
        <v>491</v>
      </c>
      <c r="K1019" s="1" t="s">
        <v>494</v>
      </c>
      <c r="L1019" s="1"/>
      <c r="M1019" s="1" t="s">
        <v>494</v>
      </c>
      <c r="N1019" s="1" t="s">
        <v>495</v>
      </c>
      <c r="O1019" s="1" t="s">
        <v>496</v>
      </c>
      <c r="P1019" s="20">
        <v>3</v>
      </c>
      <c r="Q1019" s="1" t="s">
        <v>518</v>
      </c>
      <c r="R1019" s="21" t="s">
        <v>519</v>
      </c>
      <c r="S1019" s="1" t="s">
        <v>506</v>
      </c>
    </row>
    <row r="1020" spans="1:19" ht="24" customHeight="1" x14ac:dyDescent="0.15">
      <c r="A1020" s="1" t="s">
        <v>119</v>
      </c>
      <c r="B1020" s="1" t="s">
        <v>120</v>
      </c>
      <c r="C1020" s="1">
        <v>10134</v>
      </c>
      <c r="D1020" s="18">
        <v>10</v>
      </c>
      <c r="E1020" s="18">
        <v>6.5367504800000003</v>
      </c>
      <c r="F1020" s="18">
        <v>-75.09651642</v>
      </c>
      <c r="G1020" s="1">
        <v>10</v>
      </c>
      <c r="H1020" s="1" t="s">
        <v>490</v>
      </c>
      <c r="I1020" s="1" t="s">
        <v>122</v>
      </c>
      <c r="J1020" s="1" t="s">
        <v>491</v>
      </c>
      <c r="K1020" s="1" t="s">
        <v>494</v>
      </c>
      <c r="L1020" s="1"/>
      <c r="M1020" s="1" t="s">
        <v>494</v>
      </c>
      <c r="N1020" s="1" t="s">
        <v>495</v>
      </c>
      <c r="O1020" s="1" t="s">
        <v>496</v>
      </c>
      <c r="P1020" s="20">
        <v>3</v>
      </c>
      <c r="Q1020" s="1" t="s">
        <v>518</v>
      </c>
      <c r="R1020" s="21" t="s">
        <v>519</v>
      </c>
      <c r="S1020" s="1" t="s">
        <v>506</v>
      </c>
    </row>
    <row r="1021" spans="1:19" ht="24" customHeight="1" x14ac:dyDescent="0.15">
      <c r="A1021" s="1" t="s">
        <v>119</v>
      </c>
      <c r="B1021" s="1" t="s">
        <v>120</v>
      </c>
      <c r="C1021" s="1">
        <v>10144</v>
      </c>
      <c r="D1021" s="18">
        <v>10</v>
      </c>
      <c r="E1021" s="18">
        <v>6.53680781</v>
      </c>
      <c r="F1021" s="18">
        <v>-75.097415609999999</v>
      </c>
      <c r="G1021" s="1">
        <v>10</v>
      </c>
      <c r="H1021" s="1" t="s">
        <v>490</v>
      </c>
      <c r="I1021" s="1" t="s">
        <v>122</v>
      </c>
      <c r="J1021" s="1" t="s">
        <v>491</v>
      </c>
      <c r="K1021" s="1" t="s">
        <v>494</v>
      </c>
      <c r="L1021" s="1"/>
      <c r="M1021" s="1" t="s">
        <v>494</v>
      </c>
      <c r="N1021" s="1" t="s">
        <v>495</v>
      </c>
      <c r="O1021" s="1" t="s">
        <v>496</v>
      </c>
      <c r="P1021" s="20">
        <v>3</v>
      </c>
      <c r="Q1021" s="1" t="s">
        <v>518</v>
      </c>
      <c r="R1021" s="21" t="s">
        <v>519</v>
      </c>
      <c r="S1021" s="1" t="s">
        <v>506</v>
      </c>
    </row>
    <row r="1022" spans="1:19" ht="24" customHeight="1" x14ac:dyDescent="0.15">
      <c r="A1022" s="1" t="s">
        <v>119</v>
      </c>
      <c r="B1022" s="1" t="s">
        <v>120</v>
      </c>
      <c r="C1022" s="1">
        <v>10147</v>
      </c>
      <c r="D1022" s="18">
        <v>10</v>
      </c>
      <c r="E1022" s="18">
        <v>6.5368047100000002</v>
      </c>
      <c r="F1022" s="18">
        <v>-75.097683910000001</v>
      </c>
      <c r="G1022" s="1">
        <v>10</v>
      </c>
      <c r="H1022" s="1" t="s">
        <v>490</v>
      </c>
      <c r="I1022" s="1" t="s">
        <v>122</v>
      </c>
      <c r="J1022" s="1" t="s">
        <v>491</v>
      </c>
      <c r="K1022" s="1" t="s">
        <v>494</v>
      </c>
      <c r="L1022" s="1"/>
      <c r="M1022" s="1" t="s">
        <v>494</v>
      </c>
      <c r="N1022" s="1" t="s">
        <v>495</v>
      </c>
      <c r="O1022" s="1" t="s">
        <v>496</v>
      </c>
      <c r="P1022" s="20">
        <v>3</v>
      </c>
      <c r="Q1022" s="1" t="s">
        <v>518</v>
      </c>
      <c r="R1022" s="21" t="s">
        <v>519</v>
      </c>
      <c r="S1022" s="1" t="s">
        <v>506</v>
      </c>
    </row>
    <row r="1023" spans="1:19" ht="24" customHeight="1" x14ac:dyDescent="0.15">
      <c r="A1023" s="1" t="s">
        <v>119</v>
      </c>
      <c r="B1023" s="1" t="s">
        <v>120</v>
      </c>
      <c r="C1023" s="1">
        <v>10148</v>
      </c>
      <c r="D1023" s="18">
        <v>10</v>
      </c>
      <c r="E1023" s="18">
        <v>6.5367955799999997</v>
      </c>
      <c r="F1023" s="18">
        <v>-75.097773709999998</v>
      </c>
      <c r="G1023" s="1">
        <v>10</v>
      </c>
      <c r="H1023" s="1" t="s">
        <v>490</v>
      </c>
      <c r="I1023" s="1" t="s">
        <v>122</v>
      </c>
      <c r="J1023" s="1" t="s">
        <v>491</v>
      </c>
      <c r="K1023" s="1" t="s">
        <v>494</v>
      </c>
      <c r="L1023" s="1"/>
      <c r="M1023" s="1" t="s">
        <v>494</v>
      </c>
      <c r="N1023" s="1" t="s">
        <v>495</v>
      </c>
      <c r="O1023" s="1" t="s">
        <v>496</v>
      </c>
      <c r="P1023" s="20">
        <v>3</v>
      </c>
      <c r="Q1023" s="1" t="s">
        <v>518</v>
      </c>
      <c r="R1023" s="21" t="s">
        <v>519</v>
      </c>
      <c r="S1023" s="1" t="s">
        <v>506</v>
      </c>
    </row>
    <row r="1024" spans="1:19" ht="24" customHeight="1" x14ac:dyDescent="0.15">
      <c r="A1024" s="1" t="s">
        <v>119</v>
      </c>
      <c r="B1024" s="1" t="s">
        <v>120</v>
      </c>
      <c r="C1024" s="1">
        <v>10158</v>
      </c>
      <c r="D1024" s="18">
        <v>10</v>
      </c>
      <c r="E1024" s="18">
        <v>6.5370313099999997</v>
      </c>
      <c r="F1024" s="18">
        <v>-75.098601009999996</v>
      </c>
      <c r="G1024" s="1">
        <v>10</v>
      </c>
      <c r="H1024" s="1" t="s">
        <v>490</v>
      </c>
      <c r="I1024" s="1" t="s">
        <v>122</v>
      </c>
      <c r="J1024" s="1" t="s">
        <v>491</v>
      </c>
      <c r="K1024" s="1" t="s">
        <v>494</v>
      </c>
      <c r="L1024" s="1"/>
      <c r="M1024" s="1" t="s">
        <v>494</v>
      </c>
      <c r="N1024" s="1" t="s">
        <v>495</v>
      </c>
      <c r="O1024" s="1" t="s">
        <v>496</v>
      </c>
      <c r="P1024" s="20">
        <v>3</v>
      </c>
      <c r="Q1024" s="1" t="s">
        <v>518</v>
      </c>
      <c r="R1024" s="21" t="s">
        <v>519</v>
      </c>
      <c r="S1024" s="1" t="s">
        <v>506</v>
      </c>
    </row>
    <row r="1025" spans="1:19" ht="24" customHeight="1" x14ac:dyDescent="0.15">
      <c r="A1025" s="1" t="s">
        <v>119</v>
      </c>
      <c r="B1025" s="1" t="s">
        <v>120</v>
      </c>
      <c r="C1025" s="1">
        <v>11599</v>
      </c>
      <c r="D1025" s="18">
        <v>10</v>
      </c>
      <c r="E1025" s="18">
        <v>6.4939140200000001</v>
      </c>
      <c r="F1025" s="18">
        <v>-75.199878229999996</v>
      </c>
      <c r="G1025" s="1">
        <v>10</v>
      </c>
      <c r="H1025" s="1" t="s">
        <v>490</v>
      </c>
      <c r="I1025" s="1" t="s">
        <v>122</v>
      </c>
      <c r="J1025" s="1" t="s">
        <v>491</v>
      </c>
      <c r="K1025" s="1" t="s">
        <v>494</v>
      </c>
      <c r="L1025" s="1"/>
      <c r="M1025" s="1" t="s">
        <v>494</v>
      </c>
      <c r="N1025" s="1" t="s">
        <v>495</v>
      </c>
      <c r="O1025" s="1" t="s">
        <v>496</v>
      </c>
      <c r="P1025" s="20">
        <v>3</v>
      </c>
      <c r="Q1025" s="1" t="s">
        <v>518</v>
      </c>
      <c r="R1025" s="21" t="s">
        <v>519</v>
      </c>
      <c r="S1025" s="1" t="s">
        <v>506</v>
      </c>
    </row>
    <row r="1026" spans="1:19" ht="24" customHeight="1" x14ac:dyDescent="0.15">
      <c r="A1026" s="1" t="s">
        <v>119</v>
      </c>
      <c r="B1026" s="1" t="s">
        <v>120</v>
      </c>
      <c r="C1026" s="1">
        <v>11624</v>
      </c>
      <c r="D1026" s="18">
        <v>10</v>
      </c>
      <c r="E1026" s="18">
        <v>6.4944734500000001</v>
      </c>
      <c r="F1026" s="18">
        <v>-75.201942930000001</v>
      </c>
      <c r="G1026" s="1">
        <v>10</v>
      </c>
      <c r="H1026" s="1" t="s">
        <v>490</v>
      </c>
      <c r="I1026" s="1" t="s">
        <v>122</v>
      </c>
      <c r="J1026" s="1" t="s">
        <v>491</v>
      </c>
      <c r="K1026" s="1" t="s">
        <v>494</v>
      </c>
      <c r="L1026" s="1"/>
      <c r="M1026" s="1" t="s">
        <v>494</v>
      </c>
      <c r="N1026" s="1" t="s">
        <v>495</v>
      </c>
      <c r="O1026" s="1" t="s">
        <v>496</v>
      </c>
      <c r="P1026" s="20">
        <v>3</v>
      </c>
      <c r="Q1026" s="1" t="s">
        <v>518</v>
      </c>
      <c r="R1026" s="21" t="s">
        <v>519</v>
      </c>
      <c r="S1026" s="1" t="s">
        <v>506</v>
      </c>
    </row>
    <row r="1027" spans="1:19" ht="24" customHeight="1" x14ac:dyDescent="0.15">
      <c r="A1027" s="1" t="s">
        <v>119</v>
      </c>
      <c r="B1027" s="1" t="s">
        <v>120</v>
      </c>
      <c r="C1027" s="1">
        <v>11626</v>
      </c>
      <c r="D1027" s="18">
        <v>10</v>
      </c>
      <c r="E1027" s="18">
        <v>6.4945368099999996</v>
      </c>
      <c r="F1027" s="18">
        <v>-75.202103980000004</v>
      </c>
      <c r="G1027" s="1">
        <v>10</v>
      </c>
      <c r="H1027" s="1" t="s">
        <v>490</v>
      </c>
      <c r="I1027" s="1" t="s">
        <v>122</v>
      </c>
      <c r="J1027" s="1" t="s">
        <v>491</v>
      </c>
      <c r="K1027" s="1" t="s">
        <v>494</v>
      </c>
      <c r="L1027" s="1"/>
      <c r="M1027" s="1" t="s">
        <v>494</v>
      </c>
      <c r="N1027" s="1" t="s">
        <v>495</v>
      </c>
      <c r="O1027" s="1" t="s">
        <v>496</v>
      </c>
      <c r="P1027" s="20">
        <v>3</v>
      </c>
      <c r="Q1027" s="1" t="s">
        <v>518</v>
      </c>
      <c r="R1027" s="21" t="s">
        <v>519</v>
      </c>
      <c r="S1027" s="1" t="s">
        <v>506</v>
      </c>
    </row>
    <row r="1028" spans="1:19" ht="24" customHeight="1" x14ac:dyDescent="0.15">
      <c r="A1028" s="1" t="s">
        <v>119</v>
      </c>
      <c r="B1028" s="1" t="s">
        <v>120</v>
      </c>
      <c r="C1028" s="1">
        <v>11627</v>
      </c>
      <c r="D1028" s="18">
        <v>10</v>
      </c>
      <c r="E1028" s="18">
        <v>6.4945668100000002</v>
      </c>
      <c r="F1028" s="18">
        <v>-75.202184930000001</v>
      </c>
      <c r="G1028" s="1">
        <v>10</v>
      </c>
      <c r="H1028" s="1" t="s">
        <v>490</v>
      </c>
      <c r="I1028" s="1" t="s">
        <v>122</v>
      </c>
      <c r="J1028" s="1" t="s">
        <v>491</v>
      </c>
      <c r="K1028" s="1" t="s">
        <v>494</v>
      </c>
      <c r="L1028" s="1"/>
      <c r="M1028" s="1" t="s">
        <v>494</v>
      </c>
      <c r="N1028" s="1" t="s">
        <v>495</v>
      </c>
      <c r="O1028" s="1" t="s">
        <v>496</v>
      </c>
      <c r="P1028" s="20">
        <v>3</v>
      </c>
      <c r="Q1028" s="1" t="s">
        <v>518</v>
      </c>
      <c r="R1028" s="21" t="s">
        <v>519</v>
      </c>
      <c r="S1028" s="1" t="s">
        <v>506</v>
      </c>
    </row>
    <row r="1029" spans="1:19" ht="24" customHeight="1" x14ac:dyDescent="0.15">
      <c r="A1029" s="1" t="s">
        <v>119</v>
      </c>
      <c r="B1029" s="1" t="s">
        <v>120</v>
      </c>
      <c r="C1029" s="1">
        <v>11628</v>
      </c>
      <c r="D1029" s="18">
        <v>10</v>
      </c>
      <c r="E1029" s="18">
        <v>6.4945963899999999</v>
      </c>
      <c r="F1029" s="18">
        <v>-75.202265010000005</v>
      </c>
      <c r="G1029" s="1">
        <v>10</v>
      </c>
      <c r="H1029" s="1" t="s">
        <v>490</v>
      </c>
      <c r="I1029" s="1" t="s">
        <v>122</v>
      </c>
      <c r="J1029" s="1" t="s">
        <v>491</v>
      </c>
      <c r="K1029" s="1" t="s">
        <v>494</v>
      </c>
      <c r="L1029" s="1"/>
      <c r="M1029" s="1" t="s">
        <v>494</v>
      </c>
      <c r="N1029" s="1" t="s">
        <v>495</v>
      </c>
      <c r="O1029" s="1" t="s">
        <v>496</v>
      </c>
      <c r="P1029" s="20">
        <v>3</v>
      </c>
      <c r="Q1029" s="1" t="s">
        <v>518</v>
      </c>
      <c r="R1029" s="21" t="s">
        <v>519</v>
      </c>
      <c r="S1029" s="1" t="s">
        <v>506</v>
      </c>
    </row>
    <row r="1030" spans="1:19" ht="24" customHeight="1" x14ac:dyDescent="0.15">
      <c r="A1030" s="1" t="s">
        <v>119</v>
      </c>
      <c r="B1030" s="1" t="s">
        <v>120</v>
      </c>
      <c r="C1030" s="1">
        <v>11629</v>
      </c>
      <c r="D1030" s="18">
        <v>10</v>
      </c>
      <c r="E1030" s="18">
        <v>6.4946260499999999</v>
      </c>
      <c r="F1030" s="18">
        <v>-75.202343749999997</v>
      </c>
      <c r="G1030" s="1">
        <v>10</v>
      </c>
      <c r="H1030" s="1" t="s">
        <v>490</v>
      </c>
      <c r="I1030" s="1" t="s">
        <v>122</v>
      </c>
      <c r="J1030" s="1" t="s">
        <v>491</v>
      </c>
      <c r="K1030" s="1" t="s">
        <v>494</v>
      </c>
      <c r="L1030" s="1"/>
      <c r="M1030" s="1" t="s">
        <v>494</v>
      </c>
      <c r="N1030" s="1" t="s">
        <v>495</v>
      </c>
      <c r="O1030" s="1" t="s">
        <v>496</v>
      </c>
      <c r="P1030" s="20">
        <v>3</v>
      </c>
      <c r="Q1030" s="1" t="s">
        <v>518</v>
      </c>
      <c r="R1030" s="21" t="s">
        <v>519</v>
      </c>
      <c r="S1030" s="1" t="s">
        <v>506</v>
      </c>
    </row>
    <row r="1031" spans="1:19" ht="24" customHeight="1" x14ac:dyDescent="0.15">
      <c r="A1031" s="1" t="s">
        <v>119</v>
      </c>
      <c r="B1031" s="1" t="s">
        <v>120</v>
      </c>
      <c r="C1031" s="1">
        <v>11630</v>
      </c>
      <c r="D1031" s="18">
        <v>10</v>
      </c>
      <c r="E1031" s="18">
        <v>6.4946573499999998</v>
      </c>
      <c r="F1031" s="18">
        <v>-75.202423469999999</v>
      </c>
      <c r="G1031" s="1">
        <v>10</v>
      </c>
      <c r="H1031" s="1" t="s">
        <v>490</v>
      </c>
      <c r="I1031" s="1" t="s">
        <v>122</v>
      </c>
      <c r="J1031" s="1" t="s">
        <v>491</v>
      </c>
      <c r="K1031" s="1" t="s">
        <v>494</v>
      </c>
      <c r="L1031" s="1"/>
      <c r="M1031" s="1" t="s">
        <v>494</v>
      </c>
      <c r="N1031" s="1" t="s">
        <v>495</v>
      </c>
      <c r="O1031" s="1" t="s">
        <v>496</v>
      </c>
      <c r="P1031" s="20">
        <v>3</v>
      </c>
      <c r="Q1031" s="1" t="s">
        <v>518</v>
      </c>
      <c r="R1031" s="21" t="s">
        <v>519</v>
      </c>
      <c r="S1031" s="1" t="s">
        <v>506</v>
      </c>
    </row>
    <row r="1032" spans="1:19" ht="24" customHeight="1" x14ac:dyDescent="0.15">
      <c r="A1032" s="1" t="s">
        <v>119</v>
      </c>
      <c r="B1032" s="1" t="s">
        <v>120</v>
      </c>
      <c r="C1032" s="1">
        <v>11631</v>
      </c>
      <c r="D1032" s="18">
        <v>10</v>
      </c>
      <c r="E1032" s="18">
        <v>6.4946897799999999</v>
      </c>
      <c r="F1032" s="18">
        <v>-75.202505790000004</v>
      </c>
      <c r="G1032" s="1">
        <v>10</v>
      </c>
      <c r="H1032" s="1" t="s">
        <v>490</v>
      </c>
      <c r="I1032" s="1" t="s">
        <v>122</v>
      </c>
      <c r="J1032" s="1" t="s">
        <v>491</v>
      </c>
      <c r="K1032" s="1" t="s">
        <v>494</v>
      </c>
      <c r="L1032" s="1"/>
      <c r="M1032" s="1" t="s">
        <v>494</v>
      </c>
      <c r="N1032" s="1" t="s">
        <v>495</v>
      </c>
      <c r="O1032" s="1" t="s">
        <v>496</v>
      </c>
      <c r="P1032" s="20">
        <v>3</v>
      </c>
      <c r="Q1032" s="1" t="s">
        <v>518</v>
      </c>
      <c r="R1032" s="21" t="s">
        <v>519</v>
      </c>
      <c r="S1032" s="1" t="s">
        <v>506</v>
      </c>
    </row>
    <row r="1033" spans="1:19" ht="24" customHeight="1" x14ac:dyDescent="0.15">
      <c r="A1033" s="1" t="s">
        <v>119</v>
      </c>
      <c r="B1033" s="1" t="s">
        <v>120</v>
      </c>
      <c r="C1033" s="1">
        <v>11632</v>
      </c>
      <c r="D1033" s="18">
        <v>10</v>
      </c>
      <c r="E1033" s="18">
        <v>6.4947230100000004</v>
      </c>
      <c r="F1033" s="18">
        <v>-75.202589610000004</v>
      </c>
      <c r="G1033" s="1">
        <v>10</v>
      </c>
      <c r="H1033" s="1" t="s">
        <v>490</v>
      </c>
      <c r="I1033" s="1" t="s">
        <v>122</v>
      </c>
      <c r="J1033" s="1" t="s">
        <v>491</v>
      </c>
      <c r="K1033" s="1" t="s">
        <v>494</v>
      </c>
      <c r="L1033" s="1"/>
      <c r="M1033" s="1" t="s">
        <v>494</v>
      </c>
      <c r="N1033" s="1" t="s">
        <v>495</v>
      </c>
      <c r="O1033" s="1" t="s">
        <v>496</v>
      </c>
      <c r="P1033" s="20">
        <v>3</v>
      </c>
      <c r="Q1033" s="1" t="s">
        <v>518</v>
      </c>
      <c r="R1033" s="21" t="s">
        <v>519</v>
      </c>
      <c r="S1033" s="1" t="s">
        <v>506</v>
      </c>
    </row>
    <row r="1034" spans="1:19" ht="24" customHeight="1" x14ac:dyDescent="0.15">
      <c r="A1034" s="1" t="s">
        <v>119</v>
      </c>
      <c r="B1034" s="1" t="s">
        <v>120</v>
      </c>
      <c r="C1034" s="1">
        <v>11633</v>
      </c>
      <c r="D1034" s="18">
        <v>10</v>
      </c>
      <c r="E1034" s="18">
        <v>6.4947504599999997</v>
      </c>
      <c r="F1034" s="18">
        <v>-75.202675709999994</v>
      </c>
      <c r="G1034" s="1">
        <v>10</v>
      </c>
      <c r="H1034" s="1" t="s">
        <v>490</v>
      </c>
      <c r="I1034" s="1" t="s">
        <v>122</v>
      </c>
      <c r="J1034" s="1" t="s">
        <v>491</v>
      </c>
      <c r="K1034" s="1" t="s">
        <v>494</v>
      </c>
      <c r="L1034" s="1"/>
      <c r="M1034" s="1" t="s">
        <v>494</v>
      </c>
      <c r="N1034" s="1" t="s">
        <v>495</v>
      </c>
      <c r="O1034" s="1" t="s">
        <v>496</v>
      </c>
      <c r="P1034" s="20">
        <v>3</v>
      </c>
      <c r="Q1034" s="1" t="s">
        <v>518</v>
      </c>
      <c r="R1034" s="21" t="s">
        <v>519</v>
      </c>
      <c r="S1034" s="1" t="s">
        <v>506</v>
      </c>
    </row>
    <row r="1035" spans="1:19" ht="24" customHeight="1" x14ac:dyDescent="0.15">
      <c r="A1035" s="1" t="s">
        <v>119</v>
      </c>
      <c r="B1035" s="1" t="s">
        <v>120</v>
      </c>
      <c r="C1035" s="1">
        <v>11634</v>
      </c>
      <c r="D1035" s="18">
        <v>10</v>
      </c>
      <c r="E1035" s="18">
        <v>6.4947678800000004</v>
      </c>
      <c r="F1035" s="18">
        <v>-75.202763950000005</v>
      </c>
      <c r="G1035" s="1">
        <v>10</v>
      </c>
      <c r="H1035" s="1" t="s">
        <v>490</v>
      </c>
      <c r="I1035" s="1" t="s">
        <v>122</v>
      </c>
      <c r="J1035" s="1" t="s">
        <v>491</v>
      </c>
      <c r="K1035" s="1" t="s">
        <v>494</v>
      </c>
      <c r="L1035" s="1"/>
      <c r="M1035" s="1" t="s">
        <v>494</v>
      </c>
      <c r="N1035" s="1" t="s">
        <v>495</v>
      </c>
      <c r="O1035" s="1" t="s">
        <v>496</v>
      </c>
      <c r="P1035" s="20">
        <v>3</v>
      </c>
      <c r="Q1035" s="1" t="s">
        <v>518</v>
      </c>
      <c r="R1035" s="21" t="s">
        <v>519</v>
      </c>
      <c r="S1035" s="1" t="s">
        <v>506</v>
      </c>
    </row>
    <row r="1036" spans="1:19" ht="24" customHeight="1" x14ac:dyDescent="0.15">
      <c r="A1036" s="1" t="s">
        <v>119</v>
      </c>
      <c r="B1036" s="1" t="s">
        <v>120</v>
      </c>
      <c r="C1036" s="1">
        <v>11635</v>
      </c>
      <c r="D1036" s="18">
        <v>10</v>
      </c>
      <c r="E1036" s="18">
        <v>6.49477379</v>
      </c>
      <c r="F1036" s="18">
        <v>-75.202853450000006</v>
      </c>
      <c r="G1036" s="1">
        <v>10</v>
      </c>
      <c r="H1036" s="1" t="s">
        <v>490</v>
      </c>
      <c r="I1036" s="1" t="s">
        <v>122</v>
      </c>
      <c r="J1036" s="1" t="s">
        <v>491</v>
      </c>
      <c r="K1036" s="1" t="s">
        <v>494</v>
      </c>
      <c r="L1036" s="1"/>
      <c r="M1036" s="1" t="s">
        <v>494</v>
      </c>
      <c r="N1036" s="1" t="s">
        <v>495</v>
      </c>
      <c r="O1036" s="1" t="s">
        <v>496</v>
      </c>
      <c r="P1036" s="20">
        <v>3</v>
      </c>
      <c r="Q1036" s="1" t="s">
        <v>518</v>
      </c>
      <c r="R1036" s="21" t="s">
        <v>519</v>
      </c>
      <c r="S1036" s="1" t="s">
        <v>506</v>
      </c>
    </row>
    <row r="1037" spans="1:19" ht="24" customHeight="1" x14ac:dyDescent="0.15">
      <c r="A1037" s="1" t="s">
        <v>119</v>
      </c>
      <c r="B1037" s="1" t="s">
        <v>120</v>
      </c>
      <c r="C1037" s="1">
        <v>11636</v>
      </c>
      <c r="D1037" s="18">
        <v>10</v>
      </c>
      <c r="E1037" s="18">
        <v>6.49476912</v>
      </c>
      <c r="F1037" s="18">
        <v>-75.202942980000003</v>
      </c>
      <c r="G1037" s="1">
        <v>10</v>
      </c>
      <c r="H1037" s="1" t="s">
        <v>490</v>
      </c>
      <c r="I1037" s="1" t="s">
        <v>122</v>
      </c>
      <c r="J1037" s="1" t="s">
        <v>491</v>
      </c>
      <c r="K1037" s="1" t="s">
        <v>494</v>
      </c>
      <c r="L1037" s="1"/>
      <c r="M1037" s="1" t="s">
        <v>494</v>
      </c>
      <c r="N1037" s="1" t="s">
        <v>495</v>
      </c>
      <c r="O1037" s="1" t="s">
        <v>496</v>
      </c>
      <c r="P1037" s="20">
        <v>3</v>
      </c>
      <c r="Q1037" s="1" t="s">
        <v>518</v>
      </c>
      <c r="R1037" s="21" t="s">
        <v>519</v>
      </c>
      <c r="S1037" s="1" t="s">
        <v>506</v>
      </c>
    </row>
    <row r="1038" spans="1:19" ht="24" customHeight="1" x14ac:dyDescent="0.15">
      <c r="A1038" s="1" t="s">
        <v>119</v>
      </c>
      <c r="B1038" s="1" t="s">
        <v>120</v>
      </c>
      <c r="C1038" s="1">
        <v>11669</v>
      </c>
      <c r="D1038" s="18">
        <v>10</v>
      </c>
      <c r="E1038" s="18">
        <v>6.4933776600000002</v>
      </c>
      <c r="F1038" s="18">
        <v>-75.205428310000002</v>
      </c>
      <c r="G1038" s="1">
        <v>10</v>
      </c>
      <c r="H1038" s="1" t="s">
        <v>490</v>
      </c>
      <c r="I1038" s="1" t="s">
        <v>122</v>
      </c>
      <c r="J1038" s="1" t="s">
        <v>491</v>
      </c>
      <c r="K1038" s="1" t="s">
        <v>494</v>
      </c>
      <c r="L1038" s="1"/>
      <c r="M1038" s="1" t="s">
        <v>494</v>
      </c>
      <c r="N1038" s="1" t="s">
        <v>495</v>
      </c>
      <c r="O1038" s="1" t="s">
        <v>496</v>
      </c>
      <c r="P1038" s="20">
        <v>3</v>
      </c>
      <c r="Q1038" s="1" t="s">
        <v>518</v>
      </c>
      <c r="R1038" s="21" t="s">
        <v>519</v>
      </c>
      <c r="S1038" s="1" t="s">
        <v>506</v>
      </c>
    </row>
    <row r="1039" spans="1:19" ht="24" customHeight="1" x14ac:dyDescent="0.15">
      <c r="A1039" s="1" t="s">
        <v>119</v>
      </c>
      <c r="B1039" s="1" t="s">
        <v>120</v>
      </c>
      <c r="C1039" s="1">
        <v>11670</v>
      </c>
      <c r="D1039" s="18">
        <v>10</v>
      </c>
      <c r="E1039" s="18">
        <v>6.4933454099999999</v>
      </c>
      <c r="F1039" s="18">
        <v>-75.205512749999997</v>
      </c>
      <c r="G1039" s="1">
        <v>10</v>
      </c>
      <c r="H1039" s="1" t="s">
        <v>490</v>
      </c>
      <c r="I1039" s="1" t="s">
        <v>122</v>
      </c>
      <c r="J1039" s="1" t="s">
        <v>491</v>
      </c>
      <c r="K1039" s="1" t="s">
        <v>494</v>
      </c>
      <c r="L1039" s="1"/>
      <c r="M1039" s="1" t="s">
        <v>494</v>
      </c>
      <c r="N1039" s="1" t="s">
        <v>495</v>
      </c>
      <c r="O1039" s="1" t="s">
        <v>496</v>
      </c>
      <c r="P1039" s="20">
        <v>3</v>
      </c>
      <c r="Q1039" s="1" t="s">
        <v>518</v>
      </c>
      <c r="R1039" s="21" t="s">
        <v>519</v>
      </c>
      <c r="S1039" s="1" t="s">
        <v>506</v>
      </c>
    </row>
    <row r="1040" spans="1:19" ht="24" customHeight="1" x14ac:dyDescent="0.15">
      <c r="A1040" s="1" t="s">
        <v>119</v>
      </c>
      <c r="B1040" s="1" t="s">
        <v>120</v>
      </c>
      <c r="C1040" s="1">
        <v>11671</v>
      </c>
      <c r="D1040" s="18">
        <v>10</v>
      </c>
      <c r="E1040" s="18">
        <v>6.4933139100000004</v>
      </c>
      <c r="F1040" s="18">
        <v>-75.205597470000001</v>
      </c>
      <c r="G1040" s="1">
        <v>10</v>
      </c>
      <c r="H1040" s="1" t="s">
        <v>490</v>
      </c>
      <c r="I1040" s="1" t="s">
        <v>122</v>
      </c>
      <c r="J1040" s="1" t="s">
        <v>491</v>
      </c>
      <c r="K1040" s="1" t="s">
        <v>494</v>
      </c>
      <c r="L1040" s="1"/>
      <c r="M1040" s="1" t="s">
        <v>494</v>
      </c>
      <c r="N1040" s="1" t="s">
        <v>495</v>
      </c>
      <c r="O1040" s="1" t="s">
        <v>496</v>
      </c>
      <c r="P1040" s="20">
        <v>3</v>
      </c>
      <c r="Q1040" s="1" t="s">
        <v>518</v>
      </c>
      <c r="R1040" s="21" t="s">
        <v>519</v>
      </c>
      <c r="S1040" s="1" t="s">
        <v>506</v>
      </c>
    </row>
    <row r="1041" spans="1:19" ht="24" customHeight="1" x14ac:dyDescent="0.15">
      <c r="A1041" s="1" t="s">
        <v>119</v>
      </c>
      <c r="B1041" s="1" t="s">
        <v>120</v>
      </c>
      <c r="C1041" s="1">
        <v>11672</v>
      </c>
      <c r="D1041" s="18">
        <v>10</v>
      </c>
      <c r="E1041" s="18">
        <v>6.4932862599999996</v>
      </c>
      <c r="F1041" s="18">
        <v>-75.205683260000001</v>
      </c>
      <c r="G1041" s="1">
        <v>10</v>
      </c>
      <c r="H1041" s="1" t="s">
        <v>490</v>
      </c>
      <c r="I1041" s="1" t="s">
        <v>122</v>
      </c>
      <c r="J1041" s="1" t="s">
        <v>491</v>
      </c>
      <c r="K1041" s="1" t="s">
        <v>494</v>
      </c>
      <c r="L1041" s="1"/>
      <c r="M1041" s="1" t="s">
        <v>494</v>
      </c>
      <c r="N1041" s="1" t="s">
        <v>495</v>
      </c>
      <c r="O1041" s="1" t="s">
        <v>496</v>
      </c>
      <c r="P1041" s="20">
        <v>3</v>
      </c>
      <c r="Q1041" s="1" t="s">
        <v>518</v>
      </c>
      <c r="R1041" s="21" t="s">
        <v>519</v>
      </c>
      <c r="S1041" s="1" t="s">
        <v>506</v>
      </c>
    </row>
    <row r="1042" spans="1:19" ht="24" customHeight="1" x14ac:dyDescent="0.15">
      <c r="A1042" s="1" t="s">
        <v>119</v>
      </c>
      <c r="B1042" s="1" t="s">
        <v>120</v>
      </c>
      <c r="C1042" s="1">
        <v>11673</v>
      </c>
      <c r="D1042" s="18">
        <v>10</v>
      </c>
      <c r="E1042" s="18">
        <v>6.4932703099999998</v>
      </c>
      <c r="F1042" s="18">
        <v>-75.205772089999996</v>
      </c>
      <c r="G1042" s="1">
        <v>10</v>
      </c>
      <c r="H1042" s="1" t="s">
        <v>490</v>
      </c>
      <c r="I1042" s="1" t="s">
        <v>122</v>
      </c>
      <c r="J1042" s="1" t="s">
        <v>491</v>
      </c>
      <c r="K1042" s="1" t="s">
        <v>494</v>
      </c>
      <c r="L1042" s="1"/>
      <c r="M1042" s="1" t="s">
        <v>494</v>
      </c>
      <c r="N1042" s="1" t="s">
        <v>495</v>
      </c>
      <c r="O1042" s="1" t="s">
        <v>496</v>
      </c>
      <c r="P1042" s="20">
        <v>3</v>
      </c>
      <c r="Q1042" s="1" t="s">
        <v>518</v>
      </c>
      <c r="R1042" s="21" t="s">
        <v>519</v>
      </c>
      <c r="S1042" s="1" t="s">
        <v>506</v>
      </c>
    </row>
    <row r="1043" spans="1:19" ht="24" customHeight="1" x14ac:dyDescent="0.15">
      <c r="A1043" s="1" t="s">
        <v>119</v>
      </c>
      <c r="B1043" s="1" t="s">
        <v>120</v>
      </c>
      <c r="C1043" s="1">
        <v>11674</v>
      </c>
      <c r="D1043" s="18">
        <v>10</v>
      </c>
      <c r="E1043" s="18">
        <v>6.49328079</v>
      </c>
      <c r="F1043" s="18">
        <v>-75.205861729999995</v>
      </c>
      <c r="G1043" s="1">
        <v>10</v>
      </c>
      <c r="H1043" s="1" t="s">
        <v>490</v>
      </c>
      <c r="I1043" s="1" t="s">
        <v>122</v>
      </c>
      <c r="J1043" s="1" t="s">
        <v>491</v>
      </c>
      <c r="K1043" s="1" t="s">
        <v>494</v>
      </c>
      <c r="L1043" s="1"/>
      <c r="M1043" s="1" t="s">
        <v>494</v>
      </c>
      <c r="N1043" s="1" t="s">
        <v>495</v>
      </c>
      <c r="O1043" s="1" t="s">
        <v>496</v>
      </c>
      <c r="P1043" s="20">
        <v>3</v>
      </c>
      <c r="Q1043" s="1" t="s">
        <v>518</v>
      </c>
      <c r="R1043" s="21" t="s">
        <v>519</v>
      </c>
      <c r="S1043" s="1" t="s">
        <v>506</v>
      </c>
    </row>
    <row r="1044" spans="1:19" ht="24" customHeight="1" x14ac:dyDescent="0.15">
      <c r="A1044" s="1" t="s">
        <v>119</v>
      </c>
      <c r="B1044" s="1" t="s">
        <v>120</v>
      </c>
      <c r="C1044" s="1">
        <v>11675</v>
      </c>
      <c r="D1044" s="18">
        <v>10</v>
      </c>
      <c r="E1044" s="18">
        <v>6.4933011799999996</v>
      </c>
      <c r="F1044" s="18">
        <v>-75.205949680000003</v>
      </c>
      <c r="G1044" s="1">
        <v>10</v>
      </c>
      <c r="H1044" s="1" t="s">
        <v>490</v>
      </c>
      <c r="I1044" s="1" t="s">
        <v>122</v>
      </c>
      <c r="J1044" s="1" t="s">
        <v>491</v>
      </c>
      <c r="K1044" s="1" t="s">
        <v>494</v>
      </c>
      <c r="L1044" s="1"/>
      <c r="M1044" s="1" t="s">
        <v>494</v>
      </c>
      <c r="N1044" s="1" t="s">
        <v>495</v>
      </c>
      <c r="O1044" s="1" t="s">
        <v>496</v>
      </c>
      <c r="P1044" s="20">
        <v>3</v>
      </c>
      <c r="Q1044" s="1" t="s">
        <v>518</v>
      </c>
      <c r="R1044" s="21" t="s">
        <v>519</v>
      </c>
      <c r="S1044" s="1" t="s">
        <v>506</v>
      </c>
    </row>
    <row r="1045" spans="1:19" ht="24" customHeight="1" x14ac:dyDescent="0.15">
      <c r="A1045" s="1" t="s">
        <v>119</v>
      </c>
      <c r="B1045" s="1" t="s">
        <v>120</v>
      </c>
      <c r="C1045" s="1">
        <v>11676</v>
      </c>
      <c r="D1045" s="18">
        <v>10</v>
      </c>
      <c r="E1045" s="18">
        <v>6.4933205300000001</v>
      </c>
      <c r="F1045" s="18">
        <v>-75.206037870000003</v>
      </c>
      <c r="G1045" s="1">
        <v>10</v>
      </c>
      <c r="H1045" s="1" t="s">
        <v>490</v>
      </c>
      <c r="I1045" s="1" t="s">
        <v>122</v>
      </c>
      <c r="J1045" s="1" t="s">
        <v>491</v>
      </c>
      <c r="K1045" s="1" t="s">
        <v>494</v>
      </c>
      <c r="L1045" s="1"/>
      <c r="M1045" s="1" t="s">
        <v>494</v>
      </c>
      <c r="N1045" s="1" t="s">
        <v>495</v>
      </c>
      <c r="O1045" s="1" t="s">
        <v>496</v>
      </c>
      <c r="P1045" s="20">
        <v>3</v>
      </c>
      <c r="Q1045" s="1" t="s">
        <v>518</v>
      </c>
      <c r="R1045" s="21" t="s">
        <v>519</v>
      </c>
      <c r="S1045" s="1" t="s">
        <v>506</v>
      </c>
    </row>
    <row r="1046" spans="1:19" ht="24" customHeight="1" x14ac:dyDescent="0.15">
      <c r="A1046" s="1" t="s">
        <v>119</v>
      </c>
      <c r="B1046" s="1" t="s">
        <v>120</v>
      </c>
      <c r="C1046" s="1">
        <v>11677</v>
      </c>
      <c r="D1046" s="18">
        <v>10</v>
      </c>
      <c r="E1046" s="18">
        <v>6.49333559</v>
      </c>
      <c r="F1046" s="18">
        <v>-75.206126879999999</v>
      </c>
      <c r="G1046" s="1">
        <v>10</v>
      </c>
      <c r="H1046" s="1" t="s">
        <v>490</v>
      </c>
      <c r="I1046" s="1" t="s">
        <v>122</v>
      </c>
      <c r="J1046" s="1" t="s">
        <v>491</v>
      </c>
      <c r="K1046" s="1" t="s">
        <v>494</v>
      </c>
      <c r="L1046" s="1"/>
      <c r="M1046" s="1" t="s">
        <v>494</v>
      </c>
      <c r="N1046" s="1" t="s">
        <v>495</v>
      </c>
      <c r="O1046" s="1" t="s">
        <v>496</v>
      </c>
      <c r="P1046" s="20">
        <v>3</v>
      </c>
      <c r="Q1046" s="1" t="s">
        <v>518</v>
      </c>
      <c r="R1046" s="21" t="s">
        <v>519</v>
      </c>
      <c r="S1046" s="1" t="s">
        <v>506</v>
      </c>
    </row>
    <row r="1047" spans="1:19" ht="24" customHeight="1" x14ac:dyDescent="0.15">
      <c r="A1047" s="1" t="s">
        <v>119</v>
      </c>
      <c r="B1047" s="1" t="s">
        <v>120</v>
      </c>
      <c r="C1047" s="1">
        <v>11678</v>
      </c>
      <c r="D1047" s="18">
        <v>10</v>
      </c>
      <c r="E1047" s="18">
        <v>6.4933457399999996</v>
      </c>
      <c r="F1047" s="18">
        <v>-75.20621663</v>
      </c>
      <c r="G1047" s="1">
        <v>10</v>
      </c>
      <c r="H1047" s="1" t="s">
        <v>490</v>
      </c>
      <c r="I1047" s="1" t="s">
        <v>122</v>
      </c>
      <c r="J1047" s="1" t="s">
        <v>491</v>
      </c>
      <c r="K1047" s="1" t="s">
        <v>494</v>
      </c>
      <c r="L1047" s="1"/>
      <c r="M1047" s="1" t="s">
        <v>494</v>
      </c>
      <c r="N1047" s="1" t="s">
        <v>495</v>
      </c>
      <c r="O1047" s="1" t="s">
        <v>496</v>
      </c>
      <c r="P1047" s="20">
        <v>3</v>
      </c>
      <c r="Q1047" s="1" t="s">
        <v>518</v>
      </c>
      <c r="R1047" s="21" t="s">
        <v>519</v>
      </c>
      <c r="S1047" s="1" t="s">
        <v>506</v>
      </c>
    </row>
    <row r="1048" spans="1:19" ht="24" customHeight="1" x14ac:dyDescent="0.15">
      <c r="A1048" s="1" t="s">
        <v>119</v>
      </c>
      <c r="B1048" s="1" t="s">
        <v>120</v>
      </c>
      <c r="C1048" s="1">
        <v>11679</v>
      </c>
      <c r="D1048" s="18">
        <v>10</v>
      </c>
      <c r="E1048" s="18">
        <v>6.4933510700000001</v>
      </c>
      <c r="F1048" s="18">
        <v>-75.206306789999999</v>
      </c>
      <c r="G1048" s="1">
        <v>10</v>
      </c>
      <c r="H1048" s="1" t="s">
        <v>490</v>
      </c>
      <c r="I1048" s="1" t="s">
        <v>122</v>
      </c>
      <c r="J1048" s="1" t="s">
        <v>491</v>
      </c>
      <c r="K1048" s="1" t="s">
        <v>494</v>
      </c>
      <c r="L1048" s="1"/>
      <c r="M1048" s="1" t="s">
        <v>494</v>
      </c>
      <c r="N1048" s="1" t="s">
        <v>495</v>
      </c>
      <c r="O1048" s="1" t="s">
        <v>496</v>
      </c>
      <c r="P1048" s="20">
        <v>3</v>
      </c>
      <c r="Q1048" s="1" t="s">
        <v>518</v>
      </c>
      <c r="R1048" s="21" t="s">
        <v>519</v>
      </c>
      <c r="S1048" s="1" t="s">
        <v>506</v>
      </c>
    </row>
    <row r="1049" spans="1:19" ht="24" customHeight="1" x14ac:dyDescent="0.15">
      <c r="A1049" s="1" t="s">
        <v>119</v>
      </c>
      <c r="B1049" s="1" t="s">
        <v>120</v>
      </c>
      <c r="C1049" s="1">
        <v>11681</v>
      </c>
      <c r="D1049" s="18">
        <v>10</v>
      </c>
      <c r="E1049" s="18">
        <v>6.4933135699999998</v>
      </c>
      <c r="F1049" s="18">
        <v>-75.20648052</v>
      </c>
      <c r="G1049" s="1">
        <v>10</v>
      </c>
      <c r="H1049" s="1" t="s">
        <v>490</v>
      </c>
      <c r="I1049" s="1" t="s">
        <v>122</v>
      </c>
      <c r="J1049" s="1" t="s">
        <v>491</v>
      </c>
      <c r="K1049" s="1" t="s">
        <v>494</v>
      </c>
      <c r="L1049" s="1"/>
      <c r="M1049" s="1" t="s">
        <v>494</v>
      </c>
      <c r="N1049" s="1" t="s">
        <v>495</v>
      </c>
      <c r="O1049" s="1" t="s">
        <v>496</v>
      </c>
      <c r="P1049" s="20">
        <v>3</v>
      </c>
      <c r="Q1049" s="1" t="s">
        <v>518</v>
      </c>
      <c r="R1049" s="21" t="s">
        <v>519</v>
      </c>
      <c r="S1049" s="1" t="s">
        <v>506</v>
      </c>
    </row>
    <row r="1050" spans="1:19" ht="24" customHeight="1" x14ac:dyDescent="0.15">
      <c r="A1050" s="1" t="s">
        <v>119</v>
      </c>
      <c r="B1050" s="1" t="s">
        <v>120</v>
      </c>
      <c r="C1050" s="1">
        <v>11682</v>
      </c>
      <c r="D1050" s="18">
        <v>10</v>
      </c>
      <c r="E1050" s="18">
        <v>6.4932574900000004</v>
      </c>
      <c r="F1050" s="18">
        <v>-75.206549210000006</v>
      </c>
      <c r="G1050" s="1">
        <v>10</v>
      </c>
      <c r="H1050" s="1" t="s">
        <v>490</v>
      </c>
      <c r="I1050" s="1" t="s">
        <v>122</v>
      </c>
      <c r="J1050" s="1" t="s">
        <v>491</v>
      </c>
      <c r="K1050" s="1" t="s">
        <v>494</v>
      </c>
      <c r="L1050" s="1"/>
      <c r="M1050" s="1" t="s">
        <v>494</v>
      </c>
      <c r="N1050" s="1" t="s">
        <v>495</v>
      </c>
      <c r="O1050" s="1" t="s">
        <v>496</v>
      </c>
      <c r="P1050" s="20">
        <v>3</v>
      </c>
      <c r="Q1050" s="1" t="s">
        <v>518</v>
      </c>
      <c r="R1050" s="21" t="s">
        <v>519</v>
      </c>
      <c r="S1050" s="1" t="s">
        <v>506</v>
      </c>
    </row>
    <row r="1051" spans="1:19" ht="24" customHeight="1" x14ac:dyDescent="0.15">
      <c r="A1051" s="1" t="s">
        <v>119</v>
      </c>
      <c r="B1051" s="1" t="s">
        <v>120</v>
      </c>
      <c r="C1051" s="1">
        <v>11683</v>
      </c>
      <c r="D1051" s="18">
        <v>10</v>
      </c>
      <c r="E1051" s="18">
        <v>6.4931891799999999</v>
      </c>
      <c r="F1051" s="18">
        <v>-75.206608360000004</v>
      </c>
      <c r="G1051" s="1">
        <v>10</v>
      </c>
      <c r="H1051" s="1" t="s">
        <v>490</v>
      </c>
      <c r="I1051" s="1" t="s">
        <v>122</v>
      </c>
      <c r="J1051" s="1" t="s">
        <v>491</v>
      </c>
      <c r="K1051" s="1" t="s">
        <v>494</v>
      </c>
      <c r="L1051" s="1"/>
      <c r="M1051" s="1" t="s">
        <v>494</v>
      </c>
      <c r="N1051" s="1" t="s">
        <v>495</v>
      </c>
      <c r="O1051" s="1" t="s">
        <v>496</v>
      </c>
      <c r="P1051" s="20">
        <v>3</v>
      </c>
      <c r="Q1051" s="1" t="s">
        <v>518</v>
      </c>
      <c r="R1051" s="21" t="s">
        <v>519</v>
      </c>
      <c r="S1051" s="1" t="s">
        <v>506</v>
      </c>
    </row>
    <row r="1052" spans="1:19" ht="24" customHeight="1" x14ac:dyDescent="0.15">
      <c r="A1052" s="1" t="s">
        <v>119</v>
      </c>
      <c r="B1052" s="1" t="s">
        <v>120</v>
      </c>
      <c r="C1052" s="1">
        <v>11684</v>
      </c>
      <c r="D1052" s="18">
        <v>10</v>
      </c>
      <c r="E1052" s="18">
        <v>6.4931182200000004</v>
      </c>
      <c r="F1052" s="18">
        <v>-75.206664329999995</v>
      </c>
      <c r="G1052" s="1">
        <v>10</v>
      </c>
      <c r="H1052" s="1" t="s">
        <v>490</v>
      </c>
      <c r="I1052" s="1" t="s">
        <v>122</v>
      </c>
      <c r="J1052" s="1" t="s">
        <v>491</v>
      </c>
      <c r="K1052" s="1" t="s">
        <v>494</v>
      </c>
      <c r="L1052" s="1"/>
      <c r="M1052" s="1" t="s">
        <v>494</v>
      </c>
      <c r="N1052" s="1" t="s">
        <v>495</v>
      </c>
      <c r="O1052" s="1" t="s">
        <v>496</v>
      </c>
      <c r="P1052" s="20">
        <v>3</v>
      </c>
      <c r="Q1052" s="1" t="s">
        <v>518</v>
      </c>
      <c r="R1052" s="21" t="s">
        <v>519</v>
      </c>
      <c r="S1052" s="1" t="s">
        <v>506</v>
      </c>
    </row>
    <row r="1053" spans="1:19" ht="24" customHeight="1" x14ac:dyDescent="0.15">
      <c r="A1053" s="1" t="s">
        <v>119</v>
      </c>
      <c r="B1053" s="1" t="s">
        <v>120</v>
      </c>
      <c r="C1053" s="1">
        <v>11685</v>
      </c>
      <c r="D1053" s="18">
        <v>10</v>
      </c>
      <c r="E1053" s="18">
        <v>6.49304785</v>
      </c>
      <c r="F1053" s="18">
        <v>-75.206721079999994</v>
      </c>
      <c r="G1053" s="1">
        <v>10</v>
      </c>
      <c r="H1053" s="1" t="s">
        <v>490</v>
      </c>
      <c r="I1053" s="1" t="s">
        <v>122</v>
      </c>
      <c r="J1053" s="1" t="s">
        <v>491</v>
      </c>
      <c r="K1053" s="1" t="s">
        <v>494</v>
      </c>
      <c r="L1053" s="1"/>
      <c r="M1053" s="1" t="s">
        <v>494</v>
      </c>
      <c r="N1053" s="1" t="s">
        <v>495</v>
      </c>
      <c r="O1053" s="1" t="s">
        <v>496</v>
      </c>
      <c r="P1053" s="20">
        <v>3</v>
      </c>
      <c r="Q1053" s="1" t="s">
        <v>518</v>
      </c>
      <c r="R1053" s="21" t="s">
        <v>519</v>
      </c>
      <c r="S1053" s="1" t="s">
        <v>506</v>
      </c>
    </row>
    <row r="1054" spans="1:19" ht="24" customHeight="1" x14ac:dyDescent="0.15">
      <c r="A1054" s="1" t="s">
        <v>119</v>
      </c>
      <c r="B1054" s="1" t="s">
        <v>120</v>
      </c>
      <c r="C1054" s="1">
        <v>11686</v>
      </c>
      <c r="D1054" s="18">
        <v>10</v>
      </c>
      <c r="E1054" s="18">
        <v>6.4929778100000002</v>
      </c>
      <c r="F1054" s="18">
        <v>-75.206778209999996</v>
      </c>
      <c r="G1054" s="1">
        <v>10</v>
      </c>
      <c r="H1054" s="1" t="s">
        <v>490</v>
      </c>
      <c r="I1054" s="1" t="s">
        <v>122</v>
      </c>
      <c r="J1054" s="1" t="s">
        <v>491</v>
      </c>
      <c r="K1054" s="1" t="s">
        <v>494</v>
      </c>
      <c r="L1054" s="1"/>
      <c r="M1054" s="1" t="s">
        <v>494</v>
      </c>
      <c r="N1054" s="1" t="s">
        <v>495</v>
      </c>
      <c r="O1054" s="1" t="s">
        <v>496</v>
      </c>
      <c r="P1054" s="20">
        <v>3</v>
      </c>
      <c r="Q1054" s="1" t="s">
        <v>518</v>
      </c>
      <c r="R1054" s="21" t="s">
        <v>519</v>
      </c>
      <c r="S1054" s="1" t="s">
        <v>506</v>
      </c>
    </row>
    <row r="1055" spans="1:19" ht="24" customHeight="1" x14ac:dyDescent="0.15">
      <c r="A1055" s="1" t="s">
        <v>119</v>
      </c>
      <c r="B1055" s="1" t="s">
        <v>120</v>
      </c>
      <c r="C1055" s="1">
        <v>11687</v>
      </c>
      <c r="D1055" s="18">
        <v>10</v>
      </c>
      <c r="E1055" s="18">
        <v>6.4929078100000002</v>
      </c>
      <c r="F1055" s="18">
        <v>-75.206835420000004</v>
      </c>
      <c r="G1055" s="1">
        <v>10</v>
      </c>
      <c r="H1055" s="1" t="s">
        <v>490</v>
      </c>
      <c r="I1055" s="1" t="s">
        <v>122</v>
      </c>
      <c r="J1055" s="1" t="s">
        <v>491</v>
      </c>
      <c r="K1055" s="1" t="s">
        <v>494</v>
      </c>
      <c r="L1055" s="1"/>
      <c r="M1055" s="1" t="s">
        <v>494</v>
      </c>
      <c r="N1055" s="1" t="s">
        <v>495</v>
      </c>
      <c r="O1055" s="1" t="s">
        <v>496</v>
      </c>
      <c r="P1055" s="20">
        <v>3</v>
      </c>
      <c r="Q1055" s="1" t="s">
        <v>518</v>
      </c>
      <c r="R1055" s="21" t="s">
        <v>519</v>
      </c>
      <c r="S1055" s="1" t="s">
        <v>506</v>
      </c>
    </row>
    <row r="1056" spans="1:19" ht="24" customHeight="1" x14ac:dyDescent="0.15">
      <c r="A1056" s="1" t="s">
        <v>119</v>
      </c>
      <c r="B1056" s="1" t="s">
        <v>120</v>
      </c>
      <c r="C1056" s="1">
        <v>11688</v>
      </c>
      <c r="D1056" s="18">
        <v>10</v>
      </c>
      <c r="E1056" s="18">
        <v>6.4928380900000002</v>
      </c>
      <c r="F1056" s="18">
        <v>-75.206892960000005</v>
      </c>
      <c r="G1056" s="1">
        <v>10</v>
      </c>
      <c r="H1056" s="1" t="s">
        <v>490</v>
      </c>
      <c r="I1056" s="1" t="s">
        <v>122</v>
      </c>
      <c r="J1056" s="1" t="s">
        <v>491</v>
      </c>
      <c r="K1056" s="1" t="s">
        <v>494</v>
      </c>
      <c r="L1056" s="1"/>
      <c r="M1056" s="1" t="s">
        <v>494</v>
      </c>
      <c r="N1056" s="1" t="s">
        <v>495</v>
      </c>
      <c r="O1056" s="1" t="s">
        <v>496</v>
      </c>
      <c r="P1056" s="20">
        <v>3</v>
      </c>
      <c r="Q1056" s="1" t="s">
        <v>518</v>
      </c>
      <c r="R1056" s="21" t="s">
        <v>519</v>
      </c>
      <c r="S1056" s="1" t="s">
        <v>506</v>
      </c>
    </row>
    <row r="1057" spans="1:19" ht="24" customHeight="1" x14ac:dyDescent="0.15">
      <c r="A1057" s="1" t="s">
        <v>119</v>
      </c>
      <c r="B1057" s="1" t="s">
        <v>120</v>
      </c>
      <c r="C1057" s="1">
        <v>11689</v>
      </c>
      <c r="D1057" s="18">
        <v>10</v>
      </c>
      <c r="E1057" s="18">
        <v>6.4927736100000004</v>
      </c>
      <c r="F1057" s="18">
        <v>-75.206955870000002</v>
      </c>
      <c r="G1057" s="1">
        <v>10</v>
      </c>
      <c r="H1057" s="1" t="s">
        <v>490</v>
      </c>
      <c r="I1057" s="1" t="s">
        <v>122</v>
      </c>
      <c r="J1057" s="1" t="s">
        <v>491</v>
      </c>
      <c r="K1057" s="1" t="s">
        <v>494</v>
      </c>
      <c r="L1057" s="1"/>
      <c r="M1057" s="1" t="s">
        <v>494</v>
      </c>
      <c r="N1057" s="1" t="s">
        <v>495</v>
      </c>
      <c r="O1057" s="1" t="s">
        <v>496</v>
      </c>
      <c r="P1057" s="20">
        <v>3</v>
      </c>
      <c r="Q1057" s="1" t="s">
        <v>518</v>
      </c>
      <c r="R1057" s="21" t="s">
        <v>519</v>
      </c>
      <c r="S1057" s="1" t="s">
        <v>506</v>
      </c>
    </row>
    <row r="1058" spans="1:19" ht="24" customHeight="1" x14ac:dyDescent="0.15">
      <c r="A1058" s="1" t="s">
        <v>119</v>
      </c>
      <c r="B1058" s="1" t="s">
        <v>120</v>
      </c>
      <c r="C1058" s="1">
        <v>11690</v>
      </c>
      <c r="D1058" s="18">
        <v>10</v>
      </c>
      <c r="E1058" s="18">
        <v>6.4927209899999996</v>
      </c>
      <c r="F1058" s="18">
        <v>-75.207028429999994</v>
      </c>
      <c r="G1058" s="1">
        <v>10</v>
      </c>
      <c r="H1058" s="1" t="s">
        <v>490</v>
      </c>
      <c r="I1058" s="1" t="s">
        <v>122</v>
      </c>
      <c r="J1058" s="1" t="s">
        <v>491</v>
      </c>
      <c r="K1058" s="1" t="s">
        <v>494</v>
      </c>
      <c r="L1058" s="1"/>
      <c r="M1058" s="1" t="s">
        <v>494</v>
      </c>
      <c r="N1058" s="1" t="s">
        <v>495</v>
      </c>
      <c r="O1058" s="1" t="s">
        <v>496</v>
      </c>
      <c r="P1058" s="20">
        <v>3</v>
      </c>
      <c r="Q1058" s="1" t="s">
        <v>518</v>
      </c>
      <c r="R1058" s="21" t="s">
        <v>519</v>
      </c>
      <c r="S1058" s="1" t="s">
        <v>506</v>
      </c>
    </row>
    <row r="1059" spans="1:19" ht="24" customHeight="1" x14ac:dyDescent="0.15">
      <c r="A1059" s="1" t="s">
        <v>119</v>
      </c>
      <c r="B1059" s="1" t="s">
        <v>120</v>
      </c>
      <c r="C1059" s="1">
        <v>11691</v>
      </c>
      <c r="D1059" s="18">
        <v>10</v>
      </c>
      <c r="E1059" s="18">
        <v>6.4926854900000004</v>
      </c>
      <c r="F1059" s="18">
        <v>-75.207110830000005</v>
      </c>
      <c r="G1059" s="1">
        <v>10</v>
      </c>
      <c r="H1059" s="1" t="s">
        <v>490</v>
      </c>
      <c r="I1059" s="1" t="s">
        <v>122</v>
      </c>
      <c r="J1059" s="1" t="s">
        <v>491</v>
      </c>
      <c r="K1059" s="1" t="s">
        <v>494</v>
      </c>
      <c r="L1059" s="1"/>
      <c r="M1059" s="1" t="s">
        <v>494</v>
      </c>
      <c r="N1059" s="1" t="s">
        <v>495</v>
      </c>
      <c r="O1059" s="1" t="s">
        <v>496</v>
      </c>
      <c r="P1059" s="20">
        <v>3</v>
      </c>
      <c r="Q1059" s="1" t="s">
        <v>518</v>
      </c>
      <c r="R1059" s="21" t="s">
        <v>519</v>
      </c>
      <c r="S1059" s="1" t="s">
        <v>506</v>
      </c>
    </row>
    <row r="1060" spans="1:19" ht="24" customHeight="1" x14ac:dyDescent="0.15">
      <c r="A1060" s="1" t="s">
        <v>119</v>
      </c>
      <c r="B1060" s="1" t="s">
        <v>120</v>
      </c>
      <c r="C1060" s="1">
        <v>11692</v>
      </c>
      <c r="D1060" s="18">
        <v>10</v>
      </c>
      <c r="E1060" s="18">
        <v>6.4926634600000002</v>
      </c>
      <c r="F1060" s="18">
        <v>-75.207195170000006</v>
      </c>
      <c r="G1060" s="1">
        <v>10</v>
      </c>
      <c r="H1060" s="1" t="s">
        <v>490</v>
      </c>
      <c r="I1060" s="1" t="s">
        <v>122</v>
      </c>
      <c r="J1060" s="1" t="s">
        <v>491</v>
      </c>
      <c r="K1060" s="1" t="s">
        <v>494</v>
      </c>
      <c r="L1060" s="1"/>
      <c r="M1060" s="1" t="s">
        <v>494</v>
      </c>
      <c r="N1060" s="1" t="s">
        <v>495</v>
      </c>
      <c r="O1060" s="1" t="s">
        <v>496</v>
      </c>
      <c r="P1060" s="20">
        <v>3</v>
      </c>
      <c r="Q1060" s="1" t="s">
        <v>518</v>
      </c>
      <c r="R1060" s="21" t="s">
        <v>519</v>
      </c>
      <c r="S1060" s="1" t="s">
        <v>506</v>
      </c>
    </row>
    <row r="1061" spans="1:19" ht="24" customHeight="1" x14ac:dyDescent="0.15">
      <c r="A1061" s="1" t="s">
        <v>119</v>
      </c>
      <c r="B1061" s="1" t="s">
        <v>120</v>
      </c>
      <c r="C1061" s="1">
        <v>11693</v>
      </c>
      <c r="D1061" s="18">
        <v>10</v>
      </c>
      <c r="E1061" s="18">
        <v>6.4926388399999997</v>
      </c>
      <c r="F1061" s="18">
        <v>-75.207280710000006</v>
      </c>
      <c r="G1061" s="1">
        <v>10</v>
      </c>
      <c r="H1061" s="1" t="s">
        <v>490</v>
      </c>
      <c r="I1061" s="1" t="s">
        <v>122</v>
      </c>
      <c r="J1061" s="1" t="s">
        <v>491</v>
      </c>
      <c r="K1061" s="1" t="s">
        <v>494</v>
      </c>
      <c r="L1061" s="1"/>
      <c r="M1061" s="1" t="s">
        <v>494</v>
      </c>
      <c r="N1061" s="1" t="s">
        <v>495</v>
      </c>
      <c r="O1061" s="1" t="s">
        <v>496</v>
      </c>
      <c r="P1061" s="20">
        <v>3</v>
      </c>
      <c r="Q1061" s="1" t="s">
        <v>518</v>
      </c>
      <c r="R1061" s="21" t="s">
        <v>519</v>
      </c>
      <c r="S1061" s="1" t="s">
        <v>506</v>
      </c>
    </row>
    <row r="1062" spans="1:19" ht="24" customHeight="1" x14ac:dyDescent="0.15">
      <c r="A1062" s="1" t="s">
        <v>119</v>
      </c>
      <c r="B1062" s="1" t="s">
        <v>120</v>
      </c>
      <c r="C1062" s="1">
        <v>11694</v>
      </c>
      <c r="D1062" s="18">
        <v>10</v>
      </c>
      <c r="E1062" s="18">
        <v>6.4926127100000004</v>
      </c>
      <c r="F1062" s="18">
        <v>-75.207352060000005</v>
      </c>
      <c r="G1062" s="1">
        <v>10</v>
      </c>
      <c r="H1062" s="1" t="s">
        <v>490</v>
      </c>
      <c r="I1062" s="1" t="s">
        <v>122</v>
      </c>
      <c r="J1062" s="1" t="s">
        <v>491</v>
      </c>
      <c r="K1062" s="1" t="s">
        <v>494</v>
      </c>
      <c r="L1062" s="1"/>
      <c r="M1062" s="1" t="s">
        <v>494</v>
      </c>
      <c r="N1062" s="1" t="s">
        <v>495</v>
      </c>
      <c r="O1062" s="1" t="s">
        <v>496</v>
      </c>
      <c r="P1062" s="20">
        <v>3</v>
      </c>
      <c r="Q1062" s="1" t="s">
        <v>518</v>
      </c>
      <c r="R1062" s="21" t="s">
        <v>519</v>
      </c>
      <c r="S1062" s="1" t="s">
        <v>506</v>
      </c>
    </row>
    <row r="1063" spans="1:19" ht="24" customHeight="1" x14ac:dyDescent="0.15">
      <c r="A1063" s="1" t="s">
        <v>119</v>
      </c>
      <c r="B1063" s="1" t="s">
        <v>120</v>
      </c>
      <c r="C1063" s="1">
        <v>11695</v>
      </c>
      <c r="D1063" s="18">
        <v>10</v>
      </c>
      <c r="E1063" s="18">
        <v>6.4925857499999999</v>
      </c>
      <c r="F1063" s="18">
        <v>-75.207417160000006</v>
      </c>
      <c r="G1063" s="1">
        <v>10</v>
      </c>
      <c r="H1063" s="1" t="s">
        <v>490</v>
      </c>
      <c r="I1063" s="1" t="s">
        <v>122</v>
      </c>
      <c r="J1063" s="1" t="s">
        <v>491</v>
      </c>
      <c r="K1063" s="1" t="s">
        <v>494</v>
      </c>
      <c r="L1063" s="1"/>
      <c r="M1063" s="1" t="s">
        <v>494</v>
      </c>
      <c r="N1063" s="1" t="s">
        <v>495</v>
      </c>
      <c r="O1063" s="1" t="s">
        <v>496</v>
      </c>
      <c r="P1063" s="20">
        <v>3</v>
      </c>
      <c r="Q1063" s="1" t="s">
        <v>518</v>
      </c>
      <c r="R1063" s="21" t="s">
        <v>519</v>
      </c>
      <c r="S1063" s="1" t="s">
        <v>506</v>
      </c>
    </row>
    <row r="1064" spans="1:19" ht="24" customHeight="1" x14ac:dyDescent="0.15">
      <c r="A1064" s="1" t="s">
        <v>119</v>
      </c>
      <c r="B1064" s="1" t="s">
        <v>120</v>
      </c>
      <c r="C1064" s="1">
        <v>11696</v>
      </c>
      <c r="D1064" s="18">
        <v>10</v>
      </c>
      <c r="E1064" s="18">
        <v>6.4925565699999996</v>
      </c>
      <c r="F1064" s="18">
        <v>-75.207488519999998</v>
      </c>
      <c r="G1064" s="1">
        <v>10</v>
      </c>
      <c r="H1064" s="1" t="s">
        <v>490</v>
      </c>
      <c r="I1064" s="1" t="s">
        <v>122</v>
      </c>
      <c r="J1064" s="1" t="s">
        <v>491</v>
      </c>
      <c r="K1064" s="1" t="s">
        <v>494</v>
      </c>
      <c r="L1064" s="1"/>
      <c r="M1064" s="1" t="s">
        <v>494</v>
      </c>
      <c r="N1064" s="1" t="s">
        <v>495</v>
      </c>
      <c r="O1064" s="1" t="s">
        <v>496</v>
      </c>
      <c r="P1064" s="20">
        <v>3</v>
      </c>
      <c r="Q1064" s="1" t="s">
        <v>518</v>
      </c>
      <c r="R1064" s="21" t="s">
        <v>519</v>
      </c>
      <c r="S1064" s="1" t="s">
        <v>506</v>
      </c>
    </row>
    <row r="1065" spans="1:19" ht="24" customHeight="1" x14ac:dyDescent="0.15">
      <c r="A1065" s="1" t="s">
        <v>119</v>
      </c>
      <c r="B1065" s="1" t="s">
        <v>120</v>
      </c>
      <c r="C1065" s="1">
        <v>11697</v>
      </c>
      <c r="D1065" s="18">
        <v>10</v>
      </c>
      <c r="E1065" s="18">
        <v>6.4925242900000004</v>
      </c>
      <c r="F1065" s="18">
        <v>-75.207565110000004</v>
      </c>
      <c r="G1065" s="1">
        <v>10</v>
      </c>
      <c r="H1065" s="1" t="s">
        <v>490</v>
      </c>
      <c r="I1065" s="1" t="s">
        <v>122</v>
      </c>
      <c r="J1065" s="1" t="s">
        <v>491</v>
      </c>
      <c r="K1065" s="1" t="s">
        <v>494</v>
      </c>
      <c r="L1065" s="1"/>
      <c r="M1065" s="1" t="s">
        <v>494</v>
      </c>
      <c r="N1065" s="1" t="s">
        <v>495</v>
      </c>
      <c r="O1065" s="1" t="s">
        <v>496</v>
      </c>
      <c r="P1065" s="20">
        <v>3</v>
      </c>
      <c r="Q1065" s="1" t="s">
        <v>518</v>
      </c>
      <c r="R1065" s="21" t="s">
        <v>519</v>
      </c>
      <c r="S1065" s="1" t="s">
        <v>506</v>
      </c>
    </row>
    <row r="1066" spans="1:19" ht="24" customHeight="1" x14ac:dyDescent="0.15">
      <c r="A1066" s="1" t="s">
        <v>119</v>
      </c>
      <c r="B1066" s="1" t="s">
        <v>120</v>
      </c>
      <c r="C1066" s="1">
        <v>11698</v>
      </c>
      <c r="D1066" s="18">
        <v>10</v>
      </c>
      <c r="E1066" s="18">
        <v>6.4924898100000004</v>
      </c>
      <c r="F1066" s="18">
        <v>-75.207643809999993</v>
      </c>
      <c r="G1066" s="1">
        <v>10</v>
      </c>
      <c r="H1066" s="1" t="s">
        <v>490</v>
      </c>
      <c r="I1066" s="1" t="s">
        <v>122</v>
      </c>
      <c r="J1066" s="1" t="s">
        <v>491</v>
      </c>
      <c r="K1066" s="1" t="s">
        <v>494</v>
      </c>
      <c r="L1066" s="1"/>
      <c r="M1066" s="1" t="s">
        <v>494</v>
      </c>
      <c r="N1066" s="1" t="s">
        <v>495</v>
      </c>
      <c r="O1066" s="1" t="s">
        <v>496</v>
      </c>
      <c r="P1066" s="20">
        <v>3</v>
      </c>
      <c r="Q1066" s="1" t="s">
        <v>518</v>
      </c>
      <c r="R1066" s="21" t="s">
        <v>519</v>
      </c>
      <c r="S1066" s="1" t="s">
        <v>506</v>
      </c>
    </row>
    <row r="1067" spans="1:19" ht="24" customHeight="1" x14ac:dyDescent="0.15">
      <c r="A1067" s="1" t="s">
        <v>119</v>
      </c>
      <c r="B1067" s="1" t="s">
        <v>120</v>
      </c>
      <c r="C1067" s="1">
        <v>11699</v>
      </c>
      <c r="D1067" s="18">
        <v>10</v>
      </c>
      <c r="E1067" s="18">
        <v>6.4924538900000002</v>
      </c>
      <c r="F1067" s="18">
        <v>-75.207720289999997</v>
      </c>
      <c r="G1067" s="1">
        <v>10</v>
      </c>
      <c r="H1067" s="1" t="s">
        <v>490</v>
      </c>
      <c r="I1067" s="1" t="s">
        <v>122</v>
      </c>
      <c r="J1067" s="1" t="s">
        <v>491</v>
      </c>
      <c r="K1067" s="1" t="s">
        <v>494</v>
      </c>
      <c r="L1067" s="1"/>
      <c r="M1067" s="1" t="s">
        <v>494</v>
      </c>
      <c r="N1067" s="1" t="s">
        <v>495</v>
      </c>
      <c r="O1067" s="1" t="s">
        <v>496</v>
      </c>
      <c r="P1067" s="20">
        <v>3</v>
      </c>
      <c r="Q1067" s="1" t="s">
        <v>518</v>
      </c>
      <c r="R1067" s="21" t="s">
        <v>519</v>
      </c>
      <c r="S1067" s="1" t="s">
        <v>506</v>
      </c>
    </row>
    <row r="1068" spans="1:19" ht="24" customHeight="1" x14ac:dyDescent="0.15">
      <c r="A1068" s="1" t="s">
        <v>119</v>
      </c>
      <c r="B1068" s="1" t="s">
        <v>120</v>
      </c>
      <c r="C1068" s="1">
        <v>11700</v>
      </c>
      <c r="D1068" s="18">
        <v>10</v>
      </c>
      <c r="E1068" s="18">
        <v>6.4924175799999997</v>
      </c>
      <c r="F1068" s="18">
        <v>-75.207796349999995</v>
      </c>
      <c r="G1068" s="1">
        <v>10</v>
      </c>
      <c r="H1068" s="1" t="s">
        <v>490</v>
      </c>
      <c r="I1068" s="1" t="s">
        <v>122</v>
      </c>
      <c r="J1068" s="1" t="s">
        <v>491</v>
      </c>
      <c r="K1068" s="1" t="s">
        <v>494</v>
      </c>
      <c r="L1068" s="1"/>
      <c r="M1068" s="1" t="s">
        <v>494</v>
      </c>
      <c r="N1068" s="1" t="s">
        <v>495</v>
      </c>
      <c r="O1068" s="1" t="s">
        <v>496</v>
      </c>
      <c r="P1068" s="20">
        <v>3</v>
      </c>
      <c r="Q1068" s="1" t="s">
        <v>518</v>
      </c>
      <c r="R1068" s="21" t="s">
        <v>519</v>
      </c>
      <c r="S1068" s="1" t="s">
        <v>506</v>
      </c>
    </row>
    <row r="1069" spans="1:19" ht="24" customHeight="1" x14ac:dyDescent="0.15">
      <c r="A1069" s="1" t="s">
        <v>119</v>
      </c>
      <c r="B1069" s="1" t="s">
        <v>120</v>
      </c>
      <c r="C1069" s="1">
        <v>11701</v>
      </c>
      <c r="D1069" s="18">
        <v>10</v>
      </c>
      <c r="E1069" s="18">
        <v>6.4923815100000004</v>
      </c>
      <c r="F1069" s="18">
        <v>-75.207872420000001</v>
      </c>
      <c r="G1069" s="1">
        <v>10</v>
      </c>
      <c r="H1069" s="1" t="s">
        <v>490</v>
      </c>
      <c r="I1069" s="1" t="s">
        <v>122</v>
      </c>
      <c r="J1069" s="1" t="s">
        <v>491</v>
      </c>
      <c r="K1069" s="1" t="s">
        <v>494</v>
      </c>
      <c r="L1069" s="1"/>
      <c r="M1069" s="1" t="s">
        <v>494</v>
      </c>
      <c r="N1069" s="1" t="s">
        <v>495</v>
      </c>
      <c r="O1069" s="1" t="s">
        <v>496</v>
      </c>
      <c r="P1069" s="20">
        <v>3</v>
      </c>
      <c r="Q1069" s="1" t="s">
        <v>518</v>
      </c>
      <c r="R1069" s="21" t="s">
        <v>519</v>
      </c>
      <c r="S1069" s="1" t="s">
        <v>506</v>
      </c>
    </row>
    <row r="1070" spans="1:19" ht="24" customHeight="1" x14ac:dyDescent="0.15">
      <c r="A1070" s="1" t="s">
        <v>119</v>
      </c>
      <c r="B1070" s="1" t="s">
        <v>120</v>
      </c>
      <c r="C1070" s="1">
        <v>11702</v>
      </c>
      <c r="D1070" s="18">
        <v>10</v>
      </c>
      <c r="E1070" s="18">
        <v>6.4923454200000004</v>
      </c>
      <c r="F1070" s="18">
        <v>-75.207948889999997</v>
      </c>
      <c r="G1070" s="1">
        <v>10</v>
      </c>
      <c r="H1070" s="1" t="s">
        <v>490</v>
      </c>
      <c r="I1070" s="1" t="s">
        <v>122</v>
      </c>
      <c r="J1070" s="1" t="s">
        <v>491</v>
      </c>
      <c r="K1070" s="1" t="s">
        <v>494</v>
      </c>
      <c r="L1070" s="1"/>
      <c r="M1070" s="1" t="s">
        <v>494</v>
      </c>
      <c r="N1070" s="1" t="s">
        <v>495</v>
      </c>
      <c r="O1070" s="1" t="s">
        <v>496</v>
      </c>
      <c r="P1070" s="20">
        <v>3</v>
      </c>
      <c r="Q1070" s="1" t="s">
        <v>518</v>
      </c>
      <c r="R1070" s="21" t="s">
        <v>519</v>
      </c>
      <c r="S1070" s="1" t="s">
        <v>506</v>
      </c>
    </row>
    <row r="1071" spans="1:19" ht="24" customHeight="1" x14ac:dyDescent="0.15">
      <c r="A1071" s="1" t="s">
        <v>119</v>
      </c>
      <c r="B1071" s="1" t="s">
        <v>120</v>
      </c>
      <c r="C1071" s="1">
        <v>11703</v>
      </c>
      <c r="D1071" s="18">
        <v>10</v>
      </c>
      <c r="E1071" s="18">
        <v>6.4923023500000001</v>
      </c>
      <c r="F1071" s="18">
        <v>-75.208023030000007</v>
      </c>
      <c r="G1071" s="1">
        <v>10</v>
      </c>
      <c r="H1071" s="1" t="s">
        <v>490</v>
      </c>
      <c r="I1071" s="1" t="s">
        <v>122</v>
      </c>
      <c r="J1071" s="1" t="s">
        <v>491</v>
      </c>
      <c r="K1071" s="1" t="s">
        <v>494</v>
      </c>
      <c r="L1071" s="1"/>
      <c r="M1071" s="1" t="s">
        <v>494</v>
      </c>
      <c r="N1071" s="1" t="s">
        <v>495</v>
      </c>
      <c r="O1071" s="1" t="s">
        <v>496</v>
      </c>
      <c r="P1071" s="20">
        <v>3</v>
      </c>
      <c r="Q1071" s="1" t="s">
        <v>518</v>
      </c>
      <c r="R1071" s="21" t="s">
        <v>519</v>
      </c>
      <c r="S1071" s="1" t="s">
        <v>506</v>
      </c>
    </row>
    <row r="1072" spans="1:19" ht="24" customHeight="1" x14ac:dyDescent="0.15">
      <c r="A1072" s="1" t="s">
        <v>119</v>
      </c>
      <c r="B1072" s="1" t="s">
        <v>120</v>
      </c>
      <c r="C1072" s="1">
        <v>11704</v>
      </c>
      <c r="D1072" s="18">
        <v>10</v>
      </c>
      <c r="E1072" s="18">
        <v>6.4922490599999998</v>
      </c>
      <c r="F1072" s="18">
        <v>-75.20809122</v>
      </c>
      <c r="G1072" s="1">
        <v>10</v>
      </c>
      <c r="H1072" s="1" t="s">
        <v>490</v>
      </c>
      <c r="I1072" s="1" t="s">
        <v>122</v>
      </c>
      <c r="J1072" s="1" t="s">
        <v>491</v>
      </c>
      <c r="K1072" s="1" t="s">
        <v>494</v>
      </c>
      <c r="L1072" s="1"/>
      <c r="M1072" s="1" t="s">
        <v>494</v>
      </c>
      <c r="N1072" s="1" t="s">
        <v>495</v>
      </c>
      <c r="O1072" s="1" t="s">
        <v>496</v>
      </c>
      <c r="P1072" s="20">
        <v>3</v>
      </c>
      <c r="Q1072" s="1" t="s">
        <v>518</v>
      </c>
      <c r="R1072" s="21" t="s">
        <v>519</v>
      </c>
      <c r="S1072" s="1" t="s">
        <v>506</v>
      </c>
    </row>
    <row r="1073" spans="1:19" ht="24" customHeight="1" x14ac:dyDescent="0.15">
      <c r="A1073" s="1" t="s">
        <v>119</v>
      </c>
      <c r="B1073" s="1" t="s">
        <v>120</v>
      </c>
      <c r="C1073" s="1">
        <v>11705</v>
      </c>
      <c r="D1073" s="18">
        <v>10</v>
      </c>
      <c r="E1073" s="18">
        <v>6.4921871299999996</v>
      </c>
      <c r="F1073" s="18">
        <v>-75.208153409999994</v>
      </c>
      <c r="G1073" s="1">
        <v>10</v>
      </c>
      <c r="H1073" s="1" t="s">
        <v>490</v>
      </c>
      <c r="I1073" s="1" t="s">
        <v>122</v>
      </c>
      <c r="J1073" s="1" t="s">
        <v>491</v>
      </c>
      <c r="K1073" s="1" t="s">
        <v>494</v>
      </c>
      <c r="L1073" s="1"/>
      <c r="M1073" s="1" t="s">
        <v>494</v>
      </c>
      <c r="N1073" s="1" t="s">
        <v>495</v>
      </c>
      <c r="O1073" s="1" t="s">
        <v>496</v>
      </c>
      <c r="P1073" s="20">
        <v>3</v>
      </c>
      <c r="Q1073" s="1" t="s">
        <v>518</v>
      </c>
      <c r="R1073" s="21" t="s">
        <v>519</v>
      </c>
      <c r="S1073" s="1" t="s">
        <v>506</v>
      </c>
    </row>
    <row r="1074" spans="1:19" ht="24" customHeight="1" x14ac:dyDescent="0.15">
      <c r="A1074" s="1" t="s">
        <v>119</v>
      </c>
      <c r="B1074" s="1" t="s">
        <v>120</v>
      </c>
      <c r="C1074" s="1">
        <v>11706</v>
      </c>
      <c r="D1074" s="18">
        <v>10</v>
      </c>
      <c r="E1074" s="18">
        <v>6.4921224100000003</v>
      </c>
      <c r="F1074" s="18">
        <v>-75.208213009999994</v>
      </c>
      <c r="G1074" s="1">
        <v>10</v>
      </c>
      <c r="H1074" s="1" t="s">
        <v>490</v>
      </c>
      <c r="I1074" s="1" t="s">
        <v>122</v>
      </c>
      <c r="J1074" s="1" t="s">
        <v>491</v>
      </c>
      <c r="K1074" s="1" t="s">
        <v>494</v>
      </c>
      <c r="L1074" s="1"/>
      <c r="M1074" s="1" t="s">
        <v>494</v>
      </c>
      <c r="N1074" s="1" t="s">
        <v>495</v>
      </c>
      <c r="O1074" s="1" t="s">
        <v>496</v>
      </c>
      <c r="P1074" s="20">
        <v>3</v>
      </c>
      <c r="Q1074" s="1" t="s">
        <v>518</v>
      </c>
      <c r="R1074" s="21" t="s">
        <v>519</v>
      </c>
      <c r="S1074" s="1" t="s">
        <v>506</v>
      </c>
    </row>
    <row r="1075" spans="1:19" ht="24" customHeight="1" x14ac:dyDescent="0.15">
      <c r="A1075" s="1" t="s">
        <v>119</v>
      </c>
      <c r="B1075" s="1" t="s">
        <v>120</v>
      </c>
      <c r="C1075" s="1">
        <v>11707</v>
      </c>
      <c r="D1075" s="18">
        <v>10</v>
      </c>
      <c r="E1075" s="18">
        <v>6.4920637499999998</v>
      </c>
      <c r="F1075" s="18">
        <v>-75.208278820000004</v>
      </c>
      <c r="G1075" s="1">
        <v>10</v>
      </c>
      <c r="H1075" s="1" t="s">
        <v>490</v>
      </c>
      <c r="I1075" s="1" t="s">
        <v>122</v>
      </c>
      <c r="J1075" s="1" t="s">
        <v>491</v>
      </c>
      <c r="K1075" s="1" t="s">
        <v>494</v>
      </c>
      <c r="L1075" s="1"/>
      <c r="M1075" s="1" t="s">
        <v>494</v>
      </c>
      <c r="N1075" s="1" t="s">
        <v>495</v>
      </c>
      <c r="O1075" s="1" t="s">
        <v>496</v>
      </c>
      <c r="P1075" s="20">
        <v>3</v>
      </c>
      <c r="Q1075" s="1" t="s">
        <v>518</v>
      </c>
      <c r="R1075" s="21" t="s">
        <v>519</v>
      </c>
      <c r="S1075" s="1" t="s">
        <v>506</v>
      </c>
    </row>
    <row r="1076" spans="1:19" ht="24" customHeight="1" x14ac:dyDescent="0.15">
      <c r="A1076" s="1" t="s">
        <v>119</v>
      </c>
      <c r="B1076" s="1" t="s">
        <v>120</v>
      </c>
      <c r="C1076" s="1">
        <v>11708</v>
      </c>
      <c r="D1076" s="18">
        <v>10</v>
      </c>
      <c r="E1076" s="18">
        <v>6.4920271400000003</v>
      </c>
      <c r="F1076" s="18">
        <v>-75.208358989999994</v>
      </c>
      <c r="G1076" s="1">
        <v>10</v>
      </c>
      <c r="H1076" s="1" t="s">
        <v>490</v>
      </c>
      <c r="I1076" s="1" t="s">
        <v>122</v>
      </c>
      <c r="J1076" s="1" t="s">
        <v>491</v>
      </c>
      <c r="K1076" s="1" t="s">
        <v>494</v>
      </c>
      <c r="L1076" s="1"/>
      <c r="M1076" s="1" t="s">
        <v>494</v>
      </c>
      <c r="N1076" s="1" t="s">
        <v>495</v>
      </c>
      <c r="O1076" s="1" t="s">
        <v>496</v>
      </c>
      <c r="P1076" s="20">
        <v>3</v>
      </c>
      <c r="Q1076" s="1" t="s">
        <v>518</v>
      </c>
      <c r="R1076" s="21" t="s">
        <v>519</v>
      </c>
      <c r="S1076" s="1" t="s">
        <v>506</v>
      </c>
    </row>
    <row r="1077" spans="1:19" ht="24" customHeight="1" x14ac:dyDescent="0.15">
      <c r="A1077" s="1" t="s">
        <v>119</v>
      </c>
      <c r="B1077" s="1" t="s">
        <v>120</v>
      </c>
      <c r="C1077" s="1">
        <v>11709</v>
      </c>
      <c r="D1077" s="18">
        <v>10</v>
      </c>
      <c r="E1077" s="18">
        <v>6.4920066700000003</v>
      </c>
      <c r="F1077" s="18">
        <v>-75.208445780000005</v>
      </c>
      <c r="G1077" s="1">
        <v>10</v>
      </c>
      <c r="H1077" s="1" t="s">
        <v>490</v>
      </c>
      <c r="I1077" s="1" t="s">
        <v>122</v>
      </c>
      <c r="J1077" s="1" t="s">
        <v>491</v>
      </c>
      <c r="K1077" s="1" t="s">
        <v>494</v>
      </c>
      <c r="L1077" s="1"/>
      <c r="M1077" s="1" t="s">
        <v>494</v>
      </c>
      <c r="N1077" s="1" t="s">
        <v>495</v>
      </c>
      <c r="O1077" s="1" t="s">
        <v>496</v>
      </c>
      <c r="P1077" s="20">
        <v>3</v>
      </c>
      <c r="Q1077" s="1" t="s">
        <v>518</v>
      </c>
      <c r="R1077" s="21" t="s">
        <v>519</v>
      </c>
      <c r="S1077" s="1" t="s">
        <v>506</v>
      </c>
    </row>
    <row r="1078" spans="1:19" ht="24" customHeight="1" x14ac:dyDescent="0.15">
      <c r="A1078" s="1" t="s">
        <v>119</v>
      </c>
      <c r="B1078" s="1" t="s">
        <v>120</v>
      </c>
      <c r="C1078" s="1">
        <v>11710</v>
      </c>
      <c r="D1078" s="18">
        <v>10</v>
      </c>
      <c r="E1078" s="18">
        <v>6.4919928499999999</v>
      </c>
      <c r="F1078" s="18">
        <v>-75.208534810000003</v>
      </c>
      <c r="G1078" s="1">
        <v>10</v>
      </c>
      <c r="H1078" s="1" t="s">
        <v>490</v>
      </c>
      <c r="I1078" s="1" t="s">
        <v>122</v>
      </c>
      <c r="J1078" s="1" t="s">
        <v>491</v>
      </c>
      <c r="K1078" s="1" t="s">
        <v>494</v>
      </c>
      <c r="L1078" s="1"/>
      <c r="M1078" s="1" t="s">
        <v>494</v>
      </c>
      <c r="N1078" s="1" t="s">
        <v>495</v>
      </c>
      <c r="O1078" s="1" t="s">
        <v>496</v>
      </c>
      <c r="P1078" s="20">
        <v>3</v>
      </c>
      <c r="Q1078" s="1" t="s">
        <v>518</v>
      </c>
      <c r="R1078" s="21" t="s">
        <v>519</v>
      </c>
      <c r="S1078" s="1" t="s">
        <v>506</v>
      </c>
    </row>
    <row r="1079" spans="1:19" ht="24" customHeight="1" x14ac:dyDescent="0.15">
      <c r="A1079" s="1" t="s">
        <v>119</v>
      </c>
      <c r="B1079" s="1" t="s">
        <v>120</v>
      </c>
      <c r="C1079" s="1">
        <v>11711</v>
      </c>
      <c r="D1079" s="18">
        <v>10</v>
      </c>
      <c r="E1079" s="18">
        <v>6.4919833300000001</v>
      </c>
      <c r="F1079" s="18">
        <v>-75.208624549999996</v>
      </c>
      <c r="G1079" s="1">
        <v>10</v>
      </c>
      <c r="H1079" s="1" t="s">
        <v>490</v>
      </c>
      <c r="I1079" s="1" t="s">
        <v>122</v>
      </c>
      <c r="J1079" s="1" t="s">
        <v>491</v>
      </c>
      <c r="K1079" s="1" t="s">
        <v>494</v>
      </c>
      <c r="L1079" s="1"/>
      <c r="M1079" s="1" t="s">
        <v>494</v>
      </c>
      <c r="N1079" s="1" t="s">
        <v>495</v>
      </c>
      <c r="O1079" s="1" t="s">
        <v>496</v>
      </c>
      <c r="P1079" s="20">
        <v>3</v>
      </c>
      <c r="Q1079" s="1" t="s">
        <v>518</v>
      </c>
      <c r="R1079" s="21" t="s">
        <v>519</v>
      </c>
      <c r="S1079" s="1" t="s">
        <v>506</v>
      </c>
    </row>
    <row r="1080" spans="1:19" ht="24" customHeight="1" x14ac:dyDescent="0.15">
      <c r="A1080" s="1" t="s">
        <v>119</v>
      </c>
      <c r="B1080" s="1" t="s">
        <v>120</v>
      </c>
      <c r="C1080" s="1">
        <v>11712</v>
      </c>
      <c r="D1080" s="18">
        <v>10</v>
      </c>
      <c r="E1080" s="18">
        <v>6.49197764</v>
      </c>
      <c r="F1080" s="18">
        <v>-75.208714610000001</v>
      </c>
      <c r="G1080" s="1">
        <v>10</v>
      </c>
      <c r="H1080" s="1" t="s">
        <v>490</v>
      </c>
      <c r="I1080" s="1" t="s">
        <v>122</v>
      </c>
      <c r="J1080" s="1" t="s">
        <v>491</v>
      </c>
      <c r="K1080" s="1" t="s">
        <v>494</v>
      </c>
      <c r="L1080" s="1"/>
      <c r="M1080" s="1" t="s">
        <v>494</v>
      </c>
      <c r="N1080" s="1" t="s">
        <v>495</v>
      </c>
      <c r="O1080" s="1" t="s">
        <v>496</v>
      </c>
      <c r="P1080" s="20">
        <v>3</v>
      </c>
      <c r="Q1080" s="1" t="s">
        <v>518</v>
      </c>
      <c r="R1080" s="21" t="s">
        <v>519</v>
      </c>
      <c r="S1080" s="1" t="s">
        <v>506</v>
      </c>
    </row>
    <row r="1081" spans="1:19" ht="24" customHeight="1" x14ac:dyDescent="0.15">
      <c r="A1081" s="1" t="s">
        <v>119</v>
      </c>
      <c r="B1081" s="1" t="s">
        <v>120</v>
      </c>
      <c r="C1081" s="1">
        <v>11713</v>
      </c>
      <c r="D1081" s="18">
        <v>10</v>
      </c>
      <c r="E1081" s="18">
        <v>6.4919723300000003</v>
      </c>
      <c r="F1081" s="18">
        <v>-75.208804860000001</v>
      </c>
      <c r="G1081" s="1">
        <v>10</v>
      </c>
      <c r="H1081" s="1" t="s">
        <v>490</v>
      </c>
      <c r="I1081" s="1" t="s">
        <v>122</v>
      </c>
      <c r="J1081" s="1" t="s">
        <v>491</v>
      </c>
      <c r="K1081" s="1" t="s">
        <v>494</v>
      </c>
      <c r="L1081" s="1"/>
      <c r="M1081" s="1" t="s">
        <v>494</v>
      </c>
      <c r="N1081" s="1" t="s">
        <v>495</v>
      </c>
      <c r="O1081" s="1" t="s">
        <v>496</v>
      </c>
      <c r="P1081" s="20">
        <v>3</v>
      </c>
      <c r="Q1081" s="1" t="s">
        <v>518</v>
      </c>
      <c r="R1081" s="21" t="s">
        <v>519</v>
      </c>
      <c r="S1081" s="1" t="s">
        <v>506</v>
      </c>
    </row>
    <row r="1082" spans="1:19" ht="24" customHeight="1" x14ac:dyDescent="0.15">
      <c r="A1082" s="1" t="s">
        <v>119</v>
      </c>
      <c r="B1082" s="1" t="s">
        <v>120</v>
      </c>
      <c r="C1082" s="1">
        <v>11714</v>
      </c>
      <c r="D1082" s="18">
        <v>10</v>
      </c>
      <c r="E1082" s="18">
        <v>6.4919676600000003</v>
      </c>
      <c r="F1082" s="18">
        <v>-75.208892739999996</v>
      </c>
      <c r="G1082" s="1">
        <v>10</v>
      </c>
      <c r="H1082" s="1" t="s">
        <v>490</v>
      </c>
      <c r="I1082" s="1" t="s">
        <v>122</v>
      </c>
      <c r="J1082" s="1" t="s">
        <v>491</v>
      </c>
      <c r="K1082" s="1" t="s">
        <v>494</v>
      </c>
      <c r="L1082" s="1"/>
      <c r="M1082" s="1" t="s">
        <v>494</v>
      </c>
      <c r="N1082" s="1" t="s">
        <v>495</v>
      </c>
      <c r="O1082" s="1" t="s">
        <v>496</v>
      </c>
      <c r="P1082" s="20">
        <v>3</v>
      </c>
      <c r="Q1082" s="1" t="s">
        <v>518</v>
      </c>
      <c r="R1082" s="21" t="s">
        <v>519</v>
      </c>
      <c r="S1082" s="1" t="s">
        <v>506</v>
      </c>
    </row>
    <row r="1083" spans="1:19" ht="24" customHeight="1" x14ac:dyDescent="0.15">
      <c r="A1083" s="1" t="s">
        <v>119</v>
      </c>
      <c r="B1083" s="1" t="s">
        <v>120</v>
      </c>
      <c r="C1083" s="1">
        <v>11715</v>
      </c>
      <c r="D1083" s="18">
        <v>10</v>
      </c>
      <c r="E1083" s="18">
        <v>6.49196229</v>
      </c>
      <c r="F1083" s="18">
        <v>-75.208980620000006</v>
      </c>
      <c r="G1083" s="1">
        <v>10</v>
      </c>
      <c r="H1083" s="1" t="s">
        <v>490</v>
      </c>
      <c r="I1083" s="1" t="s">
        <v>122</v>
      </c>
      <c r="J1083" s="1" t="s">
        <v>491</v>
      </c>
      <c r="K1083" s="1" t="s">
        <v>494</v>
      </c>
      <c r="L1083" s="1"/>
      <c r="M1083" s="1" t="s">
        <v>494</v>
      </c>
      <c r="N1083" s="1" t="s">
        <v>495</v>
      </c>
      <c r="O1083" s="1" t="s">
        <v>496</v>
      </c>
      <c r="P1083" s="20">
        <v>3</v>
      </c>
      <c r="Q1083" s="1" t="s">
        <v>518</v>
      </c>
      <c r="R1083" s="21" t="s">
        <v>519</v>
      </c>
      <c r="S1083" s="1" t="s">
        <v>506</v>
      </c>
    </row>
    <row r="1084" spans="1:19" ht="24" customHeight="1" x14ac:dyDescent="0.15">
      <c r="A1084" s="1" t="s">
        <v>119</v>
      </c>
      <c r="B1084" s="1" t="s">
        <v>120</v>
      </c>
      <c r="C1084" s="1">
        <v>11716</v>
      </c>
      <c r="D1084" s="18">
        <v>10</v>
      </c>
      <c r="E1084" s="18">
        <v>6.4919566099999999</v>
      </c>
      <c r="F1084" s="18">
        <v>-75.209069740000004</v>
      </c>
      <c r="G1084" s="1">
        <v>10</v>
      </c>
      <c r="H1084" s="1" t="s">
        <v>490</v>
      </c>
      <c r="I1084" s="1" t="s">
        <v>122</v>
      </c>
      <c r="J1084" s="1" t="s">
        <v>491</v>
      </c>
      <c r="K1084" s="1" t="s">
        <v>494</v>
      </c>
      <c r="L1084" s="1"/>
      <c r="M1084" s="1" t="s">
        <v>494</v>
      </c>
      <c r="N1084" s="1" t="s">
        <v>495</v>
      </c>
      <c r="O1084" s="1" t="s">
        <v>496</v>
      </c>
      <c r="P1084" s="20">
        <v>3</v>
      </c>
      <c r="Q1084" s="1" t="s">
        <v>518</v>
      </c>
      <c r="R1084" s="21" t="s">
        <v>519</v>
      </c>
      <c r="S1084" s="1" t="s">
        <v>506</v>
      </c>
    </row>
    <row r="1085" spans="1:19" ht="24" customHeight="1" x14ac:dyDescent="0.15">
      <c r="A1085" s="1" t="s">
        <v>119</v>
      </c>
      <c r="B1085" s="1" t="s">
        <v>120</v>
      </c>
      <c r="C1085" s="1">
        <v>11717</v>
      </c>
      <c r="D1085" s="18">
        <v>10</v>
      </c>
      <c r="E1085" s="18">
        <v>6.4919537399999996</v>
      </c>
      <c r="F1085" s="18">
        <v>-75.209159940000006</v>
      </c>
      <c r="G1085" s="1">
        <v>10</v>
      </c>
      <c r="H1085" s="1" t="s">
        <v>490</v>
      </c>
      <c r="I1085" s="1" t="s">
        <v>122</v>
      </c>
      <c r="J1085" s="1" t="s">
        <v>491</v>
      </c>
      <c r="K1085" s="1" t="s">
        <v>494</v>
      </c>
      <c r="L1085" s="1"/>
      <c r="M1085" s="1" t="s">
        <v>494</v>
      </c>
      <c r="N1085" s="1" t="s">
        <v>495</v>
      </c>
      <c r="O1085" s="1" t="s">
        <v>496</v>
      </c>
      <c r="P1085" s="20">
        <v>3</v>
      </c>
      <c r="Q1085" s="1" t="s">
        <v>518</v>
      </c>
      <c r="R1085" s="21" t="s">
        <v>519</v>
      </c>
      <c r="S1085" s="1" t="s">
        <v>506</v>
      </c>
    </row>
    <row r="1086" spans="1:19" ht="24" customHeight="1" x14ac:dyDescent="0.15">
      <c r="A1086" s="1" t="s">
        <v>119</v>
      </c>
      <c r="B1086" s="1" t="s">
        <v>120</v>
      </c>
      <c r="C1086" s="1">
        <v>11718</v>
      </c>
      <c r="D1086" s="18">
        <v>10</v>
      </c>
      <c r="E1086" s="18">
        <v>6.4919571100000004</v>
      </c>
      <c r="F1086" s="18">
        <v>-75.209250220000001</v>
      </c>
      <c r="G1086" s="1">
        <v>10</v>
      </c>
      <c r="H1086" s="1" t="s">
        <v>490</v>
      </c>
      <c r="I1086" s="1" t="s">
        <v>122</v>
      </c>
      <c r="J1086" s="1" t="s">
        <v>491</v>
      </c>
      <c r="K1086" s="1" t="s">
        <v>494</v>
      </c>
      <c r="L1086" s="1"/>
      <c r="M1086" s="1" t="s">
        <v>494</v>
      </c>
      <c r="N1086" s="1" t="s">
        <v>495</v>
      </c>
      <c r="O1086" s="1" t="s">
        <v>496</v>
      </c>
      <c r="P1086" s="20">
        <v>3</v>
      </c>
      <c r="Q1086" s="1" t="s">
        <v>518</v>
      </c>
      <c r="R1086" s="21" t="s">
        <v>519</v>
      </c>
      <c r="S1086" s="1" t="s">
        <v>506</v>
      </c>
    </row>
    <row r="1087" spans="1:19" ht="24" customHeight="1" x14ac:dyDescent="0.15">
      <c r="A1087" s="1" t="s">
        <v>119</v>
      </c>
      <c r="B1087" s="1" t="s">
        <v>120</v>
      </c>
      <c r="C1087" s="1">
        <v>11719</v>
      </c>
      <c r="D1087" s="18">
        <v>10</v>
      </c>
      <c r="E1087" s="18">
        <v>6.4919672799999999</v>
      </c>
      <c r="F1087" s="18">
        <v>-75.209340030000007</v>
      </c>
      <c r="G1087" s="1">
        <v>10</v>
      </c>
      <c r="H1087" s="1" t="s">
        <v>490</v>
      </c>
      <c r="I1087" s="1" t="s">
        <v>122</v>
      </c>
      <c r="J1087" s="1" t="s">
        <v>491</v>
      </c>
      <c r="K1087" s="1" t="s">
        <v>494</v>
      </c>
      <c r="L1087" s="1"/>
      <c r="M1087" s="1" t="s">
        <v>494</v>
      </c>
      <c r="N1087" s="1" t="s">
        <v>495</v>
      </c>
      <c r="O1087" s="1" t="s">
        <v>496</v>
      </c>
      <c r="P1087" s="20">
        <v>3</v>
      </c>
      <c r="Q1087" s="1" t="s">
        <v>518</v>
      </c>
      <c r="R1087" s="21" t="s">
        <v>519</v>
      </c>
      <c r="S1087" s="1" t="s">
        <v>506</v>
      </c>
    </row>
    <row r="1088" spans="1:19" ht="24" customHeight="1" x14ac:dyDescent="0.15">
      <c r="A1088" s="1" t="s">
        <v>119</v>
      </c>
      <c r="B1088" s="1" t="s">
        <v>120</v>
      </c>
      <c r="C1088" s="1">
        <v>11720</v>
      </c>
      <c r="D1088" s="18">
        <v>10</v>
      </c>
      <c r="E1088" s="18">
        <v>6.4919758300000003</v>
      </c>
      <c r="F1088" s="18">
        <v>-75.209429380000003</v>
      </c>
      <c r="G1088" s="1">
        <v>10</v>
      </c>
      <c r="H1088" s="1" t="s">
        <v>490</v>
      </c>
      <c r="I1088" s="1" t="s">
        <v>122</v>
      </c>
      <c r="J1088" s="1" t="s">
        <v>491</v>
      </c>
      <c r="K1088" s="1" t="s">
        <v>494</v>
      </c>
      <c r="L1088" s="1"/>
      <c r="M1088" s="1" t="s">
        <v>494</v>
      </c>
      <c r="N1088" s="1" t="s">
        <v>495</v>
      </c>
      <c r="O1088" s="1" t="s">
        <v>496</v>
      </c>
      <c r="P1088" s="20">
        <v>3</v>
      </c>
      <c r="Q1088" s="1" t="s">
        <v>518</v>
      </c>
      <c r="R1088" s="21" t="s">
        <v>519</v>
      </c>
      <c r="S1088" s="1" t="s">
        <v>506</v>
      </c>
    </row>
    <row r="1089" spans="1:19" ht="24" customHeight="1" x14ac:dyDescent="0.15">
      <c r="A1089" s="1" t="s">
        <v>119</v>
      </c>
      <c r="B1089" s="1" t="s">
        <v>120</v>
      </c>
      <c r="C1089" s="1">
        <v>11721</v>
      </c>
      <c r="D1089" s="18">
        <v>10</v>
      </c>
      <c r="E1089" s="18">
        <v>6.4919774099999996</v>
      </c>
      <c r="F1089" s="18">
        <v>-75.20951823</v>
      </c>
      <c r="G1089" s="1">
        <v>10</v>
      </c>
      <c r="H1089" s="1" t="s">
        <v>490</v>
      </c>
      <c r="I1089" s="1" t="s">
        <v>122</v>
      </c>
      <c r="J1089" s="1" t="s">
        <v>491</v>
      </c>
      <c r="K1089" s="1" t="s">
        <v>494</v>
      </c>
      <c r="L1089" s="1"/>
      <c r="M1089" s="1" t="s">
        <v>494</v>
      </c>
      <c r="N1089" s="1" t="s">
        <v>495</v>
      </c>
      <c r="O1089" s="1" t="s">
        <v>496</v>
      </c>
      <c r="P1089" s="20">
        <v>3</v>
      </c>
      <c r="Q1089" s="1" t="s">
        <v>518</v>
      </c>
      <c r="R1089" s="21" t="s">
        <v>519</v>
      </c>
      <c r="S1089" s="1" t="s">
        <v>506</v>
      </c>
    </row>
    <row r="1090" spans="1:19" ht="24" customHeight="1" x14ac:dyDescent="0.15">
      <c r="A1090" s="1" t="s">
        <v>119</v>
      </c>
      <c r="B1090" s="1" t="s">
        <v>120</v>
      </c>
      <c r="C1090" s="1">
        <v>11722</v>
      </c>
      <c r="D1090" s="18">
        <v>10</v>
      </c>
      <c r="E1090" s="18">
        <v>6.4919689099999998</v>
      </c>
      <c r="F1090" s="18">
        <v>-75.209605150000002</v>
      </c>
      <c r="G1090" s="1">
        <v>10</v>
      </c>
      <c r="H1090" s="1" t="s">
        <v>490</v>
      </c>
      <c r="I1090" s="1" t="s">
        <v>122</v>
      </c>
      <c r="J1090" s="1" t="s">
        <v>491</v>
      </c>
      <c r="K1090" s="1" t="s">
        <v>494</v>
      </c>
      <c r="L1090" s="1"/>
      <c r="M1090" s="1" t="s">
        <v>494</v>
      </c>
      <c r="N1090" s="1" t="s">
        <v>495</v>
      </c>
      <c r="O1090" s="1" t="s">
        <v>496</v>
      </c>
      <c r="P1090" s="20">
        <v>3</v>
      </c>
      <c r="Q1090" s="1" t="s">
        <v>518</v>
      </c>
      <c r="R1090" s="21" t="s">
        <v>519</v>
      </c>
      <c r="S1090" s="1" t="s">
        <v>506</v>
      </c>
    </row>
    <row r="1091" spans="1:19" ht="24" customHeight="1" x14ac:dyDescent="0.15">
      <c r="A1091" s="1" t="s">
        <v>119</v>
      </c>
      <c r="B1091" s="1" t="s">
        <v>120</v>
      </c>
      <c r="C1091" s="1">
        <v>11723</v>
      </c>
      <c r="D1091" s="18">
        <v>10</v>
      </c>
      <c r="E1091" s="18">
        <v>6.49195017</v>
      </c>
      <c r="F1091" s="18">
        <v>-75.209689929999996</v>
      </c>
      <c r="G1091" s="1">
        <v>10</v>
      </c>
      <c r="H1091" s="1" t="s">
        <v>490</v>
      </c>
      <c r="I1091" s="1" t="s">
        <v>122</v>
      </c>
      <c r="J1091" s="1" t="s">
        <v>491</v>
      </c>
      <c r="K1091" s="1" t="s">
        <v>494</v>
      </c>
      <c r="L1091" s="1"/>
      <c r="M1091" s="1" t="s">
        <v>494</v>
      </c>
      <c r="N1091" s="1" t="s">
        <v>495</v>
      </c>
      <c r="O1091" s="1" t="s">
        <v>496</v>
      </c>
      <c r="P1091" s="20">
        <v>3</v>
      </c>
      <c r="Q1091" s="1" t="s">
        <v>518</v>
      </c>
      <c r="R1091" s="21" t="s">
        <v>519</v>
      </c>
      <c r="S1091" s="1" t="s">
        <v>506</v>
      </c>
    </row>
    <row r="1092" spans="1:19" ht="24" customHeight="1" x14ac:dyDescent="0.15">
      <c r="A1092" s="1" t="s">
        <v>119</v>
      </c>
      <c r="B1092" s="1" t="s">
        <v>120</v>
      </c>
      <c r="C1092" s="1">
        <v>11724</v>
      </c>
      <c r="D1092" s="18">
        <v>10</v>
      </c>
      <c r="E1092" s="18">
        <v>6.4919217600000003</v>
      </c>
      <c r="F1092" s="18">
        <v>-75.209772049999998</v>
      </c>
      <c r="G1092" s="1">
        <v>10</v>
      </c>
      <c r="H1092" s="1" t="s">
        <v>490</v>
      </c>
      <c r="I1092" s="1" t="s">
        <v>122</v>
      </c>
      <c r="J1092" s="1" t="s">
        <v>491</v>
      </c>
      <c r="K1092" s="1" t="s">
        <v>494</v>
      </c>
      <c r="L1092" s="1"/>
      <c r="M1092" s="1" t="s">
        <v>494</v>
      </c>
      <c r="N1092" s="1" t="s">
        <v>495</v>
      </c>
      <c r="O1092" s="1" t="s">
        <v>496</v>
      </c>
      <c r="P1092" s="20">
        <v>3</v>
      </c>
      <c r="Q1092" s="1" t="s">
        <v>518</v>
      </c>
      <c r="R1092" s="21" t="s">
        <v>519</v>
      </c>
      <c r="S1092" s="1" t="s">
        <v>506</v>
      </c>
    </row>
    <row r="1093" spans="1:19" ht="24" customHeight="1" x14ac:dyDescent="0.15">
      <c r="A1093" s="1" t="s">
        <v>119</v>
      </c>
      <c r="B1093" s="1" t="s">
        <v>120</v>
      </c>
      <c r="C1093" s="1">
        <v>11725</v>
      </c>
      <c r="D1093" s="18">
        <v>10</v>
      </c>
      <c r="E1093" s="18">
        <v>6.4918809399999997</v>
      </c>
      <c r="F1093" s="18">
        <v>-75.209851270000001</v>
      </c>
      <c r="G1093" s="1">
        <v>10</v>
      </c>
      <c r="H1093" s="1" t="s">
        <v>490</v>
      </c>
      <c r="I1093" s="1" t="s">
        <v>122</v>
      </c>
      <c r="J1093" s="1" t="s">
        <v>491</v>
      </c>
      <c r="K1093" s="1" t="s">
        <v>494</v>
      </c>
      <c r="L1093" s="1"/>
      <c r="M1093" s="1" t="s">
        <v>494</v>
      </c>
      <c r="N1093" s="1" t="s">
        <v>495</v>
      </c>
      <c r="O1093" s="1" t="s">
        <v>496</v>
      </c>
      <c r="P1093" s="20">
        <v>3</v>
      </c>
      <c r="Q1093" s="1" t="s">
        <v>518</v>
      </c>
      <c r="R1093" s="21" t="s">
        <v>519</v>
      </c>
      <c r="S1093" s="1" t="s">
        <v>506</v>
      </c>
    </row>
    <row r="1094" spans="1:19" ht="24" customHeight="1" x14ac:dyDescent="0.15">
      <c r="A1094" s="1" t="s">
        <v>119</v>
      </c>
      <c r="B1094" s="1" t="s">
        <v>120</v>
      </c>
      <c r="C1094" s="1">
        <v>11726</v>
      </c>
      <c r="D1094" s="18">
        <v>10</v>
      </c>
      <c r="E1094" s="18">
        <v>6.4918291699999999</v>
      </c>
      <c r="F1094" s="18">
        <v>-75.209925060000003</v>
      </c>
      <c r="G1094" s="1">
        <v>10</v>
      </c>
      <c r="H1094" s="1" t="s">
        <v>490</v>
      </c>
      <c r="I1094" s="1" t="s">
        <v>122</v>
      </c>
      <c r="J1094" s="1" t="s">
        <v>491</v>
      </c>
      <c r="K1094" s="1" t="s">
        <v>494</v>
      </c>
      <c r="L1094" s="1"/>
      <c r="M1094" s="1" t="s">
        <v>494</v>
      </c>
      <c r="N1094" s="1" t="s">
        <v>495</v>
      </c>
      <c r="O1094" s="1" t="s">
        <v>496</v>
      </c>
      <c r="P1094" s="20">
        <v>3</v>
      </c>
      <c r="Q1094" s="1" t="s">
        <v>518</v>
      </c>
      <c r="R1094" s="21" t="s">
        <v>519</v>
      </c>
      <c r="S1094" s="1" t="s">
        <v>506</v>
      </c>
    </row>
    <row r="1095" spans="1:19" ht="24" customHeight="1" x14ac:dyDescent="0.15">
      <c r="A1095" s="1" t="s">
        <v>119</v>
      </c>
      <c r="B1095" s="1" t="s">
        <v>120</v>
      </c>
      <c r="C1095" s="1">
        <v>11727</v>
      </c>
      <c r="D1095" s="18">
        <v>10</v>
      </c>
      <c r="E1095" s="18">
        <v>6.4917737200000003</v>
      </c>
      <c r="F1095" s="18">
        <v>-75.209996189999998</v>
      </c>
      <c r="G1095" s="1">
        <v>10</v>
      </c>
      <c r="H1095" s="1" t="s">
        <v>490</v>
      </c>
      <c r="I1095" s="1" t="s">
        <v>122</v>
      </c>
      <c r="J1095" s="1" t="s">
        <v>491</v>
      </c>
      <c r="K1095" s="1" t="s">
        <v>494</v>
      </c>
      <c r="L1095" s="1"/>
      <c r="M1095" s="1" t="s">
        <v>494</v>
      </c>
      <c r="N1095" s="1" t="s">
        <v>495</v>
      </c>
      <c r="O1095" s="1" t="s">
        <v>496</v>
      </c>
      <c r="P1095" s="20">
        <v>3</v>
      </c>
      <c r="Q1095" s="1" t="s">
        <v>518</v>
      </c>
      <c r="R1095" s="21" t="s">
        <v>519</v>
      </c>
      <c r="S1095" s="1" t="s">
        <v>506</v>
      </c>
    </row>
    <row r="1096" spans="1:19" ht="24" customHeight="1" x14ac:dyDescent="0.15">
      <c r="A1096" s="1" t="s">
        <v>119</v>
      </c>
      <c r="B1096" s="1" t="s">
        <v>120</v>
      </c>
      <c r="C1096" s="1">
        <v>11730</v>
      </c>
      <c r="D1096" s="18">
        <v>10</v>
      </c>
      <c r="E1096" s="18">
        <v>6.4916357400000004</v>
      </c>
      <c r="F1096" s="18">
        <v>-75.210224710000006</v>
      </c>
      <c r="G1096" s="1">
        <v>10</v>
      </c>
      <c r="H1096" s="1" t="s">
        <v>490</v>
      </c>
      <c r="I1096" s="1" t="s">
        <v>122</v>
      </c>
      <c r="J1096" s="1" t="s">
        <v>491</v>
      </c>
      <c r="K1096" s="1" t="s">
        <v>494</v>
      </c>
      <c r="L1096" s="1"/>
      <c r="M1096" s="1" t="s">
        <v>494</v>
      </c>
      <c r="N1096" s="1" t="s">
        <v>495</v>
      </c>
      <c r="O1096" s="1" t="s">
        <v>496</v>
      </c>
      <c r="P1096" s="20">
        <v>3</v>
      </c>
      <c r="Q1096" s="1" t="s">
        <v>518</v>
      </c>
      <c r="R1096" s="21" t="s">
        <v>519</v>
      </c>
      <c r="S1096" s="1" t="s">
        <v>506</v>
      </c>
    </row>
    <row r="1097" spans="1:19" ht="24" customHeight="1" x14ac:dyDescent="0.15">
      <c r="A1097" s="1" t="s">
        <v>119</v>
      </c>
      <c r="B1097" s="1" t="s">
        <v>120</v>
      </c>
      <c r="C1097" s="1">
        <v>11731</v>
      </c>
      <c r="D1097" s="18">
        <v>10</v>
      </c>
      <c r="E1097" s="18">
        <v>6.4916213200000001</v>
      </c>
      <c r="F1097" s="18">
        <v>-75.210313110000001</v>
      </c>
      <c r="G1097" s="1">
        <v>10</v>
      </c>
      <c r="H1097" s="1" t="s">
        <v>490</v>
      </c>
      <c r="I1097" s="1" t="s">
        <v>122</v>
      </c>
      <c r="J1097" s="1" t="s">
        <v>491</v>
      </c>
      <c r="K1097" s="1" t="s">
        <v>494</v>
      </c>
      <c r="L1097" s="1"/>
      <c r="M1097" s="1" t="s">
        <v>494</v>
      </c>
      <c r="N1097" s="1" t="s">
        <v>495</v>
      </c>
      <c r="O1097" s="1" t="s">
        <v>496</v>
      </c>
      <c r="P1097" s="20">
        <v>3</v>
      </c>
      <c r="Q1097" s="1" t="s">
        <v>518</v>
      </c>
      <c r="R1097" s="21" t="s">
        <v>519</v>
      </c>
      <c r="S1097" s="1" t="s">
        <v>506</v>
      </c>
    </row>
    <row r="1098" spans="1:19" ht="24" customHeight="1" x14ac:dyDescent="0.15">
      <c r="A1098" s="1" t="s">
        <v>119</v>
      </c>
      <c r="B1098" s="1" t="s">
        <v>120</v>
      </c>
      <c r="C1098" s="1">
        <v>11732</v>
      </c>
      <c r="D1098" s="18">
        <v>10</v>
      </c>
      <c r="E1098" s="18">
        <v>6.4916166799999999</v>
      </c>
      <c r="F1098" s="18">
        <v>-75.210402909999999</v>
      </c>
      <c r="G1098" s="1">
        <v>10</v>
      </c>
      <c r="H1098" s="1" t="s">
        <v>490</v>
      </c>
      <c r="I1098" s="1" t="s">
        <v>122</v>
      </c>
      <c r="J1098" s="1" t="s">
        <v>491</v>
      </c>
      <c r="K1098" s="1" t="s">
        <v>494</v>
      </c>
      <c r="L1098" s="1"/>
      <c r="M1098" s="1" t="s">
        <v>494</v>
      </c>
      <c r="N1098" s="1" t="s">
        <v>495</v>
      </c>
      <c r="O1098" s="1" t="s">
        <v>496</v>
      </c>
      <c r="P1098" s="20">
        <v>3</v>
      </c>
      <c r="Q1098" s="1" t="s">
        <v>518</v>
      </c>
      <c r="R1098" s="21" t="s">
        <v>519</v>
      </c>
      <c r="S1098" s="1" t="s">
        <v>506</v>
      </c>
    </row>
    <row r="1099" spans="1:19" ht="24" customHeight="1" x14ac:dyDescent="0.15">
      <c r="A1099" s="1" t="s">
        <v>119</v>
      </c>
      <c r="B1099" s="1" t="s">
        <v>120</v>
      </c>
      <c r="C1099" s="1">
        <v>11733</v>
      </c>
      <c r="D1099" s="18">
        <v>10</v>
      </c>
      <c r="E1099" s="18">
        <v>6.4916120399999997</v>
      </c>
      <c r="F1099" s="18">
        <v>-75.210492909999999</v>
      </c>
      <c r="G1099" s="1">
        <v>10</v>
      </c>
      <c r="H1099" s="1" t="s">
        <v>490</v>
      </c>
      <c r="I1099" s="1" t="s">
        <v>122</v>
      </c>
      <c r="J1099" s="1" t="s">
        <v>491</v>
      </c>
      <c r="K1099" s="1" t="s">
        <v>494</v>
      </c>
      <c r="L1099" s="1"/>
      <c r="M1099" s="1" t="s">
        <v>494</v>
      </c>
      <c r="N1099" s="1" t="s">
        <v>495</v>
      </c>
      <c r="O1099" s="1" t="s">
        <v>496</v>
      </c>
      <c r="P1099" s="20">
        <v>3</v>
      </c>
      <c r="Q1099" s="1" t="s">
        <v>518</v>
      </c>
      <c r="R1099" s="21" t="s">
        <v>519</v>
      </c>
      <c r="S1099" s="1" t="s">
        <v>506</v>
      </c>
    </row>
    <row r="1100" spans="1:19" ht="24" customHeight="1" x14ac:dyDescent="0.15">
      <c r="A1100" s="1" t="s">
        <v>119</v>
      </c>
      <c r="B1100" s="1" t="s">
        <v>120</v>
      </c>
      <c r="C1100" s="1">
        <v>11734</v>
      </c>
      <c r="D1100" s="18">
        <v>10</v>
      </c>
      <c r="E1100" s="18">
        <v>6.4916096200000002</v>
      </c>
      <c r="F1100" s="18">
        <v>-75.210583159999999</v>
      </c>
      <c r="G1100" s="1">
        <v>10</v>
      </c>
      <c r="H1100" s="1" t="s">
        <v>490</v>
      </c>
      <c r="I1100" s="1" t="s">
        <v>122</v>
      </c>
      <c r="J1100" s="1" t="s">
        <v>491</v>
      </c>
      <c r="K1100" s="1" t="s">
        <v>494</v>
      </c>
      <c r="L1100" s="1"/>
      <c r="M1100" s="1" t="s">
        <v>494</v>
      </c>
      <c r="N1100" s="1" t="s">
        <v>495</v>
      </c>
      <c r="O1100" s="1" t="s">
        <v>496</v>
      </c>
      <c r="P1100" s="20">
        <v>3</v>
      </c>
      <c r="Q1100" s="1" t="s">
        <v>518</v>
      </c>
      <c r="R1100" s="21" t="s">
        <v>519</v>
      </c>
      <c r="S1100" s="1" t="s">
        <v>506</v>
      </c>
    </row>
    <row r="1101" spans="1:19" ht="24" customHeight="1" x14ac:dyDescent="0.15">
      <c r="A1101" s="1" t="s">
        <v>119</v>
      </c>
      <c r="B1101" s="1" t="s">
        <v>120</v>
      </c>
      <c r="C1101" s="1">
        <v>11735</v>
      </c>
      <c r="D1101" s="18">
        <v>10</v>
      </c>
      <c r="E1101" s="18">
        <v>6.4916070799999996</v>
      </c>
      <c r="F1101" s="18">
        <v>-75.210673369999995</v>
      </c>
      <c r="G1101" s="1">
        <v>10</v>
      </c>
      <c r="H1101" s="1" t="s">
        <v>490</v>
      </c>
      <c r="I1101" s="1" t="s">
        <v>122</v>
      </c>
      <c r="J1101" s="1" t="s">
        <v>491</v>
      </c>
      <c r="K1101" s="1" t="s">
        <v>494</v>
      </c>
      <c r="L1101" s="1"/>
      <c r="M1101" s="1" t="s">
        <v>494</v>
      </c>
      <c r="N1101" s="1" t="s">
        <v>495</v>
      </c>
      <c r="O1101" s="1" t="s">
        <v>496</v>
      </c>
      <c r="P1101" s="20">
        <v>3</v>
      </c>
      <c r="Q1101" s="1" t="s">
        <v>518</v>
      </c>
      <c r="R1101" s="21" t="s">
        <v>519</v>
      </c>
      <c r="S1101" s="1" t="s">
        <v>506</v>
      </c>
    </row>
    <row r="1102" spans="1:19" ht="24" customHeight="1" x14ac:dyDescent="0.15">
      <c r="A1102" s="1" t="s">
        <v>119</v>
      </c>
      <c r="B1102" s="1" t="s">
        <v>120</v>
      </c>
      <c r="C1102" s="1">
        <v>11736</v>
      </c>
      <c r="D1102" s="18">
        <v>10</v>
      </c>
      <c r="E1102" s="18">
        <v>6.4916038900000004</v>
      </c>
      <c r="F1102" s="18">
        <v>-75.210763319999998</v>
      </c>
      <c r="G1102" s="1">
        <v>10</v>
      </c>
      <c r="H1102" s="1" t="s">
        <v>490</v>
      </c>
      <c r="I1102" s="1" t="s">
        <v>122</v>
      </c>
      <c r="J1102" s="1" t="s">
        <v>491</v>
      </c>
      <c r="K1102" s="1" t="s">
        <v>494</v>
      </c>
      <c r="L1102" s="1"/>
      <c r="M1102" s="1" t="s">
        <v>494</v>
      </c>
      <c r="N1102" s="1" t="s">
        <v>495</v>
      </c>
      <c r="O1102" s="1" t="s">
        <v>496</v>
      </c>
      <c r="P1102" s="20">
        <v>3</v>
      </c>
      <c r="Q1102" s="1" t="s">
        <v>518</v>
      </c>
      <c r="R1102" s="21" t="s">
        <v>519</v>
      </c>
      <c r="S1102" s="1" t="s">
        <v>506</v>
      </c>
    </row>
    <row r="1103" spans="1:19" ht="24" customHeight="1" x14ac:dyDescent="0.15">
      <c r="A1103" s="1" t="s">
        <v>119</v>
      </c>
      <c r="B1103" s="1" t="s">
        <v>120</v>
      </c>
      <c r="C1103" s="1">
        <v>11737</v>
      </c>
      <c r="D1103" s="18">
        <v>10</v>
      </c>
      <c r="E1103" s="18">
        <v>6.4916013799999996</v>
      </c>
      <c r="F1103" s="18">
        <v>-75.210853069999999</v>
      </c>
      <c r="G1103" s="1">
        <v>10</v>
      </c>
      <c r="H1103" s="1" t="s">
        <v>490</v>
      </c>
      <c r="I1103" s="1" t="s">
        <v>122</v>
      </c>
      <c r="J1103" s="1" t="s">
        <v>491</v>
      </c>
      <c r="K1103" s="1" t="s">
        <v>494</v>
      </c>
      <c r="L1103" s="1"/>
      <c r="M1103" s="1" t="s">
        <v>494</v>
      </c>
      <c r="N1103" s="1" t="s">
        <v>495</v>
      </c>
      <c r="O1103" s="1" t="s">
        <v>496</v>
      </c>
      <c r="P1103" s="20">
        <v>3</v>
      </c>
      <c r="Q1103" s="1" t="s">
        <v>518</v>
      </c>
      <c r="R1103" s="21" t="s">
        <v>519</v>
      </c>
      <c r="S1103" s="1" t="s">
        <v>506</v>
      </c>
    </row>
    <row r="1104" spans="1:19" ht="24" customHeight="1" x14ac:dyDescent="0.15">
      <c r="A1104" s="1" t="s">
        <v>119</v>
      </c>
      <c r="B1104" s="1" t="s">
        <v>120</v>
      </c>
      <c r="C1104" s="1">
        <v>11738</v>
      </c>
      <c r="D1104" s="18">
        <v>10</v>
      </c>
      <c r="E1104" s="18">
        <v>6.49160307</v>
      </c>
      <c r="F1104" s="18">
        <v>-75.210943240000006</v>
      </c>
      <c r="G1104" s="1">
        <v>10</v>
      </c>
      <c r="H1104" s="1" t="s">
        <v>490</v>
      </c>
      <c r="I1104" s="1" t="s">
        <v>122</v>
      </c>
      <c r="J1104" s="1" t="s">
        <v>491</v>
      </c>
      <c r="K1104" s="1" t="s">
        <v>494</v>
      </c>
      <c r="L1104" s="1"/>
      <c r="M1104" s="1" t="s">
        <v>494</v>
      </c>
      <c r="N1104" s="1" t="s">
        <v>495</v>
      </c>
      <c r="O1104" s="1" t="s">
        <v>496</v>
      </c>
      <c r="P1104" s="20">
        <v>3</v>
      </c>
      <c r="Q1104" s="1" t="s">
        <v>518</v>
      </c>
      <c r="R1104" s="21" t="s">
        <v>519</v>
      </c>
      <c r="S1104" s="1" t="s">
        <v>506</v>
      </c>
    </row>
    <row r="1105" spans="1:19" ht="24" customHeight="1" x14ac:dyDescent="0.15">
      <c r="A1105" s="1" t="s">
        <v>119</v>
      </c>
      <c r="B1105" s="1" t="s">
        <v>120</v>
      </c>
      <c r="C1105" s="1">
        <v>11739</v>
      </c>
      <c r="D1105" s="18">
        <v>10</v>
      </c>
      <c r="E1105" s="18">
        <v>6.4916087899999999</v>
      </c>
      <c r="F1105" s="18">
        <v>-75.211033029999996</v>
      </c>
      <c r="G1105" s="1">
        <v>10</v>
      </c>
      <c r="H1105" s="1" t="s">
        <v>490</v>
      </c>
      <c r="I1105" s="1" t="s">
        <v>122</v>
      </c>
      <c r="J1105" s="1" t="s">
        <v>491</v>
      </c>
      <c r="K1105" s="1" t="s">
        <v>494</v>
      </c>
      <c r="L1105" s="1"/>
      <c r="M1105" s="1" t="s">
        <v>494</v>
      </c>
      <c r="N1105" s="1" t="s">
        <v>495</v>
      </c>
      <c r="O1105" s="1" t="s">
        <v>496</v>
      </c>
      <c r="P1105" s="20">
        <v>3</v>
      </c>
      <c r="Q1105" s="1" t="s">
        <v>518</v>
      </c>
      <c r="R1105" s="21" t="s">
        <v>519</v>
      </c>
      <c r="S1105" s="1" t="s">
        <v>506</v>
      </c>
    </row>
    <row r="1106" spans="1:19" ht="24" customHeight="1" x14ac:dyDescent="0.15">
      <c r="A1106" s="1" t="s">
        <v>119</v>
      </c>
      <c r="B1106" s="1" t="s">
        <v>120</v>
      </c>
      <c r="C1106" s="1">
        <v>11740</v>
      </c>
      <c r="D1106" s="18">
        <v>10</v>
      </c>
      <c r="E1106" s="18">
        <v>6.4916138300000004</v>
      </c>
      <c r="F1106" s="18">
        <v>-75.211122419999995</v>
      </c>
      <c r="G1106" s="1">
        <v>10</v>
      </c>
      <c r="H1106" s="1" t="s">
        <v>490</v>
      </c>
      <c r="I1106" s="1" t="s">
        <v>122</v>
      </c>
      <c r="J1106" s="1" t="s">
        <v>491</v>
      </c>
      <c r="K1106" s="1" t="s">
        <v>494</v>
      </c>
      <c r="L1106" s="1"/>
      <c r="M1106" s="1" t="s">
        <v>494</v>
      </c>
      <c r="N1106" s="1" t="s">
        <v>495</v>
      </c>
      <c r="O1106" s="1" t="s">
        <v>496</v>
      </c>
      <c r="P1106" s="20">
        <v>3</v>
      </c>
      <c r="Q1106" s="1" t="s">
        <v>518</v>
      </c>
      <c r="R1106" s="21" t="s">
        <v>519</v>
      </c>
      <c r="S1106" s="1" t="s">
        <v>506</v>
      </c>
    </row>
    <row r="1107" spans="1:19" ht="24" customHeight="1" x14ac:dyDescent="0.15">
      <c r="A1107" s="1" t="s">
        <v>119</v>
      </c>
      <c r="B1107" s="1" t="s">
        <v>120</v>
      </c>
      <c r="C1107" s="1">
        <v>11743</v>
      </c>
      <c r="D1107" s="18">
        <v>10</v>
      </c>
      <c r="E1107" s="18">
        <v>6.49164488</v>
      </c>
      <c r="F1107" s="18">
        <v>-75.211389909999994</v>
      </c>
      <c r="G1107" s="1">
        <v>10</v>
      </c>
      <c r="H1107" s="1" t="s">
        <v>490</v>
      </c>
      <c r="I1107" s="1" t="s">
        <v>122</v>
      </c>
      <c r="J1107" s="1" t="s">
        <v>491</v>
      </c>
      <c r="K1107" s="1" t="s">
        <v>494</v>
      </c>
      <c r="L1107" s="1"/>
      <c r="M1107" s="1" t="s">
        <v>494</v>
      </c>
      <c r="N1107" s="1" t="s">
        <v>495</v>
      </c>
      <c r="O1107" s="1" t="s">
        <v>496</v>
      </c>
      <c r="P1107" s="20">
        <v>3</v>
      </c>
      <c r="Q1107" s="1" t="s">
        <v>518</v>
      </c>
      <c r="R1107" s="21" t="s">
        <v>519</v>
      </c>
      <c r="S1107" s="1" t="s">
        <v>506</v>
      </c>
    </row>
    <row r="1108" spans="1:19" ht="24" customHeight="1" x14ac:dyDescent="0.15">
      <c r="A1108" s="1" t="s">
        <v>119</v>
      </c>
      <c r="B1108" s="1" t="s">
        <v>120</v>
      </c>
      <c r="C1108" s="1">
        <v>11744</v>
      </c>
      <c r="D1108" s="18">
        <v>10</v>
      </c>
      <c r="E1108" s="18">
        <v>6.4916731199999997</v>
      </c>
      <c r="F1108" s="18">
        <v>-75.211474730000006</v>
      </c>
      <c r="G1108" s="1">
        <v>10</v>
      </c>
      <c r="H1108" s="1" t="s">
        <v>490</v>
      </c>
      <c r="I1108" s="1" t="s">
        <v>122</v>
      </c>
      <c r="J1108" s="1" t="s">
        <v>491</v>
      </c>
      <c r="K1108" s="1" t="s">
        <v>494</v>
      </c>
      <c r="L1108" s="1"/>
      <c r="M1108" s="1" t="s">
        <v>494</v>
      </c>
      <c r="N1108" s="1" t="s">
        <v>495</v>
      </c>
      <c r="O1108" s="1" t="s">
        <v>496</v>
      </c>
      <c r="P1108" s="20">
        <v>3</v>
      </c>
      <c r="Q1108" s="1" t="s">
        <v>518</v>
      </c>
      <c r="R1108" s="21" t="s">
        <v>519</v>
      </c>
      <c r="S1108" s="1" t="s">
        <v>506</v>
      </c>
    </row>
    <row r="1109" spans="1:19" ht="24" customHeight="1" x14ac:dyDescent="0.15">
      <c r="A1109" s="1" t="s">
        <v>119</v>
      </c>
      <c r="B1109" s="1" t="s">
        <v>120</v>
      </c>
      <c r="C1109" s="1">
        <v>11745</v>
      </c>
      <c r="D1109" s="18">
        <v>10</v>
      </c>
      <c r="E1109" s="18">
        <v>6.4916989599999999</v>
      </c>
      <c r="F1109" s="18">
        <v>-75.211559870000002</v>
      </c>
      <c r="G1109" s="1">
        <v>10</v>
      </c>
      <c r="H1109" s="1" t="s">
        <v>490</v>
      </c>
      <c r="I1109" s="1" t="s">
        <v>122</v>
      </c>
      <c r="J1109" s="1" t="s">
        <v>491</v>
      </c>
      <c r="K1109" s="1" t="s">
        <v>494</v>
      </c>
      <c r="L1109" s="1"/>
      <c r="M1109" s="1" t="s">
        <v>494</v>
      </c>
      <c r="N1109" s="1" t="s">
        <v>495</v>
      </c>
      <c r="O1109" s="1" t="s">
        <v>496</v>
      </c>
      <c r="P1109" s="20">
        <v>3</v>
      </c>
      <c r="Q1109" s="1" t="s">
        <v>518</v>
      </c>
      <c r="R1109" s="21" t="s">
        <v>519</v>
      </c>
      <c r="S1109" s="1" t="s">
        <v>506</v>
      </c>
    </row>
    <row r="1110" spans="1:19" ht="24" customHeight="1" x14ac:dyDescent="0.15">
      <c r="A1110" s="1" t="s">
        <v>119</v>
      </c>
      <c r="B1110" s="1" t="s">
        <v>120</v>
      </c>
      <c r="C1110" s="1">
        <v>11746</v>
      </c>
      <c r="D1110" s="18">
        <v>10</v>
      </c>
      <c r="E1110" s="18">
        <v>6.4917192300000002</v>
      </c>
      <c r="F1110" s="18">
        <v>-75.211647420000006</v>
      </c>
      <c r="G1110" s="1">
        <v>10</v>
      </c>
      <c r="H1110" s="1" t="s">
        <v>490</v>
      </c>
      <c r="I1110" s="1" t="s">
        <v>122</v>
      </c>
      <c r="J1110" s="1" t="s">
        <v>491</v>
      </c>
      <c r="K1110" s="1" t="s">
        <v>494</v>
      </c>
      <c r="L1110" s="1"/>
      <c r="M1110" s="1" t="s">
        <v>494</v>
      </c>
      <c r="N1110" s="1" t="s">
        <v>495</v>
      </c>
      <c r="O1110" s="1" t="s">
        <v>496</v>
      </c>
      <c r="P1110" s="20">
        <v>3</v>
      </c>
      <c r="Q1110" s="1" t="s">
        <v>518</v>
      </c>
      <c r="R1110" s="21" t="s">
        <v>519</v>
      </c>
      <c r="S1110" s="1" t="s">
        <v>506</v>
      </c>
    </row>
    <row r="1111" spans="1:19" ht="24" customHeight="1" x14ac:dyDescent="0.15">
      <c r="A1111" s="1" t="s">
        <v>119</v>
      </c>
      <c r="B1111" s="1" t="s">
        <v>120</v>
      </c>
      <c r="C1111" s="1">
        <v>11748</v>
      </c>
      <c r="D1111" s="18">
        <v>10</v>
      </c>
      <c r="E1111" s="18">
        <v>6.4917503400000003</v>
      </c>
      <c r="F1111" s="18">
        <v>-75.211823949999996</v>
      </c>
      <c r="G1111" s="1">
        <v>10</v>
      </c>
      <c r="H1111" s="1" t="s">
        <v>490</v>
      </c>
      <c r="I1111" s="1" t="s">
        <v>122</v>
      </c>
      <c r="J1111" s="1" t="s">
        <v>491</v>
      </c>
      <c r="K1111" s="1" t="s">
        <v>494</v>
      </c>
      <c r="L1111" s="1"/>
      <c r="M1111" s="1" t="s">
        <v>494</v>
      </c>
      <c r="N1111" s="1" t="s">
        <v>495</v>
      </c>
      <c r="O1111" s="1" t="s">
        <v>496</v>
      </c>
      <c r="P1111" s="20">
        <v>3</v>
      </c>
      <c r="Q1111" s="1" t="s">
        <v>518</v>
      </c>
      <c r="R1111" s="21" t="s">
        <v>519</v>
      </c>
      <c r="S1111" s="1" t="s">
        <v>506</v>
      </c>
    </row>
    <row r="1112" spans="1:19" ht="24" customHeight="1" x14ac:dyDescent="0.15">
      <c r="A1112" s="1" t="s">
        <v>119</v>
      </c>
      <c r="B1112" s="1" t="s">
        <v>120</v>
      </c>
      <c r="C1112" s="1">
        <v>11749</v>
      </c>
      <c r="D1112" s="18">
        <v>10</v>
      </c>
      <c r="E1112" s="18">
        <v>6.4917656900000003</v>
      </c>
      <c r="F1112" s="18">
        <v>-75.211911529999995</v>
      </c>
      <c r="G1112" s="1">
        <v>10</v>
      </c>
      <c r="H1112" s="1" t="s">
        <v>490</v>
      </c>
      <c r="I1112" s="1" t="s">
        <v>122</v>
      </c>
      <c r="J1112" s="1" t="s">
        <v>491</v>
      </c>
      <c r="K1112" s="1" t="s">
        <v>494</v>
      </c>
      <c r="L1112" s="1"/>
      <c r="M1112" s="1" t="s">
        <v>494</v>
      </c>
      <c r="N1112" s="1" t="s">
        <v>495</v>
      </c>
      <c r="O1112" s="1" t="s">
        <v>496</v>
      </c>
      <c r="P1112" s="20">
        <v>3</v>
      </c>
      <c r="Q1112" s="1" t="s">
        <v>518</v>
      </c>
      <c r="R1112" s="21" t="s">
        <v>519</v>
      </c>
      <c r="S1112" s="1" t="s">
        <v>506</v>
      </c>
    </row>
    <row r="1113" spans="1:19" ht="24" customHeight="1" x14ac:dyDescent="0.15">
      <c r="A1113" s="1" t="s">
        <v>119</v>
      </c>
      <c r="B1113" s="1" t="s">
        <v>120</v>
      </c>
      <c r="C1113" s="1">
        <v>11750</v>
      </c>
      <c r="D1113" s="18">
        <v>10</v>
      </c>
      <c r="E1113" s="18">
        <v>6.4917728800000001</v>
      </c>
      <c r="F1113" s="18">
        <v>-75.212001479999998</v>
      </c>
      <c r="G1113" s="1">
        <v>10</v>
      </c>
      <c r="H1113" s="1" t="s">
        <v>490</v>
      </c>
      <c r="I1113" s="1" t="s">
        <v>122</v>
      </c>
      <c r="J1113" s="1" t="s">
        <v>491</v>
      </c>
      <c r="K1113" s="1" t="s">
        <v>494</v>
      </c>
      <c r="L1113" s="1"/>
      <c r="M1113" s="1" t="s">
        <v>494</v>
      </c>
      <c r="N1113" s="1" t="s">
        <v>495</v>
      </c>
      <c r="O1113" s="1" t="s">
        <v>496</v>
      </c>
      <c r="P1113" s="20">
        <v>3</v>
      </c>
      <c r="Q1113" s="1" t="s">
        <v>518</v>
      </c>
      <c r="R1113" s="21" t="s">
        <v>519</v>
      </c>
      <c r="S1113" s="1" t="s">
        <v>506</v>
      </c>
    </row>
    <row r="1114" spans="1:19" ht="24" customHeight="1" x14ac:dyDescent="0.15">
      <c r="A1114" s="1" t="s">
        <v>119</v>
      </c>
      <c r="B1114" s="1" t="s">
        <v>120</v>
      </c>
      <c r="C1114" s="1">
        <v>11751</v>
      </c>
      <c r="D1114" s="18">
        <v>10</v>
      </c>
      <c r="E1114" s="18">
        <v>6.4917715600000001</v>
      </c>
      <c r="F1114" s="18">
        <v>-75.212091709999996</v>
      </c>
      <c r="G1114" s="1">
        <v>10</v>
      </c>
      <c r="H1114" s="1" t="s">
        <v>490</v>
      </c>
      <c r="I1114" s="1" t="s">
        <v>122</v>
      </c>
      <c r="J1114" s="1" t="s">
        <v>491</v>
      </c>
      <c r="K1114" s="1" t="s">
        <v>494</v>
      </c>
      <c r="L1114" s="1"/>
      <c r="M1114" s="1" t="s">
        <v>494</v>
      </c>
      <c r="N1114" s="1" t="s">
        <v>495</v>
      </c>
      <c r="O1114" s="1" t="s">
        <v>496</v>
      </c>
      <c r="P1114" s="20">
        <v>3</v>
      </c>
      <c r="Q1114" s="1" t="s">
        <v>518</v>
      </c>
      <c r="R1114" s="21" t="s">
        <v>519</v>
      </c>
      <c r="S1114" s="1" t="s">
        <v>506</v>
      </c>
    </row>
    <row r="1115" spans="1:19" ht="24" customHeight="1" x14ac:dyDescent="0.15">
      <c r="A1115" s="1" t="s">
        <v>119</v>
      </c>
      <c r="B1115" s="1" t="s">
        <v>120</v>
      </c>
      <c r="C1115" s="1">
        <v>11752</v>
      </c>
      <c r="D1115" s="18">
        <v>10</v>
      </c>
      <c r="E1115" s="18">
        <v>6.4917694399999997</v>
      </c>
      <c r="F1115" s="18">
        <v>-75.212181009999995</v>
      </c>
      <c r="G1115" s="1">
        <v>10</v>
      </c>
      <c r="H1115" s="1" t="s">
        <v>490</v>
      </c>
      <c r="I1115" s="1" t="s">
        <v>122</v>
      </c>
      <c r="J1115" s="1" t="s">
        <v>491</v>
      </c>
      <c r="K1115" s="1" t="s">
        <v>494</v>
      </c>
      <c r="L1115" s="1"/>
      <c r="M1115" s="1" t="s">
        <v>494</v>
      </c>
      <c r="N1115" s="1" t="s">
        <v>495</v>
      </c>
      <c r="O1115" s="1" t="s">
        <v>496</v>
      </c>
      <c r="P1115" s="20">
        <v>3</v>
      </c>
      <c r="Q1115" s="1" t="s">
        <v>518</v>
      </c>
      <c r="R1115" s="21" t="s">
        <v>519</v>
      </c>
      <c r="S1115" s="1" t="s">
        <v>506</v>
      </c>
    </row>
    <row r="1116" spans="1:19" ht="24" customHeight="1" x14ac:dyDescent="0.15">
      <c r="A1116" s="1" t="s">
        <v>119</v>
      </c>
      <c r="B1116" s="1" t="s">
        <v>120</v>
      </c>
      <c r="C1116" s="1">
        <v>11753</v>
      </c>
      <c r="D1116" s="18">
        <v>10</v>
      </c>
      <c r="E1116" s="18">
        <v>6.4917691599999996</v>
      </c>
      <c r="F1116" s="18">
        <v>-75.212269309999996</v>
      </c>
      <c r="G1116" s="1">
        <v>10</v>
      </c>
      <c r="H1116" s="1" t="s">
        <v>490</v>
      </c>
      <c r="I1116" s="1" t="s">
        <v>122</v>
      </c>
      <c r="J1116" s="1" t="s">
        <v>491</v>
      </c>
      <c r="K1116" s="1" t="s">
        <v>494</v>
      </c>
      <c r="L1116" s="1"/>
      <c r="M1116" s="1" t="s">
        <v>494</v>
      </c>
      <c r="N1116" s="1" t="s">
        <v>495</v>
      </c>
      <c r="O1116" s="1" t="s">
        <v>496</v>
      </c>
      <c r="P1116" s="20">
        <v>3</v>
      </c>
      <c r="Q1116" s="1" t="s">
        <v>518</v>
      </c>
      <c r="R1116" s="21" t="s">
        <v>519</v>
      </c>
      <c r="S1116" s="1" t="s">
        <v>506</v>
      </c>
    </row>
    <row r="1117" spans="1:19" ht="24" customHeight="1" x14ac:dyDescent="0.15">
      <c r="A1117" s="1" t="s">
        <v>119</v>
      </c>
      <c r="B1117" s="1" t="s">
        <v>120</v>
      </c>
      <c r="C1117" s="1">
        <v>11754</v>
      </c>
      <c r="D1117" s="18">
        <v>10</v>
      </c>
      <c r="E1117" s="18">
        <v>6.4917691099999999</v>
      </c>
      <c r="F1117" s="18">
        <v>-75.212357350000005</v>
      </c>
      <c r="G1117" s="1">
        <v>10</v>
      </c>
      <c r="H1117" s="1" t="s">
        <v>490</v>
      </c>
      <c r="I1117" s="1" t="s">
        <v>122</v>
      </c>
      <c r="J1117" s="1" t="s">
        <v>491</v>
      </c>
      <c r="K1117" s="1" t="s">
        <v>494</v>
      </c>
      <c r="L1117" s="1"/>
      <c r="M1117" s="1" t="s">
        <v>494</v>
      </c>
      <c r="N1117" s="1" t="s">
        <v>495</v>
      </c>
      <c r="O1117" s="1" t="s">
        <v>496</v>
      </c>
      <c r="P1117" s="20">
        <v>3</v>
      </c>
      <c r="Q1117" s="1" t="s">
        <v>518</v>
      </c>
      <c r="R1117" s="21" t="s">
        <v>519</v>
      </c>
      <c r="S1117" s="1" t="s">
        <v>506</v>
      </c>
    </row>
    <row r="1118" spans="1:19" ht="24" customHeight="1" x14ac:dyDescent="0.15">
      <c r="A1118" s="1" t="s">
        <v>119</v>
      </c>
      <c r="B1118" s="1" t="s">
        <v>120</v>
      </c>
      <c r="C1118" s="1">
        <v>11755</v>
      </c>
      <c r="D1118" s="18">
        <v>10</v>
      </c>
      <c r="E1118" s="18">
        <v>6.4917681199999997</v>
      </c>
      <c r="F1118" s="18">
        <v>-75.212446310000004</v>
      </c>
      <c r="G1118" s="1">
        <v>10</v>
      </c>
      <c r="H1118" s="1" t="s">
        <v>490</v>
      </c>
      <c r="I1118" s="1" t="s">
        <v>122</v>
      </c>
      <c r="J1118" s="1" t="s">
        <v>491</v>
      </c>
      <c r="K1118" s="1" t="s">
        <v>494</v>
      </c>
      <c r="L1118" s="1"/>
      <c r="M1118" s="1" t="s">
        <v>494</v>
      </c>
      <c r="N1118" s="1" t="s">
        <v>495</v>
      </c>
      <c r="O1118" s="1" t="s">
        <v>496</v>
      </c>
      <c r="P1118" s="20">
        <v>3</v>
      </c>
      <c r="Q1118" s="1" t="s">
        <v>518</v>
      </c>
      <c r="R1118" s="21" t="s">
        <v>519</v>
      </c>
      <c r="S1118" s="1" t="s">
        <v>506</v>
      </c>
    </row>
    <row r="1119" spans="1:19" ht="24" customHeight="1" x14ac:dyDescent="0.15">
      <c r="A1119" s="1" t="s">
        <v>119</v>
      </c>
      <c r="B1119" s="1" t="s">
        <v>120</v>
      </c>
      <c r="C1119" s="1">
        <v>11756</v>
      </c>
      <c r="D1119" s="18">
        <v>10</v>
      </c>
      <c r="E1119" s="18">
        <v>6.49176865</v>
      </c>
      <c r="F1119" s="18">
        <v>-75.212536069999999</v>
      </c>
      <c r="G1119" s="1">
        <v>10</v>
      </c>
      <c r="H1119" s="1" t="s">
        <v>490</v>
      </c>
      <c r="I1119" s="1" t="s">
        <v>122</v>
      </c>
      <c r="J1119" s="1" t="s">
        <v>491</v>
      </c>
      <c r="K1119" s="1" t="s">
        <v>494</v>
      </c>
      <c r="L1119" s="1"/>
      <c r="M1119" s="1" t="s">
        <v>494</v>
      </c>
      <c r="N1119" s="1" t="s">
        <v>495</v>
      </c>
      <c r="O1119" s="1" t="s">
        <v>496</v>
      </c>
      <c r="P1119" s="20">
        <v>3</v>
      </c>
      <c r="Q1119" s="1" t="s">
        <v>518</v>
      </c>
      <c r="R1119" s="21" t="s">
        <v>519</v>
      </c>
      <c r="S1119" s="1" t="s">
        <v>506</v>
      </c>
    </row>
    <row r="1120" spans="1:19" ht="24" customHeight="1" x14ac:dyDescent="0.15">
      <c r="A1120" s="1" t="s">
        <v>119</v>
      </c>
      <c r="B1120" s="1" t="s">
        <v>120</v>
      </c>
      <c r="C1120" s="1">
        <v>11757</v>
      </c>
      <c r="D1120" s="18">
        <v>10</v>
      </c>
      <c r="E1120" s="18">
        <v>6.4917707199999999</v>
      </c>
      <c r="F1120" s="18">
        <v>-75.212624460000001</v>
      </c>
      <c r="G1120" s="1">
        <v>10</v>
      </c>
      <c r="H1120" s="1" t="s">
        <v>490</v>
      </c>
      <c r="I1120" s="1" t="s">
        <v>122</v>
      </c>
      <c r="J1120" s="1" t="s">
        <v>491</v>
      </c>
      <c r="K1120" s="1" t="s">
        <v>494</v>
      </c>
      <c r="L1120" s="1"/>
      <c r="M1120" s="1" t="s">
        <v>494</v>
      </c>
      <c r="N1120" s="1" t="s">
        <v>495</v>
      </c>
      <c r="O1120" s="1" t="s">
        <v>496</v>
      </c>
      <c r="P1120" s="20">
        <v>3</v>
      </c>
      <c r="Q1120" s="1" t="s">
        <v>518</v>
      </c>
      <c r="R1120" s="21" t="s">
        <v>519</v>
      </c>
      <c r="S1120" s="1" t="s">
        <v>506</v>
      </c>
    </row>
    <row r="1121" spans="1:19" ht="24" customHeight="1" x14ac:dyDescent="0.15">
      <c r="A1121" s="1" t="s">
        <v>119</v>
      </c>
      <c r="B1121" s="1" t="s">
        <v>120</v>
      </c>
      <c r="C1121" s="1">
        <v>11758</v>
      </c>
      <c r="D1121" s="18">
        <v>10</v>
      </c>
      <c r="E1121" s="18">
        <v>6.4917658600000001</v>
      </c>
      <c r="F1121" s="18">
        <v>-75.212711580000004</v>
      </c>
      <c r="G1121" s="1">
        <v>10</v>
      </c>
      <c r="H1121" s="1" t="s">
        <v>490</v>
      </c>
      <c r="I1121" s="1" t="s">
        <v>122</v>
      </c>
      <c r="J1121" s="1" t="s">
        <v>491</v>
      </c>
      <c r="K1121" s="1" t="s">
        <v>494</v>
      </c>
      <c r="L1121" s="1"/>
      <c r="M1121" s="1" t="s">
        <v>494</v>
      </c>
      <c r="N1121" s="1" t="s">
        <v>495</v>
      </c>
      <c r="O1121" s="1" t="s">
        <v>496</v>
      </c>
      <c r="P1121" s="20">
        <v>3</v>
      </c>
      <c r="Q1121" s="1" t="s">
        <v>518</v>
      </c>
      <c r="R1121" s="21" t="s">
        <v>519</v>
      </c>
      <c r="S1121" s="1" t="s">
        <v>506</v>
      </c>
    </row>
    <row r="1122" spans="1:19" ht="24" customHeight="1" x14ac:dyDescent="0.15">
      <c r="A1122" s="1" t="s">
        <v>119</v>
      </c>
      <c r="B1122" s="1" t="s">
        <v>120</v>
      </c>
      <c r="C1122" s="1">
        <v>11759</v>
      </c>
      <c r="D1122" s="18">
        <v>10</v>
      </c>
      <c r="E1122" s="18">
        <v>6.4917548500000004</v>
      </c>
      <c r="F1122" s="18">
        <v>-75.212797109999997</v>
      </c>
      <c r="G1122" s="1">
        <v>10</v>
      </c>
      <c r="H1122" s="1" t="s">
        <v>490</v>
      </c>
      <c r="I1122" s="1" t="s">
        <v>122</v>
      </c>
      <c r="J1122" s="1" t="s">
        <v>491</v>
      </c>
      <c r="K1122" s="1" t="s">
        <v>494</v>
      </c>
      <c r="L1122" s="1"/>
      <c r="M1122" s="1" t="s">
        <v>494</v>
      </c>
      <c r="N1122" s="1" t="s">
        <v>495</v>
      </c>
      <c r="O1122" s="1" t="s">
        <v>496</v>
      </c>
      <c r="P1122" s="20">
        <v>3</v>
      </c>
      <c r="Q1122" s="1" t="s">
        <v>518</v>
      </c>
      <c r="R1122" s="21" t="s">
        <v>519</v>
      </c>
      <c r="S1122" s="1" t="s">
        <v>506</v>
      </c>
    </row>
    <row r="1123" spans="1:19" ht="24" customHeight="1" x14ac:dyDescent="0.15">
      <c r="A1123" s="1" t="s">
        <v>119</v>
      </c>
      <c r="B1123" s="1" t="s">
        <v>120</v>
      </c>
      <c r="C1123" s="1">
        <v>11760</v>
      </c>
      <c r="D1123" s="18">
        <v>10</v>
      </c>
      <c r="E1123" s="18">
        <v>6.4917414500000001</v>
      </c>
      <c r="F1123" s="18">
        <v>-75.212881210000006</v>
      </c>
      <c r="G1123" s="1">
        <v>10</v>
      </c>
      <c r="H1123" s="1" t="s">
        <v>490</v>
      </c>
      <c r="I1123" s="1" t="s">
        <v>122</v>
      </c>
      <c r="J1123" s="1" t="s">
        <v>491</v>
      </c>
      <c r="K1123" s="1" t="s">
        <v>494</v>
      </c>
      <c r="L1123" s="1"/>
      <c r="M1123" s="1" t="s">
        <v>494</v>
      </c>
      <c r="N1123" s="1" t="s">
        <v>495</v>
      </c>
      <c r="O1123" s="1" t="s">
        <v>496</v>
      </c>
      <c r="P1123" s="20">
        <v>3</v>
      </c>
      <c r="Q1123" s="1" t="s">
        <v>518</v>
      </c>
      <c r="R1123" s="21" t="s">
        <v>519</v>
      </c>
      <c r="S1123" s="1" t="s">
        <v>506</v>
      </c>
    </row>
    <row r="1124" spans="1:19" ht="24" customHeight="1" x14ac:dyDescent="0.15">
      <c r="A1124" s="1" t="s">
        <v>119</v>
      </c>
      <c r="B1124" s="1" t="s">
        <v>120</v>
      </c>
      <c r="C1124" s="1">
        <v>11761</v>
      </c>
      <c r="D1124" s="18">
        <v>10</v>
      </c>
      <c r="E1124" s="18">
        <v>6.4917294300000004</v>
      </c>
      <c r="F1124" s="18">
        <v>-75.212964270000001</v>
      </c>
      <c r="G1124" s="1">
        <v>10</v>
      </c>
      <c r="H1124" s="1" t="s">
        <v>490</v>
      </c>
      <c r="I1124" s="1" t="s">
        <v>122</v>
      </c>
      <c r="J1124" s="1" t="s">
        <v>491</v>
      </c>
      <c r="K1124" s="1" t="s">
        <v>494</v>
      </c>
      <c r="L1124" s="1"/>
      <c r="M1124" s="1" t="s">
        <v>494</v>
      </c>
      <c r="N1124" s="1" t="s">
        <v>495</v>
      </c>
      <c r="O1124" s="1" t="s">
        <v>496</v>
      </c>
      <c r="P1124" s="20">
        <v>3</v>
      </c>
      <c r="Q1124" s="1" t="s">
        <v>518</v>
      </c>
      <c r="R1124" s="21" t="s">
        <v>519</v>
      </c>
      <c r="S1124" s="1" t="s">
        <v>506</v>
      </c>
    </row>
    <row r="1125" spans="1:19" ht="24" customHeight="1" x14ac:dyDescent="0.15">
      <c r="A1125" s="1" t="s">
        <v>119</v>
      </c>
      <c r="B1125" s="1" t="s">
        <v>120</v>
      </c>
      <c r="C1125" s="1">
        <v>11762</v>
      </c>
      <c r="D1125" s="18">
        <v>10</v>
      </c>
      <c r="E1125" s="18">
        <v>6.4917205100000004</v>
      </c>
      <c r="F1125" s="18">
        <v>-75.213046649999995</v>
      </c>
      <c r="G1125" s="1">
        <v>10</v>
      </c>
      <c r="H1125" s="1" t="s">
        <v>490</v>
      </c>
      <c r="I1125" s="1" t="s">
        <v>122</v>
      </c>
      <c r="J1125" s="1" t="s">
        <v>491</v>
      </c>
      <c r="K1125" s="1" t="s">
        <v>494</v>
      </c>
      <c r="L1125" s="1"/>
      <c r="M1125" s="1" t="s">
        <v>494</v>
      </c>
      <c r="N1125" s="1" t="s">
        <v>495</v>
      </c>
      <c r="O1125" s="1" t="s">
        <v>496</v>
      </c>
      <c r="P1125" s="20">
        <v>3</v>
      </c>
      <c r="Q1125" s="1" t="s">
        <v>518</v>
      </c>
      <c r="R1125" s="21" t="s">
        <v>519</v>
      </c>
      <c r="S1125" s="1" t="s">
        <v>506</v>
      </c>
    </row>
    <row r="1126" spans="1:19" ht="24" customHeight="1" x14ac:dyDescent="0.15">
      <c r="A1126" s="1" t="s">
        <v>119</v>
      </c>
      <c r="B1126" s="1" t="s">
        <v>120</v>
      </c>
      <c r="C1126" s="1">
        <v>11763</v>
      </c>
      <c r="D1126" s="18">
        <v>10</v>
      </c>
      <c r="E1126" s="18">
        <v>6.49171472</v>
      </c>
      <c r="F1126" s="18">
        <v>-75.213129440000003</v>
      </c>
      <c r="G1126" s="1">
        <v>10</v>
      </c>
      <c r="H1126" s="1" t="s">
        <v>490</v>
      </c>
      <c r="I1126" s="1" t="s">
        <v>122</v>
      </c>
      <c r="J1126" s="1" t="s">
        <v>491</v>
      </c>
      <c r="K1126" s="1" t="s">
        <v>494</v>
      </c>
      <c r="L1126" s="1"/>
      <c r="M1126" s="1" t="s">
        <v>494</v>
      </c>
      <c r="N1126" s="1" t="s">
        <v>495</v>
      </c>
      <c r="O1126" s="1" t="s">
        <v>496</v>
      </c>
      <c r="P1126" s="20">
        <v>3</v>
      </c>
      <c r="Q1126" s="1" t="s">
        <v>518</v>
      </c>
      <c r="R1126" s="21" t="s">
        <v>519</v>
      </c>
      <c r="S1126" s="1" t="s">
        <v>506</v>
      </c>
    </row>
    <row r="1127" spans="1:19" ht="24" customHeight="1" x14ac:dyDescent="0.15">
      <c r="A1127" s="1" t="s">
        <v>119</v>
      </c>
      <c r="B1127" s="1" t="s">
        <v>120</v>
      </c>
      <c r="C1127" s="1">
        <v>11766</v>
      </c>
      <c r="D1127" s="18">
        <v>10</v>
      </c>
      <c r="E1127" s="18">
        <v>6.4916645300000004</v>
      </c>
      <c r="F1127" s="18">
        <v>-75.213371109999997</v>
      </c>
      <c r="G1127" s="1">
        <v>10</v>
      </c>
      <c r="H1127" s="1" t="s">
        <v>490</v>
      </c>
      <c r="I1127" s="1" t="s">
        <v>122</v>
      </c>
      <c r="J1127" s="1" t="s">
        <v>491</v>
      </c>
      <c r="K1127" s="1" t="s">
        <v>494</v>
      </c>
      <c r="L1127" s="1"/>
      <c r="M1127" s="1" t="s">
        <v>494</v>
      </c>
      <c r="N1127" s="1" t="s">
        <v>495</v>
      </c>
      <c r="O1127" s="1" t="s">
        <v>496</v>
      </c>
      <c r="P1127" s="20">
        <v>3</v>
      </c>
      <c r="Q1127" s="1" t="s">
        <v>518</v>
      </c>
      <c r="R1127" s="21" t="s">
        <v>519</v>
      </c>
      <c r="S1127" s="1" t="s">
        <v>506</v>
      </c>
    </row>
    <row r="1128" spans="1:19" ht="24" customHeight="1" x14ac:dyDescent="0.15">
      <c r="A1128" s="1" t="s">
        <v>119</v>
      </c>
      <c r="B1128" s="1" t="s">
        <v>120</v>
      </c>
      <c r="C1128" s="1">
        <v>11767</v>
      </c>
      <c r="D1128" s="18">
        <v>10</v>
      </c>
      <c r="E1128" s="18">
        <v>6.4916258600000001</v>
      </c>
      <c r="F1128" s="18">
        <v>-75.213444159999995</v>
      </c>
      <c r="G1128" s="1">
        <v>10</v>
      </c>
      <c r="H1128" s="1" t="s">
        <v>490</v>
      </c>
      <c r="I1128" s="1" t="s">
        <v>122</v>
      </c>
      <c r="J1128" s="1" t="s">
        <v>491</v>
      </c>
      <c r="K1128" s="1" t="s">
        <v>494</v>
      </c>
      <c r="L1128" s="1"/>
      <c r="M1128" s="1" t="s">
        <v>494</v>
      </c>
      <c r="N1128" s="1" t="s">
        <v>495</v>
      </c>
      <c r="O1128" s="1" t="s">
        <v>496</v>
      </c>
      <c r="P1128" s="20">
        <v>3</v>
      </c>
      <c r="Q1128" s="1" t="s">
        <v>518</v>
      </c>
      <c r="R1128" s="21" t="s">
        <v>519</v>
      </c>
      <c r="S1128" s="1" t="s">
        <v>506</v>
      </c>
    </row>
    <row r="1129" spans="1:19" ht="24" customHeight="1" x14ac:dyDescent="0.15">
      <c r="A1129" s="1" t="s">
        <v>119</v>
      </c>
      <c r="B1129" s="1" t="s">
        <v>120</v>
      </c>
      <c r="C1129" s="1">
        <v>11768</v>
      </c>
      <c r="D1129" s="18">
        <v>10</v>
      </c>
      <c r="E1129" s="18">
        <v>6.4915833200000002</v>
      </c>
      <c r="F1129" s="18">
        <v>-75.213514720000006</v>
      </c>
      <c r="G1129" s="1">
        <v>10</v>
      </c>
      <c r="H1129" s="1" t="s">
        <v>490</v>
      </c>
      <c r="I1129" s="1" t="s">
        <v>122</v>
      </c>
      <c r="J1129" s="1" t="s">
        <v>491</v>
      </c>
      <c r="K1129" s="1" t="s">
        <v>494</v>
      </c>
      <c r="L1129" s="1"/>
      <c r="M1129" s="1" t="s">
        <v>494</v>
      </c>
      <c r="N1129" s="1" t="s">
        <v>495</v>
      </c>
      <c r="O1129" s="1" t="s">
        <v>496</v>
      </c>
      <c r="P1129" s="20">
        <v>3</v>
      </c>
      <c r="Q1129" s="1" t="s">
        <v>518</v>
      </c>
      <c r="R1129" s="21" t="s">
        <v>519</v>
      </c>
      <c r="S1129" s="1" t="s">
        <v>506</v>
      </c>
    </row>
    <row r="1130" spans="1:19" ht="24" customHeight="1" x14ac:dyDescent="0.15">
      <c r="A1130" s="1" t="s">
        <v>119</v>
      </c>
      <c r="B1130" s="1" t="s">
        <v>120</v>
      </c>
      <c r="C1130" s="1">
        <v>11769</v>
      </c>
      <c r="D1130" s="18">
        <v>10</v>
      </c>
      <c r="E1130" s="18">
        <v>6.4915403899999999</v>
      </c>
      <c r="F1130" s="18">
        <v>-75.213586710000001</v>
      </c>
      <c r="G1130" s="1">
        <v>10</v>
      </c>
      <c r="H1130" s="1" t="s">
        <v>490</v>
      </c>
      <c r="I1130" s="1" t="s">
        <v>122</v>
      </c>
      <c r="J1130" s="1" t="s">
        <v>491</v>
      </c>
      <c r="K1130" s="1" t="s">
        <v>494</v>
      </c>
      <c r="L1130" s="1"/>
      <c r="M1130" s="1" t="s">
        <v>494</v>
      </c>
      <c r="N1130" s="1" t="s">
        <v>495</v>
      </c>
      <c r="O1130" s="1" t="s">
        <v>496</v>
      </c>
      <c r="P1130" s="20">
        <v>3</v>
      </c>
      <c r="Q1130" s="1" t="s">
        <v>518</v>
      </c>
      <c r="R1130" s="21" t="s">
        <v>519</v>
      </c>
      <c r="S1130" s="1" t="s">
        <v>506</v>
      </c>
    </row>
    <row r="1131" spans="1:19" ht="24" customHeight="1" x14ac:dyDescent="0.15">
      <c r="A1131" s="1" t="s">
        <v>119</v>
      </c>
      <c r="B1131" s="1" t="s">
        <v>120</v>
      </c>
      <c r="C1131" s="1">
        <v>11770</v>
      </c>
      <c r="D1131" s="18">
        <v>10</v>
      </c>
      <c r="E1131" s="18">
        <v>6.4914963099999996</v>
      </c>
      <c r="F1131" s="18">
        <v>-75.21366089</v>
      </c>
      <c r="G1131" s="1">
        <v>10</v>
      </c>
      <c r="H1131" s="1" t="s">
        <v>490</v>
      </c>
      <c r="I1131" s="1" t="s">
        <v>122</v>
      </c>
      <c r="J1131" s="1" t="s">
        <v>491</v>
      </c>
      <c r="K1131" s="1" t="s">
        <v>494</v>
      </c>
      <c r="L1131" s="1"/>
      <c r="M1131" s="1" t="s">
        <v>494</v>
      </c>
      <c r="N1131" s="1" t="s">
        <v>495</v>
      </c>
      <c r="O1131" s="1" t="s">
        <v>496</v>
      </c>
      <c r="P1131" s="20">
        <v>3</v>
      </c>
      <c r="Q1131" s="1" t="s">
        <v>518</v>
      </c>
      <c r="R1131" s="21" t="s">
        <v>519</v>
      </c>
      <c r="S1131" s="1" t="s">
        <v>506</v>
      </c>
    </row>
    <row r="1132" spans="1:19" ht="24" customHeight="1" x14ac:dyDescent="0.15">
      <c r="A1132" s="1" t="s">
        <v>119</v>
      </c>
      <c r="B1132" s="1" t="s">
        <v>120</v>
      </c>
      <c r="C1132" s="1">
        <v>11771</v>
      </c>
      <c r="D1132" s="18">
        <v>10</v>
      </c>
      <c r="E1132" s="18">
        <v>6.4914517099999998</v>
      </c>
      <c r="F1132" s="18">
        <v>-75.213736470000001</v>
      </c>
      <c r="G1132" s="1">
        <v>10</v>
      </c>
      <c r="H1132" s="1" t="s">
        <v>490</v>
      </c>
      <c r="I1132" s="1" t="s">
        <v>122</v>
      </c>
      <c r="J1132" s="1" t="s">
        <v>491</v>
      </c>
      <c r="K1132" s="1" t="s">
        <v>494</v>
      </c>
      <c r="L1132" s="1"/>
      <c r="M1132" s="1" t="s">
        <v>494</v>
      </c>
      <c r="N1132" s="1" t="s">
        <v>495</v>
      </c>
      <c r="O1132" s="1" t="s">
        <v>496</v>
      </c>
      <c r="P1132" s="20">
        <v>3</v>
      </c>
      <c r="Q1132" s="1" t="s">
        <v>518</v>
      </c>
      <c r="R1132" s="21" t="s">
        <v>519</v>
      </c>
      <c r="S1132" s="1" t="s">
        <v>506</v>
      </c>
    </row>
    <row r="1133" spans="1:19" ht="24" customHeight="1" x14ac:dyDescent="0.15">
      <c r="A1133" s="1" t="s">
        <v>119</v>
      </c>
      <c r="B1133" s="1" t="s">
        <v>120</v>
      </c>
      <c r="C1133" s="1">
        <v>11772</v>
      </c>
      <c r="D1133" s="18">
        <v>10</v>
      </c>
      <c r="E1133" s="18">
        <v>6.4914092099999996</v>
      </c>
      <c r="F1133" s="18">
        <v>-75.213814369999994</v>
      </c>
      <c r="G1133" s="1">
        <v>10</v>
      </c>
      <c r="H1133" s="1" t="s">
        <v>490</v>
      </c>
      <c r="I1133" s="1" t="s">
        <v>122</v>
      </c>
      <c r="J1133" s="1" t="s">
        <v>491</v>
      </c>
      <c r="K1133" s="1" t="s">
        <v>494</v>
      </c>
      <c r="L1133" s="1"/>
      <c r="M1133" s="1" t="s">
        <v>494</v>
      </c>
      <c r="N1133" s="1" t="s">
        <v>495</v>
      </c>
      <c r="O1133" s="1" t="s">
        <v>496</v>
      </c>
      <c r="P1133" s="20">
        <v>3</v>
      </c>
      <c r="Q1133" s="1" t="s">
        <v>518</v>
      </c>
      <c r="R1133" s="21" t="s">
        <v>519</v>
      </c>
      <c r="S1133" s="1" t="s">
        <v>506</v>
      </c>
    </row>
    <row r="1134" spans="1:19" ht="24" customHeight="1" x14ac:dyDescent="0.15">
      <c r="A1134" s="1" t="s">
        <v>119</v>
      </c>
      <c r="B1134" s="1" t="s">
        <v>120</v>
      </c>
      <c r="C1134" s="1">
        <v>11773</v>
      </c>
      <c r="D1134" s="18">
        <v>10</v>
      </c>
      <c r="E1134" s="18">
        <v>6.4913708799999998</v>
      </c>
      <c r="F1134" s="18">
        <v>-75.21389542</v>
      </c>
      <c r="G1134" s="1">
        <v>10</v>
      </c>
      <c r="H1134" s="1" t="s">
        <v>490</v>
      </c>
      <c r="I1134" s="1" t="s">
        <v>122</v>
      </c>
      <c r="J1134" s="1" t="s">
        <v>491</v>
      </c>
      <c r="K1134" s="1" t="s">
        <v>494</v>
      </c>
      <c r="L1134" s="1"/>
      <c r="M1134" s="1" t="s">
        <v>494</v>
      </c>
      <c r="N1134" s="1" t="s">
        <v>495</v>
      </c>
      <c r="O1134" s="1" t="s">
        <v>496</v>
      </c>
      <c r="P1134" s="20">
        <v>3</v>
      </c>
      <c r="Q1134" s="1" t="s">
        <v>518</v>
      </c>
      <c r="R1134" s="21" t="s">
        <v>519</v>
      </c>
      <c r="S1134" s="1" t="s">
        <v>506</v>
      </c>
    </row>
    <row r="1135" spans="1:19" ht="24" customHeight="1" x14ac:dyDescent="0.15">
      <c r="A1135" s="1" t="s">
        <v>119</v>
      </c>
      <c r="B1135" s="1" t="s">
        <v>120</v>
      </c>
      <c r="C1135" s="1">
        <v>11786</v>
      </c>
      <c r="D1135" s="18">
        <v>10</v>
      </c>
      <c r="E1135" s="18">
        <v>6.4907485600000001</v>
      </c>
      <c r="F1135" s="18">
        <v>-75.214851280000005</v>
      </c>
      <c r="G1135" s="1">
        <v>10</v>
      </c>
      <c r="H1135" s="1" t="s">
        <v>490</v>
      </c>
      <c r="I1135" s="1" t="s">
        <v>122</v>
      </c>
      <c r="J1135" s="1" t="s">
        <v>491</v>
      </c>
      <c r="K1135" s="1" t="s">
        <v>494</v>
      </c>
      <c r="L1135" s="1"/>
      <c r="M1135" s="1" t="s">
        <v>494</v>
      </c>
      <c r="N1135" s="1" t="s">
        <v>495</v>
      </c>
      <c r="O1135" s="1" t="s">
        <v>496</v>
      </c>
      <c r="P1135" s="20">
        <v>3</v>
      </c>
      <c r="Q1135" s="1" t="s">
        <v>518</v>
      </c>
      <c r="R1135" s="21" t="s">
        <v>519</v>
      </c>
      <c r="S1135" s="1" t="s">
        <v>506</v>
      </c>
    </row>
    <row r="1136" spans="1:19" ht="24" customHeight="1" x14ac:dyDescent="0.15">
      <c r="A1136" s="1" t="s">
        <v>119</v>
      </c>
      <c r="B1136" s="1" t="s">
        <v>120</v>
      </c>
      <c r="C1136" s="1">
        <v>11787</v>
      </c>
      <c r="D1136" s="18">
        <v>10</v>
      </c>
      <c r="E1136" s="18">
        <v>6.4906846800000002</v>
      </c>
      <c r="F1136" s="18">
        <v>-75.214914660000005</v>
      </c>
      <c r="G1136" s="1">
        <v>10</v>
      </c>
      <c r="H1136" s="1" t="s">
        <v>490</v>
      </c>
      <c r="I1136" s="1" t="s">
        <v>122</v>
      </c>
      <c r="J1136" s="1" t="s">
        <v>491</v>
      </c>
      <c r="K1136" s="1" t="s">
        <v>494</v>
      </c>
      <c r="L1136" s="1"/>
      <c r="M1136" s="1" t="s">
        <v>494</v>
      </c>
      <c r="N1136" s="1" t="s">
        <v>495</v>
      </c>
      <c r="O1136" s="1" t="s">
        <v>496</v>
      </c>
      <c r="P1136" s="20">
        <v>3</v>
      </c>
      <c r="Q1136" s="1" t="s">
        <v>518</v>
      </c>
      <c r="R1136" s="21" t="s">
        <v>519</v>
      </c>
      <c r="S1136" s="1" t="s">
        <v>506</v>
      </c>
    </row>
    <row r="1137" spans="1:19" ht="24" customHeight="1" x14ac:dyDescent="0.15">
      <c r="A1137" s="1" t="s">
        <v>119</v>
      </c>
      <c r="B1137" s="1" t="s">
        <v>120</v>
      </c>
      <c r="C1137" s="1">
        <v>11788</v>
      </c>
      <c r="D1137" s="18">
        <v>10</v>
      </c>
      <c r="E1137" s="18">
        <v>6.4906228600000002</v>
      </c>
      <c r="F1137" s="18">
        <v>-75.214980170000004</v>
      </c>
      <c r="G1137" s="1">
        <v>10</v>
      </c>
      <c r="H1137" s="1" t="s">
        <v>490</v>
      </c>
      <c r="I1137" s="1" t="s">
        <v>122</v>
      </c>
      <c r="J1137" s="1" t="s">
        <v>491</v>
      </c>
      <c r="K1137" s="1" t="s">
        <v>494</v>
      </c>
      <c r="L1137" s="1"/>
      <c r="M1137" s="1" t="s">
        <v>494</v>
      </c>
      <c r="N1137" s="1" t="s">
        <v>495</v>
      </c>
      <c r="O1137" s="1" t="s">
        <v>496</v>
      </c>
      <c r="P1137" s="20">
        <v>3</v>
      </c>
      <c r="Q1137" s="1" t="s">
        <v>518</v>
      </c>
      <c r="R1137" s="21" t="s">
        <v>519</v>
      </c>
      <c r="S1137" s="1" t="s">
        <v>506</v>
      </c>
    </row>
    <row r="1138" spans="1:19" ht="24" customHeight="1" x14ac:dyDescent="0.15">
      <c r="A1138" s="1" t="s">
        <v>119</v>
      </c>
      <c r="B1138" s="1" t="s">
        <v>120</v>
      </c>
      <c r="C1138" s="1">
        <v>11790</v>
      </c>
      <c r="D1138" s="18">
        <v>10</v>
      </c>
      <c r="E1138" s="18">
        <v>6.49050203</v>
      </c>
      <c r="F1138" s="18">
        <v>-75.215114119999996</v>
      </c>
      <c r="G1138" s="1">
        <v>10</v>
      </c>
      <c r="H1138" s="1" t="s">
        <v>490</v>
      </c>
      <c r="I1138" s="1" t="s">
        <v>122</v>
      </c>
      <c r="J1138" s="1" t="s">
        <v>491</v>
      </c>
      <c r="K1138" s="1" t="s">
        <v>494</v>
      </c>
      <c r="L1138" s="1"/>
      <c r="M1138" s="1" t="s">
        <v>494</v>
      </c>
      <c r="N1138" s="1" t="s">
        <v>495</v>
      </c>
      <c r="O1138" s="1" t="s">
        <v>496</v>
      </c>
      <c r="P1138" s="20">
        <v>3</v>
      </c>
      <c r="Q1138" s="1" t="s">
        <v>518</v>
      </c>
      <c r="R1138" s="21" t="s">
        <v>519</v>
      </c>
      <c r="S1138" s="1" t="s">
        <v>506</v>
      </c>
    </row>
    <row r="1139" spans="1:19" ht="24" customHeight="1" x14ac:dyDescent="0.15">
      <c r="A1139" s="1" t="s">
        <v>119</v>
      </c>
      <c r="B1139" s="1" t="s">
        <v>120</v>
      </c>
      <c r="C1139" s="1">
        <v>11791</v>
      </c>
      <c r="D1139" s="18">
        <v>10</v>
      </c>
      <c r="E1139" s="18">
        <v>6.4904557599999997</v>
      </c>
      <c r="F1139" s="18">
        <v>-75.215190160000006</v>
      </c>
      <c r="G1139" s="1">
        <v>10</v>
      </c>
      <c r="H1139" s="1" t="s">
        <v>490</v>
      </c>
      <c r="I1139" s="1" t="s">
        <v>122</v>
      </c>
      <c r="J1139" s="1" t="s">
        <v>491</v>
      </c>
      <c r="K1139" s="1" t="s">
        <v>494</v>
      </c>
      <c r="L1139" s="1"/>
      <c r="M1139" s="1" t="s">
        <v>494</v>
      </c>
      <c r="N1139" s="1" t="s">
        <v>495</v>
      </c>
      <c r="O1139" s="1" t="s">
        <v>496</v>
      </c>
      <c r="P1139" s="20">
        <v>3</v>
      </c>
      <c r="Q1139" s="1" t="s">
        <v>518</v>
      </c>
      <c r="R1139" s="21" t="s">
        <v>519</v>
      </c>
      <c r="S1139" s="1" t="s">
        <v>506</v>
      </c>
    </row>
    <row r="1140" spans="1:19" ht="24" customHeight="1" x14ac:dyDescent="0.15">
      <c r="A1140" s="1" t="s">
        <v>119</v>
      </c>
      <c r="B1140" s="1" t="s">
        <v>120</v>
      </c>
      <c r="C1140" s="1">
        <v>11792</v>
      </c>
      <c r="D1140" s="18">
        <v>10</v>
      </c>
      <c r="E1140" s="18">
        <v>6.4904213500000001</v>
      </c>
      <c r="F1140" s="18">
        <v>-75.215272159999998</v>
      </c>
      <c r="G1140" s="1">
        <v>10</v>
      </c>
      <c r="H1140" s="1" t="s">
        <v>490</v>
      </c>
      <c r="I1140" s="1" t="s">
        <v>122</v>
      </c>
      <c r="J1140" s="1" t="s">
        <v>491</v>
      </c>
      <c r="K1140" s="1" t="s">
        <v>494</v>
      </c>
      <c r="L1140" s="1"/>
      <c r="M1140" s="1" t="s">
        <v>494</v>
      </c>
      <c r="N1140" s="1" t="s">
        <v>495</v>
      </c>
      <c r="O1140" s="1" t="s">
        <v>496</v>
      </c>
      <c r="P1140" s="20">
        <v>3</v>
      </c>
      <c r="Q1140" s="1" t="s">
        <v>518</v>
      </c>
      <c r="R1140" s="21" t="s">
        <v>519</v>
      </c>
      <c r="S1140" s="1" t="s">
        <v>506</v>
      </c>
    </row>
    <row r="1141" spans="1:19" ht="24" customHeight="1" x14ac:dyDescent="0.15">
      <c r="A1141" s="1" t="s">
        <v>119</v>
      </c>
      <c r="B1141" s="1" t="s">
        <v>120</v>
      </c>
      <c r="C1141" s="1">
        <v>12062</v>
      </c>
      <c r="D1141" s="18">
        <v>10</v>
      </c>
      <c r="E1141" s="18">
        <v>6.4868319100000003</v>
      </c>
      <c r="F1141" s="18">
        <v>-75.235522570000001</v>
      </c>
      <c r="G1141" s="1">
        <v>10</v>
      </c>
      <c r="H1141" s="1" t="s">
        <v>490</v>
      </c>
      <c r="I1141" s="1" t="s">
        <v>122</v>
      </c>
      <c r="J1141" s="1" t="s">
        <v>491</v>
      </c>
      <c r="K1141" s="1" t="s">
        <v>494</v>
      </c>
      <c r="L1141" s="1"/>
      <c r="M1141" s="1" t="s">
        <v>494</v>
      </c>
      <c r="N1141" s="1" t="s">
        <v>495</v>
      </c>
      <c r="O1141" s="1" t="s">
        <v>496</v>
      </c>
      <c r="P1141" s="20">
        <v>3</v>
      </c>
      <c r="Q1141" s="1" t="s">
        <v>518</v>
      </c>
      <c r="R1141" s="21" t="s">
        <v>519</v>
      </c>
      <c r="S1141" s="1" t="s">
        <v>506</v>
      </c>
    </row>
    <row r="1142" spans="1:19" ht="24" customHeight="1" x14ac:dyDescent="0.15">
      <c r="A1142" s="1" t="s">
        <v>119</v>
      </c>
      <c r="B1142" s="1" t="s">
        <v>120</v>
      </c>
      <c r="C1142" s="1">
        <v>12063</v>
      </c>
      <c r="D1142" s="18">
        <v>10</v>
      </c>
      <c r="E1142" s="18">
        <v>6.4868805199999997</v>
      </c>
      <c r="F1142" s="18">
        <v>-75.235598469999999</v>
      </c>
      <c r="G1142" s="1">
        <v>10</v>
      </c>
      <c r="H1142" s="1" t="s">
        <v>490</v>
      </c>
      <c r="I1142" s="1" t="s">
        <v>122</v>
      </c>
      <c r="J1142" s="1" t="s">
        <v>491</v>
      </c>
      <c r="K1142" s="1" t="s">
        <v>494</v>
      </c>
      <c r="L1142" s="1"/>
      <c r="M1142" s="1" t="s">
        <v>494</v>
      </c>
      <c r="N1142" s="1" t="s">
        <v>495</v>
      </c>
      <c r="O1142" s="1" t="s">
        <v>496</v>
      </c>
      <c r="P1142" s="20">
        <v>3</v>
      </c>
      <c r="Q1142" s="1" t="s">
        <v>518</v>
      </c>
      <c r="R1142" s="21" t="s">
        <v>519</v>
      </c>
      <c r="S1142" s="1" t="s">
        <v>506</v>
      </c>
    </row>
    <row r="1143" spans="1:19" ht="24" customHeight="1" x14ac:dyDescent="0.15">
      <c r="A1143" s="1" t="s">
        <v>119</v>
      </c>
      <c r="B1143" s="1" t="s">
        <v>120</v>
      </c>
      <c r="C1143" s="1">
        <v>12064</v>
      </c>
      <c r="D1143" s="18">
        <v>10</v>
      </c>
      <c r="E1143" s="18">
        <v>6.4869371899999999</v>
      </c>
      <c r="F1143" s="18">
        <v>-75.235668820000001</v>
      </c>
      <c r="G1143" s="1">
        <v>10</v>
      </c>
      <c r="H1143" s="1" t="s">
        <v>490</v>
      </c>
      <c r="I1143" s="1" t="s">
        <v>122</v>
      </c>
      <c r="J1143" s="1" t="s">
        <v>491</v>
      </c>
      <c r="K1143" s="1" t="s">
        <v>494</v>
      </c>
      <c r="L1143" s="1"/>
      <c r="M1143" s="1" t="s">
        <v>494</v>
      </c>
      <c r="N1143" s="1" t="s">
        <v>495</v>
      </c>
      <c r="O1143" s="1" t="s">
        <v>496</v>
      </c>
      <c r="P1143" s="20">
        <v>3</v>
      </c>
      <c r="Q1143" s="1" t="s">
        <v>518</v>
      </c>
      <c r="R1143" s="21" t="s">
        <v>519</v>
      </c>
      <c r="S1143" s="1" t="s">
        <v>506</v>
      </c>
    </row>
    <row r="1144" spans="1:19" ht="24" customHeight="1" x14ac:dyDescent="0.15">
      <c r="A1144" s="1" t="s">
        <v>119</v>
      </c>
      <c r="B1144" s="1" t="s">
        <v>120</v>
      </c>
      <c r="C1144" s="1">
        <v>12065</v>
      </c>
      <c r="D1144" s="18">
        <v>10</v>
      </c>
      <c r="E1144" s="18">
        <v>6.4869946599999997</v>
      </c>
      <c r="F1144" s="18">
        <v>-75.235738560000001</v>
      </c>
      <c r="G1144" s="1">
        <v>10</v>
      </c>
      <c r="H1144" s="1" t="s">
        <v>490</v>
      </c>
      <c r="I1144" s="1" t="s">
        <v>122</v>
      </c>
      <c r="J1144" s="1" t="s">
        <v>491</v>
      </c>
      <c r="K1144" s="1" t="s">
        <v>494</v>
      </c>
      <c r="L1144" s="1"/>
      <c r="M1144" s="1" t="s">
        <v>494</v>
      </c>
      <c r="N1144" s="1" t="s">
        <v>495</v>
      </c>
      <c r="O1144" s="1" t="s">
        <v>496</v>
      </c>
      <c r="P1144" s="20">
        <v>3</v>
      </c>
      <c r="Q1144" s="1" t="s">
        <v>518</v>
      </c>
      <c r="R1144" s="21" t="s">
        <v>519</v>
      </c>
      <c r="S1144" s="1" t="s">
        <v>506</v>
      </c>
    </row>
    <row r="1145" spans="1:19" ht="24" customHeight="1" x14ac:dyDescent="0.15">
      <c r="A1145" s="1" t="s">
        <v>119</v>
      </c>
      <c r="B1145" s="1" t="s">
        <v>120</v>
      </c>
      <c r="C1145" s="1">
        <v>12066</v>
      </c>
      <c r="D1145" s="18">
        <v>10</v>
      </c>
      <c r="E1145" s="18">
        <v>6.4870472799999996</v>
      </c>
      <c r="F1145" s="18">
        <v>-75.23581197</v>
      </c>
      <c r="G1145" s="1">
        <v>10</v>
      </c>
      <c r="H1145" s="1" t="s">
        <v>490</v>
      </c>
      <c r="I1145" s="1" t="s">
        <v>122</v>
      </c>
      <c r="J1145" s="1" t="s">
        <v>491</v>
      </c>
      <c r="K1145" s="1" t="s">
        <v>494</v>
      </c>
      <c r="L1145" s="1"/>
      <c r="M1145" s="1" t="s">
        <v>494</v>
      </c>
      <c r="N1145" s="1" t="s">
        <v>495</v>
      </c>
      <c r="O1145" s="1" t="s">
        <v>496</v>
      </c>
      <c r="P1145" s="20">
        <v>3</v>
      </c>
      <c r="Q1145" s="1" t="s">
        <v>518</v>
      </c>
      <c r="R1145" s="21" t="s">
        <v>519</v>
      </c>
      <c r="S1145" s="1" t="s">
        <v>506</v>
      </c>
    </row>
    <row r="1146" spans="1:19" ht="24" customHeight="1" x14ac:dyDescent="0.15">
      <c r="A1146" s="1" t="s">
        <v>119</v>
      </c>
      <c r="B1146" s="1" t="s">
        <v>120</v>
      </c>
      <c r="C1146" s="1">
        <v>12067</v>
      </c>
      <c r="D1146" s="18">
        <v>10</v>
      </c>
      <c r="E1146" s="18">
        <v>6.4870972900000003</v>
      </c>
      <c r="F1146" s="18">
        <v>-75.235887210000001</v>
      </c>
      <c r="G1146" s="1">
        <v>10</v>
      </c>
      <c r="H1146" s="1" t="s">
        <v>490</v>
      </c>
      <c r="I1146" s="1" t="s">
        <v>122</v>
      </c>
      <c r="J1146" s="1" t="s">
        <v>491</v>
      </c>
      <c r="K1146" s="1" t="s">
        <v>494</v>
      </c>
      <c r="L1146" s="1"/>
      <c r="M1146" s="1" t="s">
        <v>494</v>
      </c>
      <c r="N1146" s="1" t="s">
        <v>495</v>
      </c>
      <c r="O1146" s="1" t="s">
        <v>496</v>
      </c>
      <c r="P1146" s="20">
        <v>3</v>
      </c>
      <c r="Q1146" s="1" t="s">
        <v>518</v>
      </c>
      <c r="R1146" s="21" t="s">
        <v>519</v>
      </c>
      <c r="S1146" s="1" t="s">
        <v>506</v>
      </c>
    </row>
    <row r="1147" spans="1:19" ht="24" customHeight="1" x14ac:dyDescent="0.15">
      <c r="A1147" s="1" t="s">
        <v>119</v>
      </c>
      <c r="B1147" s="1" t="s">
        <v>120</v>
      </c>
      <c r="C1147" s="1">
        <v>12068</v>
      </c>
      <c r="D1147" s="18">
        <v>10</v>
      </c>
      <c r="E1147" s="18">
        <v>6.4871436100000004</v>
      </c>
      <c r="F1147" s="18">
        <v>-75.235964620000004</v>
      </c>
      <c r="G1147" s="1">
        <v>10</v>
      </c>
      <c r="H1147" s="1" t="s">
        <v>490</v>
      </c>
      <c r="I1147" s="1" t="s">
        <v>122</v>
      </c>
      <c r="J1147" s="1" t="s">
        <v>491</v>
      </c>
      <c r="K1147" s="1" t="s">
        <v>494</v>
      </c>
      <c r="L1147" s="1"/>
      <c r="M1147" s="1" t="s">
        <v>494</v>
      </c>
      <c r="N1147" s="1" t="s">
        <v>495</v>
      </c>
      <c r="O1147" s="1" t="s">
        <v>496</v>
      </c>
      <c r="P1147" s="20">
        <v>3</v>
      </c>
      <c r="Q1147" s="1" t="s">
        <v>518</v>
      </c>
      <c r="R1147" s="21" t="s">
        <v>519</v>
      </c>
      <c r="S1147" s="1" t="s">
        <v>506</v>
      </c>
    </row>
    <row r="1148" spans="1:19" ht="24" customHeight="1" x14ac:dyDescent="0.15">
      <c r="A1148" s="1" t="s">
        <v>119</v>
      </c>
      <c r="B1148" s="1" t="s">
        <v>120</v>
      </c>
      <c r="C1148" s="1">
        <v>12069</v>
      </c>
      <c r="D1148" s="18">
        <v>10</v>
      </c>
      <c r="E1148" s="18">
        <v>6.4871859399999998</v>
      </c>
      <c r="F1148" s="18">
        <v>-75.236044230000005</v>
      </c>
      <c r="G1148" s="1">
        <v>10</v>
      </c>
      <c r="H1148" s="1" t="s">
        <v>490</v>
      </c>
      <c r="I1148" s="1" t="s">
        <v>122</v>
      </c>
      <c r="J1148" s="1" t="s">
        <v>491</v>
      </c>
      <c r="K1148" s="1" t="s">
        <v>494</v>
      </c>
      <c r="L1148" s="1"/>
      <c r="M1148" s="1" t="s">
        <v>494</v>
      </c>
      <c r="N1148" s="1" t="s">
        <v>495</v>
      </c>
      <c r="O1148" s="1" t="s">
        <v>496</v>
      </c>
      <c r="P1148" s="20">
        <v>3</v>
      </c>
      <c r="Q1148" s="1" t="s">
        <v>518</v>
      </c>
      <c r="R1148" s="21" t="s">
        <v>519</v>
      </c>
      <c r="S1148" s="1" t="s">
        <v>506</v>
      </c>
    </row>
    <row r="1149" spans="1:19" ht="24" customHeight="1" x14ac:dyDescent="0.15">
      <c r="A1149" s="1" t="s">
        <v>119</v>
      </c>
      <c r="B1149" s="1" t="s">
        <v>120</v>
      </c>
      <c r="C1149" s="1">
        <v>12070</v>
      </c>
      <c r="D1149" s="18">
        <v>10</v>
      </c>
      <c r="E1149" s="18">
        <v>6.4872141599999997</v>
      </c>
      <c r="F1149" s="18">
        <v>-75.23612937</v>
      </c>
      <c r="G1149" s="1">
        <v>10</v>
      </c>
      <c r="H1149" s="1" t="s">
        <v>490</v>
      </c>
      <c r="I1149" s="1" t="s">
        <v>122</v>
      </c>
      <c r="J1149" s="1" t="s">
        <v>491</v>
      </c>
      <c r="K1149" s="1" t="s">
        <v>494</v>
      </c>
      <c r="L1149" s="1"/>
      <c r="M1149" s="1" t="s">
        <v>494</v>
      </c>
      <c r="N1149" s="1" t="s">
        <v>495</v>
      </c>
      <c r="O1149" s="1" t="s">
        <v>496</v>
      </c>
      <c r="P1149" s="20">
        <v>3</v>
      </c>
      <c r="Q1149" s="1" t="s">
        <v>518</v>
      </c>
      <c r="R1149" s="21" t="s">
        <v>519</v>
      </c>
      <c r="S1149" s="1" t="s">
        <v>506</v>
      </c>
    </row>
    <row r="1150" spans="1:19" ht="24" customHeight="1" x14ac:dyDescent="0.15">
      <c r="A1150" s="1" t="s">
        <v>119</v>
      </c>
      <c r="B1150" s="1" t="s">
        <v>120</v>
      </c>
      <c r="C1150" s="1">
        <v>12071</v>
      </c>
      <c r="D1150" s="18">
        <v>10</v>
      </c>
      <c r="E1150" s="18">
        <v>6.4872266099999996</v>
      </c>
      <c r="F1150" s="18">
        <v>-75.236218179999995</v>
      </c>
      <c r="G1150" s="1">
        <v>10</v>
      </c>
      <c r="H1150" s="1" t="s">
        <v>490</v>
      </c>
      <c r="I1150" s="1" t="s">
        <v>122</v>
      </c>
      <c r="J1150" s="1" t="s">
        <v>491</v>
      </c>
      <c r="K1150" s="1" t="s">
        <v>494</v>
      </c>
      <c r="L1150" s="1"/>
      <c r="M1150" s="1" t="s">
        <v>494</v>
      </c>
      <c r="N1150" s="1" t="s">
        <v>495</v>
      </c>
      <c r="O1150" s="1" t="s">
        <v>496</v>
      </c>
      <c r="P1150" s="20">
        <v>3</v>
      </c>
      <c r="Q1150" s="1" t="s">
        <v>518</v>
      </c>
      <c r="R1150" s="21" t="s">
        <v>519</v>
      </c>
      <c r="S1150" s="1" t="s">
        <v>506</v>
      </c>
    </row>
    <row r="1151" spans="1:19" ht="24" customHeight="1" x14ac:dyDescent="0.15">
      <c r="A1151" s="1" t="s">
        <v>119</v>
      </c>
      <c r="B1151" s="1" t="s">
        <v>120</v>
      </c>
      <c r="C1151" s="1">
        <v>12072</v>
      </c>
      <c r="D1151" s="18">
        <v>10</v>
      </c>
      <c r="E1151" s="18">
        <v>6.4872299399999998</v>
      </c>
      <c r="F1151" s="18">
        <v>-75.236308230000006</v>
      </c>
      <c r="G1151" s="1">
        <v>10</v>
      </c>
      <c r="H1151" s="1" t="s">
        <v>490</v>
      </c>
      <c r="I1151" s="1" t="s">
        <v>122</v>
      </c>
      <c r="J1151" s="1" t="s">
        <v>491</v>
      </c>
      <c r="K1151" s="1" t="s">
        <v>494</v>
      </c>
      <c r="L1151" s="1"/>
      <c r="M1151" s="1" t="s">
        <v>494</v>
      </c>
      <c r="N1151" s="1" t="s">
        <v>495</v>
      </c>
      <c r="O1151" s="1" t="s">
        <v>496</v>
      </c>
      <c r="P1151" s="20">
        <v>3</v>
      </c>
      <c r="Q1151" s="1" t="s">
        <v>518</v>
      </c>
      <c r="R1151" s="21" t="s">
        <v>519</v>
      </c>
      <c r="S1151" s="1" t="s">
        <v>506</v>
      </c>
    </row>
    <row r="1152" spans="1:19" ht="24" customHeight="1" x14ac:dyDescent="0.15">
      <c r="A1152" s="1" t="s">
        <v>119</v>
      </c>
      <c r="B1152" s="1" t="s">
        <v>120</v>
      </c>
      <c r="C1152" s="1">
        <v>12073</v>
      </c>
      <c r="D1152" s="18">
        <v>10</v>
      </c>
      <c r="E1152" s="18">
        <v>6.48724437</v>
      </c>
      <c r="F1152" s="18">
        <v>-75.236397460000006</v>
      </c>
      <c r="G1152" s="1">
        <v>10</v>
      </c>
      <c r="H1152" s="1" t="s">
        <v>490</v>
      </c>
      <c r="I1152" s="1" t="s">
        <v>122</v>
      </c>
      <c r="J1152" s="1" t="s">
        <v>491</v>
      </c>
      <c r="K1152" s="1" t="s">
        <v>494</v>
      </c>
      <c r="L1152" s="1"/>
      <c r="M1152" s="1" t="s">
        <v>494</v>
      </c>
      <c r="N1152" s="1" t="s">
        <v>495</v>
      </c>
      <c r="O1152" s="1" t="s">
        <v>496</v>
      </c>
      <c r="P1152" s="20">
        <v>3</v>
      </c>
      <c r="Q1152" s="1" t="s">
        <v>518</v>
      </c>
      <c r="R1152" s="21" t="s">
        <v>519</v>
      </c>
      <c r="S1152" s="1" t="s">
        <v>506</v>
      </c>
    </row>
    <row r="1153" spans="1:19" ht="24" customHeight="1" x14ac:dyDescent="0.15">
      <c r="A1153" s="1" t="s">
        <v>119</v>
      </c>
      <c r="B1153" s="1" t="s">
        <v>120</v>
      </c>
      <c r="C1153" s="1">
        <v>12074</v>
      </c>
      <c r="D1153" s="18">
        <v>10</v>
      </c>
      <c r="E1153" s="18">
        <v>6.4872675500000003</v>
      </c>
      <c r="F1153" s="18">
        <v>-75.236484439999998</v>
      </c>
      <c r="G1153" s="1">
        <v>10</v>
      </c>
      <c r="H1153" s="1" t="s">
        <v>490</v>
      </c>
      <c r="I1153" s="1" t="s">
        <v>122</v>
      </c>
      <c r="J1153" s="1" t="s">
        <v>491</v>
      </c>
      <c r="K1153" s="1" t="s">
        <v>494</v>
      </c>
      <c r="L1153" s="1"/>
      <c r="M1153" s="1" t="s">
        <v>494</v>
      </c>
      <c r="N1153" s="1" t="s">
        <v>495</v>
      </c>
      <c r="O1153" s="1" t="s">
        <v>496</v>
      </c>
      <c r="P1153" s="20">
        <v>3</v>
      </c>
      <c r="Q1153" s="1" t="s">
        <v>518</v>
      </c>
      <c r="R1153" s="21" t="s">
        <v>519</v>
      </c>
      <c r="S1153" s="1" t="s">
        <v>506</v>
      </c>
    </row>
    <row r="1154" spans="1:19" ht="24" customHeight="1" x14ac:dyDescent="0.15">
      <c r="A1154" s="1" t="s">
        <v>119</v>
      </c>
      <c r="B1154" s="1" t="s">
        <v>120</v>
      </c>
      <c r="C1154" s="1">
        <v>12075</v>
      </c>
      <c r="D1154" s="18">
        <v>10</v>
      </c>
      <c r="E1154" s="18">
        <v>6.48728617</v>
      </c>
      <c r="F1154" s="18">
        <v>-75.236572480000007</v>
      </c>
      <c r="G1154" s="1">
        <v>10</v>
      </c>
      <c r="H1154" s="1" t="s">
        <v>490</v>
      </c>
      <c r="I1154" s="1" t="s">
        <v>122</v>
      </c>
      <c r="J1154" s="1" t="s">
        <v>491</v>
      </c>
      <c r="K1154" s="1" t="s">
        <v>494</v>
      </c>
      <c r="L1154" s="1"/>
      <c r="M1154" s="1" t="s">
        <v>494</v>
      </c>
      <c r="N1154" s="1" t="s">
        <v>495</v>
      </c>
      <c r="O1154" s="1" t="s">
        <v>496</v>
      </c>
      <c r="P1154" s="20">
        <v>3</v>
      </c>
      <c r="Q1154" s="1" t="s">
        <v>518</v>
      </c>
      <c r="R1154" s="21" t="s">
        <v>519</v>
      </c>
      <c r="S1154" s="1" t="s">
        <v>506</v>
      </c>
    </row>
    <row r="1155" spans="1:19" ht="24" customHeight="1" x14ac:dyDescent="0.15">
      <c r="A1155" s="1" t="s">
        <v>119</v>
      </c>
      <c r="B1155" s="1" t="s">
        <v>120</v>
      </c>
      <c r="C1155" s="1">
        <v>12076</v>
      </c>
      <c r="D1155" s="18">
        <v>10</v>
      </c>
      <c r="E1155" s="18">
        <v>6.4873012699999997</v>
      </c>
      <c r="F1155" s="18">
        <v>-75.236661280000007</v>
      </c>
      <c r="G1155" s="1">
        <v>10</v>
      </c>
      <c r="H1155" s="1" t="s">
        <v>490</v>
      </c>
      <c r="I1155" s="1" t="s">
        <v>122</v>
      </c>
      <c r="J1155" s="1" t="s">
        <v>491</v>
      </c>
      <c r="K1155" s="1" t="s">
        <v>494</v>
      </c>
      <c r="L1155" s="1"/>
      <c r="M1155" s="1" t="s">
        <v>494</v>
      </c>
      <c r="N1155" s="1" t="s">
        <v>495</v>
      </c>
      <c r="O1155" s="1" t="s">
        <v>496</v>
      </c>
      <c r="P1155" s="20">
        <v>3</v>
      </c>
      <c r="Q1155" s="1" t="s">
        <v>518</v>
      </c>
      <c r="R1155" s="21" t="s">
        <v>519</v>
      </c>
      <c r="S1155" s="1" t="s">
        <v>506</v>
      </c>
    </row>
    <row r="1156" spans="1:19" ht="24" customHeight="1" x14ac:dyDescent="0.15">
      <c r="A1156" s="1" t="s">
        <v>119</v>
      </c>
      <c r="B1156" s="1" t="s">
        <v>120</v>
      </c>
      <c r="C1156" s="1">
        <v>12077</v>
      </c>
      <c r="D1156" s="18">
        <v>10</v>
      </c>
      <c r="E1156" s="18">
        <v>6.4873145799999996</v>
      </c>
      <c r="F1156" s="18">
        <v>-75.236750569999998</v>
      </c>
      <c r="G1156" s="1">
        <v>10</v>
      </c>
      <c r="H1156" s="1" t="s">
        <v>490</v>
      </c>
      <c r="I1156" s="1" t="s">
        <v>122</v>
      </c>
      <c r="J1156" s="1" t="s">
        <v>491</v>
      </c>
      <c r="K1156" s="1" t="s">
        <v>494</v>
      </c>
      <c r="L1156" s="1"/>
      <c r="M1156" s="1" t="s">
        <v>494</v>
      </c>
      <c r="N1156" s="1" t="s">
        <v>495</v>
      </c>
      <c r="O1156" s="1" t="s">
        <v>496</v>
      </c>
      <c r="P1156" s="20">
        <v>3</v>
      </c>
      <c r="Q1156" s="1" t="s">
        <v>518</v>
      </c>
      <c r="R1156" s="21" t="s">
        <v>519</v>
      </c>
      <c r="S1156" s="1" t="s">
        <v>506</v>
      </c>
    </row>
    <row r="1157" spans="1:19" ht="24" customHeight="1" x14ac:dyDescent="0.15">
      <c r="A1157" s="1" t="s">
        <v>119</v>
      </c>
      <c r="B1157" s="1" t="s">
        <v>120</v>
      </c>
      <c r="C1157" s="1">
        <v>12078</v>
      </c>
      <c r="D1157" s="18">
        <v>10</v>
      </c>
      <c r="E1157" s="18">
        <v>6.4873281900000004</v>
      </c>
      <c r="F1157" s="18">
        <v>-75.23683973</v>
      </c>
      <c r="G1157" s="1">
        <v>10</v>
      </c>
      <c r="H1157" s="1" t="s">
        <v>490</v>
      </c>
      <c r="I1157" s="1" t="s">
        <v>122</v>
      </c>
      <c r="J1157" s="1" t="s">
        <v>491</v>
      </c>
      <c r="K1157" s="1" t="s">
        <v>494</v>
      </c>
      <c r="L1157" s="1"/>
      <c r="M1157" s="1" t="s">
        <v>494</v>
      </c>
      <c r="N1157" s="1" t="s">
        <v>495</v>
      </c>
      <c r="O1157" s="1" t="s">
        <v>496</v>
      </c>
      <c r="P1157" s="20">
        <v>3</v>
      </c>
      <c r="Q1157" s="1" t="s">
        <v>518</v>
      </c>
      <c r="R1157" s="21" t="s">
        <v>519</v>
      </c>
      <c r="S1157" s="1" t="s">
        <v>506</v>
      </c>
    </row>
    <row r="1158" spans="1:19" ht="24" customHeight="1" x14ac:dyDescent="0.15">
      <c r="A1158" s="1" t="s">
        <v>119</v>
      </c>
      <c r="B1158" s="1" t="s">
        <v>120</v>
      </c>
      <c r="C1158" s="1">
        <v>12079</v>
      </c>
      <c r="D1158" s="18">
        <v>10</v>
      </c>
      <c r="E1158" s="18">
        <v>6.4873416600000002</v>
      </c>
      <c r="F1158" s="18">
        <v>-75.236928910000003</v>
      </c>
      <c r="G1158" s="1">
        <v>10</v>
      </c>
      <c r="H1158" s="1" t="s">
        <v>490</v>
      </c>
      <c r="I1158" s="1" t="s">
        <v>122</v>
      </c>
      <c r="J1158" s="1" t="s">
        <v>491</v>
      </c>
      <c r="K1158" s="1" t="s">
        <v>494</v>
      </c>
      <c r="L1158" s="1"/>
      <c r="M1158" s="1" t="s">
        <v>494</v>
      </c>
      <c r="N1158" s="1" t="s">
        <v>495</v>
      </c>
      <c r="O1158" s="1" t="s">
        <v>496</v>
      </c>
      <c r="P1158" s="20">
        <v>3</v>
      </c>
      <c r="Q1158" s="1" t="s">
        <v>518</v>
      </c>
      <c r="R1158" s="21" t="s">
        <v>519</v>
      </c>
      <c r="S1158" s="1" t="s">
        <v>506</v>
      </c>
    </row>
    <row r="1159" spans="1:19" ht="24" customHeight="1" x14ac:dyDescent="0.15">
      <c r="A1159" s="1" t="s">
        <v>119</v>
      </c>
      <c r="B1159" s="1" t="s">
        <v>120</v>
      </c>
      <c r="C1159" s="1">
        <v>12080</v>
      </c>
      <c r="D1159" s="18">
        <v>10</v>
      </c>
      <c r="E1159" s="18">
        <v>6.4873557899999996</v>
      </c>
      <c r="F1159" s="18">
        <v>-75.23701801</v>
      </c>
      <c r="G1159" s="1">
        <v>10</v>
      </c>
      <c r="H1159" s="1" t="s">
        <v>490</v>
      </c>
      <c r="I1159" s="1" t="s">
        <v>122</v>
      </c>
      <c r="J1159" s="1" t="s">
        <v>491</v>
      </c>
      <c r="K1159" s="1" t="s">
        <v>494</v>
      </c>
      <c r="L1159" s="1"/>
      <c r="M1159" s="1" t="s">
        <v>494</v>
      </c>
      <c r="N1159" s="1" t="s">
        <v>495</v>
      </c>
      <c r="O1159" s="1" t="s">
        <v>496</v>
      </c>
      <c r="P1159" s="20">
        <v>3</v>
      </c>
      <c r="Q1159" s="1" t="s">
        <v>518</v>
      </c>
      <c r="R1159" s="21" t="s">
        <v>519</v>
      </c>
      <c r="S1159" s="1" t="s">
        <v>506</v>
      </c>
    </row>
    <row r="1160" spans="1:19" ht="24" customHeight="1" x14ac:dyDescent="0.15">
      <c r="A1160" s="1" t="s">
        <v>119</v>
      </c>
      <c r="B1160" s="1" t="s">
        <v>120</v>
      </c>
      <c r="C1160" s="1">
        <v>12081</v>
      </c>
      <c r="D1160" s="18">
        <v>10</v>
      </c>
      <c r="E1160" s="18">
        <v>6.4873722300000001</v>
      </c>
      <c r="F1160" s="18">
        <v>-75.237106710000006</v>
      </c>
      <c r="G1160" s="1">
        <v>10</v>
      </c>
      <c r="H1160" s="1" t="s">
        <v>490</v>
      </c>
      <c r="I1160" s="1" t="s">
        <v>122</v>
      </c>
      <c r="J1160" s="1" t="s">
        <v>491</v>
      </c>
      <c r="K1160" s="1" t="s">
        <v>494</v>
      </c>
      <c r="L1160" s="1"/>
      <c r="M1160" s="1" t="s">
        <v>494</v>
      </c>
      <c r="N1160" s="1" t="s">
        <v>495</v>
      </c>
      <c r="O1160" s="1" t="s">
        <v>496</v>
      </c>
      <c r="P1160" s="20">
        <v>3</v>
      </c>
      <c r="Q1160" s="1" t="s">
        <v>518</v>
      </c>
      <c r="R1160" s="21" t="s">
        <v>519</v>
      </c>
      <c r="S1160" s="1" t="s">
        <v>506</v>
      </c>
    </row>
    <row r="1161" spans="1:19" ht="24" customHeight="1" x14ac:dyDescent="0.15">
      <c r="A1161" s="1" t="s">
        <v>119</v>
      </c>
      <c r="B1161" s="1" t="s">
        <v>120</v>
      </c>
      <c r="C1161" s="1">
        <v>12082</v>
      </c>
      <c r="D1161" s="18">
        <v>10</v>
      </c>
      <c r="E1161" s="18">
        <v>6.4873928899999997</v>
      </c>
      <c r="F1161" s="18">
        <v>-75.237194450000004</v>
      </c>
      <c r="G1161" s="1">
        <v>10</v>
      </c>
      <c r="H1161" s="1" t="s">
        <v>490</v>
      </c>
      <c r="I1161" s="1" t="s">
        <v>122</v>
      </c>
      <c r="J1161" s="1" t="s">
        <v>491</v>
      </c>
      <c r="K1161" s="1" t="s">
        <v>494</v>
      </c>
      <c r="L1161" s="1"/>
      <c r="M1161" s="1" t="s">
        <v>494</v>
      </c>
      <c r="N1161" s="1" t="s">
        <v>495</v>
      </c>
      <c r="O1161" s="1" t="s">
        <v>496</v>
      </c>
      <c r="P1161" s="20">
        <v>3</v>
      </c>
      <c r="Q1161" s="1" t="s">
        <v>518</v>
      </c>
      <c r="R1161" s="21" t="s">
        <v>519</v>
      </c>
      <c r="S1161" s="1" t="s">
        <v>506</v>
      </c>
    </row>
    <row r="1162" spans="1:19" ht="24" customHeight="1" x14ac:dyDescent="0.15">
      <c r="A1162" s="1" t="s">
        <v>119</v>
      </c>
      <c r="B1162" s="1" t="s">
        <v>120</v>
      </c>
      <c r="C1162" s="1">
        <v>12083</v>
      </c>
      <c r="D1162" s="18">
        <v>10</v>
      </c>
      <c r="E1162" s="18">
        <v>6.48741901</v>
      </c>
      <c r="F1162" s="18">
        <v>-75.237280839999997</v>
      </c>
      <c r="G1162" s="1">
        <v>10</v>
      </c>
      <c r="H1162" s="1" t="s">
        <v>490</v>
      </c>
      <c r="I1162" s="1" t="s">
        <v>122</v>
      </c>
      <c r="J1162" s="1" t="s">
        <v>491</v>
      </c>
      <c r="K1162" s="1" t="s">
        <v>494</v>
      </c>
      <c r="L1162" s="1"/>
      <c r="M1162" s="1" t="s">
        <v>494</v>
      </c>
      <c r="N1162" s="1" t="s">
        <v>495</v>
      </c>
      <c r="O1162" s="1" t="s">
        <v>496</v>
      </c>
      <c r="P1162" s="20">
        <v>3</v>
      </c>
      <c r="Q1162" s="1" t="s">
        <v>518</v>
      </c>
      <c r="R1162" s="21" t="s">
        <v>519</v>
      </c>
      <c r="S1162" s="1" t="s">
        <v>506</v>
      </c>
    </row>
    <row r="1163" spans="1:19" ht="24" customHeight="1" x14ac:dyDescent="0.15">
      <c r="A1163" s="1" t="s">
        <v>119</v>
      </c>
      <c r="B1163" s="1" t="s">
        <v>120</v>
      </c>
      <c r="C1163" s="1">
        <v>12084</v>
      </c>
      <c r="D1163" s="18">
        <v>10</v>
      </c>
      <c r="E1163" s="18">
        <v>6.4874527899999999</v>
      </c>
      <c r="F1163" s="18">
        <v>-75.237364450000001</v>
      </c>
      <c r="G1163" s="1">
        <v>10</v>
      </c>
      <c r="H1163" s="1" t="s">
        <v>490</v>
      </c>
      <c r="I1163" s="1" t="s">
        <v>122</v>
      </c>
      <c r="J1163" s="1" t="s">
        <v>491</v>
      </c>
      <c r="K1163" s="1" t="s">
        <v>494</v>
      </c>
      <c r="L1163" s="1"/>
      <c r="M1163" s="1" t="s">
        <v>494</v>
      </c>
      <c r="N1163" s="1" t="s">
        <v>495</v>
      </c>
      <c r="O1163" s="1" t="s">
        <v>496</v>
      </c>
      <c r="P1163" s="20">
        <v>3</v>
      </c>
      <c r="Q1163" s="1" t="s">
        <v>518</v>
      </c>
      <c r="R1163" s="21" t="s">
        <v>519</v>
      </c>
      <c r="S1163" s="1" t="s">
        <v>506</v>
      </c>
    </row>
    <row r="1164" spans="1:19" ht="24" customHeight="1" x14ac:dyDescent="0.15">
      <c r="A1164" s="1" t="s">
        <v>119</v>
      </c>
      <c r="B1164" s="1" t="s">
        <v>120</v>
      </c>
      <c r="C1164" s="1">
        <v>12085</v>
      </c>
      <c r="D1164" s="18">
        <v>10</v>
      </c>
      <c r="E1164" s="18">
        <v>6.4874881200000001</v>
      </c>
      <c r="F1164" s="18">
        <v>-75.237447509999996</v>
      </c>
      <c r="G1164" s="1">
        <v>10</v>
      </c>
      <c r="H1164" s="1" t="s">
        <v>490</v>
      </c>
      <c r="I1164" s="1" t="s">
        <v>122</v>
      </c>
      <c r="J1164" s="1" t="s">
        <v>491</v>
      </c>
      <c r="K1164" s="1" t="s">
        <v>494</v>
      </c>
      <c r="L1164" s="1"/>
      <c r="M1164" s="1" t="s">
        <v>494</v>
      </c>
      <c r="N1164" s="1" t="s">
        <v>495</v>
      </c>
      <c r="O1164" s="1" t="s">
        <v>496</v>
      </c>
      <c r="P1164" s="20">
        <v>3</v>
      </c>
      <c r="Q1164" s="1" t="s">
        <v>518</v>
      </c>
      <c r="R1164" s="21" t="s">
        <v>519</v>
      </c>
      <c r="S1164" s="1" t="s">
        <v>506</v>
      </c>
    </row>
    <row r="1165" spans="1:19" ht="24" customHeight="1" x14ac:dyDescent="0.15">
      <c r="A1165" s="1" t="s">
        <v>119</v>
      </c>
      <c r="B1165" s="1" t="s">
        <v>120</v>
      </c>
      <c r="C1165" s="1">
        <v>12086</v>
      </c>
      <c r="D1165" s="18">
        <v>10</v>
      </c>
      <c r="E1165" s="18">
        <v>6.4875200099999999</v>
      </c>
      <c r="F1165" s="18">
        <v>-75.237531840000003</v>
      </c>
      <c r="G1165" s="1">
        <v>10</v>
      </c>
      <c r="H1165" s="1" t="s">
        <v>490</v>
      </c>
      <c r="I1165" s="1" t="s">
        <v>122</v>
      </c>
      <c r="J1165" s="1" t="s">
        <v>491</v>
      </c>
      <c r="K1165" s="1" t="s">
        <v>494</v>
      </c>
      <c r="L1165" s="1"/>
      <c r="M1165" s="1" t="s">
        <v>494</v>
      </c>
      <c r="N1165" s="1" t="s">
        <v>495</v>
      </c>
      <c r="O1165" s="1" t="s">
        <v>496</v>
      </c>
      <c r="P1165" s="20">
        <v>3</v>
      </c>
      <c r="Q1165" s="1" t="s">
        <v>518</v>
      </c>
      <c r="R1165" s="21" t="s">
        <v>519</v>
      </c>
      <c r="S1165" s="1" t="s">
        <v>506</v>
      </c>
    </row>
    <row r="1166" spans="1:19" ht="24" customHeight="1" x14ac:dyDescent="0.15">
      <c r="A1166" s="1" t="s">
        <v>119</v>
      </c>
      <c r="B1166" s="1" t="s">
        <v>120</v>
      </c>
      <c r="C1166" s="1">
        <v>12087</v>
      </c>
      <c r="D1166" s="18">
        <v>10</v>
      </c>
      <c r="E1166" s="18">
        <v>6.4875454699999997</v>
      </c>
      <c r="F1166" s="18">
        <v>-75.237618350000005</v>
      </c>
      <c r="G1166" s="1">
        <v>10</v>
      </c>
      <c r="H1166" s="1" t="s">
        <v>490</v>
      </c>
      <c r="I1166" s="1" t="s">
        <v>122</v>
      </c>
      <c r="J1166" s="1" t="s">
        <v>491</v>
      </c>
      <c r="K1166" s="1" t="s">
        <v>494</v>
      </c>
      <c r="L1166" s="1"/>
      <c r="M1166" s="1" t="s">
        <v>494</v>
      </c>
      <c r="N1166" s="1" t="s">
        <v>495</v>
      </c>
      <c r="O1166" s="1" t="s">
        <v>496</v>
      </c>
      <c r="P1166" s="20">
        <v>3</v>
      </c>
      <c r="Q1166" s="1" t="s">
        <v>518</v>
      </c>
      <c r="R1166" s="21" t="s">
        <v>519</v>
      </c>
      <c r="S1166" s="1" t="s">
        <v>506</v>
      </c>
    </row>
    <row r="1167" spans="1:19" ht="24" customHeight="1" x14ac:dyDescent="0.15">
      <c r="A1167" s="1" t="s">
        <v>119</v>
      </c>
      <c r="B1167" s="1" t="s">
        <v>120</v>
      </c>
      <c r="C1167" s="1">
        <v>12088</v>
      </c>
      <c r="D1167" s="18">
        <v>10</v>
      </c>
      <c r="E1167" s="18">
        <v>6.48756354</v>
      </c>
      <c r="F1167" s="18">
        <v>-75.237706739999993</v>
      </c>
      <c r="G1167" s="1">
        <v>10</v>
      </c>
      <c r="H1167" s="1" t="s">
        <v>490</v>
      </c>
      <c r="I1167" s="1" t="s">
        <v>122</v>
      </c>
      <c r="J1167" s="1" t="s">
        <v>491</v>
      </c>
      <c r="K1167" s="1" t="s">
        <v>494</v>
      </c>
      <c r="L1167" s="1"/>
      <c r="M1167" s="1" t="s">
        <v>494</v>
      </c>
      <c r="N1167" s="1" t="s">
        <v>495</v>
      </c>
      <c r="O1167" s="1" t="s">
        <v>496</v>
      </c>
      <c r="P1167" s="20">
        <v>3</v>
      </c>
      <c r="Q1167" s="1" t="s">
        <v>518</v>
      </c>
      <c r="R1167" s="21" t="s">
        <v>519</v>
      </c>
      <c r="S1167" s="1" t="s">
        <v>506</v>
      </c>
    </row>
    <row r="1168" spans="1:19" ht="24" customHeight="1" x14ac:dyDescent="0.15">
      <c r="A1168" s="1" t="s">
        <v>119</v>
      </c>
      <c r="B1168" s="1" t="s">
        <v>120</v>
      </c>
      <c r="C1168" s="1">
        <v>12089</v>
      </c>
      <c r="D1168" s="18">
        <v>10</v>
      </c>
      <c r="E1168" s="18">
        <v>6.4875720599999998</v>
      </c>
      <c r="F1168" s="18">
        <v>-75.237796639999999</v>
      </c>
      <c r="G1168" s="1">
        <v>10</v>
      </c>
      <c r="H1168" s="1" t="s">
        <v>490</v>
      </c>
      <c r="I1168" s="1" t="s">
        <v>122</v>
      </c>
      <c r="J1168" s="1" t="s">
        <v>491</v>
      </c>
      <c r="K1168" s="1" t="s">
        <v>494</v>
      </c>
      <c r="L1168" s="1"/>
      <c r="M1168" s="1" t="s">
        <v>494</v>
      </c>
      <c r="N1168" s="1" t="s">
        <v>495</v>
      </c>
      <c r="O1168" s="1" t="s">
        <v>496</v>
      </c>
      <c r="P1168" s="20">
        <v>3</v>
      </c>
      <c r="Q1168" s="1" t="s">
        <v>518</v>
      </c>
      <c r="R1168" s="21" t="s">
        <v>519</v>
      </c>
      <c r="S1168" s="1" t="s">
        <v>506</v>
      </c>
    </row>
    <row r="1169" spans="1:19" ht="24" customHeight="1" x14ac:dyDescent="0.15">
      <c r="A1169" s="1" t="s">
        <v>119</v>
      </c>
      <c r="B1169" s="1" t="s">
        <v>120</v>
      </c>
      <c r="C1169" s="1">
        <v>12090</v>
      </c>
      <c r="D1169" s="18">
        <v>10</v>
      </c>
      <c r="E1169" s="18">
        <v>6.48758838</v>
      </c>
      <c r="F1169" s="18">
        <v>-75.237885379999994</v>
      </c>
      <c r="G1169" s="1">
        <v>10</v>
      </c>
      <c r="H1169" s="1" t="s">
        <v>490</v>
      </c>
      <c r="I1169" s="1" t="s">
        <v>122</v>
      </c>
      <c r="J1169" s="1" t="s">
        <v>491</v>
      </c>
      <c r="K1169" s="1" t="s">
        <v>494</v>
      </c>
      <c r="L1169" s="1"/>
      <c r="M1169" s="1" t="s">
        <v>494</v>
      </c>
      <c r="N1169" s="1" t="s">
        <v>495</v>
      </c>
      <c r="O1169" s="1" t="s">
        <v>496</v>
      </c>
      <c r="P1169" s="20">
        <v>3</v>
      </c>
      <c r="Q1169" s="1" t="s">
        <v>518</v>
      </c>
      <c r="R1169" s="21" t="s">
        <v>519</v>
      </c>
      <c r="S1169" s="1" t="s">
        <v>506</v>
      </c>
    </row>
    <row r="1170" spans="1:19" ht="24" customHeight="1" x14ac:dyDescent="0.15">
      <c r="A1170" s="1" t="s">
        <v>119</v>
      </c>
      <c r="B1170" s="1" t="s">
        <v>120</v>
      </c>
      <c r="C1170" s="1">
        <v>12091</v>
      </c>
      <c r="D1170" s="18">
        <v>10</v>
      </c>
      <c r="E1170" s="18">
        <v>6.4876120300000002</v>
      </c>
      <c r="F1170" s="18">
        <v>-75.237972330000005</v>
      </c>
      <c r="G1170" s="1">
        <v>10</v>
      </c>
      <c r="H1170" s="1" t="s">
        <v>490</v>
      </c>
      <c r="I1170" s="1" t="s">
        <v>122</v>
      </c>
      <c r="J1170" s="1" t="s">
        <v>491</v>
      </c>
      <c r="K1170" s="1" t="s">
        <v>494</v>
      </c>
      <c r="L1170" s="1"/>
      <c r="M1170" s="1" t="s">
        <v>494</v>
      </c>
      <c r="N1170" s="1" t="s">
        <v>495</v>
      </c>
      <c r="O1170" s="1" t="s">
        <v>496</v>
      </c>
      <c r="P1170" s="20">
        <v>3</v>
      </c>
      <c r="Q1170" s="1" t="s">
        <v>518</v>
      </c>
      <c r="R1170" s="21" t="s">
        <v>519</v>
      </c>
      <c r="S1170" s="1" t="s">
        <v>506</v>
      </c>
    </row>
    <row r="1171" spans="1:19" ht="24" customHeight="1" x14ac:dyDescent="0.15">
      <c r="A1171" s="1" t="s">
        <v>119</v>
      </c>
      <c r="B1171" s="1" t="s">
        <v>120</v>
      </c>
      <c r="C1171" s="1">
        <v>12092</v>
      </c>
      <c r="D1171" s="18">
        <v>10</v>
      </c>
      <c r="E1171" s="18">
        <v>6.4876406099999997</v>
      </c>
      <c r="F1171" s="18">
        <v>-75.238057760000004</v>
      </c>
      <c r="G1171" s="1">
        <v>10</v>
      </c>
      <c r="H1171" s="1" t="s">
        <v>490</v>
      </c>
      <c r="I1171" s="1" t="s">
        <v>122</v>
      </c>
      <c r="J1171" s="1" t="s">
        <v>491</v>
      </c>
      <c r="K1171" s="1" t="s">
        <v>494</v>
      </c>
      <c r="L1171" s="1"/>
      <c r="M1171" s="1" t="s">
        <v>494</v>
      </c>
      <c r="N1171" s="1" t="s">
        <v>495</v>
      </c>
      <c r="O1171" s="1" t="s">
        <v>496</v>
      </c>
      <c r="P1171" s="20">
        <v>3</v>
      </c>
      <c r="Q1171" s="1" t="s">
        <v>518</v>
      </c>
      <c r="R1171" s="21" t="s">
        <v>519</v>
      </c>
      <c r="S1171" s="1" t="s">
        <v>506</v>
      </c>
    </row>
    <row r="1172" spans="1:19" ht="24" customHeight="1" x14ac:dyDescent="0.15">
      <c r="A1172" s="1" t="s">
        <v>119</v>
      </c>
      <c r="B1172" s="1" t="s">
        <v>120</v>
      </c>
      <c r="C1172" s="1">
        <v>12093</v>
      </c>
      <c r="D1172" s="18">
        <v>10</v>
      </c>
      <c r="E1172" s="18">
        <v>6.4876743399999999</v>
      </c>
      <c r="F1172" s="18">
        <v>-75.238141510000005</v>
      </c>
      <c r="G1172" s="1">
        <v>10</v>
      </c>
      <c r="H1172" s="1" t="s">
        <v>490</v>
      </c>
      <c r="I1172" s="1" t="s">
        <v>122</v>
      </c>
      <c r="J1172" s="1" t="s">
        <v>491</v>
      </c>
      <c r="K1172" s="1" t="s">
        <v>494</v>
      </c>
      <c r="L1172" s="1"/>
      <c r="M1172" s="1" t="s">
        <v>494</v>
      </c>
      <c r="N1172" s="1" t="s">
        <v>495</v>
      </c>
      <c r="O1172" s="1" t="s">
        <v>496</v>
      </c>
      <c r="P1172" s="20">
        <v>3</v>
      </c>
      <c r="Q1172" s="1" t="s">
        <v>518</v>
      </c>
      <c r="R1172" s="21" t="s">
        <v>519</v>
      </c>
      <c r="S1172" s="1" t="s">
        <v>506</v>
      </c>
    </row>
    <row r="1173" spans="1:19" ht="24" customHeight="1" x14ac:dyDescent="0.15">
      <c r="A1173" s="1" t="s">
        <v>119</v>
      </c>
      <c r="B1173" s="1" t="s">
        <v>120</v>
      </c>
      <c r="C1173" s="1">
        <v>12094</v>
      </c>
      <c r="D1173" s="18">
        <v>10</v>
      </c>
      <c r="E1173" s="18">
        <v>6.4877100299999997</v>
      </c>
      <c r="F1173" s="18">
        <v>-75.238224410000001</v>
      </c>
      <c r="G1173" s="1">
        <v>10</v>
      </c>
      <c r="H1173" s="1" t="s">
        <v>490</v>
      </c>
      <c r="I1173" s="1" t="s">
        <v>122</v>
      </c>
      <c r="J1173" s="1" t="s">
        <v>491</v>
      </c>
      <c r="K1173" s="1" t="s">
        <v>494</v>
      </c>
      <c r="L1173" s="1"/>
      <c r="M1173" s="1" t="s">
        <v>494</v>
      </c>
      <c r="N1173" s="1" t="s">
        <v>495</v>
      </c>
      <c r="O1173" s="1" t="s">
        <v>496</v>
      </c>
      <c r="P1173" s="20">
        <v>3</v>
      </c>
      <c r="Q1173" s="1" t="s">
        <v>518</v>
      </c>
      <c r="R1173" s="21" t="s">
        <v>519</v>
      </c>
      <c r="S1173" s="1" t="s">
        <v>506</v>
      </c>
    </row>
    <row r="1174" spans="1:19" ht="24" customHeight="1" x14ac:dyDescent="0.15">
      <c r="A1174" s="1" t="s">
        <v>119</v>
      </c>
      <c r="B1174" s="1" t="s">
        <v>120</v>
      </c>
      <c r="C1174" s="1">
        <v>12095</v>
      </c>
      <c r="D1174" s="18">
        <v>10</v>
      </c>
      <c r="E1174" s="18">
        <v>6.4877420299999997</v>
      </c>
      <c r="F1174" s="18">
        <v>-75.238308829999994</v>
      </c>
      <c r="G1174" s="1">
        <v>10</v>
      </c>
      <c r="H1174" s="1" t="s">
        <v>490</v>
      </c>
      <c r="I1174" s="1" t="s">
        <v>122</v>
      </c>
      <c r="J1174" s="1" t="s">
        <v>491</v>
      </c>
      <c r="K1174" s="1" t="s">
        <v>494</v>
      </c>
      <c r="L1174" s="1"/>
      <c r="M1174" s="1" t="s">
        <v>494</v>
      </c>
      <c r="N1174" s="1" t="s">
        <v>495</v>
      </c>
      <c r="O1174" s="1" t="s">
        <v>496</v>
      </c>
      <c r="P1174" s="20">
        <v>3</v>
      </c>
      <c r="Q1174" s="1" t="s">
        <v>518</v>
      </c>
      <c r="R1174" s="21" t="s">
        <v>519</v>
      </c>
      <c r="S1174" s="1" t="s">
        <v>506</v>
      </c>
    </row>
    <row r="1175" spans="1:19" ht="24" customHeight="1" x14ac:dyDescent="0.15">
      <c r="A1175" s="1" t="s">
        <v>119</v>
      </c>
      <c r="B1175" s="1" t="s">
        <v>120</v>
      </c>
      <c r="C1175" s="1">
        <v>12096</v>
      </c>
      <c r="D1175" s="18">
        <v>10</v>
      </c>
      <c r="E1175" s="18">
        <v>6.4877688600000001</v>
      </c>
      <c r="F1175" s="18">
        <v>-75.238395019999999</v>
      </c>
      <c r="G1175" s="1">
        <v>10</v>
      </c>
      <c r="H1175" s="1" t="s">
        <v>490</v>
      </c>
      <c r="I1175" s="1" t="s">
        <v>122</v>
      </c>
      <c r="J1175" s="1" t="s">
        <v>491</v>
      </c>
      <c r="K1175" s="1" t="s">
        <v>494</v>
      </c>
      <c r="L1175" s="1"/>
      <c r="M1175" s="1" t="s">
        <v>494</v>
      </c>
      <c r="N1175" s="1" t="s">
        <v>495</v>
      </c>
      <c r="O1175" s="1" t="s">
        <v>496</v>
      </c>
      <c r="P1175" s="20">
        <v>3</v>
      </c>
      <c r="Q1175" s="1" t="s">
        <v>518</v>
      </c>
      <c r="R1175" s="21" t="s">
        <v>519</v>
      </c>
      <c r="S1175" s="1" t="s">
        <v>506</v>
      </c>
    </row>
    <row r="1176" spans="1:19" ht="24" customHeight="1" x14ac:dyDescent="0.15">
      <c r="A1176" s="1" t="s">
        <v>119</v>
      </c>
      <c r="B1176" s="1" t="s">
        <v>120</v>
      </c>
      <c r="C1176" s="1">
        <v>12097</v>
      </c>
      <c r="D1176" s="18">
        <v>10</v>
      </c>
      <c r="E1176" s="18">
        <v>6.4877946499999997</v>
      </c>
      <c r="F1176" s="18">
        <v>-75.238481570000005</v>
      </c>
      <c r="G1176" s="1">
        <v>10</v>
      </c>
      <c r="H1176" s="1" t="s">
        <v>490</v>
      </c>
      <c r="I1176" s="1" t="s">
        <v>122</v>
      </c>
      <c r="J1176" s="1" t="s">
        <v>491</v>
      </c>
      <c r="K1176" s="1" t="s">
        <v>494</v>
      </c>
      <c r="L1176" s="1"/>
      <c r="M1176" s="1" t="s">
        <v>494</v>
      </c>
      <c r="N1176" s="1" t="s">
        <v>495</v>
      </c>
      <c r="O1176" s="1" t="s">
        <v>496</v>
      </c>
      <c r="P1176" s="20">
        <v>3</v>
      </c>
      <c r="Q1176" s="1" t="s">
        <v>518</v>
      </c>
      <c r="R1176" s="21" t="s">
        <v>519</v>
      </c>
      <c r="S1176" s="1" t="s">
        <v>506</v>
      </c>
    </row>
    <row r="1177" spans="1:19" ht="24" customHeight="1" x14ac:dyDescent="0.15">
      <c r="A1177" s="1" t="s">
        <v>119</v>
      </c>
      <c r="B1177" s="1" t="s">
        <v>120</v>
      </c>
      <c r="C1177" s="1">
        <v>12098</v>
      </c>
      <c r="D1177" s="18">
        <v>10</v>
      </c>
      <c r="E1177" s="18">
        <v>6.4878194300000001</v>
      </c>
      <c r="F1177" s="18">
        <v>-75.238568389999998</v>
      </c>
      <c r="G1177" s="1">
        <v>10</v>
      </c>
      <c r="H1177" s="1" t="s">
        <v>490</v>
      </c>
      <c r="I1177" s="1" t="s">
        <v>122</v>
      </c>
      <c r="J1177" s="1" t="s">
        <v>491</v>
      </c>
      <c r="K1177" s="1" t="s">
        <v>494</v>
      </c>
      <c r="L1177" s="1"/>
      <c r="M1177" s="1" t="s">
        <v>494</v>
      </c>
      <c r="N1177" s="1" t="s">
        <v>495</v>
      </c>
      <c r="O1177" s="1" t="s">
        <v>496</v>
      </c>
      <c r="P1177" s="20">
        <v>3</v>
      </c>
      <c r="Q1177" s="1" t="s">
        <v>518</v>
      </c>
      <c r="R1177" s="21" t="s">
        <v>519</v>
      </c>
      <c r="S1177" s="1" t="s">
        <v>506</v>
      </c>
    </row>
    <row r="1178" spans="1:19" ht="24" customHeight="1" x14ac:dyDescent="0.15">
      <c r="A1178" s="1" t="s">
        <v>119</v>
      </c>
      <c r="B1178" s="1" t="s">
        <v>120</v>
      </c>
      <c r="C1178" s="1">
        <v>12099</v>
      </c>
      <c r="D1178" s="18">
        <v>10</v>
      </c>
      <c r="E1178" s="18">
        <v>6.4878427900000002</v>
      </c>
      <c r="F1178" s="18">
        <v>-75.238655570000006</v>
      </c>
      <c r="G1178" s="1">
        <v>10</v>
      </c>
      <c r="H1178" s="1" t="s">
        <v>490</v>
      </c>
      <c r="I1178" s="1" t="s">
        <v>122</v>
      </c>
      <c r="J1178" s="1" t="s">
        <v>491</v>
      </c>
      <c r="K1178" s="1" t="s">
        <v>494</v>
      </c>
      <c r="L1178" s="1"/>
      <c r="M1178" s="1" t="s">
        <v>494</v>
      </c>
      <c r="N1178" s="1" t="s">
        <v>495</v>
      </c>
      <c r="O1178" s="1" t="s">
        <v>496</v>
      </c>
      <c r="P1178" s="20">
        <v>3</v>
      </c>
      <c r="Q1178" s="1" t="s">
        <v>518</v>
      </c>
      <c r="R1178" s="21" t="s">
        <v>519</v>
      </c>
      <c r="S1178" s="1" t="s">
        <v>506</v>
      </c>
    </row>
    <row r="1179" spans="1:19" ht="24" customHeight="1" x14ac:dyDescent="0.15">
      <c r="A1179" s="1" t="s">
        <v>119</v>
      </c>
      <c r="B1179" s="1" t="s">
        <v>120</v>
      </c>
      <c r="C1179" s="1">
        <v>12100</v>
      </c>
      <c r="D1179" s="18">
        <v>10</v>
      </c>
      <c r="E1179" s="18">
        <v>6.4878648400000003</v>
      </c>
      <c r="F1179" s="18">
        <v>-75.238743020000001</v>
      </c>
      <c r="G1179" s="1">
        <v>10</v>
      </c>
      <c r="H1179" s="1" t="s">
        <v>490</v>
      </c>
      <c r="I1179" s="1" t="s">
        <v>122</v>
      </c>
      <c r="J1179" s="1" t="s">
        <v>491</v>
      </c>
      <c r="K1179" s="1" t="s">
        <v>494</v>
      </c>
      <c r="L1179" s="1"/>
      <c r="M1179" s="1" t="s">
        <v>494</v>
      </c>
      <c r="N1179" s="1" t="s">
        <v>495</v>
      </c>
      <c r="O1179" s="1" t="s">
        <v>496</v>
      </c>
      <c r="P1179" s="20">
        <v>3</v>
      </c>
      <c r="Q1179" s="1" t="s">
        <v>518</v>
      </c>
      <c r="R1179" s="21" t="s">
        <v>519</v>
      </c>
      <c r="S1179" s="1" t="s">
        <v>506</v>
      </c>
    </row>
    <row r="1180" spans="1:19" ht="24" customHeight="1" x14ac:dyDescent="0.15">
      <c r="A1180" s="1" t="s">
        <v>119</v>
      </c>
      <c r="B1180" s="1" t="s">
        <v>120</v>
      </c>
      <c r="C1180" s="1">
        <v>12101</v>
      </c>
      <c r="D1180" s="18">
        <v>10</v>
      </c>
      <c r="E1180" s="18">
        <v>6.4878848600000003</v>
      </c>
      <c r="F1180" s="18">
        <v>-75.23883094</v>
      </c>
      <c r="G1180" s="1">
        <v>10</v>
      </c>
      <c r="H1180" s="1" t="s">
        <v>490</v>
      </c>
      <c r="I1180" s="1" t="s">
        <v>122</v>
      </c>
      <c r="J1180" s="1" t="s">
        <v>491</v>
      </c>
      <c r="K1180" s="1" t="s">
        <v>494</v>
      </c>
      <c r="L1180" s="1"/>
      <c r="M1180" s="1" t="s">
        <v>494</v>
      </c>
      <c r="N1180" s="1" t="s">
        <v>495</v>
      </c>
      <c r="O1180" s="1" t="s">
        <v>496</v>
      </c>
      <c r="P1180" s="20">
        <v>3</v>
      </c>
      <c r="Q1180" s="1" t="s">
        <v>518</v>
      </c>
      <c r="R1180" s="21" t="s">
        <v>519</v>
      </c>
      <c r="S1180" s="1" t="s">
        <v>506</v>
      </c>
    </row>
    <row r="1181" spans="1:19" ht="24" customHeight="1" x14ac:dyDescent="0.15">
      <c r="A1181" s="1" t="s">
        <v>119</v>
      </c>
      <c r="B1181" s="1" t="s">
        <v>120</v>
      </c>
      <c r="C1181" s="1">
        <v>12102</v>
      </c>
      <c r="D1181" s="18">
        <v>10</v>
      </c>
      <c r="E1181" s="18">
        <v>6.4879044500000003</v>
      </c>
      <c r="F1181" s="18">
        <v>-75.238919010000004</v>
      </c>
      <c r="G1181" s="1">
        <v>10</v>
      </c>
      <c r="H1181" s="1" t="s">
        <v>490</v>
      </c>
      <c r="I1181" s="1" t="s">
        <v>122</v>
      </c>
      <c r="J1181" s="1" t="s">
        <v>491</v>
      </c>
      <c r="K1181" s="1" t="s">
        <v>494</v>
      </c>
      <c r="L1181" s="1"/>
      <c r="M1181" s="1" t="s">
        <v>494</v>
      </c>
      <c r="N1181" s="1" t="s">
        <v>495</v>
      </c>
      <c r="O1181" s="1" t="s">
        <v>496</v>
      </c>
      <c r="P1181" s="20">
        <v>3</v>
      </c>
      <c r="Q1181" s="1" t="s">
        <v>518</v>
      </c>
      <c r="R1181" s="21" t="s">
        <v>519</v>
      </c>
      <c r="S1181" s="1" t="s">
        <v>506</v>
      </c>
    </row>
    <row r="1182" spans="1:19" ht="24" customHeight="1" x14ac:dyDescent="0.15">
      <c r="A1182" s="1" t="s">
        <v>119</v>
      </c>
      <c r="B1182" s="1" t="s">
        <v>120</v>
      </c>
      <c r="C1182" s="1">
        <v>12104</v>
      </c>
      <c r="D1182" s="18">
        <v>10</v>
      </c>
      <c r="E1182" s="18">
        <v>6.4879304099999997</v>
      </c>
      <c r="F1182" s="18">
        <v>-75.239096450000005</v>
      </c>
      <c r="G1182" s="1">
        <v>10</v>
      </c>
      <c r="H1182" s="1" t="s">
        <v>490</v>
      </c>
      <c r="I1182" s="1" t="s">
        <v>122</v>
      </c>
      <c r="J1182" s="1" t="s">
        <v>491</v>
      </c>
      <c r="K1182" s="1" t="s">
        <v>494</v>
      </c>
      <c r="L1182" s="1"/>
      <c r="M1182" s="1" t="s">
        <v>494</v>
      </c>
      <c r="N1182" s="1" t="s">
        <v>495</v>
      </c>
      <c r="O1182" s="1" t="s">
        <v>496</v>
      </c>
      <c r="P1182" s="20">
        <v>3</v>
      </c>
      <c r="Q1182" s="1" t="s">
        <v>518</v>
      </c>
      <c r="R1182" s="21" t="s">
        <v>519</v>
      </c>
      <c r="S1182" s="1" t="s">
        <v>506</v>
      </c>
    </row>
    <row r="1183" spans="1:19" ht="24" customHeight="1" x14ac:dyDescent="0.15">
      <c r="A1183" s="1" t="s">
        <v>119</v>
      </c>
      <c r="B1183" s="1" t="s">
        <v>120</v>
      </c>
      <c r="C1183" s="1">
        <v>12105</v>
      </c>
      <c r="D1183" s="18">
        <v>10</v>
      </c>
      <c r="E1183" s="18">
        <v>6.4879312100000002</v>
      </c>
      <c r="F1183" s="18">
        <v>-75.239186489999994</v>
      </c>
      <c r="G1183" s="1">
        <v>10</v>
      </c>
      <c r="H1183" s="1" t="s">
        <v>490</v>
      </c>
      <c r="I1183" s="1" t="s">
        <v>122</v>
      </c>
      <c r="J1183" s="1" t="s">
        <v>491</v>
      </c>
      <c r="K1183" s="1" t="s">
        <v>494</v>
      </c>
      <c r="L1183" s="1"/>
      <c r="M1183" s="1" t="s">
        <v>494</v>
      </c>
      <c r="N1183" s="1" t="s">
        <v>495</v>
      </c>
      <c r="O1183" s="1" t="s">
        <v>496</v>
      </c>
      <c r="P1183" s="20">
        <v>3</v>
      </c>
      <c r="Q1183" s="1" t="s">
        <v>518</v>
      </c>
      <c r="R1183" s="21" t="s">
        <v>519</v>
      </c>
      <c r="S1183" s="1" t="s">
        <v>506</v>
      </c>
    </row>
    <row r="1184" spans="1:19" ht="24" customHeight="1" x14ac:dyDescent="0.15">
      <c r="A1184" s="1" t="s">
        <v>119</v>
      </c>
      <c r="B1184" s="1" t="s">
        <v>120</v>
      </c>
      <c r="C1184" s="1">
        <v>12106</v>
      </c>
      <c r="D1184" s="18">
        <v>10</v>
      </c>
      <c r="E1184" s="18">
        <v>6.4879380099999997</v>
      </c>
      <c r="F1184" s="18">
        <v>-75.239276309999994</v>
      </c>
      <c r="G1184" s="1">
        <v>10</v>
      </c>
      <c r="H1184" s="1" t="s">
        <v>490</v>
      </c>
      <c r="I1184" s="1" t="s">
        <v>122</v>
      </c>
      <c r="J1184" s="1" t="s">
        <v>491</v>
      </c>
      <c r="K1184" s="1" t="s">
        <v>494</v>
      </c>
      <c r="L1184" s="1"/>
      <c r="M1184" s="1" t="s">
        <v>494</v>
      </c>
      <c r="N1184" s="1" t="s">
        <v>495</v>
      </c>
      <c r="O1184" s="1" t="s">
        <v>496</v>
      </c>
      <c r="P1184" s="20">
        <v>3</v>
      </c>
      <c r="Q1184" s="1" t="s">
        <v>518</v>
      </c>
      <c r="R1184" s="21" t="s">
        <v>519</v>
      </c>
      <c r="S1184" s="1" t="s">
        <v>506</v>
      </c>
    </row>
    <row r="1185" spans="1:19" ht="24" customHeight="1" x14ac:dyDescent="0.15">
      <c r="A1185" s="1" t="s">
        <v>119</v>
      </c>
      <c r="B1185" s="1" t="s">
        <v>120</v>
      </c>
      <c r="C1185" s="1">
        <v>12107</v>
      </c>
      <c r="D1185" s="18">
        <v>10</v>
      </c>
      <c r="E1185" s="18">
        <v>6.4879591799999998</v>
      </c>
      <c r="F1185" s="18">
        <v>-75.239364140000006</v>
      </c>
      <c r="G1185" s="1">
        <v>10</v>
      </c>
      <c r="H1185" s="1" t="s">
        <v>490</v>
      </c>
      <c r="I1185" s="1" t="s">
        <v>122</v>
      </c>
      <c r="J1185" s="1" t="s">
        <v>491</v>
      </c>
      <c r="K1185" s="1" t="s">
        <v>494</v>
      </c>
      <c r="L1185" s="1"/>
      <c r="M1185" s="1" t="s">
        <v>494</v>
      </c>
      <c r="N1185" s="1" t="s">
        <v>495</v>
      </c>
      <c r="O1185" s="1" t="s">
        <v>496</v>
      </c>
      <c r="P1185" s="20">
        <v>3</v>
      </c>
      <c r="Q1185" s="1" t="s">
        <v>518</v>
      </c>
      <c r="R1185" s="21" t="s">
        <v>519</v>
      </c>
      <c r="S1185" s="1" t="s">
        <v>506</v>
      </c>
    </row>
    <row r="1186" spans="1:19" ht="24" customHeight="1" x14ac:dyDescent="0.15">
      <c r="A1186" s="1" t="s">
        <v>119</v>
      </c>
      <c r="B1186" s="1" t="s">
        <v>120</v>
      </c>
      <c r="C1186" s="1">
        <v>12108</v>
      </c>
      <c r="D1186" s="18">
        <v>10</v>
      </c>
      <c r="E1186" s="18">
        <v>6.4879843499999996</v>
      </c>
      <c r="F1186" s="18">
        <v>-75.239450809999994</v>
      </c>
      <c r="G1186" s="1">
        <v>10</v>
      </c>
      <c r="H1186" s="1" t="s">
        <v>490</v>
      </c>
      <c r="I1186" s="1" t="s">
        <v>122</v>
      </c>
      <c r="J1186" s="1" t="s">
        <v>491</v>
      </c>
      <c r="K1186" s="1" t="s">
        <v>494</v>
      </c>
      <c r="L1186" s="1"/>
      <c r="M1186" s="1" t="s">
        <v>494</v>
      </c>
      <c r="N1186" s="1" t="s">
        <v>495</v>
      </c>
      <c r="O1186" s="1" t="s">
        <v>496</v>
      </c>
      <c r="P1186" s="20">
        <v>3</v>
      </c>
      <c r="Q1186" s="1" t="s">
        <v>518</v>
      </c>
      <c r="R1186" s="21" t="s">
        <v>519</v>
      </c>
      <c r="S1186" s="1" t="s">
        <v>506</v>
      </c>
    </row>
    <row r="1187" spans="1:19" ht="24" customHeight="1" x14ac:dyDescent="0.15">
      <c r="A1187" s="1" t="s">
        <v>119</v>
      </c>
      <c r="B1187" s="1" t="s">
        <v>120</v>
      </c>
      <c r="C1187" s="1">
        <v>12109</v>
      </c>
      <c r="D1187" s="18">
        <v>10</v>
      </c>
      <c r="E1187" s="18">
        <v>6.4880092700000001</v>
      </c>
      <c r="F1187" s="18">
        <v>-75.239537510000005</v>
      </c>
      <c r="G1187" s="1">
        <v>10</v>
      </c>
      <c r="H1187" s="1" t="s">
        <v>490</v>
      </c>
      <c r="I1187" s="1" t="s">
        <v>122</v>
      </c>
      <c r="J1187" s="1" t="s">
        <v>491</v>
      </c>
      <c r="K1187" s="1" t="s">
        <v>494</v>
      </c>
      <c r="L1187" s="1"/>
      <c r="M1187" s="1" t="s">
        <v>494</v>
      </c>
      <c r="N1187" s="1" t="s">
        <v>495</v>
      </c>
      <c r="O1187" s="1" t="s">
        <v>496</v>
      </c>
      <c r="P1187" s="20">
        <v>3</v>
      </c>
      <c r="Q1187" s="1" t="s">
        <v>518</v>
      </c>
      <c r="R1187" s="21" t="s">
        <v>519</v>
      </c>
      <c r="S1187" s="1" t="s">
        <v>506</v>
      </c>
    </row>
    <row r="1188" spans="1:19" ht="24" customHeight="1" x14ac:dyDescent="0.15">
      <c r="A1188" s="1" t="s">
        <v>119</v>
      </c>
      <c r="B1188" s="1" t="s">
        <v>120</v>
      </c>
      <c r="C1188" s="1">
        <v>12110</v>
      </c>
      <c r="D1188" s="18">
        <v>10</v>
      </c>
      <c r="E1188" s="18">
        <v>6.4880302199999997</v>
      </c>
      <c r="F1188" s="18">
        <v>-75.239625149999995</v>
      </c>
      <c r="G1188" s="1">
        <v>10</v>
      </c>
      <c r="H1188" s="1" t="s">
        <v>490</v>
      </c>
      <c r="I1188" s="1" t="s">
        <v>122</v>
      </c>
      <c r="J1188" s="1" t="s">
        <v>491</v>
      </c>
      <c r="K1188" s="1" t="s">
        <v>494</v>
      </c>
      <c r="L1188" s="1"/>
      <c r="M1188" s="1" t="s">
        <v>494</v>
      </c>
      <c r="N1188" s="1" t="s">
        <v>495</v>
      </c>
      <c r="O1188" s="1" t="s">
        <v>496</v>
      </c>
      <c r="P1188" s="20">
        <v>3</v>
      </c>
      <c r="Q1188" s="1" t="s">
        <v>518</v>
      </c>
      <c r="R1188" s="21" t="s">
        <v>519</v>
      </c>
      <c r="S1188" s="1" t="s">
        <v>506</v>
      </c>
    </row>
    <row r="1189" spans="1:19" ht="24" customHeight="1" x14ac:dyDescent="0.15">
      <c r="A1189" s="1" t="s">
        <v>119</v>
      </c>
      <c r="B1189" s="1" t="s">
        <v>120</v>
      </c>
      <c r="C1189" s="1">
        <v>12111</v>
      </c>
      <c r="D1189" s="18">
        <v>10</v>
      </c>
      <c r="E1189" s="18">
        <v>6.4880446699999998</v>
      </c>
      <c r="F1189" s="18">
        <v>-75.239713989999998</v>
      </c>
      <c r="G1189" s="1">
        <v>10</v>
      </c>
      <c r="H1189" s="1" t="s">
        <v>490</v>
      </c>
      <c r="I1189" s="1" t="s">
        <v>122</v>
      </c>
      <c r="J1189" s="1" t="s">
        <v>491</v>
      </c>
      <c r="K1189" s="1" t="s">
        <v>494</v>
      </c>
      <c r="L1189" s="1"/>
      <c r="M1189" s="1" t="s">
        <v>494</v>
      </c>
      <c r="N1189" s="1" t="s">
        <v>495</v>
      </c>
      <c r="O1189" s="1" t="s">
        <v>496</v>
      </c>
      <c r="P1189" s="20">
        <v>3</v>
      </c>
      <c r="Q1189" s="1" t="s">
        <v>518</v>
      </c>
      <c r="R1189" s="21" t="s">
        <v>519</v>
      </c>
      <c r="S1189" s="1" t="s">
        <v>506</v>
      </c>
    </row>
    <row r="1190" spans="1:19" ht="24" customHeight="1" x14ac:dyDescent="0.15">
      <c r="A1190" s="1" t="s">
        <v>119</v>
      </c>
      <c r="B1190" s="1" t="s">
        <v>120</v>
      </c>
      <c r="C1190" s="1">
        <v>12112</v>
      </c>
      <c r="D1190" s="18">
        <v>10</v>
      </c>
      <c r="E1190" s="18">
        <v>6.4880530900000002</v>
      </c>
      <c r="F1190" s="18">
        <v>-75.239803859999995</v>
      </c>
      <c r="G1190" s="1">
        <v>10</v>
      </c>
      <c r="H1190" s="1" t="s">
        <v>490</v>
      </c>
      <c r="I1190" s="1" t="s">
        <v>122</v>
      </c>
      <c r="J1190" s="1" t="s">
        <v>491</v>
      </c>
      <c r="K1190" s="1" t="s">
        <v>494</v>
      </c>
      <c r="L1190" s="1"/>
      <c r="M1190" s="1" t="s">
        <v>494</v>
      </c>
      <c r="N1190" s="1" t="s">
        <v>495</v>
      </c>
      <c r="O1190" s="1" t="s">
        <v>496</v>
      </c>
      <c r="P1190" s="20">
        <v>3</v>
      </c>
      <c r="Q1190" s="1" t="s">
        <v>518</v>
      </c>
      <c r="R1190" s="21" t="s">
        <v>519</v>
      </c>
      <c r="S1190" s="1" t="s">
        <v>506</v>
      </c>
    </row>
    <row r="1191" spans="1:19" ht="24" customHeight="1" x14ac:dyDescent="0.15">
      <c r="A1191" s="1" t="s">
        <v>119</v>
      </c>
      <c r="B1191" s="1" t="s">
        <v>120</v>
      </c>
      <c r="C1191" s="1">
        <v>12113</v>
      </c>
      <c r="D1191" s="18">
        <v>10</v>
      </c>
      <c r="E1191" s="18">
        <v>6.4880612099999997</v>
      </c>
      <c r="F1191" s="18">
        <v>-75.239893949999995</v>
      </c>
      <c r="G1191" s="1">
        <v>10</v>
      </c>
      <c r="H1191" s="1" t="s">
        <v>490</v>
      </c>
      <c r="I1191" s="1" t="s">
        <v>122</v>
      </c>
      <c r="J1191" s="1" t="s">
        <v>491</v>
      </c>
      <c r="K1191" s="1" t="s">
        <v>494</v>
      </c>
      <c r="L1191" s="1"/>
      <c r="M1191" s="1" t="s">
        <v>494</v>
      </c>
      <c r="N1191" s="1" t="s">
        <v>495</v>
      </c>
      <c r="O1191" s="1" t="s">
        <v>496</v>
      </c>
      <c r="P1191" s="20">
        <v>3</v>
      </c>
      <c r="Q1191" s="1" t="s">
        <v>518</v>
      </c>
      <c r="R1191" s="21" t="s">
        <v>519</v>
      </c>
      <c r="S1191" s="1" t="s">
        <v>506</v>
      </c>
    </row>
    <row r="1192" spans="1:19" ht="24" customHeight="1" x14ac:dyDescent="0.15">
      <c r="A1192" s="1" t="s">
        <v>119</v>
      </c>
      <c r="B1192" s="1" t="s">
        <v>120</v>
      </c>
      <c r="C1192" s="1">
        <v>12114</v>
      </c>
      <c r="D1192" s="18">
        <v>10</v>
      </c>
      <c r="E1192" s="18">
        <v>6.48806862</v>
      </c>
      <c r="F1192" s="18">
        <v>-75.239983980000005</v>
      </c>
      <c r="G1192" s="1">
        <v>10</v>
      </c>
      <c r="H1192" s="1" t="s">
        <v>490</v>
      </c>
      <c r="I1192" s="1" t="s">
        <v>122</v>
      </c>
      <c r="J1192" s="1" t="s">
        <v>491</v>
      </c>
      <c r="K1192" s="1" t="s">
        <v>494</v>
      </c>
      <c r="L1192" s="1"/>
      <c r="M1192" s="1" t="s">
        <v>494</v>
      </c>
      <c r="N1192" s="1" t="s">
        <v>495</v>
      </c>
      <c r="O1192" s="1" t="s">
        <v>496</v>
      </c>
      <c r="P1192" s="20">
        <v>3</v>
      </c>
      <c r="Q1192" s="1" t="s">
        <v>518</v>
      </c>
      <c r="R1192" s="21" t="s">
        <v>519</v>
      </c>
      <c r="S1192" s="1" t="s">
        <v>506</v>
      </c>
    </row>
    <row r="1193" spans="1:19" ht="24" customHeight="1" x14ac:dyDescent="0.15">
      <c r="A1193" s="1" t="s">
        <v>119</v>
      </c>
      <c r="B1193" s="1" t="s">
        <v>120</v>
      </c>
      <c r="C1193" s="1">
        <v>12115</v>
      </c>
      <c r="D1193" s="18">
        <v>10</v>
      </c>
      <c r="E1193" s="18">
        <v>6.48807563</v>
      </c>
      <c r="F1193" s="18">
        <v>-75.240074039999996</v>
      </c>
      <c r="G1193" s="1">
        <v>10</v>
      </c>
      <c r="H1193" s="1" t="s">
        <v>490</v>
      </c>
      <c r="I1193" s="1" t="s">
        <v>122</v>
      </c>
      <c r="J1193" s="1" t="s">
        <v>491</v>
      </c>
      <c r="K1193" s="1" t="s">
        <v>494</v>
      </c>
      <c r="L1193" s="1"/>
      <c r="M1193" s="1" t="s">
        <v>494</v>
      </c>
      <c r="N1193" s="1" t="s">
        <v>495</v>
      </c>
      <c r="O1193" s="1" t="s">
        <v>496</v>
      </c>
      <c r="P1193" s="20">
        <v>3</v>
      </c>
      <c r="Q1193" s="1" t="s">
        <v>518</v>
      </c>
      <c r="R1193" s="21" t="s">
        <v>519</v>
      </c>
      <c r="S1193" s="1" t="s">
        <v>506</v>
      </c>
    </row>
    <row r="1194" spans="1:19" ht="24" customHeight="1" x14ac:dyDescent="0.15">
      <c r="A1194" s="1" t="s">
        <v>119</v>
      </c>
      <c r="B1194" s="1" t="s">
        <v>120</v>
      </c>
      <c r="C1194" s="1">
        <v>12116</v>
      </c>
      <c r="D1194" s="18">
        <v>10</v>
      </c>
      <c r="E1194" s="18">
        <v>6.4880822499999997</v>
      </c>
      <c r="F1194" s="18">
        <v>-75.240164059999998</v>
      </c>
      <c r="G1194" s="1">
        <v>10</v>
      </c>
      <c r="H1194" s="1" t="s">
        <v>490</v>
      </c>
      <c r="I1194" s="1" t="s">
        <v>122</v>
      </c>
      <c r="J1194" s="1" t="s">
        <v>491</v>
      </c>
      <c r="K1194" s="1" t="s">
        <v>494</v>
      </c>
      <c r="L1194" s="1"/>
      <c r="M1194" s="1" t="s">
        <v>494</v>
      </c>
      <c r="N1194" s="1" t="s">
        <v>495</v>
      </c>
      <c r="O1194" s="1" t="s">
        <v>496</v>
      </c>
      <c r="P1194" s="20">
        <v>3</v>
      </c>
      <c r="Q1194" s="1" t="s">
        <v>518</v>
      </c>
      <c r="R1194" s="21" t="s">
        <v>519</v>
      </c>
      <c r="S1194" s="1" t="s">
        <v>506</v>
      </c>
    </row>
    <row r="1195" spans="1:19" ht="24" customHeight="1" x14ac:dyDescent="0.15">
      <c r="A1195" s="1" t="s">
        <v>119</v>
      </c>
      <c r="B1195" s="1" t="s">
        <v>120</v>
      </c>
      <c r="C1195" s="1">
        <v>12117</v>
      </c>
      <c r="D1195" s="18">
        <v>10</v>
      </c>
      <c r="E1195" s="18">
        <v>6.4880900700000002</v>
      </c>
      <c r="F1195" s="18">
        <v>-75.240253920000001</v>
      </c>
      <c r="G1195" s="1">
        <v>10</v>
      </c>
      <c r="H1195" s="1" t="s">
        <v>490</v>
      </c>
      <c r="I1195" s="1" t="s">
        <v>122</v>
      </c>
      <c r="J1195" s="1" t="s">
        <v>491</v>
      </c>
      <c r="K1195" s="1" t="s">
        <v>494</v>
      </c>
      <c r="L1195" s="1"/>
      <c r="M1195" s="1" t="s">
        <v>494</v>
      </c>
      <c r="N1195" s="1" t="s">
        <v>495</v>
      </c>
      <c r="O1195" s="1" t="s">
        <v>496</v>
      </c>
      <c r="P1195" s="20">
        <v>3</v>
      </c>
      <c r="Q1195" s="1" t="s">
        <v>518</v>
      </c>
      <c r="R1195" s="21" t="s">
        <v>519</v>
      </c>
      <c r="S1195" s="1" t="s">
        <v>506</v>
      </c>
    </row>
    <row r="1196" spans="1:19" ht="24" customHeight="1" x14ac:dyDescent="0.15">
      <c r="A1196" s="1" t="s">
        <v>119</v>
      </c>
      <c r="B1196" s="1" t="s">
        <v>120</v>
      </c>
      <c r="C1196" s="1">
        <v>12118</v>
      </c>
      <c r="D1196" s="18">
        <v>10</v>
      </c>
      <c r="E1196" s="18">
        <v>6.4881014099999996</v>
      </c>
      <c r="F1196" s="18">
        <v>-75.240343490000001</v>
      </c>
      <c r="G1196" s="1">
        <v>10</v>
      </c>
      <c r="H1196" s="1" t="s">
        <v>490</v>
      </c>
      <c r="I1196" s="1" t="s">
        <v>122</v>
      </c>
      <c r="J1196" s="1" t="s">
        <v>491</v>
      </c>
      <c r="K1196" s="1" t="s">
        <v>494</v>
      </c>
      <c r="L1196" s="1"/>
      <c r="M1196" s="1" t="s">
        <v>494</v>
      </c>
      <c r="N1196" s="1" t="s">
        <v>495</v>
      </c>
      <c r="O1196" s="1" t="s">
        <v>496</v>
      </c>
      <c r="P1196" s="20">
        <v>3</v>
      </c>
      <c r="Q1196" s="1" t="s">
        <v>518</v>
      </c>
      <c r="R1196" s="21" t="s">
        <v>519</v>
      </c>
      <c r="S1196" s="1" t="s">
        <v>506</v>
      </c>
    </row>
    <row r="1197" spans="1:19" ht="24" customHeight="1" x14ac:dyDescent="0.15">
      <c r="A1197" s="1" t="s">
        <v>119</v>
      </c>
      <c r="B1197" s="1" t="s">
        <v>120</v>
      </c>
      <c r="C1197" s="1">
        <v>12119</v>
      </c>
      <c r="D1197" s="18">
        <v>10</v>
      </c>
      <c r="E1197" s="18">
        <v>6.4881180299999999</v>
      </c>
      <c r="F1197" s="18">
        <v>-75.240432339999998</v>
      </c>
      <c r="G1197" s="1">
        <v>10</v>
      </c>
      <c r="H1197" s="1" t="s">
        <v>490</v>
      </c>
      <c r="I1197" s="1" t="s">
        <v>122</v>
      </c>
      <c r="J1197" s="1" t="s">
        <v>491</v>
      </c>
      <c r="K1197" s="1" t="s">
        <v>494</v>
      </c>
      <c r="L1197" s="1"/>
      <c r="M1197" s="1" t="s">
        <v>494</v>
      </c>
      <c r="N1197" s="1" t="s">
        <v>495</v>
      </c>
      <c r="O1197" s="1" t="s">
        <v>496</v>
      </c>
      <c r="P1197" s="20">
        <v>3</v>
      </c>
      <c r="Q1197" s="1" t="s">
        <v>518</v>
      </c>
      <c r="R1197" s="21" t="s">
        <v>519</v>
      </c>
      <c r="S1197" s="1" t="s">
        <v>506</v>
      </c>
    </row>
    <row r="1198" spans="1:19" ht="24" customHeight="1" x14ac:dyDescent="0.15">
      <c r="A1198" s="1" t="s">
        <v>119</v>
      </c>
      <c r="B1198" s="1" t="s">
        <v>120</v>
      </c>
      <c r="C1198" s="1">
        <v>12135</v>
      </c>
      <c r="D1198" s="18">
        <v>10</v>
      </c>
      <c r="E1198" s="18">
        <v>6.4464504399999996</v>
      </c>
      <c r="F1198" s="18">
        <v>-74.66189541</v>
      </c>
      <c r="G1198" s="1">
        <v>10</v>
      </c>
      <c r="H1198" s="1" t="s">
        <v>490</v>
      </c>
      <c r="I1198" s="1" t="s">
        <v>122</v>
      </c>
      <c r="J1198" s="1" t="s">
        <v>491</v>
      </c>
      <c r="K1198" s="1" t="s">
        <v>492</v>
      </c>
      <c r="L1198" s="1"/>
      <c r="M1198" s="1" t="s">
        <v>494</v>
      </c>
      <c r="N1198" s="1" t="s">
        <v>507</v>
      </c>
      <c r="O1198" s="1" t="s">
        <v>496</v>
      </c>
      <c r="P1198" s="20">
        <v>3</v>
      </c>
      <c r="Q1198" s="1" t="s">
        <v>527</v>
      </c>
      <c r="R1198" s="21" t="s">
        <v>519</v>
      </c>
      <c r="S1198" s="1" t="s">
        <v>499</v>
      </c>
    </row>
    <row r="1199" spans="1:19" ht="24" customHeight="1" x14ac:dyDescent="0.15">
      <c r="A1199" s="1" t="s">
        <v>119</v>
      </c>
      <c r="B1199" s="1" t="s">
        <v>120</v>
      </c>
      <c r="C1199" s="1">
        <v>12569</v>
      </c>
      <c r="D1199" s="18">
        <v>10</v>
      </c>
      <c r="E1199" s="18">
        <v>6.4855265099999997</v>
      </c>
      <c r="F1199" s="18">
        <v>-75.272895879999993</v>
      </c>
      <c r="G1199" s="1">
        <v>10</v>
      </c>
      <c r="H1199" s="1" t="s">
        <v>490</v>
      </c>
      <c r="I1199" s="1" t="s">
        <v>122</v>
      </c>
      <c r="J1199" s="1" t="s">
        <v>491</v>
      </c>
      <c r="K1199" s="1" t="s">
        <v>494</v>
      </c>
      <c r="L1199" s="1"/>
      <c r="M1199" s="1" t="s">
        <v>494</v>
      </c>
      <c r="N1199" s="1" t="s">
        <v>495</v>
      </c>
      <c r="O1199" s="1" t="s">
        <v>496</v>
      </c>
      <c r="P1199" s="20">
        <v>3</v>
      </c>
      <c r="Q1199" s="1" t="s">
        <v>518</v>
      </c>
      <c r="R1199" s="21" t="s">
        <v>519</v>
      </c>
      <c r="S1199" s="1" t="s">
        <v>506</v>
      </c>
    </row>
    <row r="1200" spans="1:19" ht="24" customHeight="1" x14ac:dyDescent="0.15">
      <c r="A1200" s="1" t="s">
        <v>119</v>
      </c>
      <c r="B1200" s="1" t="s">
        <v>120</v>
      </c>
      <c r="C1200" s="1">
        <v>12570</v>
      </c>
      <c r="D1200" s="18">
        <v>10</v>
      </c>
      <c r="E1200" s="18">
        <v>6.4854500100000001</v>
      </c>
      <c r="F1200" s="18">
        <v>-75.272939769999994</v>
      </c>
      <c r="G1200" s="1">
        <v>10</v>
      </c>
      <c r="H1200" s="1" t="s">
        <v>490</v>
      </c>
      <c r="I1200" s="1" t="s">
        <v>122</v>
      </c>
      <c r="J1200" s="1" t="s">
        <v>491</v>
      </c>
      <c r="K1200" s="1" t="s">
        <v>494</v>
      </c>
      <c r="L1200" s="1"/>
      <c r="M1200" s="1" t="s">
        <v>494</v>
      </c>
      <c r="N1200" s="1" t="s">
        <v>495</v>
      </c>
      <c r="O1200" s="1" t="s">
        <v>496</v>
      </c>
      <c r="P1200" s="20">
        <v>3</v>
      </c>
      <c r="Q1200" s="1" t="s">
        <v>518</v>
      </c>
      <c r="R1200" s="21" t="s">
        <v>519</v>
      </c>
      <c r="S1200" s="1" t="s">
        <v>506</v>
      </c>
    </row>
    <row r="1201" spans="1:19" ht="24" customHeight="1" x14ac:dyDescent="0.15">
      <c r="A1201" s="1" t="s">
        <v>119</v>
      </c>
      <c r="B1201" s="1" t="s">
        <v>120</v>
      </c>
      <c r="C1201" s="1">
        <v>12571</v>
      </c>
      <c r="D1201" s="18">
        <v>10</v>
      </c>
      <c r="E1201" s="18">
        <v>6.4853715599999999</v>
      </c>
      <c r="F1201" s="18">
        <v>-75.272984309999998</v>
      </c>
      <c r="G1201" s="1">
        <v>10</v>
      </c>
      <c r="H1201" s="1" t="s">
        <v>490</v>
      </c>
      <c r="I1201" s="1" t="s">
        <v>122</v>
      </c>
      <c r="J1201" s="1" t="s">
        <v>491</v>
      </c>
      <c r="K1201" s="1" t="s">
        <v>494</v>
      </c>
      <c r="L1201" s="1"/>
      <c r="M1201" s="1" t="s">
        <v>494</v>
      </c>
      <c r="N1201" s="1" t="s">
        <v>495</v>
      </c>
      <c r="O1201" s="1" t="s">
        <v>496</v>
      </c>
      <c r="P1201" s="20">
        <v>3</v>
      </c>
      <c r="Q1201" s="1" t="s">
        <v>518</v>
      </c>
      <c r="R1201" s="21" t="s">
        <v>519</v>
      </c>
      <c r="S1201" s="1" t="s">
        <v>506</v>
      </c>
    </row>
    <row r="1202" spans="1:19" ht="24" customHeight="1" x14ac:dyDescent="0.15">
      <c r="A1202" s="1" t="s">
        <v>119</v>
      </c>
      <c r="B1202" s="1" t="s">
        <v>120</v>
      </c>
      <c r="C1202" s="1">
        <v>12572</v>
      </c>
      <c r="D1202" s="18">
        <v>10</v>
      </c>
      <c r="E1202" s="18">
        <v>6.48529394</v>
      </c>
      <c r="F1202" s="18">
        <v>-75.273028859999997</v>
      </c>
      <c r="G1202" s="1">
        <v>10</v>
      </c>
      <c r="H1202" s="1" t="s">
        <v>490</v>
      </c>
      <c r="I1202" s="1" t="s">
        <v>122</v>
      </c>
      <c r="J1202" s="1" t="s">
        <v>491</v>
      </c>
      <c r="K1202" s="1" t="s">
        <v>494</v>
      </c>
      <c r="L1202" s="1"/>
      <c r="M1202" s="1" t="s">
        <v>494</v>
      </c>
      <c r="N1202" s="1" t="s">
        <v>495</v>
      </c>
      <c r="O1202" s="1" t="s">
        <v>496</v>
      </c>
      <c r="P1202" s="20">
        <v>3</v>
      </c>
      <c r="Q1202" s="1" t="s">
        <v>518</v>
      </c>
      <c r="R1202" s="21" t="s">
        <v>519</v>
      </c>
      <c r="S1202" s="1" t="s">
        <v>506</v>
      </c>
    </row>
    <row r="1203" spans="1:19" ht="24" customHeight="1" x14ac:dyDescent="0.15">
      <c r="A1203" s="1" t="s">
        <v>119</v>
      </c>
      <c r="B1203" s="1" t="s">
        <v>120</v>
      </c>
      <c r="C1203" s="1">
        <v>12573</v>
      </c>
      <c r="D1203" s="18">
        <v>10</v>
      </c>
      <c r="E1203" s="18">
        <v>6.4852181800000004</v>
      </c>
      <c r="F1203" s="18">
        <v>-75.273078159999997</v>
      </c>
      <c r="G1203" s="1">
        <v>10</v>
      </c>
      <c r="H1203" s="1" t="s">
        <v>490</v>
      </c>
      <c r="I1203" s="1" t="s">
        <v>122</v>
      </c>
      <c r="J1203" s="1" t="s">
        <v>491</v>
      </c>
      <c r="K1203" s="1" t="s">
        <v>494</v>
      </c>
      <c r="L1203" s="1"/>
      <c r="M1203" s="1" t="s">
        <v>494</v>
      </c>
      <c r="N1203" s="1" t="s">
        <v>495</v>
      </c>
      <c r="O1203" s="1" t="s">
        <v>496</v>
      </c>
      <c r="P1203" s="20">
        <v>3</v>
      </c>
      <c r="Q1203" s="1" t="s">
        <v>518</v>
      </c>
      <c r="R1203" s="21" t="s">
        <v>519</v>
      </c>
      <c r="S1203" s="1" t="s">
        <v>506</v>
      </c>
    </row>
    <row r="1204" spans="1:19" ht="24" customHeight="1" x14ac:dyDescent="0.15">
      <c r="A1204" s="1" t="s">
        <v>119</v>
      </c>
      <c r="B1204" s="1" t="s">
        <v>120</v>
      </c>
      <c r="C1204" s="1">
        <v>12574</v>
      </c>
      <c r="D1204" s="18">
        <v>10</v>
      </c>
      <c r="E1204" s="18">
        <v>6.48514766</v>
      </c>
      <c r="F1204" s="18">
        <v>-75.273131750000005</v>
      </c>
      <c r="G1204" s="1">
        <v>10</v>
      </c>
      <c r="H1204" s="1" t="s">
        <v>490</v>
      </c>
      <c r="I1204" s="1" t="s">
        <v>122</v>
      </c>
      <c r="J1204" s="1" t="s">
        <v>491</v>
      </c>
      <c r="K1204" s="1" t="s">
        <v>494</v>
      </c>
      <c r="L1204" s="1"/>
      <c r="M1204" s="1" t="s">
        <v>494</v>
      </c>
      <c r="N1204" s="1" t="s">
        <v>495</v>
      </c>
      <c r="O1204" s="1" t="s">
        <v>496</v>
      </c>
      <c r="P1204" s="20">
        <v>3</v>
      </c>
      <c r="Q1204" s="1" t="s">
        <v>518</v>
      </c>
      <c r="R1204" s="21" t="s">
        <v>519</v>
      </c>
      <c r="S1204" s="1" t="s">
        <v>506</v>
      </c>
    </row>
    <row r="1205" spans="1:19" ht="24" customHeight="1" x14ac:dyDescent="0.15">
      <c r="A1205" s="1" t="s">
        <v>119</v>
      </c>
      <c r="B1205" s="1" t="s">
        <v>120</v>
      </c>
      <c r="C1205" s="1">
        <v>12575</v>
      </c>
      <c r="D1205" s="18">
        <v>10</v>
      </c>
      <c r="E1205" s="18">
        <v>6.4850778699999996</v>
      </c>
      <c r="F1205" s="18">
        <v>-75.273184110000003</v>
      </c>
      <c r="G1205" s="1">
        <v>10</v>
      </c>
      <c r="H1205" s="1" t="s">
        <v>490</v>
      </c>
      <c r="I1205" s="1" t="s">
        <v>122</v>
      </c>
      <c r="J1205" s="1" t="s">
        <v>491</v>
      </c>
      <c r="K1205" s="1" t="s">
        <v>494</v>
      </c>
      <c r="L1205" s="1"/>
      <c r="M1205" s="1" t="s">
        <v>494</v>
      </c>
      <c r="N1205" s="1" t="s">
        <v>495</v>
      </c>
      <c r="O1205" s="1" t="s">
        <v>496</v>
      </c>
      <c r="P1205" s="20">
        <v>3</v>
      </c>
      <c r="Q1205" s="1" t="s">
        <v>518</v>
      </c>
      <c r="R1205" s="21" t="s">
        <v>519</v>
      </c>
      <c r="S1205" s="1" t="s">
        <v>506</v>
      </c>
    </row>
    <row r="1206" spans="1:19" ht="24" customHeight="1" x14ac:dyDescent="0.15">
      <c r="A1206" s="1" t="s">
        <v>119</v>
      </c>
      <c r="B1206" s="1" t="s">
        <v>120</v>
      </c>
      <c r="C1206" s="1">
        <v>12576</v>
      </c>
      <c r="D1206" s="18">
        <v>10</v>
      </c>
      <c r="E1206" s="18">
        <v>6.4850067100000004</v>
      </c>
      <c r="F1206" s="18">
        <v>-75.273232750000005</v>
      </c>
      <c r="G1206" s="1">
        <v>10</v>
      </c>
      <c r="H1206" s="1" t="s">
        <v>490</v>
      </c>
      <c r="I1206" s="1" t="s">
        <v>122</v>
      </c>
      <c r="J1206" s="1" t="s">
        <v>491</v>
      </c>
      <c r="K1206" s="1" t="s">
        <v>494</v>
      </c>
      <c r="L1206" s="1"/>
      <c r="M1206" s="1" t="s">
        <v>494</v>
      </c>
      <c r="N1206" s="1" t="s">
        <v>495</v>
      </c>
      <c r="O1206" s="1" t="s">
        <v>496</v>
      </c>
      <c r="P1206" s="20">
        <v>3</v>
      </c>
      <c r="Q1206" s="1" t="s">
        <v>518</v>
      </c>
      <c r="R1206" s="21" t="s">
        <v>519</v>
      </c>
      <c r="S1206" s="1" t="s">
        <v>506</v>
      </c>
    </row>
    <row r="1207" spans="1:19" ht="24" customHeight="1" x14ac:dyDescent="0.15">
      <c r="A1207" s="1" t="s">
        <v>119</v>
      </c>
      <c r="B1207" s="1" t="s">
        <v>120</v>
      </c>
      <c r="C1207" s="1">
        <v>12577</v>
      </c>
      <c r="D1207" s="18">
        <v>10</v>
      </c>
      <c r="E1207" s="18">
        <v>6.4849329100000004</v>
      </c>
      <c r="F1207" s="18">
        <v>-75.273277210000003</v>
      </c>
      <c r="G1207" s="1">
        <v>10</v>
      </c>
      <c r="H1207" s="1" t="s">
        <v>490</v>
      </c>
      <c r="I1207" s="1" t="s">
        <v>122</v>
      </c>
      <c r="J1207" s="1" t="s">
        <v>491</v>
      </c>
      <c r="K1207" s="1" t="s">
        <v>494</v>
      </c>
      <c r="L1207" s="1"/>
      <c r="M1207" s="1" t="s">
        <v>494</v>
      </c>
      <c r="N1207" s="1" t="s">
        <v>495</v>
      </c>
      <c r="O1207" s="1" t="s">
        <v>496</v>
      </c>
      <c r="P1207" s="20">
        <v>3</v>
      </c>
      <c r="Q1207" s="1" t="s">
        <v>518</v>
      </c>
      <c r="R1207" s="21" t="s">
        <v>519</v>
      </c>
      <c r="S1207" s="1" t="s">
        <v>506</v>
      </c>
    </row>
    <row r="1208" spans="1:19" ht="24" customHeight="1" x14ac:dyDescent="0.15">
      <c r="A1208" s="1" t="s">
        <v>119</v>
      </c>
      <c r="B1208" s="1" t="s">
        <v>120</v>
      </c>
      <c r="C1208" s="1">
        <v>12578</v>
      </c>
      <c r="D1208" s="18">
        <v>10</v>
      </c>
      <c r="E1208" s="18">
        <v>6.4848556500000001</v>
      </c>
      <c r="F1208" s="18">
        <v>-75.273318709999998</v>
      </c>
      <c r="G1208" s="1">
        <v>10</v>
      </c>
      <c r="H1208" s="1" t="s">
        <v>490</v>
      </c>
      <c r="I1208" s="1" t="s">
        <v>122</v>
      </c>
      <c r="J1208" s="1" t="s">
        <v>491</v>
      </c>
      <c r="K1208" s="1" t="s">
        <v>494</v>
      </c>
      <c r="L1208" s="1"/>
      <c r="M1208" s="1" t="s">
        <v>494</v>
      </c>
      <c r="N1208" s="1" t="s">
        <v>495</v>
      </c>
      <c r="O1208" s="1" t="s">
        <v>496</v>
      </c>
      <c r="P1208" s="20">
        <v>3</v>
      </c>
      <c r="Q1208" s="1" t="s">
        <v>518</v>
      </c>
      <c r="R1208" s="21" t="s">
        <v>519</v>
      </c>
      <c r="S1208" s="1" t="s">
        <v>506</v>
      </c>
    </row>
    <row r="1209" spans="1:19" ht="24" customHeight="1" x14ac:dyDescent="0.15">
      <c r="A1209" s="1" t="s">
        <v>119</v>
      </c>
      <c r="B1209" s="1" t="s">
        <v>120</v>
      </c>
      <c r="C1209" s="1">
        <v>12579</v>
      </c>
      <c r="D1209" s="18">
        <v>10</v>
      </c>
      <c r="E1209" s="18">
        <v>6.4847756800000003</v>
      </c>
      <c r="F1209" s="18">
        <v>-75.273359920000004</v>
      </c>
      <c r="G1209" s="1">
        <v>10</v>
      </c>
      <c r="H1209" s="1" t="s">
        <v>490</v>
      </c>
      <c r="I1209" s="1" t="s">
        <v>122</v>
      </c>
      <c r="J1209" s="1" t="s">
        <v>491</v>
      </c>
      <c r="K1209" s="1" t="s">
        <v>494</v>
      </c>
      <c r="L1209" s="1"/>
      <c r="M1209" s="1" t="s">
        <v>494</v>
      </c>
      <c r="N1209" s="1" t="s">
        <v>495</v>
      </c>
      <c r="O1209" s="1" t="s">
        <v>496</v>
      </c>
      <c r="P1209" s="20">
        <v>3</v>
      </c>
      <c r="Q1209" s="1" t="s">
        <v>518</v>
      </c>
      <c r="R1209" s="21" t="s">
        <v>519</v>
      </c>
      <c r="S1209" s="1" t="s">
        <v>506</v>
      </c>
    </row>
    <row r="1210" spans="1:19" ht="24" customHeight="1" x14ac:dyDescent="0.15">
      <c r="A1210" s="1" t="s">
        <v>119</v>
      </c>
      <c r="B1210" s="1" t="s">
        <v>120</v>
      </c>
      <c r="C1210" s="1">
        <v>12580</v>
      </c>
      <c r="D1210" s="18">
        <v>10</v>
      </c>
      <c r="E1210" s="18">
        <v>6.4846986099999997</v>
      </c>
      <c r="F1210" s="18">
        <v>-75.273406789999996</v>
      </c>
      <c r="G1210" s="1">
        <v>10</v>
      </c>
      <c r="H1210" s="1" t="s">
        <v>490</v>
      </c>
      <c r="I1210" s="1" t="s">
        <v>122</v>
      </c>
      <c r="J1210" s="1" t="s">
        <v>491</v>
      </c>
      <c r="K1210" s="1" t="s">
        <v>494</v>
      </c>
      <c r="L1210" s="1"/>
      <c r="M1210" s="1" t="s">
        <v>494</v>
      </c>
      <c r="N1210" s="1" t="s">
        <v>495</v>
      </c>
      <c r="O1210" s="1" t="s">
        <v>496</v>
      </c>
      <c r="P1210" s="20">
        <v>3</v>
      </c>
      <c r="Q1210" s="1" t="s">
        <v>518</v>
      </c>
      <c r="R1210" s="21" t="s">
        <v>519</v>
      </c>
      <c r="S1210" s="1" t="s">
        <v>506</v>
      </c>
    </row>
    <row r="1211" spans="1:19" ht="24" customHeight="1" x14ac:dyDescent="0.15">
      <c r="A1211" s="1" t="s">
        <v>119</v>
      </c>
      <c r="B1211" s="1" t="s">
        <v>120</v>
      </c>
      <c r="C1211" s="1">
        <v>12581</v>
      </c>
      <c r="D1211" s="18">
        <v>10</v>
      </c>
      <c r="E1211" s="18">
        <v>6.4846251099999996</v>
      </c>
      <c r="F1211" s="18">
        <v>-75.273458480000002</v>
      </c>
      <c r="G1211" s="1">
        <v>10</v>
      </c>
      <c r="H1211" s="1" t="s">
        <v>490</v>
      </c>
      <c r="I1211" s="1" t="s">
        <v>122</v>
      </c>
      <c r="J1211" s="1" t="s">
        <v>491</v>
      </c>
      <c r="K1211" s="1" t="s">
        <v>494</v>
      </c>
      <c r="L1211" s="1"/>
      <c r="M1211" s="1" t="s">
        <v>494</v>
      </c>
      <c r="N1211" s="1" t="s">
        <v>495</v>
      </c>
      <c r="O1211" s="1" t="s">
        <v>496</v>
      </c>
      <c r="P1211" s="20">
        <v>3</v>
      </c>
      <c r="Q1211" s="1" t="s">
        <v>518</v>
      </c>
      <c r="R1211" s="21" t="s">
        <v>519</v>
      </c>
      <c r="S1211" s="1" t="s">
        <v>506</v>
      </c>
    </row>
    <row r="1212" spans="1:19" ht="24" customHeight="1" x14ac:dyDescent="0.15">
      <c r="A1212" s="1" t="s">
        <v>119</v>
      </c>
      <c r="B1212" s="1" t="s">
        <v>120</v>
      </c>
      <c r="C1212" s="1">
        <v>12582</v>
      </c>
      <c r="D1212" s="18">
        <v>10</v>
      </c>
      <c r="E1212" s="18">
        <v>6.48455139</v>
      </c>
      <c r="F1212" s="18">
        <v>-75.273509809999993</v>
      </c>
      <c r="G1212" s="1">
        <v>10</v>
      </c>
      <c r="H1212" s="1" t="s">
        <v>490</v>
      </c>
      <c r="I1212" s="1" t="s">
        <v>122</v>
      </c>
      <c r="J1212" s="1" t="s">
        <v>491</v>
      </c>
      <c r="K1212" s="1" t="s">
        <v>494</v>
      </c>
      <c r="L1212" s="1"/>
      <c r="M1212" s="1" t="s">
        <v>494</v>
      </c>
      <c r="N1212" s="1" t="s">
        <v>495</v>
      </c>
      <c r="O1212" s="1" t="s">
        <v>496</v>
      </c>
      <c r="P1212" s="20">
        <v>3</v>
      </c>
      <c r="Q1212" s="1" t="s">
        <v>518</v>
      </c>
      <c r="R1212" s="21" t="s">
        <v>519</v>
      </c>
      <c r="S1212" s="1" t="s">
        <v>506</v>
      </c>
    </row>
    <row r="1213" spans="1:19" ht="24" customHeight="1" x14ac:dyDescent="0.15">
      <c r="A1213" s="1" t="s">
        <v>119</v>
      </c>
      <c r="B1213" s="1" t="s">
        <v>120</v>
      </c>
      <c r="C1213" s="1">
        <v>12583</v>
      </c>
      <c r="D1213" s="18">
        <v>10</v>
      </c>
      <c r="E1213" s="18">
        <v>6.4844741099999998</v>
      </c>
      <c r="F1213" s="18">
        <v>-75.27355661</v>
      </c>
      <c r="G1213" s="1">
        <v>10</v>
      </c>
      <c r="H1213" s="1" t="s">
        <v>490</v>
      </c>
      <c r="I1213" s="1" t="s">
        <v>122</v>
      </c>
      <c r="J1213" s="1" t="s">
        <v>491</v>
      </c>
      <c r="K1213" s="1" t="s">
        <v>494</v>
      </c>
      <c r="L1213" s="1"/>
      <c r="M1213" s="1" t="s">
        <v>494</v>
      </c>
      <c r="N1213" s="1" t="s">
        <v>495</v>
      </c>
      <c r="O1213" s="1" t="s">
        <v>496</v>
      </c>
      <c r="P1213" s="20">
        <v>3</v>
      </c>
      <c r="Q1213" s="1" t="s">
        <v>518</v>
      </c>
      <c r="R1213" s="21" t="s">
        <v>519</v>
      </c>
      <c r="S1213" s="1" t="s">
        <v>506</v>
      </c>
    </row>
    <row r="1214" spans="1:19" ht="24" customHeight="1" x14ac:dyDescent="0.15">
      <c r="A1214" s="1" t="s">
        <v>119</v>
      </c>
      <c r="B1214" s="1" t="s">
        <v>120</v>
      </c>
      <c r="C1214" s="1">
        <v>12584</v>
      </c>
      <c r="D1214" s="18">
        <v>10</v>
      </c>
      <c r="E1214" s="18">
        <v>6.48439356</v>
      </c>
      <c r="F1214" s="18">
        <v>-75.273597580000001</v>
      </c>
      <c r="G1214" s="1">
        <v>10</v>
      </c>
      <c r="H1214" s="1" t="s">
        <v>490</v>
      </c>
      <c r="I1214" s="1" t="s">
        <v>122</v>
      </c>
      <c r="J1214" s="1" t="s">
        <v>491</v>
      </c>
      <c r="K1214" s="1" t="s">
        <v>494</v>
      </c>
      <c r="L1214" s="1"/>
      <c r="M1214" s="1" t="s">
        <v>494</v>
      </c>
      <c r="N1214" s="1" t="s">
        <v>495</v>
      </c>
      <c r="O1214" s="1" t="s">
        <v>496</v>
      </c>
      <c r="P1214" s="20">
        <v>3</v>
      </c>
      <c r="Q1214" s="1" t="s">
        <v>518</v>
      </c>
      <c r="R1214" s="21" t="s">
        <v>519</v>
      </c>
      <c r="S1214" s="1" t="s">
        <v>506</v>
      </c>
    </row>
    <row r="1215" spans="1:19" ht="24" customHeight="1" x14ac:dyDescent="0.15">
      <c r="A1215" s="1" t="s">
        <v>119</v>
      </c>
      <c r="B1215" s="1" t="s">
        <v>120</v>
      </c>
      <c r="C1215" s="1">
        <v>12585</v>
      </c>
      <c r="D1215" s="18">
        <v>10</v>
      </c>
      <c r="E1215" s="18">
        <v>6.4843114100000001</v>
      </c>
      <c r="F1215" s="18">
        <v>-75.273635240000004</v>
      </c>
      <c r="G1215" s="1">
        <v>10</v>
      </c>
      <c r="H1215" s="1" t="s">
        <v>490</v>
      </c>
      <c r="I1215" s="1" t="s">
        <v>122</v>
      </c>
      <c r="J1215" s="1" t="s">
        <v>491</v>
      </c>
      <c r="K1215" s="1" t="s">
        <v>494</v>
      </c>
      <c r="L1215" s="1"/>
      <c r="M1215" s="1" t="s">
        <v>494</v>
      </c>
      <c r="N1215" s="1" t="s">
        <v>495</v>
      </c>
      <c r="O1215" s="1" t="s">
        <v>496</v>
      </c>
      <c r="P1215" s="20">
        <v>3</v>
      </c>
      <c r="Q1215" s="1" t="s">
        <v>518</v>
      </c>
      <c r="R1215" s="21" t="s">
        <v>519</v>
      </c>
      <c r="S1215" s="1" t="s">
        <v>506</v>
      </c>
    </row>
    <row r="1216" spans="1:19" ht="24" customHeight="1" x14ac:dyDescent="0.15">
      <c r="A1216" s="1" t="s">
        <v>119</v>
      </c>
      <c r="B1216" s="1" t="s">
        <v>120</v>
      </c>
      <c r="C1216" s="1">
        <v>12586</v>
      </c>
      <c r="D1216" s="18">
        <v>10</v>
      </c>
      <c r="E1216" s="18">
        <v>6.4842287199999999</v>
      </c>
      <c r="F1216" s="18">
        <v>-75.273671640000003</v>
      </c>
      <c r="G1216" s="1">
        <v>10</v>
      </c>
      <c r="H1216" s="1" t="s">
        <v>490</v>
      </c>
      <c r="I1216" s="1" t="s">
        <v>122</v>
      </c>
      <c r="J1216" s="1" t="s">
        <v>491</v>
      </c>
      <c r="K1216" s="1" t="s">
        <v>494</v>
      </c>
      <c r="L1216" s="1"/>
      <c r="M1216" s="1" t="s">
        <v>494</v>
      </c>
      <c r="N1216" s="1" t="s">
        <v>495</v>
      </c>
      <c r="O1216" s="1" t="s">
        <v>496</v>
      </c>
      <c r="P1216" s="20">
        <v>3</v>
      </c>
      <c r="Q1216" s="1" t="s">
        <v>518</v>
      </c>
      <c r="R1216" s="21" t="s">
        <v>519</v>
      </c>
      <c r="S1216" s="1" t="s">
        <v>506</v>
      </c>
    </row>
    <row r="1217" spans="1:19" ht="24" customHeight="1" x14ac:dyDescent="0.15">
      <c r="A1217" s="1" t="s">
        <v>119</v>
      </c>
      <c r="B1217" s="1" t="s">
        <v>120</v>
      </c>
      <c r="C1217" s="1">
        <v>12587</v>
      </c>
      <c r="D1217" s="18">
        <v>10</v>
      </c>
      <c r="E1217" s="18">
        <v>6.4841460599999996</v>
      </c>
      <c r="F1217" s="18">
        <v>-75.273708130000003</v>
      </c>
      <c r="G1217" s="1">
        <v>10</v>
      </c>
      <c r="H1217" s="1" t="s">
        <v>490</v>
      </c>
      <c r="I1217" s="1" t="s">
        <v>122</v>
      </c>
      <c r="J1217" s="1" t="s">
        <v>491</v>
      </c>
      <c r="K1217" s="1" t="s">
        <v>494</v>
      </c>
      <c r="L1217" s="1"/>
      <c r="M1217" s="1" t="s">
        <v>494</v>
      </c>
      <c r="N1217" s="1" t="s">
        <v>495</v>
      </c>
      <c r="O1217" s="1" t="s">
        <v>496</v>
      </c>
      <c r="P1217" s="20">
        <v>3</v>
      </c>
      <c r="Q1217" s="1" t="s">
        <v>518</v>
      </c>
      <c r="R1217" s="21" t="s">
        <v>519</v>
      </c>
      <c r="S1217" s="1" t="s">
        <v>506</v>
      </c>
    </row>
    <row r="1218" spans="1:19" ht="24" customHeight="1" x14ac:dyDescent="0.15">
      <c r="A1218" s="1" t="s">
        <v>119</v>
      </c>
      <c r="B1218" s="1" t="s">
        <v>120</v>
      </c>
      <c r="C1218" s="1">
        <v>12588</v>
      </c>
      <c r="D1218" s="18">
        <v>10</v>
      </c>
      <c r="E1218" s="18">
        <v>6.48406386</v>
      </c>
      <c r="F1218" s="18">
        <v>-75.273745349999999</v>
      </c>
      <c r="G1218" s="1">
        <v>10</v>
      </c>
      <c r="H1218" s="1" t="s">
        <v>490</v>
      </c>
      <c r="I1218" s="1" t="s">
        <v>122</v>
      </c>
      <c r="J1218" s="1" t="s">
        <v>491</v>
      </c>
      <c r="K1218" s="1" t="s">
        <v>494</v>
      </c>
      <c r="L1218" s="1"/>
      <c r="M1218" s="1" t="s">
        <v>494</v>
      </c>
      <c r="N1218" s="1" t="s">
        <v>495</v>
      </c>
      <c r="O1218" s="1" t="s">
        <v>496</v>
      </c>
      <c r="P1218" s="20">
        <v>3</v>
      </c>
      <c r="Q1218" s="1" t="s">
        <v>518</v>
      </c>
      <c r="R1218" s="21" t="s">
        <v>519</v>
      </c>
      <c r="S1218" s="1" t="s">
        <v>506</v>
      </c>
    </row>
    <row r="1219" spans="1:19" ht="24" customHeight="1" x14ac:dyDescent="0.15">
      <c r="A1219" s="1" t="s">
        <v>119</v>
      </c>
      <c r="B1219" s="1" t="s">
        <v>120</v>
      </c>
      <c r="C1219" s="1">
        <v>12589</v>
      </c>
      <c r="D1219" s="18">
        <v>10</v>
      </c>
      <c r="E1219" s="18">
        <v>6.4839821300000002</v>
      </c>
      <c r="F1219" s="18">
        <v>-75.273783460000004</v>
      </c>
      <c r="G1219" s="1">
        <v>10</v>
      </c>
      <c r="H1219" s="1" t="s">
        <v>490</v>
      </c>
      <c r="I1219" s="1" t="s">
        <v>122</v>
      </c>
      <c r="J1219" s="1" t="s">
        <v>491</v>
      </c>
      <c r="K1219" s="1" t="s">
        <v>494</v>
      </c>
      <c r="L1219" s="1"/>
      <c r="M1219" s="1" t="s">
        <v>494</v>
      </c>
      <c r="N1219" s="1" t="s">
        <v>495</v>
      </c>
      <c r="O1219" s="1" t="s">
        <v>496</v>
      </c>
      <c r="P1219" s="20">
        <v>3</v>
      </c>
      <c r="Q1219" s="1" t="s">
        <v>518</v>
      </c>
      <c r="R1219" s="21" t="s">
        <v>519</v>
      </c>
      <c r="S1219" s="1" t="s">
        <v>506</v>
      </c>
    </row>
    <row r="1220" spans="1:19" ht="24" customHeight="1" x14ac:dyDescent="0.15">
      <c r="A1220" s="1" t="s">
        <v>119</v>
      </c>
      <c r="B1220" s="1" t="s">
        <v>120</v>
      </c>
      <c r="C1220" s="1">
        <v>12590</v>
      </c>
      <c r="D1220" s="18">
        <v>10</v>
      </c>
      <c r="E1220" s="18">
        <v>6.4838993599999997</v>
      </c>
      <c r="F1220" s="18">
        <v>-75.273819029999999</v>
      </c>
      <c r="G1220" s="1">
        <v>10</v>
      </c>
      <c r="H1220" s="1" t="s">
        <v>490</v>
      </c>
      <c r="I1220" s="1" t="s">
        <v>122</v>
      </c>
      <c r="J1220" s="1" t="s">
        <v>491</v>
      </c>
      <c r="K1220" s="1" t="s">
        <v>494</v>
      </c>
      <c r="L1220" s="1"/>
      <c r="M1220" s="1" t="s">
        <v>494</v>
      </c>
      <c r="N1220" s="1" t="s">
        <v>495</v>
      </c>
      <c r="O1220" s="1" t="s">
        <v>496</v>
      </c>
      <c r="P1220" s="20">
        <v>3</v>
      </c>
      <c r="Q1220" s="1" t="s">
        <v>518</v>
      </c>
      <c r="R1220" s="21" t="s">
        <v>519</v>
      </c>
      <c r="S1220" s="1" t="s">
        <v>506</v>
      </c>
    </row>
    <row r="1221" spans="1:19" ht="24" customHeight="1" x14ac:dyDescent="0.15">
      <c r="A1221" s="1" t="s">
        <v>119</v>
      </c>
      <c r="B1221" s="1" t="s">
        <v>120</v>
      </c>
      <c r="C1221" s="1">
        <v>12591</v>
      </c>
      <c r="D1221" s="18">
        <v>10</v>
      </c>
      <c r="E1221" s="18">
        <v>6.4838141299999998</v>
      </c>
      <c r="F1221" s="18">
        <v>-75.273847989999993</v>
      </c>
      <c r="G1221" s="1">
        <v>10</v>
      </c>
      <c r="H1221" s="1" t="s">
        <v>490</v>
      </c>
      <c r="I1221" s="1" t="s">
        <v>122</v>
      </c>
      <c r="J1221" s="1" t="s">
        <v>491</v>
      </c>
      <c r="K1221" s="1" t="s">
        <v>494</v>
      </c>
      <c r="L1221" s="1"/>
      <c r="M1221" s="1" t="s">
        <v>494</v>
      </c>
      <c r="N1221" s="1" t="s">
        <v>495</v>
      </c>
      <c r="O1221" s="1" t="s">
        <v>496</v>
      </c>
      <c r="P1221" s="20">
        <v>3</v>
      </c>
      <c r="Q1221" s="1" t="s">
        <v>518</v>
      </c>
      <c r="R1221" s="21" t="s">
        <v>519</v>
      </c>
      <c r="S1221" s="1" t="s">
        <v>506</v>
      </c>
    </row>
    <row r="1222" spans="1:19" ht="24" customHeight="1" x14ac:dyDescent="0.15">
      <c r="A1222" s="1" t="s">
        <v>119</v>
      </c>
      <c r="B1222" s="1" t="s">
        <v>120</v>
      </c>
      <c r="C1222" s="1">
        <v>12592</v>
      </c>
      <c r="D1222" s="18">
        <v>10</v>
      </c>
      <c r="E1222" s="18">
        <v>6.4837287100000003</v>
      </c>
      <c r="F1222" s="18">
        <v>-75.273873219999999</v>
      </c>
      <c r="G1222" s="1">
        <v>10</v>
      </c>
      <c r="H1222" s="1" t="s">
        <v>490</v>
      </c>
      <c r="I1222" s="1" t="s">
        <v>122</v>
      </c>
      <c r="J1222" s="1" t="s">
        <v>513</v>
      </c>
      <c r="K1222" s="1" t="s">
        <v>494</v>
      </c>
      <c r="L1222" s="1"/>
      <c r="M1222" s="1" t="s">
        <v>494</v>
      </c>
      <c r="N1222" s="1" t="s">
        <v>495</v>
      </c>
      <c r="O1222" s="1" t="s">
        <v>496</v>
      </c>
      <c r="P1222" s="20">
        <v>3</v>
      </c>
      <c r="Q1222" s="1" t="s">
        <v>518</v>
      </c>
      <c r="R1222" s="21" t="s">
        <v>519</v>
      </c>
      <c r="S1222" s="1" t="s">
        <v>506</v>
      </c>
    </row>
    <row r="1223" spans="1:19" ht="24" customHeight="1" x14ac:dyDescent="0.15">
      <c r="A1223" s="1" t="s">
        <v>119</v>
      </c>
      <c r="B1223" s="1" t="s">
        <v>120</v>
      </c>
      <c r="C1223" s="1">
        <v>12593</v>
      </c>
      <c r="D1223" s="18">
        <v>10</v>
      </c>
      <c r="E1223" s="18">
        <v>6.4836437599999996</v>
      </c>
      <c r="F1223" s="18">
        <v>-75.273900049999995</v>
      </c>
      <c r="G1223" s="1">
        <v>10</v>
      </c>
      <c r="H1223" s="1" t="s">
        <v>490</v>
      </c>
      <c r="I1223" s="1" t="s">
        <v>122</v>
      </c>
      <c r="J1223" s="1" t="s">
        <v>513</v>
      </c>
      <c r="K1223" s="1" t="s">
        <v>494</v>
      </c>
      <c r="L1223" s="1"/>
      <c r="M1223" s="1" t="s">
        <v>494</v>
      </c>
      <c r="N1223" s="1" t="s">
        <v>495</v>
      </c>
      <c r="O1223" s="1" t="s">
        <v>496</v>
      </c>
      <c r="P1223" s="20">
        <v>3</v>
      </c>
      <c r="Q1223" s="1" t="s">
        <v>518</v>
      </c>
      <c r="R1223" s="21" t="s">
        <v>519</v>
      </c>
      <c r="S1223" s="1" t="s">
        <v>506</v>
      </c>
    </row>
    <row r="1224" spans="1:19" ht="24" customHeight="1" x14ac:dyDescent="0.15">
      <c r="A1224" s="1" t="s">
        <v>119</v>
      </c>
      <c r="B1224" s="1" t="s">
        <v>120</v>
      </c>
      <c r="C1224" s="1">
        <v>12594</v>
      </c>
      <c r="D1224" s="18">
        <v>10</v>
      </c>
      <c r="E1224" s="18">
        <v>6.4835621200000002</v>
      </c>
      <c r="F1224" s="18">
        <v>-75.273935449999996</v>
      </c>
      <c r="G1224" s="1">
        <v>10</v>
      </c>
      <c r="H1224" s="1" t="s">
        <v>490</v>
      </c>
      <c r="I1224" s="1" t="s">
        <v>122</v>
      </c>
      <c r="J1224" s="1" t="s">
        <v>491</v>
      </c>
      <c r="K1224" s="1" t="s">
        <v>494</v>
      </c>
      <c r="L1224" s="1"/>
      <c r="M1224" s="1" t="s">
        <v>494</v>
      </c>
      <c r="N1224" s="1" t="s">
        <v>495</v>
      </c>
      <c r="O1224" s="1" t="s">
        <v>496</v>
      </c>
      <c r="P1224" s="20">
        <v>3</v>
      </c>
      <c r="Q1224" s="1" t="s">
        <v>518</v>
      </c>
      <c r="R1224" s="21" t="s">
        <v>519</v>
      </c>
      <c r="S1224" s="1" t="s">
        <v>506</v>
      </c>
    </row>
    <row r="1225" spans="1:19" ht="24" customHeight="1" x14ac:dyDescent="0.15">
      <c r="A1225" s="1" t="s">
        <v>119</v>
      </c>
      <c r="B1225" s="1" t="s">
        <v>120</v>
      </c>
      <c r="C1225" s="1">
        <v>12595</v>
      </c>
      <c r="D1225" s="18">
        <v>10</v>
      </c>
      <c r="E1225" s="18">
        <v>6.4834877300000002</v>
      </c>
      <c r="F1225" s="18">
        <v>-75.273985510000003</v>
      </c>
      <c r="G1225" s="1">
        <v>10</v>
      </c>
      <c r="H1225" s="1" t="s">
        <v>490</v>
      </c>
      <c r="I1225" s="1" t="s">
        <v>122</v>
      </c>
      <c r="J1225" s="1" t="s">
        <v>491</v>
      </c>
      <c r="K1225" s="1" t="s">
        <v>494</v>
      </c>
      <c r="L1225" s="1"/>
      <c r="M1225" s="1" t="s">
        <v>494</v>
      </c>
      <c r="N1225" s="1" t="s">
        <v>495</v>
      </c>
      <c r="O1225" s="1" t="s">
        <v>496</v>
      </c>
      <c r="P1225" s="20">
        <v>3</v>
      </c>
      <c r="Q1225" s="1" t="s">
        <v>518</v>
      </c>
      <c r="R1225" s="21" t="s">
        <v>519</v>
      </c>
      <c r="S1225" s="1" t="s">
        <v>506</v>
      </c>
    </row>
    <row r="1226" spans="1:19" ht="24" customHeight="1" x14ac:dyDescent="0.15">
      <c r="A1226" s="1" t="s">
        <v>119</v>
      </c>
      <c r="B1226" s="1" t="s">
        <v>120</v>
      </c>
      <c r="C1226" s="1">
        <v>12596</v>
      </c>
      <c r="D1226" s="18">
        <v>10</v>
      </c>
      <c r="E1226" s="18">
        <v>6.4834249100000001</v>
      </c>
      <c r="F1226" s="18">
        <v>-75.274050450000004</v>
      </c>
      <c r="G1226" s="1">
        <v>10</v>
      </c>
      <c r="H1226" s="1" t="s">
        <v>490</v>
      </c>
      <c r="I1226" s="1" t="s">
        <v>122</v>
      </c>
      <c r="J1226" s="1" t="s">
        <v>491</v>
      </c>
      <c r="K1226" s="1" t="s">
        <v>494</v>
      </c>
      <c r="L1226" s="1"/>
      <c r="M1226" s="1" t="s">
        <v>494</v>
      </c>
      <c r="N1226" s="1" t="s">
        <v>495</v>
      </c>
      <c r="O1226" s="1" t="s">
        <v>496</v>
      </c>
      <c r="P1226" s="20">
        <v>3</v>
      </c>
      <c r="Q1226" s="1" t="s">
        <v>518</v>
      </c>
      <c r="R1226" s="21" t="s">
        <v>519</v>
      </c>
      <c r="S1226" s="1" t="s">
        <v>506</v>
      </c>
    </row>
    <row r="1227" spans="1:19" ht="24" customHeight="1" x14ac:dyDescent="0.15">
      <c r="A1227" s="1" t="s">
        <v>119</v>
      </c>
      <c r="B1227" s="1" t="s">
        <v>120</v>
      </c>
      <c r="C1227" s="1">
        <v>12597</v>
      </c>
      <c r="D1227" s="18">
        <v>10</v>
      </c>
      <c r="E1227" s="18">
        <v>6.4833703299999996</v>
      </c>
      <c r="F1227" s="18">
        <v>-75.274122230000003</v>
      </c>
      <c r="G1227" s="1">
        <v>10</v>
      </c>
      <c r="H1227" s="1" t="s">
        <v>490</v>
      </c>
      <c r="I1227" s="1" t="s">
        <v>122</v>
      </c>
      <c r="J1227" s="1" t="s">
        <v>491</v>
      </c>
      <c r="K1227" s="1" t="s">
        <v>494</v>
      </c>
      <c r="L1227" s="1"/>
      <c r="M1227" s="1" t="s">
        <v>494</v>
      </c>
      <c r="N1227" s="1" t="s">
        <v>495</v>
      </c>
      <c r="O1227" s="1" t="s">
        <v>496</v>
      </c>
      <c r="P1227" s="20">
        <v>3</v>
      </c>
      <c r="Q1227" s="1" t="s">
        <v>518</v>
      </c>
      <c r="R1227" s="21" t="s">
        <v>519</v>
      </c>
      <c r="S1227" s="1" t="s">
        <v>506</v>
      </c>
    </row>
    <row r="1228" spans="1:19" ht="24" customHeight="1" x14ac:dyDescent="0.15">
      <c r="A1228" s="1" t="s">
        <v>119</v>
      </c>
      <c r="B1228" s="1" t="s">
        <v>120</v>
      </c>
      <c r="C1228" s="1">
        <v>12598</v>
      </c>
      <c r="D1228" s="18">
        <v>10</v>
      </c>
      <c r="E1228" s="18">
        <v>6.4833090499999999</v>
      </c>
      <c r="F1228" s="18">
        <v>-75.27418831</v>
      </c>
      <c r="G1228" s="1">
        <v>10</v>
      </c>
      <c r="H1228" s="1" t="s">
        <v>490</v>
      </c>
      <c r="I1228" s="1" t="s">
        <v>122</v>
      </c>
      <c r="J1228" s="1" t="s">
        <v>491</v>
      </c>
      <c r="K1228" s="1" t="s">
        <v>494</v>
      </c>
      <c r="L1228" s="1"/>
      <c r="M1228" s="1" t="s">
        <v>494</v>
      </c>
      <c r="N1228" s="1" t="s">
        <v>495</v>
      </c>
      <c r="O1228" s="1" t="s">
        <v>496</v>
      </c>
      <c r="P1228" s="20">
        <v>3</v>
      </c>
      <c r="Q1228" s="1" t="s">
        <v>518</v>
      </c>
      <c r="R1228" s="21" t="s">
        <v>519</v>
      </c>
      <c r="S1228" s="1" t="s">
        <v>506</v>
      </c>
    </row>
    <row r="1229" spans="1:19" ht="24" customHeight="1" x14ac:dyDescent="0.15">
      <c r="A1229" s="1" t="s">
        <v>119</v>
      </c>
      <c r="B1229" s="1" t="s">
        <v>120</v>
      </c>
      <c r="C1229" s="1">
        <v>12599</v>
      </c>
      <c r="D1229" s="18">
        <v>10</v>
      </c>
      <c r="E1229" s="18">
        <v>6.4832367399999997</v>
      </c>
      <c r="F1229" s="18">
        <v>-75.274242509999993</v>
      </c>
      <c r="G1229" s="1">
        <v>10</v>
      </c>
      <c r="H1229" s="1" t="s">
        <v>490</v>
      </c>
      <c r="I1229" s="1" t="s">
        <v>122</v>
      </c>
      <c r="J1229" s="1" t="s">
        <v>491</v>
      </c>
      <c r="K1229" s="1" t="s">
        <v>494</v>
      </c>
      <c r="L1229" s="1"/>
      <c r="M1229" s="1" t="s">
        <v>494</v>
      </c>
      <c r="N1229" s="1" t="s">
        <v>495</v>
      </c>
      <c r="O1229" s="1" t="s">
        <v>496</v>
      </c>
      <c r="P1229" s="20">
        <v>3</v>
      </c>
      <c r="Q1229" s="1" t="s">
        <v>518</v>
      </c>
      <c r="R1229" s="21" t="s">
        <v>519</v>
      </c>
      <c r="S1229" s="1" t="s">
        <v>506</v>
      </c>
    </row>
    <row r="1230" spans="1:19" ht="24" customHeight="1" x14ac:dyDescent="0.15">
      <c r="A1230" s="1" t="s">
        <v>119</v>
      </c>
      <c r="B1230" s="1" t="s">
        <v>120</v>
      </c>
      <c r="C1230" s="1">
        <v>12600</v>
      </c>
      <c r="D1230" s="18">
        <v>10</v>
      </c>
      <c r="E1230" s="18">
        <v>6.4831610399999997</v>
      </c>
      <c r="F1230" s="18">
        <v>-75.274289839999994</v>
      </c>
      <c r="G1230" s="1">
        <v>10</v>
      </c>
      <c r="H1230" s="1" t="s">
        <v>490</v>
      </c>
      <c r="I1230" s="1" t="s">
        <v>122</v>
      </c>
      <c r="J1230" s="1" t="s">
        <v>491</v>
      </c>
      <c r="K1230" s="1" t="s">
        <v>494</v>
      </c>
      <c r="L1230" s="1"/>
      <c r="M1230" s="1" t="s">
        <v>494</v>
      </c>
      <c r="N1230" s="1" t="s">
        <v>495</v>
      </c>
      <c r="O1230" s="1" t="s">
        <v>496</v>
      </c>
      <c r="P1230" s="20">
        <v>3</v>
      </c>
      <c r="Q1230" s="1" t="s">
        <v>518</v>
      </c>
      <c r="R1230" s="21" t="s">
        <v>519</v>
      </c>
      <c r="S1230" s="1" t="s">
        <v>506</v>
      </c>
    </row>
    <row r="1231" spans="1:19" ht="24" customHeight="1" x14ac:dyDescent="0.15">
      <c r="A1231" s="1" t="s">
        <v>119</v>
      </c>
      <c r="B1231" s="1" t="s">
        <v>120</v>
      </c>
      <c r="C1231" s="1">
        <v>12601</v>
      </c>
      <c r="D1231" s="18">
        <v>10</v>
      </c>
      <c r="E1231" s="18">
        <v>6.4830841599999998</v>
      </c>
      <c r="F1231" s="18">
        <v>-75.274335410000006</v>
      </c>
      <c r="G1231" s="1">
        <v>10</v>
      </c>
      <c r="H1231" s="1" t="s">
        <v>490</v>
      </c>
      <c r="I1231" s="1" t="s">
        <v>122</v>
      </c>
      <c r="J1231" s="1" t="s">
        <v>491</v>
      </c>
      <c r="K1231" s="1" t="s">
        <v>494</v>
      </c>
      <c r="L1231" s="1"/>
      <c r="M1231" s="1" t="s">
        <v>494</v>
      </c>
      <c r="N1231" s="1" t="s">
        <v>495</v>
      </c>
      <c r="O1231" s="1" t="s">
        <v>496</v>
      </c>
      <c r="P1231" s="20">
        <v>3</v>
      </c>
      <c r="Q1231" s="1" t="s">
        <v>518</v>
      </c>
      <c r="R1231" s="21" t="s">
        <v>519</v>
      </c>
      <c r="S1231" s="1" t="s">
        <v>506</v>
      </c>
    </row>
    <row r="1232" spans="1:19" ht="24" customHeight="1" x14ac:dyDescent="0.15">
      <c r="A1232" s="1" t="s">
        <v>119</v>
      </c>
      <c r="B1232" s="1" t="s">
        <v>120</v>
      </c>
      <c r="C1232" s="1">
        <v>12602</v>
      </c>
      <c r="D1232" s="18">
        <v>10</v>
      </c>
      <c r="E1232" s="18">
        <v>6.4830068199999999</v>
      </c>
      <c r="F1232" s="18">
        <v>-75.274381009999999</v>
      </c>
      <c r="G1232" s="1">
        <v>10</v>
      </c>
      <c r="H1232" s="1" t="s">
        <v>490</v>
      </c>
      <c r="I1232" s="1" t="s">
        <v>122</v>
      </c>
      <c r="J1232" s="1" t="s">
        <v>513</v>
      </c>
      <c r="K1232" s="1" t="s">
        <v>494</v>
      </c>
      <c r="L1232" s="1"/>
      <c r="M1232" s="1" t="s">
        <v>494</v>
      </c>
      <c r="N1232" s="1" t="s">
        <v>495</v>
      </c>
      <c r="O1232" s="1" t="s">
        <v>496</v>
      </c>
      <c r="P1232" s="20">
        <v>3</v>
      </c>
      <c r="Q1232" s="1" t="s">
        <v>518</v>
      </c>
      <c r="R1232" s="21" t="s">
        <v>519</v>
      </c>
      <c r="S1232" s="1" t="s">
        <v>506</v>
      </c>
    </row>
    <row r="1233" spans="1:19" ht="24" customHeight="1" x14ac:dyDescent="0.15">
      <c r="A1233" s="1" t="s">
        <v>119</v>
      </c>
      <c r="B1233" s="1" t="s">
        <v>120</v>
      </c>
      <c r="C1233" s="1">
        <v>12603</v>
      </c>
      <c r="D1233" s="18">
        <v>10</v>
      </c>
      <c r="E1233" s="18">
        <v>6.4829292699999996</v>
      </c>
      <c r="F1233" s="18">
        <v>-75.274426910000003</v>
      </c>
      <c r="G1233" s="1">
        <v>10</v>
      </c>
      <c r="H1233" s="1" t="s">
        <v>490</v>
      </c>
      <c r="I1233" s="1" t="s">
        <v>122</v>
      </c>
      <c r="J1233" s="1" t="s">
        <v>513</v>
      </c>
      <c r="K1233" s="1" t="s">
        <v>494</v>
      </c>
      <c r="L1233" s="1"/>
      <c r="M1233" s="1" t="s">
        <v>494</v>
      </c>
      <c r="N1233" s="1" t="s">
        <v>495</v>
      </c>
      <c r="O1233" s="1" t="s">
        <v>496</v>
      </c>
      <c r="P1233" s="20">
        <v>3</v>
      </c>
      <c r="Q1233" s="1" t="s">
        <v>518</v>
      </c>
      <c r="R1233" s="21" t="s">
        <v>519</v>
      </c>
      <c r="S1233" s="1" t="s">
        <v>506</v>
      </c>
    </row>
    <row r="1234" spans="1:19" ht="24" customHeight="1" x14ac:dyDescent="0.15">
      <c r="A1234" s="1" t="s">
        <v>119</v>
      </c>
      <c r="B1234" s="1" t="s">
        <v>120</v>
      </c>
      <c r="C1234" s="1">
        <v>12604</v>
      </c>
      <c r="D1234" s="18">
        <v>10</v>
      </c>
      <c r="E1234" s="18">
        <v>6.4828524300000003</v>
      </c>
      <c r="F1234" s="18">
        <v>-75.274471910000003</v>
      </c>
      <c r="G1234" s="1">
        <v>10</v>
      </c>
      <c r="H1234" s="1" t="s">
        <v>490</v>
      </c>
      <c r="I1234" s="1" t="s">
        <v>122</v>
      </c>
      <c r="J1234" s="1" t="s">
        <v>513</v>
      </c>
      <c r="K1234" s="1" t="s">
        <v>494</v>
      </c>
      <c r="L1234" s="1"/>
      <c r="M1234" s="1" t="s">
        <v>494</v>
      </c>
      <c r="N1234" s="1" t="s">
        <v>495</v>
      </c>
      <c r="O1234" s="1" t="s">
        <v>496</v>
      </c>
      <c r="P1234" s="20">
        <v>3</v>
      </c>
      <c r="Q1234" s="1" t="s">
        <v>518</v>
      </c>
      <c r="R1234" s="21" t="s">
        <v>519</v>
      </c>
      <c r="S1234" s="1" t="s">
        <v>506</v>
      </c>
    </row>
    <row r="1235" spans="1:19" ht="24" customHeight="1" x14ac:dyDescent="0.15">
      <c r="A1235" s="1" t="s">
        <v>119</v>
      </c>
      <c r="B1235" s="1" t="s">
        <v>120</v>
      </c>
      <c r="C1235" s="1">
        <v>12605</v>
      </c>
      <c r="D1235" s="18">
        <v>10</v>
      </c>
      <c r="E1235" s="18">
        <v>6.4827746399999997</v>
      </c>
      <c r="F1235" s="18">
        <v>-75.274517090000003</v>
      </c>
      <c r="G1235" s="1">
        <v>10</v>
      </c>
      <c r="H1235" s="1" t="s">
        <v>490</v>
      </c>
      <c r="I1235" s="1" t="s">
        <v>122</v>
      </c>
      <c r="J1235" s="1" t="s">
        <v>513</v>
      </c>
      <c r="K1235" s="1" t="s">
        <v>494</v>
      </c>
      <c r="L1235" s="1"/>
      <c r="M1235" s="1" t="s">
        <v>494</v>
      </c>
      <c r="N1235" s="1" t="s">
        <v>495</v>
      </c>
      <c r="O1235" s="1" t="s">
        <v>496</v>
      </c>
      <c r="P1235" s="20">
        <v>3</v>
      </c>
      <c r="Q1235" s="1" t="s">
        <v>518</v>
      </c>
      <c r="R1235" s="21" t="s">
        <v>519</v>
      </c>
      <c r="S1235" s="1" t="s">
        <v>506</v>
      </c>
    </row>
    <row r="1236" spans="1:19" ht="24" customHeight="1" x14ac:dyDescent="0.15">
      <c r="A1236" s="1" t="s">
        <v>119</v>
      </c>
      <c r="B1236" s="1" t="s">
        <v>120</v>
      </c>
      <c r="C1236" s="1">
        <v>12606</v>
      </c>
      <c r="D1236" s="18">
        <v>10</v>
      </c>
      <c r="E1236" s="18">
        <v>6.4826994899999999</v>
      </c>
      <c r="F1236" s="18">
        <v>-75.27456712</v>
      </c>
      <c r="G1236" s="1">
        <v>10</v>
      </c>
      <c r="H1236" s="1" t="s">
        <v>490</v>
      </c>
      <c r="I1236" s="1" t="s">
        <v>122</v>
      </c>
      <c r="J1236" s="1" t="s">
        <v>513</v>
      </c>
      <c r="K1236" s="1" t="s">
        <v>494</v>
      </c>
      <c r="L1236" s="1"/>
      <c r="M1236" s="1" t="s">
        <v>494</v>
      </c>
      <c r="N1236" s="1" t="s">
        <v>495</v>
      </c>
      <c r="O1236" s="1" t="s">
        <v>496</v>
      </c>
      <c r="P1236" s="20">
        <v>3</v>
      </c>
      <c r="Q1236" s="1" t="s">
        <v>518</v>
      </c>
      <c r="R1236" s="21" t="s">
        <v>519</v>
      </c>
      <c r="S1236" s="1" t="s">
        <v>506</v>
      </c>
    </row>
    <row r="1237" spans="1:19" ht="24" customHeight="1" x14ac:dyDescent="0.15">
      <c r="A1237" s="1" t="s">
        <v>119</v>
      </c>
      <c r="B1237" s="1" t="s">
        <v>120</v>
      </c>
      <c r="C1237" s="1">
        <v>12607</v>
      </c>
      <c r="D1237" s="18">
        <v>10</v>
      </c>
      <c r="E1237" s="18">
        <v>6.4826273299999997</v>
      </c>
      <c r="F1237" s="18">
        <v>-75.274621479999993</v>
      </c>
      <c r="G1237" s="1">
        <v>10</v>
      </c>
      <c r="H1237" s="1" t="s">
        <v>490</v>
      </c>
      <c r="I1237" s="1" t="s">
        <v>122</v>
      </c>
      <c r="J1237" s="1" t="s">
        <v>513</v>
      </c>
      <c r="K1237" s="1" t="s">
        <v>494</v>
      </c>
      <c r="L1237" s="1"/>
      <c r="M1237" s="1" t="s">
        <v>494</v>
      </c>
      <c r="N1237" s="1" t="s">
        <v>495</v>
      </c>
      <c r="O1237" s="1" t="s">
        <v>496</v>
      </c>
      <c r="P1237" s="20">
        <v>3</v>
      </c>
      <c r="Q1237" s="1" t="s">
        <v>518</v>
      </c>
      <c r="R1237" s="21" t="s">
        <v>519</v>
      </c>
      <c r="S1237" s="1" t="s">
        <v>506</v>
      </c>
    </row>
    <row r="1238" spans="1:19" ht="24" customHeight="1" x14ac:dyDescent="0.15">
      <c r="A1238" s="1" t="s">
        <v>119</v>
      </c>
      <c r="B1238" s="1" t="s">
        <v>120</v>
      </c>
      <c r="C1238" s="1">
        <v>12608</v>
      </c>
      <c r="D1238" s="18">
        <v>10</v>
      </c>
      <c r="E1238" s="18">
        <v>6.4825564499999997</v>
      </c>
      <c r="F1238" s="18">
        <v>-75.274677580000002</v>
      </c>
      <c r="G1238" s="1">
        <v>10</v>
      </c>
      <c r="H1238" s="1" t="s">
        <v>490</v>
      </c>
      <c r="I1238" s="1" t="s">
        <v>122</v>
      </c>
      <c r="J1238" s="1" t="s">
        <v>513</v>
      </c>
      <c r="K1238" s="1" t="s">
        <v>494</v>
      </c>
      <c r="L1238" s="1"/>
      <c r="M1238" s="1" t="s">
        <v>494</v>
      </c>
      <c r="N1238" s="1" t="s">
        <v>495</v>
      </c>
      <c r="O1238" s="1" t="s">
        <v>496</v>
      </c>
      <c r="P1238" s="20">
        <v>3</v>
      </c>
      <c r="Q1238" s="1" t="s">
        <v>518</v>
      </c>
      <c r="R1238" s="21" t="s">
        <v>519</v>
      </c>
      <c r="S1238" s="1" t="s">
        <v>506</v>
      </c>
    </row>
    <row r="1239" spans="1:19" ht="24" customHeight="1" x14ac:dyDescent="0.15">
      <c r="A1239" s="1" t="s">
        <v>119</v>
      </c>
      <c r="B1239" s="1" t="s">
        <v>120</v>
      </c>
      <c r="C1239" s="1">
        <v>12609</v>
      </c>
      <c r="D1239" s="18">
        <v>10</v>
      </c>
      <c r="E1239" s="18">
        <v>6.4824847099999996</v>
      </c>
      <c r="F1239" s="18">
        <v>-75.274732470000004</v>
      </c>
      <c r="G1239" s="1">
        <v>10</v>
      </c>
      <c r="H1239" s="1" t="s">
        <v>490</v>
      </c>
      <c r="I1239" s="1" t="s">
        <v>122</v>
      </c>
      <c r="J1239" s="1" t="s">
        <v>513</v>
      </c>
      <c r="K1239" s="1" t="s">
        <v>494</v>
      </c>
      <c r="L1239" s="1"/>
      <c r="M1239" s="1" t="s">
        <v>494</v>
      </c>
      <c r="N1239" s="1" t="s">
        <v>495</v>
      </c>
      <c r="O1239" s="1" t="s">
        <v>496</v>
      </c>
      <c r="P1239" s="20">
        <v>3</v>
      </c>
      <c r="Q1239" s="1" t="s">
        <v>518</v>
      </c>
      <c r="R1239" s="21" t="s">
        <v>519</v>
      </c>
      <c r="S1239" s="1" t="s">
        <v>506</v>
      </c>
    </row>
    <row r="1240" spans="1:19" ht="24" customHeight="1" x14ac:dyDescent="0.15">
      <c r="A1240" s="1" t="s">
        <v>119</v>
      </c>
      <c r="B1240" s="1" t="s">
        <v>120</v>
      </c>
      <c r="C1240" s="1">
        <v>12610</v>
      </c>
      <c r="D1240" s="18">
        <v>10</v>
      </c>
      <c r="E1240" s="18">
        <v>6.4824104499999997</v>
      </c>
      <c r="F1240" s="18">
        <v>-75.274784010000005</v>
      </c>
      <c r="G1240" s="1">
        <v>10</v>
      </c>
      <c r="H1240" s="1" t="s">
        <v>490</v>
      </c>
      <c r="I1240" s="1" t="s">
        <v>122</v>
      </c>
      <c r="J1240" s="1" t="s">
        <v>513</v>
      </c>
      <c r="K1240" s="1" t="s">
        <v>494</v>
      </c>
      <c r="L1240" s="1"/>
      <c r="M1240" s="1" t="s">
        <v>494</v>
      </c>
      <c r="N1240" s="1" t="s">
        <v>495</v>
      </c>
      <c r="O1240" s="1" t="s">
        <v>496</v>
      </c>
      <c r="P1240" s="20">
        <v>3</v>
      </c>
      <c r="Q1240" s="1" t="s">
        <v>518</v>
      </c>
      <c r="R1240" s="21" t="s">
        <v>519</v>
      </c>
      <c r="S1240" s="1" t="s">
        <v>506</v>
      </c>
    </row>
    <row r="1241" spans="1:19" ht="24" customHeight="1" x14ac:dyDescent="0.15">
      <c r="A1241" s="1" t="s">
        <v>119</v>
      </c>
      <c r="B1241" s="1" t="s">
        <v>120</v>
      </c>
      <c r="C1241" s="1">
        <v>12611</v>
      </c>
      <c r="D1241" s="18">
        <v>10</v>
      </c>
      <c r="E1241" s="18">
        <v>6.4823328099999999</v>
      </c>
      <c r="F1241" s="18">
        <v>-75.274830069999993</v>
      </c>
      <c r="G1241" s="1">
        <v>10</v>
      </c>
      <c r="H1241" s="1" t="s">
        <v>490</v>
      </c>
      <c r="I1241" s="1" t="s">
        <v>122</v>
      </c>
      <c r="J1241" s="1" t="s">
        <v>513</v>
      </c>
      <c r="K1241" s="1" t="s">
        <v>494</v>
      </c>
      <c r="L1241" s="1"/>
      <c r="M1241" s="1" t="s">
        <v>494</v>
      </c>
      <c r="N1241" s="1" t="s">
        <v>495</v>
      </c>
      <c r="O1241" s="1" t="s">
        <v>496</v>
      </c>
      <c r="P1241" s="20">
        <v>3</v>
      </c>
      <c r="Q1241" s="1" t="s">
        <v>518</v>
      </c>
      <c r="R1241" s="21" t="s">
        <v>519</v>
      </c>
      <c r="S1241" s="1" t="s">
        <v>506</v>
      </c>
    </row>
    <row r="1242" spans="1:19" ht="24" customHeight="1" x14ac:dyDescent="0.15">
      <c r="A1242" s="1" t="s">
        <v>119</v>
      </c>
      <c r="B1242" s="1" t="s">
        <v>120</v>
      </c>
      <c r="C1242" s="1">
        <v>12612</v>
      </c>
      <c r="D1242" s="18">
        <v>10</v>
      </c>
      <c r="E1242" s="18">
        <v>6.4822565799999996</v>
      </c>
      <c r="F1242" s="18">
        <v>-75.274878009999995</v>
      </c>
      <c r="G1242" s="1">
        <v>10</v>
      </c>
      <c r="H1242" s="1" t="s">
        <v>490</v>
      </c>
      <c r="I1242" s="1" t="s">
        <v>122</v>
      </c>
      <c r="J1242" s="1" t="s">
        <v>513</v>
      </c>
      <c r="K1242" s="1" t="s">
        <v>494</v>
      </c>
      <c r="L1242" s="1"/>
      <c r="M1242" s="1" t="s">
        <v>494</v>
      </c>
      <c r="N1242" s="1" t="s">
        <v>495</v>
      </c>
      <c r="O1242" s="1" t="s">
        <v>496</v>
      </c>
      <c r="P1242" s="20">
        <v>3</v>
      </c>
      <c r="Q1242" s="1" t="s">
        <v>518</v>
      </c>
      <c r="R1242" s="21" t="s">
        <v>519</v>
      </c>
      <c r="S1242" s="1" t="s">
        <v>506</v>
      </c>
    </row>
    <row r="1243" spans="1:19" ht="24" customHeight="1" x14ac:dyDescent="0.15">
      <c r="A1243" s="1" t="s">
        <v>119</v>
      </c>
      <c r="B1243" s="1" t="s">
        <v>120</v>
      </c>
      <c r="C1243" s="1">
        <v>12613</v>
      </c>
      <c r="D1243" s="18">
        <v>10</v>
      </c>
      <c r="E1243" s="18">
        <v>6.4821846399999998</v>
      </c>
      <c r="F1243" s="18">
        <v>-75.274930679999997</v>
      </c>
      <c r="G1243" s="1">
        <v>10</v>
      </c>
      <c r="H1243" s="1" t="s">
        <v>490</v>
      </c>
      <c r="I1243" s="1" t="s">
        <v>122</v>
      </c>
      <c r="J1243" s="1" t="s">
        <v>513</v>
      </c>
      <c r="K1243" s="1" t="s">
        <v>494</v>
      </c>
      <c r="L1243" s="1"/>
      <c r="M1243" s="1" t="s">
        <v>494</v>
      </c>
      <c r="N1243" s="1" t="s">
        <v>495</v>
      </c>
      <c r="O1243" s="1" t="s">
        <v>496</v>
      </c>
      <c r="P1243" s="20">
        <v>3</v>
      </c>
      <c r="Q1243" s="1" t="s">
        <v>518</v>
      </c>
      <c r="R1243" s="21" t="s">
        <v>519</v>
      </c>
      <c r="S1243" s="1" t="s">
        <v>506</v>
      </c>
    </row>
    <row r="1244" spans="1:19" ht="24" customHeight="1" x14ac:dyDescent="0.15">
      <c r="A1244" s="1" t="s">
        <v>119</v>
      </c>
      <c r="B1244" s="1" t="s">
        <v>120</v>
      </c>
      <c r="C1244" s="1">
        <v>12614</v>
      </c>
      <c r="D1244" s="18">
        <v>10</v>
      </c>
      <c r="E1244" s="18">
        <v>6.4821192099999996</v>
      </c>
      <c r="F1244" s="18">
        <v>-75.274988410000006</v>
      </c>
      <c r="G1244" s="1">
        <v>10</v>
      </c>
      <c r="H1244" s="1" t="s">
        <v>490</v>
      </c>
      <c r="I1244" s="1" t="s">
        <v>122</v>
      </c>
      <c r="J1244" s="1" t="s">
        <v>513</v>
      </c>
      <c r="K1244" s="1" t="s">
        <v>494</v>
      </c>
      <c r="L1244" s="1"/>
      <c r="M1244" s="1" t="s">
        <v>494</v>
      </c>
      <c r="N1244" s="1" t="s">
        <v>495</v>
      </c>
      <c r="O1244" s="1" t="s">
        <v>496</v>
      </c>
      <c r="P1244" s="20">
        <v>3</v>
      </c>
      <c r="Q1244" s="1" t="s">
        <v>518</v>
      </c>
      <c r="R1244" s="21" t="s">
        <v>519</v>
      </c>
      <c r="S1244" s="1" t="s">
        <v>506</v>
      </c>
    </row>
    <row r="1245" spans="1:19" ht="24" customHeight="1" x14ac:dyDescent="0.15">
      <c r="A1245" s="1" t="s">
        <v>119</v>
      </c>
      <c r="B1245" s="1" t="s">
        <v>120</v>
      </c>
      <c r="C1245" s="1">
        <v>12615</v>
      </c>
      <c r="D1245" s="18">
        <v>10</v>
      </c>
      <c r="E1245" s="18">
        <v>6.4820543800000001</v>
      </c>
      <c r="F1245" s="18">
        <v>-75.275048330000004</v>
      </c>
      <c r="G1245" s="1">
        <v>10</v>
      </c>
      <c r="H1245" s="1" t="s">
        <v>490</v>
      </c>
      <c r="I1245" s="1" t="s">
        <v>122</v>
      </c>
      <c r="J1245" s="1" t="s">
        <v>513</v>
      </c>
      <c r="K1245" s="1" t="s">
        <v>494</v>
      </c>
      <c r="L1245" s="1"/>
      <c r="M1245" s="1" t="s">
        <v>494</v>
      </c>
      <c r="N1245" s="1" t="s">
        <v>495</v>
      </c>
      <c r="O1245" s="1" t="s">
        <v>496</v>
      </c>
      <c r="P1245" s="20">
        <v>3</v>
      </c>
      <c r="Q1245" s="1" t="s">
        <v>518</v>
      </c>
      <c r="R1245" s="21" t="s">
        <v>519</v>
      </c>
      <c r="S1245" s="1" t="s">
        <v>506</v>
      </c>
    </row>
    <row r="1246" spans="1:19" ht="24" customHeight="1" x14ac:dyDescent="0.15">
      <c r="A1246" s="1" t="s">
        <v>119</v>
      </c>
      <c r="B1246" s="1" t="s">
        <v>120</v>
      </c>
      <c r="C1246" s="1">
        <v>12618</v>
      </c>
      <c r="D1246" s="18">
        <v>10</v>
      </c>
      <c r="E1246" s="18">
        <v>6.4818547500000001</v>
      </c>
      <c r="F1246" s="18">
        <v>-75.275227349999994</v>
      </c>
      <c r="G1246" s="1">
        <v>10</v>
      </c>
      <c r="H1246" s="1" t="s">
        <v>490</v>
      </c>
      <c r="I1246" s="1" t="s">
        <v>122</v>
      </c>
      <c r="J1246" s="1" t="s">
        <v>513</v>
      </c>
      <c r="K1246" s="1" t="s">
        <v>494</v>
      </c>
      <c r="L1246" s="1"/>
      <c r="M1246" s="1" t="s">
        <v>494</v>
      </c>
      <c r="N1246" s="1" t="s">
        <v>495</v>
      </c>
      <c r="O1246" s="1" t="s">
        <v>496</v>
      </c>
      <c r="P1246" s="20">
        <v>3</v>
      </c>
      <c r="Q1246" s="1" t="s">
        <v>518</v>
      </c>
      <c r="R1246" s="21" t="s">
        <v>519</v>
      </c>
      <c r="S1246" s="1" t="s">
        <v>506</v>
      </c>
    </row>
    <row r="1247" spans="1:19" ht="24" customHeight="1" x14ac:dyDescent="0.15">
      <c r="A1247" s="1" t="s">
        <v>119</v>
      </c>
      <c r="B1247" s="1" t="s">
        <v>120</v>
      </c>
      <c r="C1247" s="1">
        <v>12619</v>
      </c>
      <c r="D1247" s="18">
        <v>10</v>
      </c>
      <c r="E1247" s="18">
        <v>6.48178623</v>
      </c>
      <c r="F1247" s="18">
        <v>-75.275284510000006</v>
      </c>
      <c r="G1247" s="1">
        <v>10</v>
      </c>
      <c r="H1247" s="1" t="s">
        <v>490</v>
      </c>
      <c r="I1247" s="1" t="s">
        <v>122</v>
      </c>
      <c r="J1247" s="1" t="s">
        <v>513</v>
      </c>
      <c r="K1247" s="1" t="s">
        <v>494</v>
      </c>
      <c r="L1247" s="1"/>
      <c r="M1247" s="1" t="s">
        <v>494</v>
      </c>
      <c r="N1247" s="1" t="s">
        <v>495</v>
      </c>
      <c r="O1247" s="1" t="s">
        <v>496</v>
      </c>
      <c r="P1247" s="20">
        <v>3</v>
      </c>
      <c r="Q1247" s="1" t="s">
        <v>518</v>
      </c>
      <c r="R1247" s="21" t="s">
        <v>519</v>
      </c>
      <c r="S1247" s="1" t="s">
        <v>506</v>
      </c>
    </row>
    <row r="1248" spans="1:19" ht="24" customHeight="1" x14ac:dyDescent="0.15">
      <c r="A1248" s="1" t="s">
        <v>119</v>
      </c>
      <c r="B1248" s="1" t="s">
        <v>120</v>
      </c>
      <c r="C1248" s="1">
        <v>12620</v>
      </c>
      <c r="D1248" s="18">
        <v>10</v>
      </c>
      <c r="E1248" s="18">
        <v>6.4817178100000001</v>
      </c>
      <c r="F1248" s="18">
        <v>-75.275342260000002</v>
      </c>
      <c r="G1248" s="1">
        <v>10</v>
      </c>
      <c r="H1248" s="1" t="s">
        <v>490</v>
      </c>
      <c r="I1248" s="1" t="s">
        <v>122</v>
      </c>
      <c r="J1248" s="1" t="s">
        <v>513</v>
      </c>
      <c r="K1248" s="1" t="s">
        <v>494</v>
      </c>
      <c r="L1248" s="1"/>
      <c r="M1248" s="1" t="s">
        <v>494</v>
      </c>
      <c r="N1248" s="1" t="s">
        <v>495</v>
      </c>
      <c r="O1248" s="1" t="s">
        <v>496</v>
      </c>
      <c r="P1248" s="20">
        <v>3</v>
      </c>
      <c r="Q1248" s="1" t="s">
        <v>518</v>
      </c>
      <c r="R1248" s="21" t="s">
        <v>519</v>
      </c>
      <c r="S1248" s="1" t="s">
        <v>506</v>
      </c>
    </row>
    <row r="1249" spans="1:19" ht="24" customHeight="1" x14ac:dyDescent="0.15">
      <c r="A1249" s="1" t="s">
        <v>119</v>
      </c>
      <c r="B1249" s="1" t="s">
        <v>120</v>
      </c>
      <c r="C1249" s="1">
        <v>12621</v>
      </c>
      <c r="D1249" s="18">
        <v>10</v>
      </c>
      <c r="E1249" s="18">
        <v>6.4816493599999996</v>
      </c>
      <c r="F1249" s="18">
        <v>-75.275400770000005</v>
      </c>
      <c r="G1249" s="1">
        <v>10</v>
      </c>
      <c r="H1249" s="1" t="s">
        <v>490</v>
      </c>
      <c r="I1249" s="1" t="s">
        <v>122</v>
      </c>
      <c r="J1249" s="1" t="s">
        <v>513</v>
      </c>
      <c r="K1249" s="1" t="s">
        <v>494</v>
      </c>
      <c r="L1249" s="1"/>
      <c r="M1249" s="1" t="s">
        <v>494</v>
      </c>
      <c r="N1249" s="1" t="s">
        <v>495</v>
      </c>
      <c r="O1249" s="1" t="s">
        <v>496</v>
      </c>
      <c r="P1249" s="20">
        <v>3</v>
      </c>
      <c r="Q1249" s="1" t="s">
        <v>518</v>
      </c>
      <c r="R1249" s="21" t="s">
        <v>519</v>
      </c>
      <c r="S1249" s="1" t="s">
        <v>506</v>
      </c>
    </row>
    <row r="1250" spans="1:19" ht="24" customHeight="1" x14ac:dyDescent="0.15">
      <c r="A1250" s="1" t="s">
        <v>119</v>
      </c>
      <c r="B1250" s="1" t="s">
        <v>120</v>
      </c>
      <c r="C1250" s="1">
        <v>12622</v>
      </c>
      <c r="D1250" s="18">
        <v>10</v>
      </c>
      <c r="E1250" s="18">
        <v>6.4815812099999999</v>
      </c>
      <c r="F1250" s="18">
        <v>-75.275459429999998</v>
      </c>
      <c r="G1250" s="1">
        <v>10</v>
      </c>
      <c r="H1250" s="1" t="s">
        <v>490</v>
      </c>
      <c r="I1250" s="1" t="s">
        <v>122</v>
      </c>
      <c r="J1250" s="1" t="s">
        <v>513</v>
      </c>
      <c r="K1250" s="1" t="s">
        <v>494</v>
      </c>
      <c r="L1250" s="1"/>
      <c r="M1250" s="1" t="s">
        <v>494</v>
      </c>
      <c r="N1250" s="1" t="s">
        <v>495</v>
      </c>
      <c r="O1250" s="1" t="s">
        <v>496</v>
      </c>
      <c r="P1250" s="20">
        <v>3</v>
      </c>
      <c r="Q1250" s="1" t="s">
        <v>518</v>
      </c>
      <c r="R1250" s="21" t="s">
        <v>519</v>
      </c>
      <c r="S1250" s="1" t="s">
        <v>506</v>
      </c>
    </row>
    <row r="1251" spans="1:19" ht="24" customHeight="1" x14ac:dyDescent="0.15">
      <c r="A1251" s="1" t="s">
        <v>119</v>
      </c>
      <c r="B1251" s="1" t="s">
        <v>120</v>
      </c>
      <c r="C1251" s="1">
        <v>12623</v>
      </c>
      <c r="D1251" s="18">
        <v>10</v>
      </c>
      <c r="E1251" s="18">
        <v>6.4815134900000002</v>
      </c>
      <c r="F1251" s="18">
        <v>-75.275518880000007</v>
      </c>
      <c r="G1251" s="1">
        <v>10</v>
      </c>
      <c r="H1251" s="1" t="s">
        <v>490</v>
      </c>
      <c r="I1251" s="1" t="s">
        <v>122</v>
      </c>
      <c r="J1251" s="1" t="s">
        <v>513</v>
      </c>
      <c r="K1251" s="1" t="s">
        <v>494</v>
      </c>
      <c r="L1251" s="1"/>
      <c r="M1251" s="1" t="s">
        <v>494</v>
      </c>
      <c r="N1251" s="1" t="s">
        <v>495</v>
      </c>
      <c r="O1251" s="1" t="s">
        <v>496</v>
      </c>
      <c r="P1251" s="20">
        <v>3</v>
      </c>
      <c r="Q1251" s="1" t="s">
        <v>518</v>
      </c>
      <c r="R1251" s="21" t="s">
        <v>519</v>
      </c>
      <c r="S1251" s="1" t="s">
        <v>506</v>
      </c>
    </row>
    <row r="1252" spans="1:19" ht="24" customHeight="1" x14ac:dyDescent="0.15">
      <c r="A1252" s="1" t="s">
        <v>119</v>
      </c>
      <c r="B1252" s="1" t="s">
        <v>120</v>
      </c>
      <c r="C1252" s="1">
        <v>12915</v>
      </c>
      <c r="D1252" s="18">
        <v>10</v>
      </c>
      <c r="E1252" s="18">
        <v>6.4649535299999998</v>
      </c>
      <c r="F1252" s="18">
        <v>-75.293836749999997</v>
      </c>
      <c r="G1252" s="1">
        <v>10</v>
      </c>
      <c r="H1252" s="1" t="s">
        <v>490</v>
      </c>
      <c r="I1252" s="1" t="s">
        <v>122</v>
      </c>
      <c r="J1252" s="1" t="s">
        <v>491</v>
      </c>
      <c r="K1252" s="1" t="s">
        <v>494</v>
      </c>
      <c r="L1252" s="1"/>
      <c r="M1252" s="1" t="s">
        <v>494</v>
      </c>
      <c r="N1252" s="1" t="s">
        <v>495</v>
      </c>
      <c r="O1252" s="1" t="s">
        <v>496</v>
      </c>
      <c r="P1252" s="20">
        <v>3</v>
      </c>
      <c r="Q1252" s="1" t="s">
        <v>518</v>
      </c>
      <c r="R1252" s="21" t="s">
        <v>519</v>
      </c>
      <c r="S1252" s="1" t="s">
        <v>506</v>
      </c>
    </row>
    <row r="1253" spans="1:19" ht="24" customHeight="1" x14ac:dyDescent="0.15">
      <c r="A1253" s="1" t="s">
        <v>119</v>
      </c>
      <c r="B1253" s="1" t="s">
        <v>120</v>
      </c>
      <c r="C1253" s="1">
        <v>12916</v>
      </c>
      <c r="D1253" s="18">
        <v>10</v>
      </c>
      <c r="E1253" s="18">
        <v>6.4649029499999999</v>
      </c>
      <c r="F1253" s="18">
        <v>-75.293909409999998</v>
      </c>
      <c r="G1253" s="1">
        <v>10</v>
      </c>
      <c r="H1253" s="1" t="s">
        <v>490</v>
      </c>
      <c r="I1253" s="1" t="s">
        <v>122</v>
      </c>
      <c r="J1253" s="1" t="s">
        <v>491</v>
      </c>
      <c r="K1253" s="1" t="s">
        <v>494</v>
      </c>
      <c r="L1253" s="1"/>
      <c r="M1253" s="1" t="s">
        <v>494</v>
      </c>
      <c r="N1253" s="1" t="s">
        <v>495</v>
      </c>
      <c r="O1253" s="1" t="s">
        <v>496</v>
      </c>
      <c r="P1253" s="20">
        <v>3</v>
      </c>
      <c r="Q1253" s="1" t="s">
        <v>518</v>
      </c>
      <c r="R1253" s="21" t="s">
        <v>519</v>
      </c>
      <c r="S1253" s="1" t="s">
        <v>506</v>
      </c>
    </row>
    <row r="1254" spans="1:19" ht="24" customHeight="1" x14ac:dyDescent="0.15">
      <c r="A1254" s="1" t="s">
        <v>119</v>
      </c>
      <c r="B1254" s="1" t="s">
        <v>120</v>
      </c>
      <c r="C1254" s="1">
        <v>12933</v>
      </c>
      <c r="D1254" s="18">
        <v>10</v>
      </c>
      <c r="E1254" s="18">
        <v>6.4641351399999998</v>
      </c>
      <c r="F1254" s="18">
        <v>-75.295231060000006</v>
      </c>
      <c r="G1254" s="1">
        <v>10</v>
      </c>
      <c r="H1254" s="1" t="s">
        <v>490</v>
      </c>
      <c r="I1254" s="1" t="s">
        <v>122</v>
      </c>
      <c r="J1254" s="1" t="s">
        <v>491</v>
      </c>
      <c r="K1254" s="1" t="s">
        <v>494</v>
      </c>
      <c r="L1254" s="1"/>
      <c r="M1254" s="1" t="s">
        <v>494</v>
      </c>
      <c r="N1254" s="1" t="s">
        <v>495</v>
      </c>
      <c r="O1254" s="1" t="s">
        <v>496</v>
      </c>
      <c r="P1254" s="20">
        <v>3</v>
      </c>
      <c r="Q1254" s="1" t="s">
        <v>518</v>
      </c>
      <c r="R1254" s="21" t="s">
        <v>519</v>
      </c>
      <c r="S1254" s="1" t="s">
        <v>506</v>
      </c>
    </row>
    <row r="1255" spans="1:19" ht="24" customHeight="1" x14ac:dyDescent="0.15">
      <c r="A1255" s="1" t="s">
        <v>119</v>
      </c>
      <c r="B1255" s="1" t="s">
        <v>120</v>
      </c>
      <c r="C1255" s="1">
        <v>12934</v>
      </c>
      <c r="D1255" s="18">
        <v>10</v>
      </c>
      <c r="E1255" s="18">
        <v>6.4640954400000004</v>
      </c>
      <c r="F1255" s="18">
        <v>-75.295311589999997</v>
      </c>
      <c r="G1255" s="1">
        <v>10</v>
      </c>
      <c r="H1255" s="1" t="s">
        <v>490</v>
      </c>
      <c r="I1255" s="1" t="s">
        <v>122</v>
      </c>
      <c r="J1255" s="1" t="s">
        <v>491</v>
      </c>
      <c r="K1255" s="1" t="s">
        <v>494</v>
      </c>
      <c r="L1255" s="1"/>
      <c r="M1255" s="1" t="s">
        <v>494</v>
      </c>
      <c r="N1255" s="1" t="s">
        <v>495</v>
      </c>
      <c r="O1255" s="1" t="s">
        <v>496</v>
      </c>
      <c r="P1255" s="20">
        <v>3</v>
      </c>
      <c r="Q1255" s="1" t="s">
        <v>518</v>
      </c>
      <c r="R1255" s="21" t="s">
        <v>519</v>
      </c>
      <c r="S1255" s="1" t="s">
        <v>506</v>
      </c>
    </row>
    <row r="1256" spans="1:19" ht="24" customHeight="1" x14ac:dyDescent="0.15">
      <c r="A1256" s="1" t="s">
        <v>119</v>
      </c>
      <c r="B1256" s="1" t="s">
        <v>120</v>
      </c>
      <c r="C1256" s="1">
        <v>12935</v>
      </c>
      <c r="D1256" s="18">
        <v>10</v>
      </c>
      <c r="E1256" s="18">
        <v>6.4640610399999998</v>
      </c>
      <c r="F1256" s="18">
        <v>-75.295393469999993</v>
      </c>
      <c r="G1256" s="1">
        <v>10</v>
      </c>
      <c r="H1256" s="1" t="s">
        <v>490</v>
      </c>
      <c r="I1256" s="1" t="s">
        <v>122</v>
      </c>
      <c r="J1256" s="1" t="s">
        <v>491</v>
      </c>
      <c r="K1256" s="1" t="s">
        <v>494</v>
      </c>
      <c r="L1256" s="1"/>
      <c r="M1256" s="1" t="s">
        <v>494</v>
      </c>
      <c r="N1256" s="1" t="s">
        <v>495</v>
      </c>
      <c r="O1256" s="1" t="s">
        <v>496</v>
      </c>
      <c r="P1256" s="20">
        <v>3</v>
      </c>
      <c r="Q1256" s="1" t="s">
        <v>518</v>
      </c>
      <c r="R1256" s="21" t="s">
        <v>519</v>
      </c>
      <c r="S1256" s="1" t="s">
        <v>506</v>
      </c>
    </row>
    <row r="1257" spans="1:19" ht="24" customHeight="1" x14ac:dyDescent="0.15">
      <c r="A1257" s="1" t="s">
        <v>119</v>
      </c>
      <c r="B1257" s="1" t="s">
        <v>120</v>
      </c>
      <c r="C1257" s="1">
        <v>12973</v>
      </c>
      <c r="D1257" s="18">
        <v>10</v>
      </c>
      <c r="E1257" s="18">
        <v>6.4618425100000003</v>
      </c>
      <c r="F1257" s="18">
        <v>-75.297841719999994</v>
      </c>
      <c r="G1257" s="1">
        <v>10</v>
      </c>
      <c r="H1257" s="1" t="s">
        <v>490</v>
      </c>
      <c r="I1257" s="1" t="s">
        <v>122</v>
      </c>
      <c r="J1257" s="1" t="s">
        <v>491</v>
      </c>
      <c r="K1257" s="1" t="s">
        <v>494</v>
      </c>
      <c r="L1257" s="1"/>
      <c r="M1257" s="1" t="s">
        <v>494</v>
      </c>
      <c r="N1257" s="1" t="s">
        <v>495</v>
      </c>
      <c r="O1257" s="1" t="s">
        <v>496</v>
      </c>
      <c r="P1257" s="20">
        <v>3</v>
      </c>
      <c r="Q1257" s="1" t="s">
        <v>518</v>
      </c>
      <c r="R1257" s="21" t="s">
        <v>519</v>
      </c>
      <c r="S1257" s="1" t="s">
        <v>506</v>
      </c>
    </row>
    <row r="1258" spans="1:19" ht="24" customHeight="1" x14ac:dyDescent="0.15">
      <c r="A1258" s="1" t="s">
        <v>119</v>
      </c>
      <c r="B1258" s="1" t="s">
        <v>120</v>
      </c>
      <c r="C1258" s="1">
        <v>12974</v>
      </c>
      <c r="D1258" s="18">
        <v>10</v>
      </c>
      <c r="E1258" s="18">
        <v>6.46179287</v>
      </c>
      <c r="F1258" s="18">
        <v>-75.297915680000003</v>
      </c>
      <c r="G1258" s="1">
        <v>10</v>
      </c>
      <c r="H1258" s="1" t="s">
        <v>490</v>
      </c>
      <c r="I1258" s="1" t="s">
        <v>122</v>
      </c>
      <c r="J1258" s="1" t="s">
        <v>491</v>
      </c>
      <c r="K1258" s="1" t="s">
        <v>494</v>
      </c>
      <c r="L1258" s="1"/>
      <c r="M1258" s="1" t="s">
        <v>494</v>
      </c>
      <c r="N1258" s="1" t="s">
        <v>495</v>
      </c>
      <c r="O1258" s="1" t="s">
        <v>496</v>
      </c>
      <c r="P1258" s="20">
        <v>3</v>
      </c>
      <c r="Q1258" s="1" t="s">
        <v>518</v>
      </c>
      <c r="R1258" s="21" t="s">
        <v>519</v>
      </c>
      <c r="S1258" s="1" t="s">
        <v>506</v>
      </c>
    </row>
    <row r="1259" spans="1:19" ht="24" customHeight="1" x14ac:dyDescent="0.15">
      <c r="A1259" s="1" t="s">
        <v>119</v>
      </c>
      <c r="B1259" s="1" t="s">
        <v>120</v>
      </c>
      <c r="C1259" s="1">
        <v>12975</v>
      </c>
      <c r="D1259" s="18">
        <v>10</v>
      </c>
      <c r="E1259" s="18">
        <v>6.4617437100000004</v>
      </c>
      <c r="F1259" s="18">
        <v>-75.297988790000005</v>
      </c>
      <c r="G1259" s="1">
        <v>10</v>
      </c>
      <c r="H1259" s="1" t="s">
        <v>490</v>
      </c>
      <c r="I1259" s="1" t="s">
        <v>122</v>
      </c>
      <c r="J1259" s="1" t="s">
        <v>491</v>
      </c>
      <c r="K1259" s="1" t="s">
        <v>494</v>
      </c>
      <c r="L1259" s="1"/>
      <c r="M1259" s="1" t="s">
        <v>494</v>
      </c>
      <c r="N1259" s="1" t="s">
        <v>495</v>
      </c>
      <c r="O1259" s="1" t="s">
        <v>496</v>
      </c>
      <c r="P1259" s="20">
        <v>3</v>
      </c>
      <c r="Q1259" s="1" t="s">
        <v>518</v>
      </c>
      <c r="R1259" s="21" t="s">
        <v>519</v>
      </c>
      <c r="S1259" s="1" t="s">
        <v>506</v>
      </c>
    </row>
    <row r="1260" spans="1:19" ht="24" customHeight="1" x14ac:dyDescent="0.15">
      <c r="A1260" s="1" t="s">
        <v>119</v>
      </c>
      <c r="B1260" s="1" t="s">
        <v>120</v>
      </c>
      <c r="C1260" s="1">
        <v>12976</v>
      </c>
      <c r="D1260" s="18">
        <v>10</v>
      </c>
      <c r="E1260" s="18">
        <v>6.4616949100000003</v>
      </c>
      <c r="F1260" s="18">
        <v>-75.298060410000005</v>
      </c>
      <c r="G1260" s="1">
        <v>10</v>
      </c>
      <c r="H1260" s="1" t="s">
        <v>490</v>
      </c>
      <c r="I1260" s="1" t="s">
        <v>122</v>
      </c>
      <c r="J1260" s="1" t="s">
        <v>491</v>
      </c>
      <c r="K1260" s="1" t="s">
        <v>494</v>
      </c>
      <c r="L1260" s="1"/>
      <c r="M1260" s="1" t="s">
        <v>494</v>
      </c>
      <c r="N1260" s="1" t="s">
        <v>495</v>
      </c>
      <c r="O1260" s="1" t="s">
        <v>496</v>
      </c>
      <c r="P1260" s="20">
        <v>3</v>
      </c>
      <c r="Q1260" s="1" t="s">
        <v>518</v>
      </c>
      <c r="R1260" s="21" t="s">
        <v>519</v>
      </c>
      <c r="S1260" s="1" t="s">
        <v>506</v>
      </c>
    </row>
    <row r="1261" spans="1:19" ht="24" customHeight="1" x14ac:dyDescent="0.15">
      <c r="A1261" s="1" t="s">
        <v>119</v>
      </c>
      <c r="B1261" s="1" t="s">
        <v>120</v>
      </c>
      <c r="C1261" s="1">
        <v>12977</v>
      </c>
      <c r="D1261" s="18">
        <v>10</v>
      </c>
      <c r="E1261" s="18">
        <v>6.4616456700000002</v>
      </c>
      <c r="F1261" s="18">
        <v>-75.298130610000001</v>
      </c>
      <c r="G1261" s="1">
        <v>10</v>
      </c>
      <c r="H1261" s="1" t="s">
        <v>490</v>
      </c>
      <c r="I1261" s="1" t="s">
        <v>122</v>
      </c>
      <c r="J1261" s="1" t="s">
        <v>491</v>
      </c>
      <c r="K1261" s="1" t="s">
        <v>494</v>
      </c>
      <c r="L1261" s="1"/>
      <c r="M1261" s="1" t="s">
        <v>494</v>
      </c>
      <c r="N1261" s="1" t="s">
        <v>495</v>
      </c>
      <c r="O1261" s="1" t="s">
        <v>496</v>
      </c>
      <c r="P1261" s="20">
        <v>3</v>
      </c>
      <c r="Q1261" s="1" t="s">
        <v>518</v>
      </c>
      <c r="R1261" s="21" t="s">
        <v>519</v>
      </c>
      <c r="S1261" s="1" t="s">
        <v>506</v>
      </c>
    </row>
    <row r="1262" spans="1:19" ht="24" customHeight="1" x14ac:dyDescent="0.15">
      <c r="A1262" s="1" t="s">
        <v>119</v>
      </c>
      <c r="B1262" s="1" t="s">
        <v>120</v>
      </c>
      <c r="C1262" s="1">
        <v>12978</v>
      </c>
      <c r="D1262" s="18">
        <v>10</v>
      </c>
      <c r="E1262" s="18">
        <v>6.4615953700000004</v>
      </c>
      <c r="F1262" s="18">
        <v>-75.298203409999999</v>
      </c>
      <c r="G1262" s="1">
        <v>10</v>
      </c>
      <c r="H1262" s="1" t="s">
        <v>490</v>
      </c>
      <c r="I1262" s="1" t="s">
        <v>122</v>
      </c>
      <c r="J1262" s="1" t="s">
        <v>491</v>
      </c>
      <c r="K1262" s="1" t="s">
        <v>494</v>
      </c>
      <c r="L1262" s="1"/>
      <c r="M1262" s="1" t="s">
        <v>494</v>
      </c>
      <c r="N1262" s="1" t="s">
        <v>495</v>
      </c>
      <c r="O1262" s="1" t="s">
        <v>496</v>
      </c>
      <c r="P1262" s="20">
        <v>3</v>
      </c>
      <c r="Q1262" s="1" t="s">
        <v>518</v>
      </c>
      <c r="R1262" s="21" t="s">
        <v>519</v>
      </c>
      <c r="S1262" s="1" t="s">
        <v>506</v>
      </c>
    </row>
    <row r="1263" spans="1:19" ht="24" customHeight="1" x14ac:dyDescent="0.15">
      <c r="A1263" s="1" t="s">
        <v>119</v>
      </c>
      <c r="B1263" s="1" t="s">
        <v>120</v>
      </c>
      <c r="C1263" s="1">
        <v>12982</v>
      </c>
      <c r="D1263" s="18">
        <v>10</v>
      </c>
      <c r="E1263" s="18">
        <v>6.4613999199999999</v>
      </c>
      <c r="F1263" s="18">
        <v>-75.298496990000004</v>
      </c>
      <c r="G1263" s="1">
        <v>10</v>
      </c>
      <c r="H1263" s="1" t="s">
        <v>490</v>
      </c>
      <c r="I1263" s="1" t="s">
        <v>122</v>
      </c>
      <c r="J1263" s="1" t="s">
        <v>491</v>
      </c>
      <c r="K1263" s="1" t="s">
        <v>494</v>
      </c>
      <c r="L1263" s="1"/>
      <c r="M1263" s="1" t="s">
        <v>494</v>
      </c>
      <c r="N1263" s="1" t="s">
        <v>495</v>
      </c>
      <c r="O1263" s="1" t="s">
        <v>496</v>
      </c>
      <c r="P1263" s="20">
        <v>3</v>
      </c>
      <c r="Q1263" s="1" t="s">
        <v>518</v>
      </c>
      <c r="R1263" s="21" t="s">
        <v>519</v>
      </c>
      <c r="S1263" s="1" t="s">
        <v>506</v>
      </c>
    </row>
    <row r="1264" spans="1:19" ht="24" customHeight="1" x14ac:dyDescent="0.15">
      <c r="A1264" s="1" t="s">
        <v>119</v>
      </c>
      <c r="B1264" s="1" t="s">
        <v>120</v>
      </c>
      <c r="C1264" s="1">
        <v>12983</v>
      </c>
      <c r="D1264" s="18">
        <v>10</v>
      </c>
      <c r="E1264" s="18">
        <v>6.46135357</v>
      </c>
      <c r="F1264" s="18">
        <v>-75.298573059999995</v>
      </c>
      <c r="G1264" s="1">
        <v>10</v>
      </c>
      <c r="H1264" s="1" t="s">
        <v>490</v>
      </c>
      <c r="I1264" s="1" t="s">
        <v>122</v>
      </c>
      <c r="J1264" s="1" t="s">
        <v>491</v>
      </c>
      <c r="K1264" s="1" t="s">
        <v>494</v>
      </c>
      <c r="L1264" s="1"/>
      <c r="M1264" s="1" t="s">
        <v>494</v>
      </c>
      <c r="N1264" s="1" t="s">
        <v>495</v>
      </c>
      <c r="O1264" s="1" t="s">
        <v>496</v>
      </c>
      <c r="P1264" s="20">
        <v>3</v>
      </c>
      <c r="Q1264" s="1" t="s">
        <v>518</v>
      </c>
      <c r="R1264" s="21" t="s">
        <v>519</v>
      </c>
      <c r="S1264" s="1" t="s">
        <v>506</v>
      </c>
    </row>
    <row r="1265" spans="1:19" ht="24" customHeight="1" x14ac:dyDescent="0.15">
      <c r="A1265" s="1" t="s">
        <v>119</v>
      </c>
      <c r="B1265" s="1" t="s">
        <v>120</v>
      </c>
      <c r="C1265" s="1">
        <v>12984</v>
      </c>
      <c r="D1265" s="18">
        <v>10</v>
      </c>
      <c r="E1265" s="18">
        <v>6.4613095200000004</v>
      </c>
      <c r="F1265" s="18">
        <v>-75.298651840000005</v>
      </c>
      <c r="G1265" s="1">
        <v>10</v>
      </c>
      <c r="H1265" s="1" t="s">
        <v>490</v>
      </c>
      <c r="I1265" s="1" t="s">
        <v>122</v>
      </c>
      <c r="J1265" s="1" t="s">
        <v>491</v>
      </c>
      <c r="K1265" s="1" t="s">
        <v>494</v>
      </c>
      <c r="L1265" s="1"/>
      <c r="M1265" s="1" t="s">
        <v>494</v>
      </c>
      <c r="N1265" s="1" t="s">
        <v>495</v>
      </c>
      <c r="O1265" s="1" t="s">
        <v>496</v>
      </c>
      <c r="P1265" s="20">
        <v>3</v>
      </c>
      <c r="Q1265" s="1" t="s">
        <v>518</v>
      </c>
      <c r="R1265" s="21" t="s">
        <v>519</v>
      </c>
      <c r="S1265" s="1" t="s">
        <v>506</v>
      </c>
    </row>
    <row r="1266" spans="1:19" ht="24" customHeight="1" x14ac:dyDescent="0.15">
      <c r="A1266" s="1" t="s">
        <v>119</v>
      </c>
      <c r="B1266" s="1" t="s">
        <v>120</v>
      </c>
      <c r="C1266" s="1">
        <v>12997</v>
      </c>
      <c r="D1266" s="18">
        <v>10</v>
      </c>
      <c r="E1266" s="18">
        <v>6.4607320599999998</v>
      </c>
      <c r="F1266" s="18">
        <v>-75.299657580000002</v>
      </c>
      <c r="G1266" s="1">
        <v>10</v>
      </c>
      <c r="H1266" s="1" t="s">
        <v>490</v>
      </c>
      <c r="I1266" s="1" t="s">
        <v>122</v>
      </c>
      <c r="J1266" s="1" t="s">
        <v>491</v>
      </c>
      <c r="K1266" s="1" t="s">
        <v>494</v>
      </c>
      <c r="L1266" s="1"/>
      <c r="M1266" s="1" t="s">
        <v>494</v>
      </c>
      <c r="N1266" s="1" t="s">
        <v>495</v>
      </c>
      <c r="O1266" s="1" t="s">
        <v>496</v>
      </c>
      <c r="P1266" s="20">
        <v>3</v>
      </c>
      <c r="Q1266" s="1" t="s">
        <v>518</v>
      </c>
      <c r="R1266" s="21" t="s">
        <v>519</v>
      </c>
      <c r="S1266" s="1" t="s">
        <v>506</v>
      </c>
    </row>
    <row r="1267" spans="1:19" ht="24" customHeight="1" x14ac:dyDescent="0.15">
      <c r="A1267" s="1" t="s">
        <v>119</v>
      </c>
      <c r="B1267" s="1" t="s">
        <v>120</v>
      </c>
      <c r="C1267" s="1">
        <v>13142</v>
      </c>
      <c r="D1267" s="18">
        <v>10</v>
      </c>
      <c r="E1267" s="18">
        <v>6.4584635099999996</v>
      </c>
      <c r="F1267" s="18">
        <v>-75.311392029999993</v>
      </c>
      <c r="G1267" s="1">
        <v>10</v>
      </c>
      <c r="H1267" s="1" t="s">
        <v>490</v>
      </c>
      <c r="I1267" s="1" t="s">
        <v>122</v>
      </c>
      <c r="J1267" s="1" t="s">
        <v>491</v>
      </c>
      <c r="K1267" s="1" t="s">
        <v>494</v>
      </c>
      <c r="L1267" s="1"/>
      <c r="M1267" s="1" t="s">
        <v>494</v>
      </c>
      <c r="N1267" s="1" t="s">
        <v>495</v>
      </c>
      <c r="O1267" s="1" t="s">
        <v>496</v>
      </c>
      <c r="P1267" s="20">
        <v>3</v>
      </c>
      <c r="Q1267" s="1" t="s">
        <v>518</v>
      </c>
      <c r="R1267" s="21" t="s">
        <v>519</v>
      </c>
      <c r="S1267" s="1" t="s">
        <v>506</v>
      </c>
    </row>
    <row r="1268" spans="1:19" ht="24" customHeight="1" x14ac:dyDescent="0.15">
      <c r="A1268" s="1" t="s">
        <v>119</v>
      </c>
      <c r="B1268" s="1" t="s">
        <v>120</v>
      </c>
      <c r="C1268" s="1">
        <v>13166</v>
      </c>
      <c r="D1268" s="18">
        <v>10</v>
      </c>
      <c r="E1268" s="18">
        <v>6.4580017300000003</v>
      </c>
      <c r="F1268" s="18">
        <v>-75.313430049999994</v>
      </c>
      <c r="G1268" s="1">
        <v>10</v>
      </c>
      <c r="H1268" s="1" t="s">
        <v>490</v>
      </c>
      <c r="I1268" s="1" t="s">
        <v>122</v>
      </c>
      <c r="J1268" s="1" t="s">
        <v>513</v>
      </c>
      <c r="K1268" s="1" t="s">
        <v>494</v>
      </c>
      <c r="L1268" s="1"/>
      <c r="M1268" s="1" t="s">
        <v>494</v>
      </c>
      <c r="N1268" s="1" t="s">
        <v>495</v>
      </c>
      <c r="O1268" s="1" t="s">
        <v>496</v>
      </c>
      <c r="P1268" s="20">
        <v>3</v>
      </c>
      <c r="Q1268" s="1" t="s">
        <v>518</v>
      </c>
      <c r="R1268" s="21" t="s">
        <v>519</v>
      </c>
      <c r="S1268" s="1" t="s">
        <v>506</v>
      </c>
    </row>
    <row r="1269" spans="1:19" ht="24" customHeight="1" x14ac:dyDescent="0.15">
      <c r="A1269" s="1" t="s">
        <v>119</v>
      </c>
      <c r="B1269" s="1" t="s">
        <v>120</v>
      </c>
      <c r="C1269" s="1">
        <v>13168</v>
      </c>
      <c r="D1269" s="18">
        <v>10</v>
      </c>
      <c r="E1269" s="18">
        <v>6.4579645799999996</v>
      </c>
      <c r="F1269" s="18">
        <v>-75.313606370000002</v>
      </c>
      <c r="G1269" s="1">
        <v>10</v>
      </c>
      <c r="H1269" s="1" t="s">
        <v>490</v>
      </c>
      <c r="I1269" s="1" t="s">
        <v>122</v>
      </c>
      <c r="J1269" s="1" t="s">
        <v>513</v>
      </c>
      <c r="K1269" s="1" t="s">
        <v>494</v>
      </c>
      <c r="L1269" s="1"/>
      <c r="M1269" s="1" t="s">
        <v>494</v>
      </c>
      <c r="N1269" s="1" t="s">
        <v>495</v>
      </c>
      <c r="O1269" s="1" t="s">
        <v>496</v>
      </c>
      <c r="P1269" s="20">
        <v>3</v>
      </c>
      <c r="Q1269" s="1" t="s">
        <v>518</v>
      </c>
      <c r="R1269" s="21" t="s">
        <v>519</v>
      </c>
      <c r="S1269" s="1" t="s">
        <v>506</v>
      </c>
    </row>
    <row r="1270" spans="1:19" ht="24" customHeight="1" x14ac:dyDescent="0.15">
      <c r="A1270" s="1" t="s">
        <v>119</v>
      </c>
      <c r="B1270" s="1" t="s">
        <v>120</v>
      </c>
      <c r="C1270" s="1">
        <v>13271</v>
      </c>
      <c r="D1270" s="18">
        <v>10</v>
      </c>
      <c r="E1270" s="18">
        <v>6.4558718199999996</v>
      </c>
      <c r="F1270" s="18">
        <v>-75.322078149999996</v>
      </c>
      <c r="G1270" s="1">
        <v>10</v>
      </c>
      <c r="H1270" s="1" t="s">
        <v>490</v>
      </c>
      <c r="I1270" s="1" t="s">
        <v>122</v>
      </c>
      <c r="J1270" s="1" t="s">
        <v>513</v>
      </c>
      <c r="K1270" s="1" t="s">
        <v>494</v>
      </c>
      <c r="L1270" s="1"/>
      <c r="M1270" s="1" t="s">
        <v>494</v>
      </c>
      <c r="N1270" s="1" t="s">
        <v>495</v>
      </c>
      <c r="O1270" s="1" t="s">
        <v>496</v>
      </c>
      <c r="P1270" s="20">
        <v>3</v>
      </c>
      <c r="Q1270" s="1" t="s">
        <v>518</v>
      </c>
      <c r="R1270" s="21" t="s">
        <v>519</v>
      </c>
      <c r="S1270" s="1" t="s">
        <v>506</v>
      </c>
    </row>
    <row r="1271" spans="1:19" ht="24" customHeight="1" x14ac:dyDescent="0.15">
      <c r="A1271" s="1" t="s">
        <v>119</v>
      </c>
      <c r="B1271" s="1" t="s">
        <v>120</v>
      </c>
      <c r="C1271" s="1">
        <v>13272</v>
      </c>
      <c r="D1271" s="18">
        <v>10</v>
      </c>
      <c r="E1271" s="18">
        <v>6.4558634699999997</v>
      </c>
      <c r="F1271" s="18">
        <v>-75.322166629999998</v>
      </c>
      <c r="G1271" s="1">
        <v>10</v>
      </c>
      <c r="H1271" s="1" t="s">
        <v>490</v>
      </c>
      <c r="I1271" s="1" t="s">
        <v>122</v>
      </c>
      <c r="J1271" s="1" t="s">
        <v>513</v>
      </c>
      <c r="K1271" s="1" t="s">
        <v>494</v>
      </c>
      <c r="L1271" s="1"/>
      <c r="M1271" s="1" t="s">
        <v>494</v>
      </c>
      <c r="N1271" s="1" t="s">
        <v>495</v>
      </c>
      <c r="O1271" s="1" t="s">
        <v>496</v>
      </c>
      <c r="P1271" s="20">
        <v>3</v>
      </c>
      <c r="Q1271" s="1" t="s">
        <v>518</v>
      </c>
      <c r="R1271" s="21" t="s">
        <v>519</v>
      </c>
      <c r="S1271" s="1" t="s">
        <v>506</v>
      </c>
    </row>
    <row r="1272" spans="1:19" ht="24" customHeight="1" x14ac:dyDescent="0.15">
      <c r="A1272" s="1" t="s">
        <v>119</v>
      </c>
      <c r="B1272" s="1" t="s">
        <v>120</v>
      </c>
      <c r="C1272" s="1">
        <v>13273</v>
      </c>
      <c r="D1272" s="18">
        <v>10</v>
      </c>
      <c r="E1272" s="18">
        <v>6.4558688399999999</v>
      </c>
      <c r="F1272" s="18">
        <v>-75.322256909999993</v>
      </c>
      <c r="G1272" s="1">
        <v>10</v>
      </c>
      <c r="H1272" s="1" t="s">
        <v>490</v>
      </c>
      <c r="I1272" s="1" t="s">
        <v>122</v>
      </c>
      <c r="J1272" s="1" t="s">
        <v>513</v>
      </c>
      <c r="K1272" s="1" t="s">
        <v>494</v>
      </c>
      <c r="L1272" s="1"/>
      <c r="M1272" s="1" t="s">
        <v>494</v>
      </c>
      <c r="N1272" s="1" t="s">
        <v>495</v>
      </c>
      <c r="O1272" s="1" t="s">
        <v>496</v>
      </c>
      <c r="P1272" s="20">
        <v>3</v>
      </c>
      <c r="Q1272" s="1" t="s">
        <v>518</v>
      </c>
      <c r="R1272" s="21" t="s">
        <v>519</v>
      </c>
      <c r="S1272" s="1" t="s">
        <v>506</v>
      </c>
    </row>
    <row r="1273" spans="1:19" ht="24" customHeight="1" x14ac:dyDescent="0.15">
      <c r="A1273" s="1" t="s">
        <v>119</v>
      </c>
      <c r="B1273" s="1" t="s">
        <v>120</v>
      </c>
      <c r="C1273" s="1">
        <v>13288</v>
      </c>
      <c r="D1273" s="18">
        <v>10</v>
      </c>
      <c r="E1273" s="18">
        <v>6.4558423200000004</v>
      </c>
      <c r="F1273" s="18">
        <v>-75.323595710000006</v>
      </c>
      <c r="G1273" s="1">
        <v>10</v>
      </c>
      <c r="H1273" s="1" t="s">
        <v>490</v>
      </c>
      <c r="I1273" s="1" t="s">
        <v>122</v>
      </c>
      <c r="J1273" s="1" t="s">
        <v>513</v>
      </c>
      <c r="K1273" s="1" t="s">
        <v>494</v>
      </c>
      <c r="L1273" s="1"/>
      <c r="M1273" s="1" t="s">
        <v>494</v>
      </c>
      <c r="N1273" s="1" t="s">
        <v>495</v>
      </c>
      <c r="O1273" s="1" t="s">
        <v>496</v>
      </c>
      <c r="P1273" s="20">
        <v>3</v>
      </c>
      <c r="Q1273" s="1" t="s">
        <v>518</v>
      </c>
      <c r="R1273" s="21" t="s">
        <v>519</v>
      </c>
      <c r="S1273" s="1" t="s">
        <v>506</v>
      </c>
    </row>
    <row r="1274" spans="1:19" ht="24" customHeight="1" x14ac:dyDescent="0.15">
      <c r="A1274" s="1" t="s">
        <v>119</v>
      </c>
      <c r="B1274" s="1" t="s">
        <v>120</v>
      </c>
      <c r="C1274" s="1">
        <v>13476</v>
      </c>
      <c r="D1274" s="18">
        <v>10</v>
      </c>
      <c r="E1274" s="18">
        <v>6.4462202700000004</v>
      </c>
      <c r="F1274" s="18">
        <v>-75.336396469999997</v>
      </c>
      <c r="G1274" s="1">
        <v>10</v>
      </c>
      <c r="H1274" s="1" t="s">
        <v>490</v>
      </c>
      <c r="I1274" s="1" t="s">
        <v>122</v>
      </c>
      <c r="J1274" s="1" t="s">
        <v>491</v>
      </c>
      <c r="K1274" s="1" t="s">
        <v>494</v>
      </c>
      <c r="L1274" s="1"/>
      <c r="M1274" s="1" t="s">
        <v>494</v>
      </c>
      <c r="N1274" s="1" t="s">
        <v>495</v>
      </c>
      <c r="O1274" s="1" t="s">
        <v>496</v>
      </c>
      <c r="P1274" s="20">
        <v>3</v>
      </c>
      <c r="Q1274" s="1" t="s">
        <v>518</v>
      </c>
      <c r="R1274" s="21" t="s">
        <v>519</v>
      </c>
      <c r="S1274" s="1" t="s">
        <v>506</v>
      </c>
    </row>
    <row r="1275" spans="1:19" ht="24" customHeight="1" x14ac:dyDescent="0.15">
      <c r="A1275" s="1" t="s">
        <v>119</v>
      </c>
      <c r="B1275" s="1" t="s">
        <v>120</v>
      </c>
      <c r="C1275" s="1">
        <v>13553</v>
      </c>
      <c r="D1275" s="18">
        <v>10</v>
      </c>
      <c r="E1275" s="18">
        <v>6.4404071700000003</v>
      </c>
      <c r="F1275" s="18">
        <v>-75.338987509999995</v>
      </c>
      <c r="G1275" s="1">
        <v>10</v>
      </c>
      <c r="H1275" s="1" t="s">
        <v>490</v>
      </c>
      <c r="I1275" s="1" t="s">
        <v>122</v>
      </c>
      <c r="J1275" s="1" t="s">
        <v>491</v>
      </c>
      <c r="K1275" s="1" t="s">
        <v>494</v>
      </c>
      <c r="L1275" s="1"/>
      <c r="M1275" s="1" t="s">
        <v>494</v>
      </c>
      <c r="N1275" s="1" t="s">
        <v>495</v>
      </c>
      <c r="O1275" s="1" t="s">
        <v>496</v>
      </c>
      <c r="P1275" s="20">
        <v>3</v>
      </c>
      <c r="Q1275" s="1" t="s">
        <v>518</v>
      </c>
      <c r="R1275" s="21" t="s">
        <v>519</v>
      </c>
      <c r="S1275" s="1" t="s">
        <v>506</v>
      </c>
    </row>
    <row r="1276" spans="1:19" ht="24" customHeight="1" x14ac:dyDescent="0.15">
      <c r="A1276" s="1" t="s">
        <v>119</v>
      </c>
      <c r="B1276" s="1" t="s">
        <v>120</v>
      </c>
      <c r="C1276" s="1">
        <v>13554</v>
      </c>
      <c r="D1276" s="18">
        <v>10</v>
      </c>
      <c r="E1276" s="18">
        <v>6.4403332100000004</v>
      </c>
      <c r="F1276" s="18">
        <v>-75.339038669999994</v>
      </c>
      <c r="G1276" s="1">
        <v>10</v>
      </c>
      <c r="H1276" s="1" t="s">
        <v>490</v>
      </c>
      <c r="I1276" s="1" t="s">
        <v>122</v>
      </c>
      <c r="J1276" s="1" t="s">
        <v>491</v>
      </c>
      <c r="K1276" s="1" t="s">
        <v>494</v>
      </c>
      <c r="L1276" s="1"/>
      <c r="M1276" s="1" t="s">
        <v>494</v>
      </c>
      <c r="N1276" s="1" t="s">
        <v>495</v>
      </c>
      <c r="O1276" s="1" t="s">
        <v>496</v>
      </c>
      <c r="P1276" s="20">
        <v>3</v>
      </c>
      <c r="Q1276" s="1" t="s">
        <v>518</v>
      </c>
      <c r="R1276" s="21" t="s">
        <v>519</v>
      </c>
      <c r="S1276" s="1" t="s">
        <v>506</v>
      </c>
    </row>
    <row r="1277" spans="1:19" ht="24" customHeight="1" x14ac:dyDescent="0.15">
      <c r="A1277" s="1" t="s">
        <v>119</v>
      </c>
      <c r="B1277" s="1" t="s">
        <v>120</v>
      </c>
      <c r="C1277" s="1">
        <v>13555</v>
      </c>
      <c r="D1277" s="18">
        <v>10</v>
      </c>
      <c r="E1277" s="18">
        <v>6.4402576600000003</v>
      </c>
      <c r="F1277" s="18">
        <v>-75.339087710000001</v>
      </c>
      <c r="G1277" s="1">
        <v>10</v>
      </c>
      <c r="H1277" s="1" t="s">
        <v>490</v>
      </c>
      <c r="I1277" s="1" t="s">
        <v>122</v>
      </c>
      <c r="J1277" s="1" t="s">
        <v>513</v>
      </c>
      <c r="K1277" s="1" t="s">
        <v>494</v>
      </c>
      <c r="L1277" s="1"/>
      <c r="M1277" s="1" t="s">
        <v>494</v>
      </c>
      <c r="N1277" s="1" t="s">
        <v>495</v>
      </c>
      <c r="O1277" s="1" t="s">
        <v>496</v>
      </c>
      <c r="P1277" s="20">
        <v>3</v>
      </c>
      <c r="Q1277" s="1" t="s">
        <v>518</v>
      </c>
      <c r="R1277" s="21" t="s">
        <v>519</v>
      </c>
      <c r="S1277" s="1" t="s">
        <v>506</v>
      </c>
    </row>
    <row r="1278" spans="1:19" ht="24" customHeight="1" x14ac:dyDescent="0.15">
      <c r="A1278" s="1" t="s">
        <v>119</v>
      </c>
      <c r="B1278" s="1" t="s">
        <v>120</v>
      </c>
      <c r="C1278" s="1">
        <v>13556</v>
      </c>
      <c r="D1278" s="18">
        <v>10</v>
      </c>
      <c r="E1278" s="18">
        <v>6.4401804900000004</v>
      </c>
      <c r="F1278" s="18">
        <v>-75.339133860000004</v>
      </c>
      <c r="G1278" s="1">
        <v>10</v>
      </c>
      <c r="H1278" s="1" t="s">
        <v>490</v>
      </c>
      <c r="I1278" s="1" t="s">
        <v>122</v>
      </c>
      <c r="J1278" s="1" t="s">
        <v>491</v>
      </c>
      <c r="K1278" s="1" t="s">
        <v>494</v>
      </c>
      <c r="L1278" s="1"/>
      <c r="M1278" s="1" t="s">
        <v>494</v>
      </c>
      <c r="N1278" s="1" t="s">
        <v>495</v>
      </c>
      <c r="O1278" s="1" t="s">
        <v>496</v>
      </c>
      <c r="P1278" s="20">
        <v>3</v>
      </c>
      <c r="Q1278" s="1" t="s">
        <v>518</v>
      </c>
      <c r="R1278" s="21" t="s">
        <v>519</v>
      </c>
      <c r="S1278" s="1" t="s">
        <v>506</v>
      </c>
    </row>
    <row r="1279" spans="1:19" ht="24" customHeight="1" x14ac:dyDescent="0.15">
      <c r="A1279" s="1" t="s">
        <v>119</v>
      </c>
      <c r="B1279" s="1" t="s">
        <v>120</v>
      </c>
      <c r="C1279" s="1">
        <v>13557</v>
      </c>
      <c r="D1279" s="18">
        <v>10</v>
      </c>
      <c r="E1279" s="18">
        <v>6.4401029100000002</v>
      </c>
      <c r="F1279" s="18">
        <v>-75.339179049999998</v>
      </c>
      <c r="G1279" s="1">
        <v>10</v>
      </c>
      <c r="H1279" s="1" t="s">
        <v>490</v>
      </c>
      <c r="I1279" s="1" t="s">
        <v>122</v>
      </c>
      <c r="J1279" s="1" t="s">
        <v>491</v>
      </c>
      <c r="K1279" s="1" t="s">
        <v>494</v>
      </c>
      <c r="L1279" s="1"/>
      <c r="M1279" s="1" t="s">
        <v>494</v>
      </c>
      <c r="N1279" s="1" t="s">
        <v>495</v>
      </c>
      <c r="O1279" s="1" t="s">
        <v>496</v>
      </c>
      <c r="P1279" s="20">
        <v>3</v>
      </c>
      <c r="Q1279" s="1" t="s">
        <v>518</v>
      </c>
      <c r="R1279" s="21" t="s">
        <v>519</v>
      </c>
      <c r="S1279" s="1" t="s">
        <v>506</v>
      </c>
    </row>
    <row r="1280" spans="1:19" ht="24" customHeight="1" x14ac:dyDescent="0.15">
      <c r="A1280" s="1" t="s">
        <v>119</v>
      </c>
      <c r="B1280" s="1" t="s">
        <v>120</v>
      </c>
      <c r="C1280" s="1">
        <v>13558</v>
      </c>
      <c r="D1280" s="18">
        <v>10</v>
      </c>
      <c r="E1280" s="18">
        <v>6.4400252800000004</v>
      </c>
      <c r="F1280" s="18">
        <v>-75.339224079999994</v>
      </c>
      <c r="G1280" s="1">
        <v>10</v>
      </c>
      <c r="H1280" s="1" t="s">
        <v>490</v>
      </c>
      <c r="I1280" s="1" t="s">
        <v>122</v>
      </c>
      <c r="J1280" s="1" t="s">
        <v>491</v>
      </c>
      <c r="K1280" s="1" t="s">
        <v>494</v>
      </c>
      <c r="L1280" s="1"/>
      <c r="M1280" s="1" t="s">
        <v>494</v>
      </c>
      <c r="N1280" s="1" t="s">
        <v>495</v>
      </c>
      <c r="O1280" s="1" t="s">
        <v>496</v>
      </c>
      <c r="P1280" s="20">
        <v>3</v>
      </c>
      <c r="Q1280" s="1" t="s">
        <v>518</v>
      </c>
      <c r="R1280" s="21" t="s">
        <v>519</v>
      </c>
      <c r="S1280" s="1" t="s">
        <v>506</v>
      </c>
    </row>
    <row r="1281" spans="1:19" ht="24" customHeight="1" x14ac:dyDescent="0.15">
      <c r="A1281" s="1" t="s">
        <v>119</v>
      </c>
      <c r="B1281" s="1" t="s">
        <v>120</v>
      </c>
      <c r="C1281" s="1">
        <v>13559</v>
      </c>
      <c r="D1281" s="18">
        <v>10</v>
      </c>
      <c r="E1281" s="18">
        <v>6.4399473399999998</v>
      </c>
      <c r="F1281" s="18">
        <v>-75.339268779999998</v>
      </c>
      <c r="G1281" s="1">
        <v>10</v>
      </c>
      <c r="H1281" s="1" t="s">
        <v>490</v>
      </c>
      <c r="I1281" s="1" t="s">
        <v>122</v>
      </c>
      <c r="J1281" s="1" t="s">
        <v>491</v>
      </c>
      <c r="K1281" s="1" t="s">
        <v>494</v>
      </c>
      <c r="L1281" s="1"/>
      <c r="M1281" s="1" t="s">
        <v>494</v>
      </c>
      <c r="N1281" s="1" t="s">
        <v>495</v>
      </c>
      <c r="O1281" s="1" t="s">
        <v>496</v>
      </c>
      <c r="P1281" s="20">
        <v>3</v>
      </c>
      <c r="Q1281" s="1" t="s">
        <v>518</v>
      </c>
      <c r="R1281" s="21" t="s">
        <v>519</v>
      </c>
      <c r="S1281" s="1" t="s">
        <v>506</v>
      </c>
    </row>
    <row r="1282" spans="1:19" ht="24" customHeight="1" x14ac:dyDescent="0.15">
      <c r="A1282" s="1" t="s">
        <v>119</v>
      </c>
      <c r="B1282" s="1" t="s">
        <v>120</v>
      </c>
      <c r="C1282" s="1">
        <v>13560</v>
      </c>
      <c r="D1282" s="18">
        <v>10</v>
      </c>
      <c r="E1282" s="18">
        <v>6.4398690099999998</v>
      </c>
      <c r="F1282" s="18">
        <v>-75.339313849999996</v>
      </c>
      <c r="G1282" s="1">
        <v>10</v>
      </c>
      <c r="H1282" s="1" t="s">
        <v>490</v>
      </c>
      <c r="I1282" s="1" t="s">
        <v>122</v>
      </c>
      <c r="J1282" s="1" t="s">
        <v>491</v>
      </c>
      <c r="K1282" s="1" t="s">
        <v>494</v>
      </c>
      <c r="L1282" s="1"/>
      <c r="M1282" s="1" t="s">
        <v>494</v>
      </c>
      <c r="N1282" s="1" t="s">
        <v>495</v>
      </c>
      <c r="O1282" s="1" t="s">
        <v>496</v>
      </c>
      <c r="P1282" s="20">
        <v>3</v>
      </c>
      <c r="Q1282" s="1" t="s">
        <v>518</v>
      </c>
      <c r="R1282" s="21" t="s">
        <v>519</v>
      </c>
      <c r="S1282" s="1" t="s">
        <v>506</v>
      </c>
    </row>
    <row r="1283" spans="1:19" ht="24" customHeight="1" x14ac:dyDescent="0.15">
      <c r="A1283" s="1" t="s">
        <v>119</v>
      </c>
      <c r="B1283" s="1" t="s">
        <v>120</v>
      </c>
      <c r="C1283" s="1">
        <v>13561</v>
      </c>
      <c r="D1283" s="18">
        <v>10</v>
      </c>
      <c r="E1283" s="18">
        <v>6.43979064</v>
      </c>
      <c r="F1283" s="18">
        <v>-75.339358930000003</v>
      </c>
      <c r="G1283" s="1">
        <v>10</v>
      </c>
      <c r="H1283" s="1" t="s">
        <v>490</v>
      </c>
      <c r="I1283" s="1" t="s">
        <v>122</v>
      </c>
      <c r="J1283" s="1" t="s">
        <v>491</v>
      </c>
      <c r="K1283" s="1" t="s">
        <v>494</v>
      </c>
      <c r="L1283" s="1"/>
      <c r="M1283" s="1" t="s">
        <v>494</v>
      </c>
      <c r="N1283" s="1" t="s">
        <v>495</v>
      </c>
      <c r="O1283" s="1" t="s">
        <v>496</v>
      </c>
      <c r="P1283" s="20">
        <v>3</v>
      </c>
      <c r="Q1283" s="1" t="s">
        <v>518</v>
      </c>
      <c r="R1283" s="21" t="s">
        <v>519</v>
      </c>
      <c r="S1283" s="1" t="s">
        <v>506</v>
      </c>
    </row>
    <row r="1284" spans="1:19" ht="24" customHeight="1" x14ac:dyDescent="0.15">
      <c r="A1284" s="1" t="s">
        <v>119</v>
      </c>
      <c r="B1284" s="1" t="s">
        <v>120</v>
      </c>
      <c r="C1284" s="1">
        <v>13562</v>
      </c>
      <c r="D1284" s="18">
        <v>10</v>
      </c>
      <c r="E1284" s="18">
        <v>6.43971246</v>
      </c>
      <c r="F1284" s="18">
        <v>-75.339404079999994</v>
      </c>
      <c r="G1284" s="1">
        <v>10</v>
      </c>
      <c r="H1284" s="1" t="s">
        <v>490</v>
      </c>
      <c r="I1284" s="1" t="s">
        <v>122</v>
      </c>
      <c r="J1284" s="1" t="s">
        <v>491</v>
      </c>
      <c r="K1284" s="1" t="s">
        <v>494</v>
      </c>
      <c r="L1284" s="1"/>
      <c r="M1284" s="1" t="s">
        <v>494</v>
      </c>
      <c r="N1284" s="1" t="s">
        <v>495</v>
      </c>
      <c r="O1284" s="1" t="s">
        <v>496</v>
      </c>
      <c r="P1284" s="20">
        <v>3</v>
      </c>
      <c r="Q1284" s="1" t="s">
        <v>518</v>
      </c>
      <c r="R1284" s="21" t="s">
        <v>519</v>
      </c>
      <c r="S1284" s="1" t="s">
        <v>506</v>
      </c>
    </row>
    <row r="1285" spans="1:19" ht="24" customHeight="1" x14ac:dyDescent="0.15">
      <c r="A1285" s="1" t="s">
        <v>119</v>
      </c>
      <c r="B1285" s="1" t="s">
        <v>120</v>
      </c>
      <c r="C1285" s="1">
        <v>13563</v>
      </c>
      <c r="D1285" s="18">
        <v>10</v>
      </c>
      <c r="E1285" s="18">
        <v>6.4396342600000001</v>
      </c>
      <c r="F1285" s="18">
        <v>-75.339449139999999</v>
      </c>
      <c r="G1285" s="1">
        <v>10</v>
      </c>
      <c r="H1285" s="1" t="s">
        <v>490</v>
      </c>
      <c r="I1285" s="1" t="s">
        <v>122</v>
      </c>
      <c r="J1285" s="1" t="s">
        <v>491</v>
      </c>
      <c r="K1285" s="1" t="s">
        <v>494</v>
      </c>
      <c r="L1285" s="1"/>
      <c r="M1285" s="1" t="s">
        <v>494</v>
      </c>
      <c r="N1285" s="1" t="s">
        <v>495</v>
      </c>
      <c r="O1285" s="1" t="s">
        <v>496</v>
      </c>
      <c r="P1285" s="20">
        <v>3</v>
      </c>
      <c r="Q1285" s="1" t="s">
        <v>518</v>
      </c>
      <c r="R1285" s="21" t="s">
        <v>519</v>
      </c>
      <c r="S1285" s="1" t="s">
        <v>506</v>
      </c>
    </row>
    <row r="1286" spans="1:19" ht="24" customHeight="1" x14ac:dyDescent="0.15">
      <c r="A1286" s="1" t="s">
        <v>119</v>
      </c>
      <c r="B1286" s="1" t="s">
        <v>120</v>
      </c>
      <c r="C1286" s="1">
        <v>13564</v>
      </c>
      <c r="D1286" s="18">
        <v>10</v>
      </c>
      <c r="E1286" s="18">
        <v>6.4395564199999997</v>
      </c>
      <c r="F1286" s="18">
        <v>-75.339493630000007</v>
      </c>
      <c r="G1286" s="1">
        <v>10</v>
      </c>
      <c r="H1286" s="1" t="s">
        <v>490</v>
      </c>
      <c r="I1286" s="1" t="s">
        <v>122</v>
      </c>
      <c r="J1286" s="1" t="s">
        <v>491</v>
      </c>
      <c r="K1286" s="1" t="s">
        <v>494</v>
      </c>
      <c r="L1286" s="1"/>
      <c r="M1286" s="1" t="s">
        <v>494</v>
      </c>
      <c r="N1286" s="1" t="s">
        <v>495</v>
      </c>
      <c r="O1286" s="1" t="s">
        <v>496</v>
      </c>
      <c r="P1286" s="20">
        <v>3</v>
      </c>
      <c r="Q1286" s="1" t="s">
        <v>518</v>
      </c>
      <c r="R1286" s="21" t="s">
        <v>519</v>
      </c>
      <c r="S1286" s="1" t="s">
        <v>506</v>
      </c>
    </row>
    <row r="1287" spans="1:19" ht="24" customHeight="1" x14ac:dyDescent="0.15">
      <c r="A1287" s="1" t="s">
        <v>119</v>
      </c>
      <c r="B1287" s="1" t="s">
        <v>120</v>
      </c>
      <c r="C1287" s="1">
        <v>13565</v>
      </c>
      <c r="D1287" s="18">
        <v>10</v>
      </c>
      <c r="E1287" s="18">
        <v>6.4394791400000004</v>
      </c>
      <c r="F1287" s="18">
        <v>-75.339537269999994</v>
      </c>
      <c r="G1287" s="1">
        <v>10</v>
      </c>
      <c r="H1287" s="1" t="s">
        <v>490</v>
      </c>
      <c r="I1287" s="1" t="s">
        <v>122</v>
      </c>
      <c r="J1287" s="1" t="s">
        <v>491</v>
      </c>
      <c r="K1287" s="1" t="s">
        <v>494</v>
      </c>
      <c r="L1287" s="1"/>
      <c r="M1287" s="1" t="s">
        <v>494</v>
      </c>
      <c r="N1287" s="1" t="s">
        <v>495</v>
      </c>
      <c r="O1287" s="1" t="s">
        <v>496</v>
      </c>
      <c r="P1287" s="20">
        <v>3</v>
      </c>
      <c r="Q1287" s="1" t="s">
        <v>518</v>
      </c>
      <c r="R1287" s="21" t="s">
        <v>519</v>
      </c>
      <c r="S1287" s="1" t="s">
        <v>506</v>
      </c>
    </row>
    <row r="1288" spans="1:19" ht="24" customHeight="1" x14ac:dyDescent="0.15">
      <c r="A1288" s="1" t="s">
        <v>119</v>
      </c>
      <c r="B1288" s="1" t="s">
        <v>120</v>
      </c>
      <c r="C1288" s="1">
        <v>13566</v>
      </c>
      <c r="D1288" s="18">
        <v>10</v>
      </c>
      <c r="E1288" s="18">
        <v>6.4394028900000002</v>
      </c>
      <c r="F1288" s="18">
        <v>-75.339579509999993</v>
      </c>
      <c r="G1288" s="1">
        <v>10</v>
      </c>
      <c r="H1288" s="1" t="s">
        <v>490</v>
      </c>
      <c r="I1288" s="1" t="s">
        <v>122</v>
      </c>
      <c r="J1288" s="1" t="s">
        <v>491</v>
      </c>
      <c r="K1288" s="1" t="s">
        <v>494</v>
      </c>
      <c r="L1288" s="1"/>
      <c r="M1288" s="1" t="s">
        <v>494</v>
      </c>
      <c r="N1288" s="1" t="s">
        <v>495</v>
      </c>
      <c r="O1288" s="1" t="s">
        <v>496</v>
      </c>
      <c r="P1288" s="20">
        <v>3</v>
      </c>
      <c r="Q1288" s="1" t="s">
        <v>518</v>
      </c>
      <c r="R1288" s="21" t="s">
        <v>519</v>
      </c>
      <c r="S1288" s="1" t="s">
        <v>506</v>
      </c>
    </row>
    <row r="1289" spans="1:19" ht="24" customHeight="1" x14ac:dyDescent="0.15">
      <c r="A1289" s="1" t="s">
        <v>119</v>
      </c>
      <c r="B1289" s="1" t="s">
        <v>120</v>
      </c>
      <c r="C1289" s="1">
        <v>13567</v>
      </c>
      <c r="D1289" s="18">
        <v>10</v>
      </c>
      <c r="E1289" s="18">
        <v>6.4393262800000004</v>
      </c>
      <c r="F1289" s="18">
        <v>-75.339622039999995</v>
      </c>
      <c r="G1289" s="1">
        <v>10</v>
      </c>
      <c r="H1289" s="1" t="s">
        <v>490</v>
      </c>
      <c r="I1289" s="1" t="s">
        <v>122</v>
      </c>
      <c r="J1289" s="1" t="s">
        <v>491</v>
      </c>
      <c r="K1289" s="1" t="s">
        <v>494</v>
      </c>
      <c r="L1289" s="1"/>
      <c r="M1289" s="1" t="s">
        <v>494</v>
      </c>
      <c r="N1289" s="1" t="s">
        <v>495</v>
      </c>
      <c r="O1289" s="1" t="s">
        <v>496</v>
      </c>
      <c r="P1289" s="20">
        <v>3</v>
      </c>
      <c r="Q1289" s="1" t="s">
        <v>518</v>
      </c>
      <c r="R1289" s="21" t="s">
        <v>519</v>
      </c>
      <c r="S1289" s="1" t="s">
        <v>506</v>
      </c>
    </row>
    <row r="1290" spans="1:19" ht="24" customHeight="1" x14ac:dyDescent="0.15">
      <c r="A1290" s="1" t="s">
        <v>119</v>
      </c>
      <c r="B1290" s="1" t="s">
        <v>120</v>
      </c>
      <c r="C1290" s="1">
        <v>13568</v>
      </c>
      <c r="D1290" s="18">
        <v>10</v>
      </c>
      <c r="E1290" s="18">
        <v>6.4392490699999998</v>
      </c>
      <c r="F1290" s="18">
        <v>-75.339665339999996</v>
      </c>
      <c r="G1290" s="1">
        <v>10</v>
      </c>
      <c r="H1290" s="1" t="s">
        <v>490</v>
      </c>
      <c r="I1290" s="1" t="s">
        <v>122</v>
      </c>
      <c r="J1290" s="1" t="s">
        <v>491</v>
      </c>
      <c r="K1290" s="1" t="s">
        <v>494</v>
      </c>
      <c r="L1290" s="1"/>
      <c r="M1290" s="1" t="s">
        <v>494</v>
      </c>
      <c r="N1290" s="1" t="s">
        <v>495</v>
      </c>
      <c r="O1290" s="1" t="s">
        <v>496</v>
      </c>
      <c r="P1290" s="20">
        <v>3</v>
      </c>
      <c r="Q1290" s="1" t="s">
        <v>518</v>
      </c>
      <c r="R1290" s="21" t="s">
        <v>519</v>
      </c>
      <c r="S1290" s="1" t="s">
        <v>506</v>
      </c>
    </row>
    <row r="1291" spans="1:19" ht="24" customHeight="1" x14ac:dyDescent="0.15">
      <c r="A1291" s="1" t="s">
        <v>119</v>
      </c>
      <c r="B1291" s="1" t="s">
        <v>120</v>
      </c>
      <c r="C1291" s="1">
        <v>13569</v>
      </c>
      <c r="D1291" s="18">
        <v>10</v>
      </c>
      <c r="E1291" s="18">
        <v>6.4391712300000004</v>
      </c>
      <c r="F1291" s="18">
        <v>-75.339709220000003</v>
      </c>
      <c r="G1291" s="1">
        <v>10</v>
      </c>
      <c r="H1291" s="1" t="s">
        <v>490</v>
      </c>
      <c r="I1291" s="1" t="s">
        <v>122</v>
      </c>
      <c r="J1291" s="1" t="s">
        <v>491</v>
      </c>
      <c r="K1291" s="1" t="s">
        <v>494</v>
      </c>
      <c r="L1291" s="1"/>
      <c r="M1291" s="1" t="s">
        <v>494</v>
      </c>
      <c r="N1291" s="1" t="s">
        <v>495</v>
      </c>
      <c r="O1291" s="1" t="s">
        <v>496</v>
      </c>
      <c r="P1291" s="20">
        <v>3</v>
      </c>
      <c r="Q1291" s="1" t="s">
        <v>518</v>
      </c>
      <c r="R1291" s="21" t="s">
        <v>519</v>
      </c>
      <c r="S1291" s="1" t="s">
        <v>506</v>
      </c>
    </row>
    <row r="1292" spans="1:19" ht="24" customHeight="1" x14ac:dyDescent="0.15">
      <c r="A1292" s="1" t="s">
        <v>119</v>
      </c>
      <c r="B1292" s="1" t="s">
        <v>120</v>
      </c>
      <c r="C1292" s="1">
        <v>13570</v>
      </c>
      <c r="D1292" s="18">
        <v>10</v>
      </c>
      <c r="E1292" s="18">
        <v>6.4390928599999997</v>
      </c>
      <c r="F1292" s="18">
        <v>-75.339753329999994</v>
      </c>
      <c r="G1292" s="1">
        <v>10</v>
      </c>
      <c r="H1292" s="1" t="s">
        <v>490</v>
      </c>
      <c r="I1292" s="1" t="s">
        <v>122</v>
      </c>
      <c r="J1292" s="1" t="s">
        <v>491</v>
      </c>
      <c r="K1292" s="1" t="s">
        <v>494</v>
      </c>
      <c r="L1292" s="1"/>
      <c r="M1292" s="1" t="s">
        <v>494</v>
      </c>
      <c r="N1292" s="1" t="s">
        <v>495</v>
      </c>
      <c r="O1292" s="1" t="s">
        <v>496</v>
      </c>
      <c r="P1292" s="20">
        <v>3</v>
      </c>
      <c r="Q1292" s="1" t="s">
        <v>518</v>
      </c>
      <c r="R1292" s="21" t="s">
        <v>519</v>
      </c>
      <c r="S1292" s="1" t="s">
        <v>506</v>
      </c>
    </row>
    <row r="1293" spans="1:19" ht="24" customHeight="1" x14ac:dyDescent="0.15">
      <c r="A1293" s="1" t="s">
        <v>119</v>
      </c>
      <c r="B1293" s="1" t="s">
        <v>120</v>
      </c>
      <c r="C1293" s="1">
        <v>13572</v>
      </c>
      <c r="D1293" s="18">
        <v>10</v>
      </c>
      <c r="E1293" s="18">
        <v>6.4389358799999998</v>
      </c>
      <c r="F1293" s="18">
        <v>-75.339841590000006</v>
      </c>
      <c r="G1293" s="1">
        <v>10</v>
      </c>
      <c r="H1293" s="1" t="s">
        <v>490</v>
      </c>
      <c r="I1293" s="1" t="s">
        <v>122</v>
      </c>
      <c r="J1293" s="1" t="s">
        <v>491</v>
      </c>
      <c r="K1293" s="1" t="s">
        <v>494</v>
      </c>
      <c r="L1293" s="1"/>
      <c r="M1293" s="1" t="s">
        <v>494</v>
      </c>
      <c r="N1293" s="1" t="s">
        <v>495</v>
      </c>
      <c r="O1293" s="1" t="s">
        <v>496</v>
      </c>
      <c r="P1293" s="20">
        <v>3</v>
      </c>
      <c r="Q1293" s="1" t="s">
        <v>518</v>
      </c>
      <c r="R1293" s="21" t="s">
        <v>519</v>
      </c>
      <c r="S1293" s="1" t="s">
        <v>506</v>
      </c>
    </row>
    <row r="1294" spans="1:19" ht="24" customHeight="1" x14ac:dyDescent="0.15">
      <c r="A1294" s="1" t="s">
        <v>119</v>
      </c>
      <c r="B1294" s="1" t="s">
        <v>120</v>
      </c>
      <c r="C1294" s="1">
        <v>13573</v>
      </c>
      <c r="D1294" s="18">
        <v>10</v>
      </c>
      <c r="E1294" s="18">
        <v>6.43885752</v>
      </c>
      <c r="F1294" s="18">
        <v>-75.33988617</v>
      </c>
      <c r="G1294" s="1">
        <v>10</v>
      </c>
      <c r="H1294" s="1" t="s">
        <v>490</v>
      </c>
      <c r="I1294" s="1" t="s">
        <v>122</v>
      </c>
      <c r="J1294" s="1" t="s">
        <v>491</v>
      </c>
      <c r="K1294" s="1" t="s">
        <v>494</v>
      </c>
      <c r="L1294" s="1"/>
      <c r="M1294" s="1" t="s">
        <v>494</v>
      </c>
      <c r="N1294" s="1" t="s">
        <v>495</v>
      </c>
      <c r="O1294" s="1" t="s">
        <v>496</v>
      </c>
      <c r="P1294" s="20">
        <v>3</v>
      </c>
      <c r="Q1294" s="1" t="s">
        <v>518</v>
      </c>
      <c r="R1294" s="21" t="s">
        <v>519</v>
      </c>
      <c r="S1294" s="1" t="s">
        <v>506</v>
      </c>
    </row>
    <row r="1295" spans="1:19" ht="24" customHeight="1" x14ac:dyDescent="0.15">
      <c r="A1295" s="1" t="s">
        <v>119</v>
      </c>
      <c r="B1295" s="1" t="s">
        <v>120</v>
      </c>
      <c r="C1295" s="1">
        <v>13574</v>
      </c>
      <c r="D1295" s="18">
        <v>10</v>
      </c>
      <c r="E1295" s="18">
        <v>6.4387793599999998</v>
      </c>
      <c r="F1295" s="18">
        <v>-75.339930839999994</v>
      </c>
      <c r="G1295" s="1">
        <v>10</v>
      </c>
      <c r="H1295" s="1" t="s">
        <v>490</v>
      </c>
      <c r="I1295" s="1" t="s">
        <v>122</v>
      </c>
      <c r="J1295" s="1" t="s">
        <v>491</v>
      </c>
      <c r="K1295" s="1" t="s">
        <v>494</v>
      </c>
      <c r="L1295" s="1"/>
      <c r="M1295" s="1" t="s">
        <v>494</v>
      </c>
      <c r="N1295" s="1" t="s">
        <v>495</v>
      </c>
      <c r="O1295" s="1" t="s">
        <v>496</v>
      </c>
      <c r="P1295" s="20">
        <v>3</v>
      </c>
      <c r="Q1295" s="1" t="s">
        <v>518</v>
      </c>
      <c r="R1295" s="21" t="s">
        <v>519</v>
      </c>
      <c r="S1295" s="1" t="s">
        <v>506</v>
      </c>
    </row>
    <row r="1296" spans="1:19" ht="24" customHeight="1" x14ac:dyDescent="0.15">
      <c r="A1296" s="1" t="s">
        <v>119</v>
      </c>
      <c r="B1296" s="1" t="s">
        <v>120</v>
      </c>
      <c r="C1296" s="1">
        <v>13575</v>
      </c>
      <c r="D1296" s="18">
        <v>10</v>
      </c>
      <c r="E1296" s="18">
        <v>6.4387028600000002</v>
      </c>
      <c r="F1296" s="18">
        <v>-75.339978180000003</v>
      </c>
      <c r="G1296" s="1">
        <v>10</v>
      </c>
      <c r="H1296" s="1" t="s">
        <v>490</v>
      </c>
      <c r="I1296" s="1" t="s">
        <v>122</v>
      </c>
      <c r="J1296" s="1" t="s">
        <v>491</v>
      </c>
      <c r="K1296" s="1" t="s">
        <v>494</v>
      </c>
      <c r="L1296" s="1"/>
      <c r="M1296" s="1" t="s">
        <v>494</v>
      </c>
      <c r="N1296" s="1" t="s">
        <v>495</v>
      </c>
      <c r="O1296" s="1" t="s">
        <v>496</v>
      </c>
      <c r="P1296" s="20">
        <v>3</v>
      </c>
      <c r="Q1296" s="1" t="s">
        <v>518</v>
      </c>
      <c r="R1296" s="21" t="s">
        <v>519</v>
      </c>
      <c r="S1296" s="1" t="s">
        <v>506</v>
      </c>
    </row>
    <row r="1297" spans="1:19" ht="24" customHeight="1" x14ac:dyDescent="0.15">
      <c r="A1297" s="1" t="s">
        <v>119</v>
      </c>
      <c r="B1297" s="1" t="s">
        <v>120</v>
      </c>
      <c r="C1297" s="1">
        <v>13576</v>
      </c>
      <c r="D1297" s="18">
        <v>10</v>
      </c>
      <c r="E1297" s="18">
        <v>6.4386293099999996</v>
      </c>
      <c r="F1297" s="18">
        <v>-75.340030110000001</v>
      </c>
      <c r="G1297" s="1">
        <v>10</v>
      </c>
      <c r="H1297" s="1" t="s">
        <v>490</v>
      </c>
      <c r="I1297" s="1" t="s">
        <v>122</v>
      </c>
      <c r="J1297" s="1" t="s">
        <v>491</v>
      </c>
      <c r="K1297" s="1" t="s">
        <v>494</v>
      </c>
      <c r="L1297" s="1"/>
      <c r="M1297" s="1" t="s">
        <v>494</v>
      </c>
      <c r="N1297" s="1" t="s">
        <v>495</v>
      </c>
      <c r="O1297" s="1" t="s">
        <v>496</v>
      </c>
      <c r="P1297" s="20">
        <v>3</v>
      </c>
      <c r="Q1297" s="1" t="s">
        <v>518</v>
      </c>
      <c r="R1297" s="21" t="s">
        <v>519</v>
      </c>
      <c r="S1297" s="1" t="s">
        <v>506</v>
      </c>
    </row>
    <row r="1298" spans="1:19" ht="24" customHeight="1" x14ac:dyDescent="0.15">
      <c r="A1298" s="1" t="s">
        <v>119</v>
      </c>
      <c r="B1298" s="1" t="s">
        <v>120</v>
      </c>
      <c r="C1298" s="1">
        <v>13577</v>
      </c>
      <c r="D1298" s="18">
        <v>10</v>
      </c>
      <c r="E1298" s="18">
        <v>6.43855865</v>
      </c>
      <c r="F1298" s="18">
        <v>-75.340086369999995</v>
      </c>
      <c r="G1298" s="1">
        <v>10</v>
      </c>
      <c r="H1298" s="1" t="s">
        <v>490</v>
      </c>
      <c r="I1298" s="1" t="s">
        <v>122</v>
      </c>
      <c r="J1298" s="1" t="s">
        <v>491</v>
      </c>
      <c r="K1298" s="1" t="s">
        <v>494</v>
      </c>
      <c r="L1298" s="1"/>
      <c r="M1298" s="1" t="s">
        <v>494</v>
      </c>
      <c r="N1298" s="1" t="s">
        <v>495</v>
      </c>
      <c r="O1298" s="1" t="s">
        <v>496</v>
      </c>
      <c r="P1298" s="20">
        <v>3</v>
      </c>
      <c r="Q1298" s="1" t="s">
        <v>518</v>
      </c>
      <c r="R1298" s="21" t="s">
        <v>519</v>
      </c>
      <c r="S1298" s="1" t="s">
        <v>506</v>
      </c>
    </row>
    <row r="1299" spans="1:19" ht="24" customHeight="1" x14ac:dyDescent="0.15">
      <c r="A1299" s="1" t="s">
        <v>119</v>
      </c>
      <c r="B1299" s="1" t="s">
        <v>120</v>
      </c>
      <c r="C1299" s="1">
        <v>13578</v>
      </c>
      <c r="D1299" s="18">
        <v>10</v>
      </c>
      <c r="E1299" s="18">
        <v>6.4384881099999998</v>
      </c>
      <c r="F1299" s="18">
        <v>-75.340142760000006</v>
      </c>
      <c r="G1299" s="1">
        <v>10</v>
      </c>
      <c r="H1299" s="1" t="s">
        <v>490</v>
      </c>
      <c r="I1299" s="1" t="s">
        <v>122</v>
      </c>
      <c r="J1299" s="1" t="s">
        <v>491</v>
      </c>
      <c r="K1299" s="1" t="s">
        <v>494</v>
      </c>
      <c r="L1299" s="1"/>
      <c r="M1299" s="1" t="s">
        <v>494</v>
      </c>
      <c r="N1299" s="1" t="s">
        <v>495</v>
      </c>
      <c r="O1299" s="1" t="s">
        <v>496</v>
      </c>
      <c r="P1299" s="20">
        <v>3</v>
      </c>
      <c r="Q1299" s="1" t="s">
        <v>518</v>
      </c>
      <c r="R1299" s="21" t="s">
        <v>519</v>
      </c>
      <c r="S1299" s="1" t="s">
        <v>506</v>
      </c>
    </row>
    <row r="1300" spans="1:19" ht="24" customHeight="1" x14ac:dyDescent="0.15">
      <c r="A1300" s="1" t="s">
        <v>119</v>
      </c>
      <c r="B1300" s="1" t="s">
        <v>120</v>
      </c>
      <c r="C1300" s="1">
        <v>13579</v>
      </c>
      <c r="D1300" s="18">
        <v>10</v>
      </c>
      <c r="E1300" s="18">
        <v>6.43842011</v>
      </c>
      <c r="F1300" s="18">
        <v>-75.340202239999996</v>
      </c>
      <c r="G1300" s="1">
        <v>10</v>
      </c>
      <c r="H1300" s="1" t="s">
        <v>490</v>
      </c>
      <c r="I1300" s="1" t="s">
        <v>122</v>
      </c>
      <c r="J1300" s="1" t="s">
        <v>491</v>
      </c>
      <c r="K1300" s="1" t="s">
        <v>494</v>
      </c>
      <c r="L1300" s="1"/>
      <c r="M1300" s="1" t="s">
        <v>494</v>
      </c>
      <c r="N1300" s="1" t="s">
        <v>495</v>
      </c>
      <c r="O1300" s="1" t="s">
        <v>496</v>
      </c>
      <c r="P1300" s="20">
        <v>3</v>
      </c>
      <c r="Q1300" s="1" t="s">
        <v>518</v>
      </c>
      <c r="R1300" s="21" t="s">
        <v>519</v>
      </c>
      <c r="S1300" s="1" t="s">
        <v>506</v>
      </c>
    </row>
    <row r="1301" spans="1:19" ht="24" customHeight="1" x14ac:dyDescent="0.15">
      <c r="A1301" s="1" t="s">
        <v>119</v>
      </c>
      <c r="B1301" s="1" t="s">
        <v>120</v>
      </c>
      <c r="C1301" s="1">
        <v>13580</v>
      </c>
      <c r="D1301" s="18">
        <v>10</v>
      </c>
      <c r="E1301" s="18">
        <v>6.4383549599999998</v>
      </c>
      <c r="F1301" s="18">
        <v>-75.340264880000007</v>
      </c>
      <c r="G1301" s="1">
        <v>10</v>
      </c>
      <c r="H1301" s="1" t="s">
        <v>490</v>
      </c>
      <c r="I1301" s="1" t="s">
        <v>122</v>
      </c>
      <c r="J1301" s="1" t="s">
        <v>491</v>
      </c>
      <c r="K1301" s="1" t="s">
        <v>494</v>
      </c>
      <c r="L1301" s="1"/>
      <c r="M1301" s="1" t="s">
        <v>494</v>
      </c>
      <c r="N1301" s="1" t="s">
        <v>495</v>
      </c>
      <c r="O1301" s="1" t="s">
        <v>496</v>
      </c>
      <c r="P1301" s="20">
        <v>3</v>
      </c>
      <c r="Q1301" s="1" t="s">
        <v>518</v>
      </c>
      <c r="R1301" s="21" t="s">
        <v>519</v>
      </c>
      <c r="S1301" s="1" t="s">
        <v>506</v>
      </c>
    </row>
    <row r="1302" spans="1:19" ht="24" customHeight="1" x14ac:dyDescent="0.15">
      <c r="A1302" s="1" t="s">
        <v>119</v>
      </c>
      <c r="B1302" s="1" t="s">
        <v>120</v>
      </c>
      <c r="C1302" s="1">
        <v>13581</v>
      </c>
      <c r="D1302" s="18">
        <v>10</v>
      </c>
      <c r="E1302" s="18">
        <v>6.4382915599999997</v>
      </c>
      <c r="F1302" s="18">
        <v>-75.340329280000006</v>
      </c>
      <c r="G1302" s="1">
        <v>10</v>
      </c>
      <c r="H1302" s="1" t="s">
        <v>490</v>
      </c>
      <c r="I1302" s="1" t="s">
        <v>122</v>
      </c>
      <c r="J1302" s="1" t="s">
        <v>491</v>
      </c>
      <c r="K1302" s="1" t="s">
        <v>494</v>
      </c>
      <c r="L1302" s="1"/>
      <c r="M1302" s="1" t="s">
        <v>494</v>
      </c>
      <c r="N1302" s="1" t="s">
        <v>495</v>
      </c>
      <c r="O1302" s="1" t="s">
        <v>496</v>
      </c>
      <c r="P1302" s="20">
        <v>3</v>
      </c>
      <c r="Q1302" s="1" t="s">
        <v>518</v>
      </c>
      <c r="R1302" s="21" t="s">
        <v>519</v>
      </c>
      <c r="S1302" s="1" t="s">
        <v>506</v>
      </c>
    </row>
    <row r="1303" spans="1:19" ht="24" customHeight="1" x14ac:dyDescent="0.15">
      <c r="A1303" s="1" t="s">
        <v>119</v>
      </c>
      <c r="B1303" s="1" t="s">
        <v>120</v>
      </c>
      <c r="C1303" s="1">
        <v>13582</v>
      </c>
      <c r="D1303" s="18">
        <v>10</v>
      </c>
      <c r="E1303" s="18">
        <v>6.4382284199999997</v>
      </c>
      <c r="F1303" s="18">
        <v>-75.340393770000006</v>
      </c>
      <c r="G1303" s="1">
        <v>10</v>
      </c>
      <c r="H1303" s="1" t="s">
        <v>490</v>
      </c>
      <c r="I1303" s="1" t="s">
        <v>122</v>
      </c>
      <c r="J1303" s="1" t="s">
        <v>491</v>
      </c>
      <c r="K1303" s="1" t="s">
        <v>494</v>
      </c>
      <c r="L1303" s="1"/>
      <c r="M1303" s="1" t="s">
        <v>494</v>
      </c>
      <c r="N1303" s="1" t="s">
        <v>495</v>
      </c>
      <c r="O1303" s="1" t="s">
        <v>496</v>
      </c>
      <c r="P1303" s="20">
        <v>3</v>
      </c>
      <c r="Q1303" s="1" t="s">
        <v>518</v>
      </c>
      <c r="R1303" s="21" t="s">
        <v>519</v>
      </c>
      <c r="S1303" s="1" t="s">
        <v>506</v>
      </c>
    </row>
    <row r="1304" spans="1:19" ht="24" customHeight="1" x14ac:dyDescent="0.15">
      <c r="A1304" s="1" t="s">
        <v>119</v>
      </c>
      <c r="B1304" s="1" t="s">
        <v>120</v>
      </c>
      <c r="C1304" s="1">
        <v>13583</v>
      </c>
      <c r="D1304" s="18">
        <v>10</v>
      </c>
      <c r="E1304" s="18">
        <v>6.43816583</v>
      </c>
      <c r="F1304" s="18">
        <v>-75.340458889999994</v>
      </c>
      <c r="G1304" s="1">
        <v>10</v>
      </c>
      <c r="H1304" s="1" t="s">
        <v>490</v>
      </c>
      <c r="I1304" s="1" t="s">
        <v>122</v>
      </c>
      <c r="J1304" s="1" t="s">
        <v>491</v>
      </c>
      <c r="K1304" s="1" t="s">
        <v>494</v>
      </c>
      <c r="L1304" s="1"/>
      <c r="M1304" s="1" t="s">
        <v>494</v>
      </c>
      <c r="N1304" s="1" t="s">
        <v>495</v>
      </c>
      <c r="O1304" s="1" t="s">
        <v>496</v>
      </c>
      <c r="P1304" s="20">
        <v>3</v>
      </c>
      <c r="Q1304" s="1" t="s">
        <v>518</v>
      </c>
      <c r="R1304" s="21" t="s">
        <v>519</v>
      </c>
      <c r="S1304" s="1" t="s">
        <v>506</v>
      </c>
    </row>
    <row r="1305" spans="1:19" ht="24" customHeight="1" x14ac:dyDescent="0.15">
      <c r="A1305" s="1" t="s">
        <v>119</v>
      </c>
      <c r="B1305" s="1" t="s">
        <v>120</v>
      </c>
      <c r="C1305" s="1">
        <v>13584</v>
      </c>
      <c r="D1305" s="18">
        <v>10</v>
      </c>
      <c r="E1305" s="18">
        <v>6.4381082799999998</v>
      </c>
      <c r="F1305" s="18">
        <v>-75.340526550000007</v>
      </c>
      <c r="G1305" s="1">
        <v>10</v>
      </c>
      <c r="H1305" s="1" t="s">
        <v>490</v>
      </c>
      <c r="I1305" s="1" t="s">
        <v>122</v>
      </c>
      <c r="J1305" s="1" t="s">
        <v>491</v>
      </c>
      <c r="K1305" s="1" t="s">
        <v>494</v>
      </c>
      <c r="L1305" s="1"/>
      <c r="M1305" s="1" t="s">
        <v>494</v>
      </c>
      <c r="N1305" s="1" t="s">
        <v>495</v>
      </c>
      <c r="O1305" s="1" t="s">
        <v>496</v>
      </c>
      <c r="P1305" s="20">
        <v>3</v>
      </c>
      <c r="Q1305" s="1" t="s">
        <v>518</v>
      </c>
      <c r="R1305" s="21" t="s">
        <v>519</v>
      </c>
      <c r="S1305" s="1" t="s">
        <v>506</v>
      </c>
    </row>
    <row r="1306" spans="1:19" ht="24" customHeight="1" x14ac:dyDescent="0.15">
      <c r="A1306" s="1" t="s">
        <v>119</v>
      </c>
      <c r="B1306" s="1" t="s">
        <v>120</v>
      </c>
      <c r="C1306" s="1">
        <v>13585</v>
      </c>
      <c r="D1306" s="18">
        <v>10</v>
      </c>
      <c r="E1306" s="18">
        <v>6.43805447</v>
      </c>
      <c r="F1306" s="18">
        <v>-75.340594109999998</v>
      </c>
      <c r="G1306" s="1">
        <v>10</v>
      </c>
      <c r="H1306" s="1" t="s">
        <v>490</v>
      </c>
      <c r="I1306" s="1" t="s">
        <v>122</v>
      </c>
      <c r="J1306" s="1" t="s">
        <v>491</v>
      </c>
      <c r="K1306" s="1" t="s">
        <v>494</v>
      </c>
      <c r="L1306" s="1"/>
      <c r="M1306" s="1" t="s">
        <v>494</v>
      </c>
      <c r="N1306" s="1" t="s">
        <v>495</v>
      </c>
      <c r="O1306" s="1" t="s">
        <v>496</v>
      </c>
      <c r="P1306" s="20">
        <v>3</v>
      </c>
      <c r="Q1306" s="1" t="s">
        <v>518</v>
      </c>
      <c r="R1306" s="21" t="s">
        <v>519</v>
      </c>
      <c r="S1306" s="1" t="s">
        <v>506</v>
      </c>
    </row>
    <row r="1307" spans="1:19" ht="24" customHeight="1" x14ac:dyDescent="0.15">
      <c r="A1307" s="1" t="s">
        <v>119</v>
      </c>
      <c r="B1307" s="1" t="s">
        <v>120</v>
      </c>
      <c r="C1307" s="1">
        <v>13586</v>
      </c>
      <c r="D1307" s="18">
        <v>10</v>
      </c>
      <c r="E1307" s="18">
        <v>6.4380010199999997</v>
      </c>
      <c r="F1307" s="18">
        <v>-75.340660290000002</v>
      </c>
      <c r="G1307" s="1">
        <v>10</v>
      </c>
      <c r="H1307" s="1" t="s">
        <v>490</v>
      </c>
      <c r="I1307" s="1" t="s">
        <v>122</v>
      </c>
      <c r="J1307" s="1" t="s">
        <v>491</v>
      </c>
      <c r="K1307" s="1" t="s">
        <v>494</v>
      </c>
      <c r="L1307" s="1"/>
      <c r="M1307" s="1" t="s">
        <v>494</v>
      </c>
      <c r="N1307" s="1" t="s">
        <v>495</v>
      </c>
      <c r="O1307" s="1" t="s">
        <v>496</v>
      </c>
      <c r="P1307" s="20">
        <v>3</v>
      </c>
      <c r="Q1307" s="1" t="s">
        <v>518</v>
      </c>
      <c r="R1307" s="21" t="s">
        <v>519</v>
      </c>
      <c r="S1307" s="1" t="s">
        <v>506</v>
      </c>
    </row>
    <row r="1308" spans="1:19" ht="24" customHeight="1" x14ac:dyDescent="0.15">
      <c r="A1308" s="1" t="s">
        <v>119</v>
      </c>
      <c r="B1308" s="1" t="s">
        <v>120</v>
      </c>
      <c r="C1308" s="1">
        <v>13587</v>
      </c>
      <c r="D1308" s="18">
        <v>10</v>
      </c>
      <c r="E1308" s="18">
        <v>6.4379488499999997</v>
      </c>
      <c r="F1308" s="18">
        <v>-75.340727580000006</v>
      </c>
      <c r="G1308" s="1">
        <v>10</v>
      </c>
      <c r="H1308" s="1" t="s">
        <v>490</v>
      </c>
      <c r="I1308" s="1" t="s">
        <v>122</v>
      </c>
      <c r="J1308" s="1" t="s">
        <v>491</v>
      </c>
      <c r="K1308" s="1" t="s">
        <v>494</v>
      </c>
      <c r="L1308" s="1"/>
      <c r="M1308" s="1" t="s">
        <v>494</v>
      </c>
      <c r="N1308" s="1" t="s">
        <v>495</v>
      </c>
      <c r="O1308" s="1" t="s">
        <v>496</v>
      </c>
      <c r="P1308" s="20">
        <v>3</v>
      </c>
      <c r="Q1308" s="1" t="s">
        <v>518</v>
      </c>
      <c r="R1308" s="21" t="s">
        <v>519</v>
      </c>
      <c r="S1308" s="1" t="s">
        <v>506</v>
      </c>
    </row>
    <row r="1309" spans="1:19" ht="24" customHeight="1" x14ac:dyDescent="0.15">
      <c r="A1309" s="1" t="s">
        <v>119</v>
      </c>
      <c r="B1309" s="1" t="s">
        <v>120</v>
      </c>
      <c r="C1309" s="1">
        <v>13588</v>
      </c>
      <c r="D1309" s="18">
        <v>10</v>
      </c>
      <c r="E1309" s="18">
        <v>6.4379006299999997</v>
      </c>
      <c r="F1309" s="18">
        <v>-75.340799419999996</v>
      </c>
      <c r="G1309" s="1">
        <v>10</v>
      </c>
      <c r="H1309" s="1" t="s">
        <v>490</v>
      </c>
      <c r="I1309" s="1" t="s">
        <v>122</v>
      </c>
      <c r="J1309" s="1" t="s">
        <v>491</v>
      </c>
      <c r="K1309" s="1" t="s">
        <v>494</v>
      </c>
      <c r="L1309" s="1"/>
      <c r="M1309" s="1" t="s">
        <v>494</v>
      </c>
      <c r="N1309" s="1" t="s">
        <v>495</v>
      </c>
      <c r="O1309" s="1" t="s">
        <v>496</v>
      </c>
      <c r="P1309" s="20">
        <v>3</v>
      </c>
      <c r="Q1309" s="1" t="s">
        <v>518</v>
      </c>
      <c r="R1309" s="21" t="s">
        <v>519</v>
      </c>
      <c r="S1309" s="1" t="s">
        <v>506</v>
      </c>
    </row>
    <row r="1310" spans="1:19" ht="24" customHeight="1" x14ac:dyDescent="0.15">
      <c r="A1310" s="1" t="s">
        <v>119</v>
      </c>
      <c r="B1310" s="1" t="s">
        <v>120</v>
      </c>
      <c r="C1310" s="1">
        <v>13589</v>
      </c>
      <c r="D1310" s="18">
        <v>10</v>
      </c>
      <c r="E1310" s="18">
        <v>6.4378508200000004</v>
      </c>
      <c r="F1310" s="18">
        <v>-75.340873810000005</v>
      </c>
      <c r="G1310" s="1">
        <v>10</v>
      </c>
      <c r="H1310" s="1" t="s">
        <v>490</v>
      </c>
      <c r="I1310" s="1" t="s">
        <v>122</v>
      </c>
      <c r="J1310" s="1" t="s">
        <v>491</v>
      </c>
      <c r="K1310" s="1" t="s">
        <v>494</v>
      </c>
      <c r="L1310" s="1"/>
      <c r="M1310" s="1" t="s">
        <v>494</v>
      </c>
      <c r="N1310" s="1" t="s">
        <v>495</v>
      </c>
      <c r="O1310" s="1" t="s">
        <v>496</v>
      </c>
      <c r="P1310" s="20">
        <v>3</v>
      </c>
      <c r="Q1310" s="1" t="s">
        <v>518</v>
      </c>
      <c r="R1310" s="21" t="s">
        <v>519</v>
      </c>
      <c r="S1310" s="1" t="s">
        <v>506</v>
      </c>
    </row>
    <row r="1311" spans="1:19" ht="24" customHeight="1" x14ac:dyDescent="0.15">
      <c r="A1311" s="1" t="s">
        <v>119</v>
      </c>
      <c r="B1311" s="1" t="s">
        <v>120</v>
      </c>
      <c r="C1311" s="1">
        <v>13590</v>
      </c>
      <c r="D1311" s="18">
        <v>10</v>
      </c>
      <c r="E1311" s="18">
        <v>6.4377927399999999</v>
      </c>
      <c r="F1311" s="18">
        <v>-75.340940720000006</v>
      </c>
      <c r="G1311" s="1">
        <v>10</v>
      </c>
      <c r="H1311" s="1" t="s">
        <v>490</v>
      </c>
      <c r="I1311" s="1" t="s">
        <v>122</v>
      </c>
      <c r="J1311" s="1" t="s">
        <v>491</v>
      </c>
      <c r="K1311" s="1" t="s">
        <v>494</v>
      </c>
      <c r="L1311" s="1"/>
      <c r="M1311" s="1" t="s">
        <v>494</v>
      </c>
      <c r="N1311" s="1" t="s">
        <v>495</v>
      </c>
      <c r="O1311" s="1" t="s">
        <v>496</v>
      </c>
      <c r="P1311" s="20">
        <v>3</v>
      </c>
      <c r="Q1311" s="1" t="s">
        <v>518</v>
      </c>
      <c r="R1311" s="21" t="s">
        <v>519</v>
      </c>
      <c r="S1311" s="1" t="s">
        <v>506</v>
      </c>
    </row>
    <row r="1312" spans="1:19" ht="24" customHeight="1" x14ac:dyDescent="0.15">
      <c r="A1312" s="1" t="s">
        <v>119</v>
      </c>
      <c r="B1312" s="1" t="s">
        <v>120</v>
      </c>
      <c r="C1312" s="1">
        <v>13606</v>
      </c>
      <c r="D1312" s="18">
        <v>10</v>
      </c>
      <c r="E1312" s="18">
        <v>6.4369028699999999</v>
      </c>
      <c r="F1312" s="18">
        <v>-75.342026730000001</v>
      </c>
      <c r="G1312" s="1">
        <v>10</v>
      </c>
      <c r="H1312" s="1" t="s">
        <v>490</v>
      </c>
      <c r="I1312" s="1" t="s">
        <v>122</v>
      </c>
      <c r="J1312" s="1" t="s">
        <v>491</v>
      </c>
      <c r="K1312" s="1" t="s">
        <v>494</v>
      </c>
      <c r="L1312" s="1"/>
      <c r="M1312" s="1" t="s">
        <v>494</v>
      </c>
      <c r="N1312" s="1" t="s">
        <v>495</v>
      </c>
      <c r="O1312" s="1" t="s">
        <v>496</v>
      </c>
      <c r="P1312" s="20">
        <v>3</v>
      </c>
      <c r="Q1312" s="1" t="s">
        <v>518</v>
      </c>
      <c r="R1312" s="21" t="s">
        <v>519</v>
      </c>
      <c r="S1312" s="1" t="s">
        <v>506</v>
      </c>
    </row>
    <row r="1313" spans="1:19" ht="24" customHeight="1" x14ac:dyDescent="0.15">
      <c r="A1313" s="1" t="s">
        <v>119</v>
      </c>
      <c r="B1313" s="1" t="s">
        <v>120</v>
      </c>
      <c r="C1313" s="1">
        <v>13614</v>
      </c>
      <c r="D1313" s="18">
        <v>10</v>
      </c>
      <c r="E1313" s="18">
        <v>6.4364029199999999</v>
      </c>
      <c r="F1313" s="18">
        <v>-75.342544250000003</v>
      </c>
      <c r="G1313" s="1">
        <v>10</v>
      </c>
      <c r="H1313" s="1" t="s">
        <v>490</v>
      </c>
      <c r="I1313" s="1" t="s">
        <v>122</v>
      </c>
      <c r="J1313" s="1" t="s">
        <v>491</v>
      </c>
      <c r="K1313" s="1" t="s">
        <v>494</v>
      </c>
      <c r="L1313" s="1"/>
      <c r="M1313" s="1" t="s">
        <v>494</v>
      </c>
      <c r="N1313" s="1" t="s">
        <v>495</v>
      </c>
      <c r="O1313" s="1" t="s">
        <v>496</v>
      </c>
      <c r="P1313" s="20">
        <v>3</v>
      </c>
      <c r="Q1313" s="1" t="s">
        <v>518</v>
      </c>
      <c r="R1313" s="21" t="s">
        <v>519</v>
      </c>
      <c r="S1313" s="1" t="s">
        <v>506</v>
      </c>
    </row>
    <row r="1314" spans="1:19" ht="24" customHeight="1" x14ac:dyDescent="0.15">
      <c r="A1314" s="1" t="s">
        <v>119</v>
      </c>
      <c r="B1314" s="1" t="s">
        <v>120</v>
      </c>
      <c r="C1314" s="1">
        <v>13615</v>
      </c>
      <c r="D1314" s="18">
        <v>10</v>
      </c>
      <c r="E1314" s="18">
        <v>6.4363473200000003</v>
      </c>
      <c r="F1314" s="18">
        <v>-75.342615269999996</v>
      </c>
      <c r="G1314" s="1">
        <v>10</v>
      </c>
      <c r="H1314" s="1" t="s">
        <v>490</v>
      </c>
      <c r="I1314" s="1" t="s">
        <v>122</v>
      </c>
      <c r="J1314" s="1" t="s">
        <v>491</v>
      </c>
      <c r="K1314" s="1" t="s">
        <v>494</v>
      </c>
      <c r="L1314" s="1"/>
      <c r="M1314" s="1" t="s">
        <v>494</v>
      </c>
      <c r="N1314" s="1" t="s">
        <v>495</v>
      </c>
      <c r="O1314" s="1" t="s">
        <v>496</v>
      </c>
      <c r="P1314" s="20">
        <v>3</v>
      </c>
      <c r="Q1314" s="1" t="s">
        <v>518</v>
      </c>
      <c r="R1314" s="21" t="s">
        <v>519</v>
      </c>
      <c r="S1314" s="1" t="s">
        <v>506</v>
      </c>
    </row>
    <row r="1315" spans="1:19" ht="24" customHeight="1" x14ac:dyDescent="0.15">
      <c r="A1315" s="1" t="s">
        <v>119</v>
      </c>
      <c r="B1315" s="1" t="s">
        <v>120</v>
      </c>
      <c r="C1315" s="1">
        <v>13616</v>
      </c>
      <c r="D1315" s="18">
        <v>10</v>
      </c>
      <c r="E1315" s="18">
        <v>6.4362943100000001</v>
      </c>
      <c r="F1315" s="18">
        <v>-75.342688140000007</v>
      </c>
      <c r="G1315" s="1">
        <v>10</v>
      </c>
      <c r="H1315" s="1" t="s">
        <v>490</v>
      </c>
      <c r="I1315" s="1" t="s">
        <v>122</v>
      </c>
      <c r="J1315" s="1" t="s">
        <v>491</v>
      </c>
      <c r="K1315" s="1" t="s">
        <v>494</v>
      </c>
      <c r="L1315" s="1"/>
      <c r="M1315" s="1" t="s">
        <v>494</v>
      </c>
      <c r="N1315" s="1" t="s">
        <v>495</v>
      </c>
      <c r="O1315" s="1" t="s">
        <v>496</v>
      </c>
      <c r="P1315" s="20">
        <v>3</v>
      </c>
      <c r="Q1315" s="1" t="s">
        <v>518</v>
      </c>
      <c r="R1315" s="21" t="s">
        <v>519</v>
      </c>
      <c r="S1315" s="1" t="s">
        <v>506</v>
      </c>
    </row>
    <row r="1316" spans="1:19" ht="24" customHeight="1" x14ac:dyDescent="0.15">
      <c r="A1316" s="1" t="s">
        <v>119</v>
      </c>
      <c r="B1316" s="1" t="s">
        <v>120</v>
      </c>
      <c r="C1316" s="1">
        <v>13617</v>
      </c>
      <c r="D1316" s="18">
        <v>10</v>
      </c>
      <c r="E1316" s="18">
        <v>6.4362417399999998</v>
      </c>
      <c r="F1316" s="18">
        <v>-75.342760920000003</v>
      </c>
      <c r="G1316" s="1">
        <v>10</v>
      </c>
      <c r="H1316" s="1" t="s">
        <v>490</v>
      </c>
      <c r="I1316" s="1" t="s">
        <v>122</v>
      </c>
      <c r="J1316" s="1" t="s">
        <v>491</v>
      </c>
      <c r="K1316" s="1" t="s">
        <v>494</v>
      </c>
      <c r="L1316" s="1"/>
      <c r="M1316" s="1" t="s">
        <v>494</v>
      </c>
      <c r="N1316" s="1" t="s">
        <v>495</v>
      </c>
      <c r="O1316" s="1" t="s">
        <v>496</v>
      </c>
      <c r="P1316" s="20">
        <v>3</v>
      </c>
      <c r="Q1316" s="1" t="s">
        <v>518</v>
      </c>
      <c r="R1316" s="21" t="s">
        <v>519</v>
      </c>
      <c r="S1316" s="1" t="s">
        <v>506</v>
      </c>
    </row>
    <row r="1317" spans="1:19" ht="24" customHeight="1" x14ac:dyDescent="0.15">
      <c r="A1317" s="1" t="s">
        <v>119</v>
      </c>
      <c r="B1317" s="1" t="s">
        <v>120</v>
      </c>
      <c r="C1317" s="1">
        <v>13618</v>
      </c>
      <c r="D1317" s="18">
        <v>10</v>
      </c>
      <c r="E1317" s="18">
        <v>6.4361886500000001</v>
      </c>
      <c r="F1317" s="18">
        <v>-75.342832709999996</v>
      </c>
      <c r="G1317" s="1">
        <v>10</v>
      </c>
      <c r="H1317" s="1" t="s">
        <v>490</v>
      </c>
      <c r="I1317" s="1" t="s">
        <v>122</v>
      </c>
      <c r="J1317" s="1" t="s">
        <v>491</v>
      </c>
      <c r="K1317" s="1" t="s">
        <v>494</v>
      </c>
      <c r="L1317" s="1"/>
      <c r="M1317" s="1" t="s">
        <v>494</v>
      </c>
      <c r="N1317" s="1" t="s">
        <v>495</v>
      </c>
      <c r="O1317" s="1" t="s">
        <v>496</v>
      </c>
      <c r="P1317" s="20">
        <v>3</v>
      </c>
      <c r="Q1317" s="1" t="s">
        <v>518</v>
      </c>
      <c r="R1317" s="21" t="s">
        <v>519</v>
      </c>
      <c r="S1317" s="1" t="s">
        <v>506</v>
      </c>
    </row>
    <row r="1318" spans="1:19" ht="24" customHeight="1" x14ac:dyDescent="0.15">
      <c r="A1318" s="1" t="s">
        <v>119</v>
      </c>
      <c r="B1318" s="1" t="s">
        <v>120</v>
      </c>
      <c r="C1318" s="1">
        <v>13619</v>
      </c>
      <c r="D1318" s="18">
        <v>10</v>
      </c>
      <c r="E1318" s="18">
        <v>6.43613502</v>
      </c>
      <c r="F1318" s="18">
        <v>-75.342903710000002</v>
      </c>
      <c r="G1318" s="1">
        <v>10</v>
      </c>
      <c r="H1318" s="1" t="s">
        <v>490</v>
      </c>
      <c r="I1318" s="1" t="s">
        <v>122</v>
      </c>
      <c r="J1318" s="1" t="s">
        <v>491</v>
      </c>
      <c r="K1318" s="1" t="s">
        <v>494</v>
      </c>
      <c r="L1318" s="1"/>
      <c r="M1318" s="1" t="s">
        <v>494</v>
      </c>
      <c r="N1318" s="1" t="s">
        <v>495</v>
      </c>
      <c r="O1318" s="1" t="s">
        <v>496</v>
      </c>
      <c r="P1318" s="20">
        <v>3</v>
      </c>
      <c r="Q1318" s="1" t="s">
        <v>518</v>
      </c>
      <c r="R1318" s="21" t="s">
        <v>519</v>
      </c>
      <c r="S1318" s="1" t="s">
        <v>506</v>
      </c>
    </row>
    <row r="1319" spans="1:19" ht="24" customHeight="1" x14ac:dyDescent="0.15">
      <c r="A1319" s="1" t="s">
        <v>119</v>
      </c>
      <c r="B1319" s="1" t="s">
        <v>120</v>
      </c>
      <c r="C1319" s="1">
        <v>13620</v>
      </c>
      <c r="D1319" s="18">
        <v>10</v>
      </c>
      <c r="E1319" s="18">
        <v>6.4360816600000001</v>
      </c>
      <c r="F1319" s="18">
        <v>-75.342975390000007</v>
      </c>
      <c r="G1319" s="1">
        <v>10</v>
      </c>
      <c r="H1319" s="1" t="s">
        <v>490</v>
      </c>
      <c r="I1319" s="1" t="s">
        <v>122</v>
      </c>
      <c r="J1319" s="1" t="s">
        <v>491</v>
      </c>
      <c r="K1319" s="1" t="s">
        <v>494</v>
      </c>
      <c r="L1319" s="1"/>
      <c r="M1319" s="1" t="s">
        <v>494</v>
      </c>
      <c r="N1319" s="1" t="s">
        <v>495</v>
      </c>
      <c r="O1319" s="1" t="s">
        <v>496</v>
      </c>
      <c r="P1319" s="20">
        <v>3</v>
      </c>
      <c r="Q1319" s="1" t="s">
        <v>518</v>
      </c>
      <c r="R1319" s="21" t="s">
        <v>519</v>
      </c>
      <c r="S1319" s="1" t="s">
        <v>506</v>
      </c>
    </row>
    <row r="1320" spans="1:19" ht="24" customHeight="1" x14ac:dyDescent="0.15">
      <c r="A1320" s="1" t="s">
        <v>119</v>
      </c>
      <c r="B1320" s="1" t="s">
        <v>120</v>
      </c>
      <c r="C1320" s="1">
        <v>13621</v>
      </c>
      <c r="D1320" s="18">
        <v>10</v>
      </c>
      <c r="E1320" s="18">
        <v>6.4360242400000001</v>
      </c>
      <c r="F1320" s="18">
        <v>-75.343042789999998</v>
      </c>
      <c r="G1320" s="1">
        <v>10</v>
      </c>
      <c r="H1320" s="1" t="s">
        <v>490</v>
      </c>
      <c r="I1320" s="1" t="s">
        <v>122</v>
      </c>
      <c r="J1320" s="1" t="s">
        <v>491</v>
      </c>
      <c r="K1320" s="1" t="s">
        <v>494</v>
      </c>
      <c r="L1320" s="1"/>
      <c r="M1320" s="1" t="s">
        <v>494</v>
      </c>
      <c r="N1320" s="1" t="s">
        <v>495</v>
      </c>
      <c r="O1320" s="1" t="s">
        <v>496</v>
      </c>
      <c r="P1320" s="20">
        <v>3</v>
      </c>
      <c r="Q1320" s="1" t="s">
        <v>518</v>
      </c>
      <c r="R1320" s="21" t="s">
        <v>519</v>
      </c>
      <c r="S1320" s="1" t="s">
        <v>506</v>
      </c>
    </row>
    <row r="1321" spans="1:19" ht="24" customHeight="1" x14ac:dyDescent="0.15">
      <c r="A1321" s="1" t="s">
        <v>119</v>
      </c>
      <c r="B1321" s="1" t="s">
        <v>120</v>
      </c>
      <c r="C1321" s="1">
        <v>13626</v>
      </c>
      <c r="D1321" s="18">
        <v>10</v>
      </c>
      <c r="E1321" s="18">
        <v>6.4357343199999999</v>
      </c>
      <c r="F1321" s="18">
        <v>-75.343385339999998</v>
      </c>
      <c r="G1321" s="1">
        <v>10</v>
      </c>
      <c r="H1321" s="1" t="s">
        <v>490</v>
      </c>
      <c r="I1321" s="1" t="s">
        <v>122</v>
      </c>
      <c r="J1321" s="1" t="s">
        <v>491</v>
      </c>
      <c r="K1321" s="1" t="s">
        <v>494</v>
      </c>
      <c r="L1321" s="1"/>
      <c r="M1321" s="1" t="s">
        <v>494</v>
      </c>
      <c r="N1321" s="1" t="s">
        <v>495</v>
      </c>
      <c r="O1321" s="1" t="s">
        <v>496</v>
      </c>
      <c r="P1321" s="20">
        <v>3</v>
      </c>
      <c r="Q1321" s="1" t="s">
        <v>518</v>
      </c>
      <c r="R1321" s="21" t="s">
        <v>519</v>
      </c>
      <c r="S1321" s="1" t="s">
        <v>506</v>
      </c>
    </row>
    <row r="1322" spans="1:19" ht="24" customHeight="1" x14ac:dyDescent="0.15">
      <c r="A1322" s="1" t="s">
        <v>119</v>
      </c>
      <c r="B1322" s="1" t="s">
        <v>120</v>
      </c>
      <c r="C1322" s="1">
        <v>13627</v>
      </c>
      <c r="D1322" s="18">
        <v>10</v>
      </c>
      <c r="E1322" s="18">
        <v>6.4356752699999999</v>
      </c>
      <c r="F1322" s="18">
        <v>-75.343453740000001</v>
      </c>
      <c r="G1322" s="1">
        <v>10</v>
      </c>
      <c r="H1322" s="1" t="s">
        <v>490</v>
      </c>
      <c r="I1322" s="1" t="s">
        <v>122</v>
      </c>
      <c r="J1322" s="1" t="s">
        <v>491</v>
      </c>
      <c r="K1322" s="1" t="s">
        <v>494</v>
      </c>
      <c r="L1322" s="1"/>
      <c r="M1322" s="1" t="s">
        <v>494</v>
      </c>
      <c r="N1322" s="1" t="s">
        <v>495</v>
      </c>
      <c r="O1322" s="1" t="s">
        <v>496</v>
      </c>
      <c r="P1322" s="20">
        <v>3</v>
      </c>
      <c r="Q1322" s="1" t="s">
        <v>518</v>
      </c>
      <c r="R1322" s="21" t="s">
        <v>519</v>
      </c>
      <c r="S1322" s="1" t="s">
        <v>506</v>
      </c>
    </row>
    <row r="1323" spans="1:19" ht="24" customHeight="1" x14ac:dyDescent="0.15">
      <c r="A1323" s="1" t="s">
        <v>119</v>
      </c>
      <c r="B1323" s="1" t="s">
        <v>120</v>
      </c>
      <c r="C1323" s="1">
        <v>13628</v>
      </c>
      <c r="D1323" s="18">
        <v>10</v>
      </c>
      <c r="E1323" s="18">
        <v>6.4356140499999999</v>
      </c>
      <c r="F1323" s="18">
        <v>-75.343520190000007</v>
      </c>
      <c r="G1323" s="1">
        <v>10</v>
      </c>
      <c r="H1323" s="1" t="s">
        <v>490</v>
      </c>
      <c r="I1323" s="1" t="s">
        <v>122</v>
      </c>
      <c r="J1323" s="1" t="s">
        <v>491</v>
      </c>
      <c r="K1323" s="1" t="s">
        <v>494</v>
      </c>
      <c r="L1323" s="1"/>
      <c r="M1323" s="1" t="s">
        <v>494</v>
      </c>
      <c r="N1323" s="1" t="s">
        <v>495</v>
      </c>
      <c r="O1323" s="1" t="s">
        <v>496</v>
      </c>
      <c r="P1323" s="20">
        <v>3</v>
      </c>
      <c r="Q1323" s="1" t="s">
        <v>518</v>
      </c>
      <c r="R1323" s="21" t="s">
        <v>519</v>
      </c>
      <c r="S1323" s="1" t="s">
        <v>506</v>
      </c>
    </row>
    <row r="1324" spans="1:19" ht="24" customHeight="1" x14ac:dyDescent="0.15">
      <c r="A1324" s="1" t="s">
        <v>119</v>
      </c>
      <c r="B1324" s="1" t="s">
        <v>120</v>
      </c>
      <c r="C1324" s="1">
        <v>13629</v>
      </c>
      <c r="D1324" s="18">
        <v>10</v>
      </c>
      <c r="E1324" s="18">
        <v>6.4355519599999997</v>
      </c>
      <c r="F1324" s="18">
        <v>-75.343585869999998</v>
      </c>
      <c r="G1324" s="1">
        <v>10</v>
      </c>
      <c r="H1324" s="1" t="s">
        <v>490</v>
      </c>
      <c r="I1324" s="1" t="s">
        <v>122</v>
      </c>
      <c r="J1324" s="1" t="s">
        <v>491</v>
      </c>
      <c r="K1324" s="1" t="s">
        <v>494</v>
      </c>
      <c r="L1324" s="1"/>
      <c r="M1324" s="1" t="s">
        <v>494</v>
      </c>
      <c r="N1324" s="1" t="s">
        <v>495</v>
      </c>
      <c r="O1324" s="1" t="s">
        <v>496</v>
      </c>
      <c r="P1324" s="20">
        <v>3</v>
      </c>
      <c r="Q1324" s="1" t="s">
        <v>518</v>
      </c>
      <c r="R1324" s="21" t="s">
        <v>519</v>
      </c>
      <c r="S1324" s="1" t="s">
        <v>506</v>
      </c>
    </row>
    <row r="1325" spans="1:19" ht="24" customHeight="1" x14ac:dyDescent="0.15">
      <c r="A1325" s="1" t="s">
        <v>119</v>
      </c>
      <c r="B1325" s="1" t="s">
        <v>120</v>
      </c>
      <c r="C1325" s="1">
        <v>13630</v>
      </c>
      <c r="D1325" s="18">
        <v>10</v>
      </c>
      <c r="E1325" s="18">
        <v>6.4354919900000001</v>
      </c>
      <c r="F1325" s="18">
        <v>-75.343653279999998</v>
      </c>
      <c r="G1325" s="1">
        <v>10</v>
      </c>
      <c r="H1325" s="1" t="s">
        <v>490</v>
      </c>
      <c r="I1325" s="1" t="s">
        <v>122</v>
      </c>
      <c r="J1325" s="1" t="s">
        <v>491</v>
      </c>
      <c r="K1325" s="1" t="s">
        <v>494</v>
      </c>
      <c r="L1325" s="1"/>
      <c r="M1325" s="1" t="s">
        <v>494</v>
      </c>
      <c r="N1325" s="1" t="s">
        <v>495</v>
      </c>
      <c r="O1325" s="1" t="s">
        <v>496</v>
      </c>
      <c r="P1325" s="20">
        <v>3</v>
      </c>
      <c r="Q1325" s="1" t="s">
        <v>518</v>
      </c>
      <c r="R1325" s="21" t="s">
        <v>519</v>
      </c>
      <c r="S1325" s="1" t="s">
        <v>506</v>
      </c>
    </row>
    <row r="1326" spans="1:19" ht="24" customHeight="1" x14ac:dyDescent="0.15">
      <c r="A1326" s="1" t="s">
        <v>119</v>
      </c>
      <c r="B1326" s="1" t="s">
        <v>120</v>
      </c>
      <c r="C1326" s="1">
        <v>13631</v>
      </c>
      <c r="D1326" s="18">
        <v>10</v>
      </c>
      <c r="E1326" s="18">
        <v>6.4354339400000002</v>
      </c>
      <c r="F1326" s="18">
        <v>-75.343722310000004</v>
      </c>
      <c r="G1326" s="1">
        <v>10</v>
      </c>
      <c r="H1326" s="1" t="s">
        <v>490</v>
      </c>
      <c r="I1326" s="1" t="s">
        <v>122</v>
      </c>
      <c r="J1326" s="1" t="s">
        <v>491</v>
      </c>
      <c r="K1326" s="1" t="s">
        <v>494</v>
      </c>
      <c r="L1326" s="1"/>
      <c r="M1326" s="1" t="s">
        <v>494</v>
      </c>
      <c r="N1326" s="1" t="s">
        <v>495</v>
      </c>
      <c r="O1326" s="1" t="s">
        <v>496</v>
      </c>
      <c r="P1326" s="20">
        <v>3</v>
      </c>
      <c r="Q1326" s="1" t="s">
        <v>518</v>
      </c>
      <c r="R1326" s="21" t="s">
        <v>519</v>
      </c>
      <c r="S1326" s="1" t="s">
        <v>506</v>
      </c>
    </row>
    <row r="1327" spans="1:19" ht="24" customHeight="1" x14ac:dyDescent="0.15">
      <c r="A1327" s="1" t="s">
        <v>119</v>
      </c>
      <c r="B1327" s="1" t="s">
        <v>120</v>
      </c>
      <c r="C1327" s="1">
        <v>13632</v>
      </c>
      <c r="D1327" s="18">
        <v>10</v>
      </c>
      <c r="E1327" s="18">
        <v>6.43537991</v>
      </c>
      <c r="F1327" s="18">
        <v>-75.343794509999995</v>
      </c>
      <c r="G1327" s="1">
        <v>10</v>
      </c>
      <c r="H1327" s="1" t="s">
        <v>490</v>
      </c>
      <c r="I1327" s="1" t="s">
        <v>122</v>
      </c>
      <c r="J1327" s="1" t="s">
        <v>491</v>
      </c>
      <c r="K1327" s="1" t="s">
        <v>494</v>
      </c>
      <c r="L1327" s="1"/>
      <c r="M1327" s="1" t="s">
        <v>494</v>
      </c>
      <c r="N1327" s="1" t="s">
        <v>495</v>
      </c>
      <c r="O1327" s="1" t="s">
        <v>496</v>
      </c>
      <c r="P1327" s="20">
        <v>3</v>
      </c>
      <c r="Q1327" s="1" t="s">
        <v>518</v>
      </c>
      <c r="R1327" s="21" t="s">
        <v>519</v>
      </c>
      <c r="S1327" s="1" t="s">
        <v>506</v>
      </c>
    </row>
    <row r="1328" spans="1:19" ht="24" customHeight="1" x14ac:dyDescent="0.15">
      <c r="A1328" s="1" t="s">
        <v>119</v>
      </c>
      <c r="B1328" s="1" t="s">
        <v>120</v>
      </c>
      <c r="C1328" s="1">
        <v>13633</v>
      </c>
      <c r="D1328" s="18">
        <v>10</v>
      </c>
      <c r="E1328" s="18">
        <v>6.4353314099999999</v>
      </c>
      <c r="F1328" s="18">
        <v>-75.343869040000001</v>
      </c>
      <c r="G1328" s="1">
        <v>10</v>
      </c>
      <c r="H1328" s="1" t="s">
        <v>490</v>
      </c>
      <c r="I1328" s="1" t="s">
        <v>122</v>
      </c>
      <c r="J1328" s="1" t="s">
        <v>491</v>
      </c>
      <c r="K1328" s="1" t="s">
        <v>494</v>
      </c>
      <c r="L1328" s="1"/>
      <c r="M1328" s="1" t="s">
        <v>494</v>
      </c>
      <c r="N1328" s="1" t="s">
        <v>495</v>
      </c>
      <c r="O1328" s="1" t="s">
        <v>496</v>
      </c>
      <c r="P1328" s="20">
        <v>3</v>
      </c>
      <c r="Q1328" s="1" t="s">
        <v>518</v>
      </c>
      <c r="R1328" s="21" t="s">
        <v>519</v>
      </c>
      <c r="S1328" s="1" t="s">
        <v>506</v>
      </c>
    </row>
    <row r="1329" spans="1:19" ht="24" customHeight="1" x14ac:dyDescent="0.15">
      <c r="A1329" s="1" t="s">
        <v>119</v>
      </c>
      <c r="B1329" s="1" t="s">
        <v>120</v>
      </c>
      <c r="C1329" s="1">
        <v>13634</v>
      </c>
      <c r="D1329" s="18">
        <v>10</v>
      </c>
      <c r="E1329" s="18">
        <v>6.4352815899999998</v>
      </c>
      <c r="F1329" s="18">
        <v>-75.343943010000004</v>
      </c>
      <c r="G1329" s="1">
        <v>10</v>
      </c>
      <c r="H1329" s="1" t="s">
        <v>490</v>
      </c>
      <c r="I1329" s="1" t="s">
        <v>122</v>
      </c>
      <c r="J1329" s="1" t="s">
        <v>491</v>
      </c>
      <c r="K1329" s="1" t="s">
        <v>494</v>
      </c>
      <c r="L1329" s="1"/>
      <c r="M1329" s="1" t="s">
        <v>494</v>
      </c>
      <c r="N1329" s="1" t="s">
        <v>495</v>
      </c>
      <c r="O1329" s="1" t="s">
        <v>496</v>
      </c>
      <c r="P1329" s="20">
        <v>3</v>
      </c>
      <c r="Q1329" s="1" t="s">
        <v>518</v>
      </c>
      <c r="R1329" s="21" t="s">
        <v>519</v>
      </c>
      <c r="S1329" s="1" t="s">
        <v>506</v>
      </c>
    </row>
    <row r="1330" spans="1:19" ht="24" customHeight="1" x14ac:dyDescent="0.15">
      <c r="A1330" s="1" t="s">
        <v>119</v>
      </c>
      <c r="B1330" s="1" t="s">
        <v>120</v>
      </c>
      <c r="C1330" s="1">
        <v>13635</v>
      </c>
      <c r="D1330" s="18">
        <v>10</v>
      </c>
      <c r="E1330" s="18">
        <v>6.4352298399999999</v>
      </c>
      <c r="F1330" s="18">
        <v>-75.344016330000002</v>
      </c>
      <c r="G1330" s="1">
        <v>10</v>
      </c>
      <c r="H1330" s="1" t="s">
        <v>490</v>
      </c>
      <c r="I1330" s="1" t="s">
        <v>122</v>
      </c>
      <c r="J1330" s="1" t="s">
        <v>491</v>
      </c>
      <c r="K1330" s="1" t="s">
        <v>494</v>
      </c>
      <c r="L1330" s="1"/>
      <c r="M1330" s="1" t="s">
        <v>494</v>
      </c>
      <c r="N1330" s="1" t="s">
        <v>495</v>
      </c>
      <c r="O1330" s="1" t="s">
        <v>496</v>
      </c>
      <c r="P1330" s="20">
        <v>3</v>
      </c>
      <c r="Q1330" s="1" t="s">
        <v>518</v>
      </c>
      <c r="R1330" s="21" t="s">
        <v>519</v>
      </c>
      <c r="S1330" s="1" t="s">
        <v>506</v>
      </c>
    </row>
    <row r="1331" spans="1:19" ht="24" customHeight="1" x14ac:dyDescent="0.15">
      <c r="A1331" s="1" t="s">
        <v>119</v>
      </c>
      <c r="B1331" s="1" t="s">
        <v>120</v>
      </c>
      <c r="C1331" s="1">
        <v>13636</v>
      </c>
      <c r="D1331" s="18">
        <v>10</v>
      </c>
      <c r="E1331" s="18">
        <v>6.4351764500000002</v>
      </c>
      <c r="F1331" s="18">
        <v>-75.34408861</v>
      </c>
      <c r="G1331" s="1">
        <v>10</v>
      </c>
      <c r="H1331" s="1" t="s">
        <v>490</v>
      </c>
      <c r="I1331" s="1" t="s">
        <v>122</v>
      </c>
      <c r="J1331" s="1" t="s">
        <v>491</v>
      </c>
      <c r="K1331" s="1" t="s">
        <v>494</v>
      </c>
      <c r="L1331" s="1"/>
      <c r="M1331" s="1" t="s">
        <v>494</v>
      </c>
      <c r="N1331" s="1" t="s">
        <v>495</v>
      </c>
      <c r="O1331" s="1" t="s">
        <v>496</v>
      </c>
      <c r="P1331" s="20">
        <v>3</v>
      </c>
      <c r="Q1331" s="1" t="s">
        <v>518</v>
      </c>
      <c r="R1331" s="21" t="s">
        <v>519</v>
      </c>
      <c r="S1331" s="1" t="s">
        <v>506</v>
      </c>
    </row>
    <row r="1332" spans="1:19" ht="24" customHeight="1" x14ac:dyDescent="0.15">
      <c r="A1332" s="1" t="s">
        <v>119</v>
      </c>
      <c r="B1332" s="1" t="s">
        <v>120</v>
      </c>
      <c r="C1332" s="1">
        <v>13637</v>
      </c>
      <c r="D1332" s="18">
        <v>10</v>
      </c>
      <c r="E1332" s="18">
        <v>6.4351220500000004</v>
      </c>
      <c r="F1332" s="18">
        <v>-75.344159410000003</v>
      </c>
      <c r="G1332" s="1">
        <v>10</v>
      </c>
      <c r="H1332" s="1" t="s">
        <v>490</v>
      </c>
      <c r="I1332" s="1" t="s">
        <v>122</v>
      </c>
      <c r="J1332" s="1" t="s">
        <v>491</v>
      </c>
      <c r="K1332" s="1" t="s">
        <v>494</v>
      </c>
      <c r="L1332" s="1"/>
      <c r="M1332" s="1" t="s">
        <v>494</v>
      </c>
      <c r="N1332" s="1" t="s">
        <v>495</v>
      </c>
      <c r="O1332" s="1" t="s">
        <v>496</v>
      </c>
      <c r="P1332" s="20">
        <v>3</v>
      </c>
      <c r="Q1332" s="1" t="s">
        <v>518</v>
      </c>
      <c r="R1332" s="21" t="s">
        <v>519</v>
      </c>
      <c r="S1332" s="1" t="s">
        <v>506</v>
      </c>
    </row>
    <row r="1333" spans="1:19" ht="24" customHeight="1" x14ac:dyDescent="0.15">
      <c r="A1333" s="1" t="s">
        <v>119</v>
      </c>
      <c r="B1333" s="1" t="s">
        <v>120</v>
      </c>
      <c r="C1333" s="1">
        <v>13638</v>
      </c>
      <c r="D1333" s="18">
        <v>10</v>
      </c>
      <c r="E1333" s="18">
        <v>6.4350675199999996</v>
      </c>
      <c r="F1333" s="18">
        <v>-75.344229010000006</v>
      </c>
      <c r="G1333" s="1">
        <v>10</v>
      </c>
      <c r="H1333" s="1" t="s">
        <v>490</v>
      </c>
      <c r="I1333" s="1" t="s">
        <v>122</v>
      </c>
      <c r="J1333" s="1" t="s">
        <v>491</v>
      </c>
      <c r="K1333" s="1" t="s">
        <v>494</v>
      </c>
      <c r="L1333" s="1"/>
      <c r="M1333" s="1" t="s">
        <v>494</v>
      </c>
      <c r="N1333" s="1" t="s">
        <v>495</v>
      </c>
      <c r="O1333" s="1" t="s">
        <v>496</v>
      </c>
      <c r="P1333" s="20">
        <v>3</v>
      </c>
      <c r="Q1333" s="1" t="s">
        <v>518</v>
      </c>
      <c r="R1333" s="21" t="s">
        <v>519</v>
      </c>
      <c r="S1333" s="1" t="s">
        <v>506</v>
      </c>
    </row>
    <row r="1334" spans="1:19" ht="24" customHeight="1" x14ac:dyDescent="0.15">
      <c r="A1334" s="1" t="s">
        <v>119</v>
      </c>
      <c r="B1334" s="1" t="s">
        <v>120</v>
      </c>
      <c r="C1334" s="1">
        <v>13641</v>
      </c>
      <c r="D1334" s="18">
        <v>10</v>
      </c>
      <c r="E1334" s="18">
        <v>6.4349228099999998</v>
      </c>
      <c r="F1334" s="18">
        <v>-75.344444809999999</v>
      </c>
      <c r="G1334" s="1">
        <v>10</v>
      </c>
      <c r="H1334" s="1" t="s">
        <v>490</v>
      </c>
      <c r="I1334" s="1" t="s">
        <v>122</v>
      </c>
      <c r="J1334" s="1" t="s">
        <v>491</v>
      </c>
      <c r="K1334" s="1" t="s">
        <v>494</v>
      </c>
      <c r="L1334" s="1"/>
      <c r="M1334" s="1" t="s">
        <v>494</v>
      </c>
      <c r="N1334" s="1" t="s">
        <v>495</v>
      </c>
      <c r="O1334" s="1" t="s">
        <v>496</v>
      </c>
      <c r="P1334" s="20">
        <v>3</v>
      </c>
      <c r="Q1334" s="1" t="s">
        <v>518</v>
      </c>
      <c r="R1334" s="21" t="s">
        <v>519</v>
      </c>
      <c r="S1334" s="1" t="s">
        <v>506</v>
      </c>
    </row>
    <row r="1335" spans="1:19" ht="24" customHeight="1" x14ac:dyDescent="0.15">
      <c r="A1335" s="1" t="s">
        <v>119</v>
      </c>
      <c r="B1335" s="1" t="s">
        <v>120</v>
      </c>
      <c r="C1335" s="1">
        <v>13642</v>
      </c>
      <c r="D1335" s="18">
        <v>10</v>
      </c>
      <c r="E1335" s="18">
        <v>6.4348820399999997</v>
      </c>
      <c r="F1335" s="18">
        <v>-75.344520849999995</v>
      </c>
      <c r="G1335" s="1">
        <v>10</v>
      </c>
      <c r="H1335" s="1" t="s">
        <v>490</v>
      </c>
      <c r="I1335" s="1" t="s">
        <v>122</v>
      </c>
      <c r="J1335" s="1" t="s">
        <v>491</v>
      </c>
      <c r="K1335" s="1" t="s">
        <v>494</v>
      </c>
      <c r="L1335" s="1"/>
      <c r="M1335" s="1" t="s">
        <v>494</v>
      </c>
      <c r="N1335" s="1" t="s">
        <v>495</v>
      </c>
      <c r="O1335" s="1" t="s">
        <v>496</v>
      </c>
      <c r="P1335" s="20">
        <v>3</v>
      </c>
      <c r="Q1335" s="1" t="s">
        <v>518</v>
      </c>
      <c r="R1335" s="21" t="s">
        <v>519</v>
      </c>
      <c r="S1335" s="1" t="s">
        <v>506</v>
      </c>
    </row>
    <row r="1336" spans="1:19" ht="24" customHeight="1" x14ac:dyDescent="0.15">
      <c r="A1336" s="1" t="s">
        <v>119</v>
      </c>
      <c r="B1336" s="1" t="s">
        <v>120</v>
      </c>
      <c r="C1336" s="1">
        <v>13643</v>
      </c>
      <c r="D1336" s="18">
        <v>10</v>
      </c>
      <c r="E1336" s="18">
        <v>6.4348346100000002</v>
      </c>
      <c r="F1336" s="18">
        <v>-75.344596050000007</v>
      </c>
      <c r="G1336" s="1">
        <v>10</v>
      </c>
      <c r="H1336" s="1" t="s">
        <v>490</v>
      </c>
      <c r="I1336" s="1" t="s">
        <v>122</v>
      </c>
      <c r="J1336" s="1" t="s">
        <v>491</v>
      </c>
      <c r="K1336" s="1" t="s">
        <v>494</v>
      </c>
      <c r="L1336" s="1"/>
      <c r="M1336" s="1" t="s">
        <v>494</v>
      </c>
      <c r="N1336" s="1" t="s">
        <v>495</v>
      </c>
      <c r="O1336" s="1" t="s">
        <v>496</v>
      </c>
      <c r="P1336" s="20">
        <v>3</v>
      </c>
      <c r="Q1336" s="1" t="s">
        <v>518</v>
      </c>
      <c r="R1336" s="21" t="s">
        <v>519</v>
      </c>
      <c r="S1336" s="1" t="s">
        <v>506</v>
      </c>
    </row>
    <row r="1337" spans="1:19" ht="24" customHeight="1" x14ac:dyDescent="0.15">
      <c r="A1337" s="1" t="s">
        <v>119</v>
      </c>
      <c r="B1337" s="1" t="s">
        <v>120</v>
      </c>
      <c r="C1337" s="1">
        <v>13644</v>
      </c>
      <c r="D1337" s="18">
        <v>10</v>
      </c>
      <c r="E1337" s="18">
        <v>6.4347787099999998</v>
      </c>
      <c r="F1337" s="18">
        <v>-75.344666419999996</v>
      </c>
      <c r="G1337" s="1">
        <v>10</v>
      </c>
      <c r="H1337" s="1" t="s">
        <v>490</v>
      </c>
      <c r="I1337" s="1" t="s">
        <v>122</v>
      </c>
      <c r="J1337" s="1" t="s">
        <v>491</v>
      </c>
      <c r="K1337" s="1" t="s">
        <v>494</v>
      </c>
      <c r="L1337" s="1"/>
      <c r="M1337" s="1" t="s">
        <v>494</v>
      </c>
      <c r="N1337" s="1" t="s">
        <v>495</v>
      </c>
      <c r="O1337" s="1" t="s">
        <v>496</v>
      </c>
      <c r="P1337" s="20">
        <v>3</v>
      </c>
      <c r="Q1337" s="1" t="s">
        <v>518</v>
      </c>
      <c r="R1337" s="21" t="s">
        <v>519</v>
      </c>
      <c r="S1337" s="1" t="s">
        <v>506</v>
      </c>
    </row>
    <row r="1338" spans="1:19" ht="24" customHeight="1" x14ac:dyDescent="0.15">
      <c r="A1338" s="1" t="s">
        <v>119</v>
      </c>
      <c r="B1338" s="1" t="s">
        <v>120</v>
      </c>
      <c r="C1338" s="1">
        <v>13645</v>
      </c>
      <c r="D1338" s="18">
        <v>10</v>
      </c>
      <c r="E1338" s="18">
        <v>6.4347161100000001</v>
      </c>
      <c r="F1338" s="18">
        <v>-75.344730709999993</v>
      </c>
      <c r="G1338" s="1">
        <v>10</v>
      </c>
      <c r="H1338" s="1" t="s">
        <v>490</v>
      </c>
      <c r="I1338" s="1" t="s">
        <v>122</v>
      </c>
      <c r="J1338" s="1" t="s">
        <v>491</v>
      </c>
      <c r="K1338" s="1" t="s">
        <v>494</v>
      </c>
      <c r="L1338" s="1"/>
      <c r="M1338" s="1" t="s">
        <v>494</v>
      </c>
      <c r="N1338" s="1" t="s">
        <v>495</v>
      </c>
      <c r="O1338" s="1" t="s">
        <v>496</v>
      </c>
      <c r="P1338" s="20">
        <v>3</v>
      </c>
      <c r="Q1338" s="1" t="s">
        <v>518</v>
      </c>
      <c r="R1338" s="21" t="s">
        <v>519</v>
      </c>
      <c r="S1338" s="1" t="s">
        <v>506</v>
      </c>
    </row>
    <row r="1339" spans="1:19" ht="24" customHeight="1" x14ac:dyDescent="0.15">
      <c r="A1339" s="1" t="s">
        <v>119</v>
      </c>
      <c r="B1339" s="1" t="s">
        <v>120</v>
      </c>
      <c r="C1339" s="1">
        <v>13646</v>
      </c>
      <c r="D1339" s="18">
        <v>10</v>
      </c>
      <c r="E1339" s="18">
        <v>6.4346523600000003</v>
      </c>
      <c r="F1339" s="18">
        <v>-75.344794489999998</v>
      </c>
      <c r="G1339" s="1">
        <v>10</v>
      </c>
      <c r="H1339" s="1" t="s">
        <v>490</v>
      </c>
      <c r="I1339" s="1" t="s">
        <v>122</v>
      </c>
      <c r="J1339" s="1" t="s">
        <v>491</v>
      </c>
      <c r="K1339" s="1" t="s">
        <v>494</v>
      </c>
      <c r="L1339" s="1"/>
      <c r="M1339" s="1" t="s">
        <v>494</v>
      </c>
      <c r="N1339" s="1" t="s">
        <v>495</v>
      </c>
      <c r="O1339" s="1" t="s">
        <v>496</v>
      </c>
      <c r="P1339" s="20">
        <v>3</v>
      </c>
      <c r="Q1339" s="1" t="s">
        <v>518</v>
      </c>
      <c r="R1339" s="21" t="s">
        <v>519</v>
      </c>
      <c r="S1339" s="1" t="s">
        <v>506</v>
      </c>
    </row>
    <row r="1340" spans="1:19" ht="24" customHeight="1" x14ac:dyDescent="0.15">
      <c r="A1340" s="1" t="s">
        <v>119</v>
      </c>
      <c r="B1340" s="1" t="s">
        <v>120</v>
      </c>
      <c r="C1340" s="1">
        <v>13647</v>
      </c>
      <c r="D1340" s="18">
        <v>10</v>
      </c>
      <c r="E1340" s="18">
        <v>6.4345904200000001</v>
      </c>
      <c r="F1340" s="18">
        <v>-75.344860280000006</v>
      </c>
      <c r="G1340" s="1">
        <v>10</v>
      </c>
      <c r="H1340" s="1" t="s">
        <v>490</v>
      </c>
      <c r="I1340" s="1" t="s">
        <v>122</v>
      </c>
      <c r="J1340" s="1" t="s">
        <v>491</v>
      </c>
      <c r="K1340" s="1" t="s">
        <v>494</v>
      </c>
      <c r="L1340" s="1"/>
      <c r="M1340" s="1" t="s">
        <v>494</v>
      </c>
      <c r="N1340" s="1" t="s">
        <v>495</v>
      </c>
      <c r="O1340" s="1" t="s">
        <v>496</v>
      </c>
      <c r="P1340" s="20">
        <v>3</v>
      </c>
      <c r="Q1340" s="1" t="s">
        <v>518</v>
      </c>
      <c r="R1340" s="21" t="s">
        <v>519</v>
      </c>
      <c r="S1340" s="1" t="s">
        <v>506</v>
      </c>
    </row>
    <row r="1341" spans="1:19" ht="24" customHeight="1" x14ac:dyDescent="0.15">
      <c r="A1341" s="1" t="s">
        <v>119</v>
      </c>
      <c r="B1341" s="1" t="s">
        <v>120</v>
      </c>
      <c r="C1341" s="1">
        <v>13648</v>
      </c>
      <c r="D1341" s="18">
        <v>10</v>
      </c>
      <c r="E1341" s="18">
        <v>6.4345282600000004</v>
      </c>
      <c r="F1341" s="18">
        <v>-75.344925869999997</v>
      </c>
      <c r="G1341" s="1">
        <v>10</v>
      </c>
      <c r="H1341" s="1" t="s">
        <v>490</v>
      </c>
      <c r="I1341" s="1" t="s">
        <v>122</v>
      </c>
      <c r="J1341" s="1" t="s">
        <v>491</v>
      </c>
      <c r="K1341" s="1" t="s">
        <v>494</v>
      </c>
      <c r="L1341" s="1"/>
      <c r="M1341" s="1" t="s">
        <v>494</v>
      </c>
      <c r="N1341" s="1" t="s">
        <v>495</v>
      </c>
      <c r="O1341" s="1" t="s">
        <v>496</v>
      </c>
      <c r="P1341" s="20">
        <v>3</v>
      </c>
      <c r="Q1341" s="1" t="s">
        <v>518</v>
      </c>
      <c r="R1341" s="21" t="s">
        <v>519</v>
      </c>
      <c r="S1341" s="1" t="s">
        <v>506</v>
      </c>
    </row>
    <row r="1342" spans="1:19" ht="24" customHeight="1" x14ac:dyDescent="0.15">
      <c r="A1342" s="1" t="s">
        <v>119</v>
      </c>
      <c r="B1342" s="1" t="s">
        <v>120</v>
      </c>
      <c r="C1342" s="1">
        <v>13649</v>
      </c>
      <c r="D1342" s="18">
        <v>10</v>
      </c>
      <c r="E1342" s="18">
        <v>6.4344656100000002</v>
      </c>
      <c r="F1342" s="18">
        <v>-75.344990910000007</v>
      </c>
      <c r="G1342" s="1">
        <v>10</v>
      </c>
      <c r="H1342" s="1" t="s">
        <v>490</v>
      </c>
      <c r="I1342" s="1" t="s">
        <v>122</v>
      </c>
      <c r="J1342" s="1" t="s">
        <v>491</v>
      </c>
      <c r="K1342" s="1" t="s">
        <v>494</v>
      </c>
      <c r="L1342" s="1"/>
      <c r="M1342" s="1" t="s">
        <v>494</v>
      </c>
      <c r="N1342" s="1" t="s">
        <v>495</v>
      </c>
      <c r="O1342" s="1" t="s">
        <v>496</v>
      </c>
      <c r="P1342" s="20">
        <v>3</v>
      </c>
      <c r="Q1342" s="1" t="s">
        <v>518</v>
      </c>
      <c r="R1342" s="21" t="s">
        <v>519</v>
      </c>
      <c r="S1342" s="1" t="s">
        <v>506</v>
      </c>
    </row>
    <row r="1343" spans="1:19" ht="24" customHeight="1" x14ac:dyDescent="0.15">
      <c r="A1343" s="1" t="s">
        <v>119</v>
      </c>
      <c r="B1343" s="1" t="s">
        <v>120</v>
      </c>
      <c r="C1343" s="1">
        <v>13650</v>
      </c>
      <c r="D1343" s="18">
        <v>10</v>
      </c>
      <c r="E1343" s="18">
        <v>6.4344032100000002</v>
      </c>
      <c r="F1343" s="18">
        <v>-75.345056029999995</v>
      </c>
      <c r="G1343" s="1">
        <v>10</v>
      </c>
      <c r="H1343" s="1" t="s">
        <v>490</v>
      </c>
      <c r="I1343" s="1" t="s">
        <v>122</v>
      </c>
      <c r="J1343" s="1" t="s">
        <v>491</v>
      </c>
      <c r="K1343" s="1" t="s">
        <v>494</v>
      </c>
      <c r="L1343" s="1"/>
      <c r="M1343" s="1" t="s">
        <v>494</v>
      </c>
      <c r="N1343" s="1" t="s">
        <v>495</v>
      </c>
      <c r="O1343" s="1" t="s">
        <v>496</v>
      </c>
      <c r="P1343" s="20">
        <v>3</v>
      </c>
      <c r="Q1343" s="1" t="s">
        <v>518</v>
      </c>
      <c r="R1343" s="21" t="s">
        <v>519</v>
      </c>
      <c r="S1343" s="1" t="s">
        <v>506</v>
      </c>
    </row>
    <row r="1344" spans="1:19" ht="24" customHeight="1" x14ac:dyDescent="0.15">
      <c r="A1344" s="1" t="s">
        <v>119</v>
      </c>
      <c r="B1344" s="1" t="s">
        <v>120</v>
      </c>
      <c r="C1344" s="1">
        <v>13651</v>
      </c>
      <c r="D1344" s="18">
        <v>10</v>
      </c>
      <c r="E1344" s="18">
        <v>6.4343405799999998</v>
      </c>
      <c r="F1344" s="18">
        <v>-75.345121030000001</v>
      </c>
      <c r="G1344" s="1">
        <v>10</v>
      </c>
      <c r="H1344" s="1" t="s">
        <v>490</v>
      </c>
      <c r="I1344" s="1" t="s">
        <v>122</v>
      </c>
      <c r="J1344" s="1" t="s">
        <v>491</v>
      </c>
      <c r="K1344" s="1" t="s">
        <v>494</v>
      </c>
      <c r="L1344" s="1"/>
      <c r="M1344" s="1" t="s">
        <v>494</v>
      </c>
      <c r="N1344" s="1" t="s">
        <v>495</v>
      </c>
      <c r="O1344" s="1" t="s">
        <v>496</v>
      </c>
      <c r="P1344" s="20">
        <v>3</v>
      </c>
      <c r="Q1344" s="1" t="s">
        <v>518</v>
      </c>
      <c r="R1344" s="21" t="s">
        <v>519</v>
      </c>
      <c r="S1344" s="1" t="s">
        <v>506</v>
      </c>
    </row>
    <row r="1345" spans="1:19" ht="24" customHeight="1" x14ac:dyDescent="0.15">
      <c r="A1345" s="1" t="s">
        <v>119</v>
      </c>
      <c r="B1345" s="1" t="s">
        <v>120</v>
      </c>
      <c r="C1345" s="1">
        <v>13652</v>
      </c>
      <c r="D1345" s="18">
        <v>10</v>
      </c>
      <c r="E1345" s="18">
        <v>6.4342781799999997</v>
      </c>
      <c r="F1345" s="18">
        <v>-75.345186089999999</v>
      </c>
      <c r="G1345" s="1">
        <v>10</v>
      </c>
      <c r="H1345" s="1" t="s">
        <v>490</v>
      </c>
      <c r="I1345" s="1" t="s">
        <v>122</v>
      </c>
      <c r="J1345" s="1" t="s">
        <v>491</v>
      </c>
      <c r="K1345" s="1" t="s">
        <v>494</v>
      </c>
      <c r="L1345" s="1"/>
      <c r="M1345" s="1" t="s">
        <v>494</v>
      </c>
      <c r="N1345" s="1" t="s">
        <v>495</v>
      </c>
      <c r="O1345" s="1" t="s">
        <v>496</v>
      </c>
      <c r="P1345" s="20">
        <v>3</v>
      </c>
      <c r="Q1345" s="1" t="s">
        <v>518</v>
      </c>
      <c r="R1345" s="21" t="s">
        <v>519</v>
      </c>
      <c r="S1345" s="1" t="s">
        <v>506</v>
      </c>
    </row>
    <row r="1346" spans="1:19" ht="24" customHeight="1" x14ac:dyDescent="0.15">
      <c r="A1346" s="1" t="s">
        <v>119</v>
      </c>
      <c r="B1346" s="1" t="s">
        <v>120</v>
      </c>
      <c r="C1346" s="1">
        <v>13653</v>
      </c>
      <c r="D1346" s="18">
        <v>10</v>
      </c>
      <c r="E1346" s="18">
        <v>6.43421602</v>
      </c>
      <c r="F1346" s="18">
        <v>-75.345251410000003</v>
      </c>
      <c r="G1346" s="1">
        <v>10</v>
      </c>
      <c r="H1346" s="1" t="s">
        <v>490</v>
      </c>
      <c r="I1346" s="1" t="s">
        <v>122</v>
      </c>
      <c r="J1346" s="1" t="s">
        <v>491</v>
      </c>
      <c r="K1346" s="1" t="s">
        <v>494</v>
      </c>
      <c r="L1346" s="1"/>
      <c r="M1346" s="1" t="s">
        <v>494</v>
      </c>
      <c r="N1346" s="1" t="s">
        <v>495</v>
      </c>
      <c r="O1346" s="1" t="s">
        <v>496</v>
      </c>
      <c r="P1346" s="20">
        <v>3</v>
      </c>
      <c r="Q1346" s="1" t="s">
        <v>518</v>
      </c>
      <c r="R1346" s="21" t="s">
        <v>519</v>
      </c>
      <c r="S1346" s="1" t="s">
        <v>506</v>
      </c>
    </row>
    <row r="1347" spans="1:19" ht="24" customHeight="1" x14ac:dyDescent="0.15">
      <c r="A1347" s="1" t="s">
        <v>119</v>
      </c>
      <c r="B1347" s="1" t="s">
        <v>120</v>
      </c>
      <c r="C1347" s="1">
        <v>13654</v>
      </c>
      <c r="D1347" s="18">
        <v>10</v>
      </c>
      <c r="E1347" s="18">
        <v>6.4341534899999999</v>
      </c>
      <c r="F1347" s="18">
        <v>-75.345316159999996</v>
      </c>
      <c r="G1347" s="1">
        <v>10</v>
      </c>
      <c r="H1347" s="1" t="s">
        <v>490</v>
      </c>
      <c r="I1347" s="1" t="s">
        <v>122</v>
      </c>
      <c r="J1347" s="1" t="s">
        <v>491</v>
      </c>
      <c r="K1347" s="1" t="s">
        <v>494</v>
      </c>
      <c r="L1347" s="1"/>
      <c r="M1347" s="1" t="s">
        <v>494</v>
      </c>
      <c r="N1347" s="1" t="s">
        <v>495</v>
      </c>
      <c r="O1347" s="1" t="s">
        <v>496</v>
      </c>
      <c r="P1347" s="20">
        <v>3</v>
      </c>
      <c r="Q1347" s="1" t="s">
        <v>518</v>
      </c>
      <c r="R1347" s="21" t="s">
        <v>519</v>
      </c>
      <c r="S1347" s="1" t="s">
        <v>506</v>
      </c>
    </row>
    <row r="1348" spans="1:19" ht="24" customHeight="1" x14ac:dyDescent="0.15">
      <c r="A1348" s="1" t="s">
        <v>119</v>
      </c>
      <c r="B1348" s="1" t="s">
        <v>120</v>
      </c>
      <c r="C1348" s="1">
        <v>13655</v>
      </c>
      <c r="D1348" s="18">
        <v>10</v>
      </c>
      <c r="E1348" s="18">
        <v>6.43408962</v>
      </c>
      <c r="F1348" s="18">
        <v>-75.345379710000003</v>
      </c>
      <c r="G1348" s="1">
        <v>10</v>
      </c>
      <c r="H1348" s="1" t="s">
        <v>490</v>
      </c>
      <c r="I1348" s="1" t="s">
        <v>122</v>
      </c>
      <c r="J1348" s="1" t="s">
        <v>491</v>
      </c>
      <c r="K1348" s="1" t="s">
        <v>494</v>
      </c>
      <c r="L1348" s="1"/>
      <c r="M1348" s="1" t="s">
        <v>494</v>
      </c>
      <c r="N1348" s="1" t="s">
        <v>495</v>
      </c>
      <c r="O1348" s="1" t="s">
        <v>496</v>
      </c>
      <c r="P1348" s="20">
        <v>3</v>
      </c>
      <c r="Q1348" s="1" t="s">
        <v>518</v>
      </c>
      <c r="R1348" s="21" t="s">
        <v>519</v>
      </c>
      <c r="S1348" s="1" t="s">
        <v>506</v>
      </c>
    </row>
    <row r="1349" spans="1:19" ht="24" customHeight="1" x14ac:dyDescent="0.15">
      <c r="A1349" s="1" t="s">
        <v>119</v>
      </c>
      <c r="B1349" s="1" t="s">
        <v>120</v>
      </c>
      <c r="C1349" s="1">
        <v>13656</v>
      </c>
      <c r="D1349" s="18">
        <v>10</v>
      </c>
      <c r="E1349" s="18">
        <v>6.4340246700000003</v>
      </c>
      <c r="F1349" s="18">
        <v>-75.345441469999997</v>
      </c>
      <c r="G1349" s="1">
        <v>10</v>
      </c>
      <c r="H1349" s="1" t="s">
        <v>490</v>
      </c>
      <c r="I1349" s="1" t="s">
        <v>122</v>
      </c>
      <c r="J1349" s="1" t="s">
        <v>491</v>
      </c>
      <c r="K1349" s="1" t="s">
        <v>494</v>
      </c>
      <c r="L1349" s="1"/>
      <c r="M1349" s="1" t="s">
        <v>494</v>
      </c>
      <c r="N1349" s="1" t="s">
        <v>495</v>
      </c>
      <c r="O1349" s="1" t="s">
        <v>496</v>
      </c>
      <c r="P1349" s="20">
        <v>3</v>
      </c>
      <c r="Q1349" s="1" t="s">
        <v>518</v>
      </c>
      <c r="R1349" s="21" t="s">
        <v>519</v>
      </c>
      <c r="S1349" s="1" t="s">
        <v>506</v>
      </c>
    </row>
    <row r="1350" spans="1:19" ht="24" customHeight="1" x14ac:dyDescent="0.15">
      <c r="A1350" s="1" t="s">
        <v>119</v>
      </c>
      <c r="B1350" s="1" t="s">
        <v>120</v>
      </c>
      <c r="C1350" s="1">
        <v>13658</v>
      </c>
      <c r="D1350" s="18">
        <v>10</v>
      </c>
      <c r="E1350" s="18">
        <v>6.4338927100000003</v>
      </c>
      <c r="F1350" s="18">
        <v>-75.345563909999996</v>
      </c>
      <c r="G1350" s="1">
        <v>10</v>
      </c>
      <c r="H1350" s="1" t="s">
        <v>490</v>
      </c>
      <c r="I1350" s="1" t="s">
        <v>122</v>
      </c>
      <c r="J1350" s="1" t="s">
        <v>491</v>
      </c>
      <c r="K1350" s="1" t="s">
        <v>494</v>
      </c>
      <c r="L1350" s="1"/>
      <c r="M1350" s="1" t="s">
        <v>494</v>
      </c>
      <c r="N1350" s="1" t="s">
        <v>495</v>
      </c>
      <c r="O1350" s="1" t="s">
        <v>496</v>
      </c>
      <c r="P1350" s="20">
        <v>3</v>
      </c>
      <c r="Q1350" s="1" t="s">
        <v>518</v>
      </c>
      <c r="R1350" s="21" t="s">
        <v>519</v>
      </c>
      <c r="S1350" s="1" t="s">
        <v>506</v>
      </c>
    </row>
    <row r="1351" spans="1:19" ht="24" customHeight="1" x14ac:dyDescent="0.15">
      <c r="A1351" s="1" t="s">
        <v>119</v>
      </c>
      <c r="B1351" s="1" t="s">
        <v>120</v>
      </c>
      <c r="C1351" s="1">
        <v>13659</v>
      </c>
      <c r="D1351" s="18">
        <v>10</v>
      </c>
      <c r="E1351" s="18">
        <v>6.4338307600000002</v>
      </c>
      <c r="F1351" s="18">
        <v>-75.345629509999995</v>
      </c>
      <c r="G1351" s="1">
        <v>10</v>
      </c>
      <c r="H1351" s="1" t="s">
        <v>490</v>
      </c>
      <c r="I1351" s="1" t="s">
        <v>122</v>
      </c>
      <c r="J1351" s="1" t="s">
        <v>491</v>
      </c>
      <c r="K1351" s="1" t="s">
        <v>494</v>
      </c>
      <c r="L1351" s="1"/>
      <c r="M1351" s="1" t="s">
        <v>494</v>
      </c>
      <c r="N1351" s="1" t="s">
        <v>495</v>
      </c>
      <c r="O1351" s="1" t="s">
        <v>496</v>
      </c>
      <c r="P1351" s="20">
        <v>3</v>
      </c>
      <c r="Q1351" s="1" t="s">
        <v>518</v>
      </c>
      <c r="R1351" s="21" t="s">
        <v>519</v>
      </c>
      <c r="S1351" s="1" t="s">
        <v>506</v>
      </c>
    </row>
    <row r="1352" spans="1:19" ht="24" customHeight="1" x14ac:dyDescent="0.15">
      <c r="A1352" s="1" t="s">
        <v>119</v>
      </c>
      <c r="B1352" s="1" t="s">
        <v>120</v>
      </c>
      <c r="C1352" s="1">
        <v>13660</v>
      </c>
      <c r="D1352" s="18">
        <v>10</v>
      </c>
      <c r="E1352" s="18">
        <v>6.4337754699999996</v>
      </c>
      <c r="F1352" s="18">
        <v>-75.345700809999997</v>
      </c>
      <c r="G1352" s="1">
        <v>10</v>
      </c>
      <c r="H1352" s="1" t="s">
        <v>490</v>
      </c>
      <c r="I1352" s="1" t="s">
        <v>122</v>
      </c>
      <c r="J1352" s="1" t="s">
        <v>491</v>
      </c>
      <c r="K1352" s="1" t="s">
        <v>494</v>
      </c>
      <c r="L1352" s="1"/>
      <c r="M1352" s="1" t="s">
        <v>494</v>
      </c>
      <c r="N1352" s="1" t="s">
        <v>495</v>
      </c>
      <c r="O1352" s="1" t="s">
        <v>496</v>
      </c>
      <c r="P1352" s="20">
        <v>3</v>
      </c>
      <c r="Q1352" s="1" t="s">
        <v>518</v>
      </c>
      <c r="R1352" s="21" t="s">
        <v>519</v>
      </c>
      <c r="S1352" s="1" t="s">
        <v>506</v>
      </c>
    </row>
    <row r="1353" spans="1:19" ht="24" customHeight="1" x14ac:dyDescent="0.15">
      <c r="A1353" s="1" t="s">
        <v>119</v>
      </c>
      <c r="B1353" s="1" t="s">
        <v>120</v>
      </c>
      <c r="C1353" s="1">
        <v>13661</v>
      </c>
      <c r="D1353" s="18">
        <v>10</v>
      </c>
      <c r="E1353" s="18">
        <v>6.4337261899999998</v>
      </c>
      <c r="F1353" s="18">
        <v>-75.345776549999997</v>
      </c>
      <c r="G1353" s="1">
        <v>10</v>
      </c>
      <c r="H1353" s="1" t="s">
        <v>490</v>
      </c>
      <c r="I1353" s="1" t="s">
        <v>122</v>
      </c>
      <c r="J1353" s="1" t="s">
        <v>491</v>
      </c>
      <c r="K1353" s="1" t="s">
        <v>494</v>
      </c>
      <c r="L1353" s="1"/>
      <c r="M1353" s="1" t="s">
        <v>494</v>
      </c>
      <c r="N1353" s="1" t="s">
        <v>495</v>
      </c>
      <c r="O1353" s="1" t="s">
        <v>496</v>
      </c>
      <c r="P1353" s="20">
        <v>3</v>
      </c>
      <c r="Q1353" s="1" t="s">
        <v>518</v>
      </c>
      <c r="R1353" s="21" t="s">
        <v>519</v>
      </c>
      <c r="S1353" s="1" t="s">
        <v>506</v>
      </c>
    </row>
    <row r="1354" spans="1:19" ht="24" customHeight="1" x14ac:dyDescent="0.15">
      <c r="A1354" s="1" t="s">
        <v>119</v>
      </c>
      <c r="B1354" s="1" t="s">
        <v>120</v>
      </c>
      <c r="C1354" s="1">
        <v>13662</v>
      </c>
      <c r="D1354" s="18">
        <v>10</v>
      </c>
      <c r="E1354" s="18">
        <v>6.4336779599999998</v>
      </c>
      <c r="F1354" s="18">
        <v>-75.345852879999995</v>
      </c>
      <c r="G1354" s="1">
        <v>10</v>
      </c>
      <c r="H1354" s="1" t="s">
        <v>490</v>
      </c>
      <c r="I1354" s="1" t="s">
        <v>122</v>
      </c>
      <c r="J1354" s="1" t="s">
        <v>491</v>
      </c>
      <c r="K1354" s="1" t="s">
        <v>494</v>
      </c>
      <c r="L1354" s="1"/>
      <c r="M1354" s="1" t="s">
        <v>494</v>
      </c>
      <c r="N1354" s="1" t="s">
        <v>495</v>
      </c>
      <c r="O1354" s="1" t="s">
        <v>496</v>
      </c>
      <c r="P1354" s="20">
        <v>3</v>
      </c>
      <c r="Q1354" s="1" t="s">
        <v>518</v>
      </c>
      <c r="R1354" s="21" t="s">
        <v>519</v>
      </c>
      <c r="S1354" s="1" t="s">
        <v>506</v>
      </c>
    </row>
    <row r="1355" spans="1:19" ht="24" customHeight="1" x14ac:dyDescent="0.15">
      <c r="A1355" s="1" t="s">
        <v>119</v>
      </c>
      <c r="B1355" s="1" t="s">
        <v>120</v>
      </c>
      <c r="C1355" s="1">
        <v>13663</v>
      </c>
      <c r="D1355" s="18">
        <v>10</v>
      </c>
      <c r="E1355" s="18">
        <v>6.43363117</v>
      </c>
      <c r="F1355" s="18">
        <v>-75.345930319999994</v>
      </c>
      <c r="G1355" s="1">
        <v>10</v>
      </c>
      <c r="H1355" s="1" t="s">
        <v>490</v>
      </c>
      <c r="I1355" s="1" t="s">
        <v>122</v>
      </c>
      <c r="J1355" s="1" t="s">
        <v>491</v>
      </c>
      <c r="K1355" s="1" t="s">
        <v>494</v>
      </c>
      <c r="L1355" s="1"/>
      <c r="M1355" s="1" t="s">
        <v>494</v>
      </c>
      <c r="N1355" s="1" t="s">
        <v>495</v>
      </c>
      <c r="O1355" s="1" t="s">
        <v>496</v>
      </c>
      <c r="P1355" s="20">
        <v>3</v>
      </c>
      <c r="Q1355" s="1" t="s">
        <v>518</v>
      </c>
      <c r="R1355" s="21" t="s">
        <v>519</v>
      </c>
      <c r="S1355" s="1" t="s">
        <v>506</v>
      </c>
    </row>
    <row r="1356" spans="1:19" ht="24" customHeight="1" x14ac:dyDescent="0.15">
      <c r="A1356" s="1" t="s">
        <v>119</v>
      </c>
      <c r="B1356" s="1" t="s">
        <v>120</v>
      </c>
      <c r="C1356" s="1">
        <v>13664</v>
      </c>
      <c r="D1356" s="18">
        <v>10</v>
      </c>
      <c r="E1356" s="18">
        <v>6.4335843800000001</v>
      </c>
      <c r="F1356" s="18">
        <v>-75.346007650000004</v>
      </c>
      <c r="G1356" s="1">
        <v>10</v>
      </c>
      <c r="H1356" s="1" t="s">
        <v>490</v>
      </c>
      <c r="I1356" s="1" t="s">
        <v>122</v>
      </c>
      <c r="J1356" s="1" t="s">
        <v>491</v>
      </c>
      <c r="K1356" s="1" t="s">
        <v>494</v>
      </c>
      <c r="L1356" s="1"/>
      <c r="M1356" s="1" t="s">
        <v>494</v>
      </c>
      <c r="N1356" s="1" t="s">
        <v>495</v>
      </c>
      <c r="O1356" s="1" t="s">
        <v>496</v>
      </c>
      <c r="P1356" s="20">
        <v>3</v>
      </c>
      <c r="Q1356" s="1" t="s">
        <v>518</v>
      </c>
      <c r="R1356" s="21" t="s">
        <v>519</v>
      </c>
      <c r="S1356" s="1" t="s">
        <v>506</v>
      </c>
    </row>
    <row r="1357" spans="1:19" ht="24" customHeight="1" x14ac:dyDescent="0.15">
      <c r="A1357" s="1" t="s">
        <v>119</v>
      </c>
      <c r="B1357" s="1" t="s">
        <v>120</v>
      </c>
      <c r="C1357" s="1">
        <v>13665</v>
      </c>
      <c r="D1357" s="18">
        <v>10</v>
      </c>
      <c r="E1357" s="18">
        <v>6.4335369299999998</v>
      </c>
      <c r="F1357" s="18">
        <v>-75.346084430000005</v>
      </c>
      <c r="G1357" s="1">
        <v>10</v>
      </c>
      <c r="H1357" s="1" t="s">
        <v>490</v>
      </c>
      <c r="I1357" s="1" t="s">
        <v>122</v>
      </c>
      <c r="J1357" s="1" t="s">
        <v>491</v>
      </c>
      <c r="K1357" s="1" t="s">
        <v>494</v>
      </c>
      <c r="L1357" s="1"/>
      <c r="M1357" s="1" t="s">
        <v>494</v>
      </c>
      <c r="N1357" s="1" t="s">
        <v>495</v>
      </c>
      <c r="O1357" s="1" t="s">
        <v>496</v>
      </c>
      <c r="P1357" s="20">
        <v>3</v>
      </c>
      <c r="Q1357" s="1" t="s">
        <v>518</v>
      </c>
      <c r="R1357" s="21" t="s">
        <v>519</v>
      </c>
      <c r="S1357" s="1" t="s">
        <v>506</v>
      </c>
    </row>
    <row r="1358" spans="1:19" ht="24" customHeight="1" x14ac:dyDescent="0.15">
      <c r="A1358" s="1" t="s">
        <v>119</v>
      </c>
      <c r="B1358" s="1" t="s">
        <v>120</v>
      </c>
      <c r="C1358" s="1">
        <v>13666</v>
      </c>
      <c r="D1358" s="18">
        <v>10</v>
      </c>
      <c r="E1358" s="18">
        <v>6.4334883200000004</v>
      </c>
      <c r="F1358" s="18">
        <v>-75.346160060000003</v>
      </c>
      <c r="G1358" s="1">
        <v>10</v>
      </c>
      <c r="H1358" s="1" t="s">
        <v>490</v>
      </c>
      <c r="I1358" s="1" t="s">
        <v>122</v>
      </c>
      <c r="J1358" s="1" t="s">
        <v>491</v>
      </c>
      <c r="K1358" s="1" t="s">
        <v>494</v>
      </c>
      <c r="L1358" s="1"/>
      <c r="M1358" s="1" t="s">
        <v>494</v>
      </c>
      <c r="N1358" s="1" t="s">
        <v>495</v>
      </c>
      <c r="O1358" s="1" t="s">
        <v>496</v>
      </c>
      <c r="P1358" s="20">
        <v>3</v>
      </c>
      <c r="Q1358" s="1" t="s">
        <v>518</v>
      </c>
      <c r="R1358" s="21" t="s">
        <v>519</v>
      </c>
      <c r="S1358" s="1" t="s">
        <v>506</v>
      </c>
    </row>
    <row r="1359" spans="1:19" ht="24" customHeight="1" x14ac:dyDescent="0.15">
      <c r="A1359" s="1" t="s">
        <v>119</v>
      </c>
      <c r="B1359" s="1" t="s">
        <v>120</v>
      </c>
      <c r="C1359" s="1">
        <v>13803</v>
      </c>
      <c r="D1359" s="18">
        <v>10</v>
      </c>
      <c r="E1359" s="18">
        <v>6.4264980300000003</v>
      </c>
      <c r="F1359" s="18">
        <v>-75.356152820000005</v>
      </c>
      <c r="G1359" s="1">
        <v>10</v>
      </c>
      <c r="H1359" s="1" t="s">
        <v>490</v>
      </c>
      <c r="I1359" s="1" t="s">
        <v>122</v>
      </c>
      <c r="J1359" s="1" t="s">
        <v>491</v>
      </c>
      <c r="K1359" s="1" t="s">
        <v>494</v>
      </c>
      <c r="L1359" s="1"/>
      <c r="M1359" s="1" t="s">
        <v>494</v>
      </c>
      <c r="N1359" s="1" t="s">
        <v>495</v>
      </c>
      <c r="O1359" s="1" t="s">
        <v>496</v>
      </c>
      <c r="P1359" s="20">
        <v>3</v>
      </c>
      <c r="Q1359" s="1" t="s">
        <v>518</v>
      </c>
      <c r="R1359" s="21" t="s">
        <v>519</v>
      </c>
      <c r="S1359" s="1" t="s">
        <v>506</v>
      </c>
    </row>
    <row r="1360" spans="1:19" ht="24" customHeight="1" x14ac:dyDescent="0.15">
      <c r="A1360" s="1" t="s">
        <v>119</v>
      </c>
      <c r="B1360" s="1" t="s">
        <v>120</v>
      </c>
      <c r="C1360" s="1">
        <v>13804</v>
      </c>
      <c r="D1360" s="18">
        <v>10</v>
      </c>
      <c r="E1360" s="18">
        <v>6.4264448099999996</v>
      </c>
      <c r="F1360" s="18">
        <v>-75.356225870000003</v>
      </c>
      <c r="G1360" s="1">
        <v>10</v>
      </c>
      <c r="H1360" s="1" t="s">
        <v>490</v>
      </c>
      <c r="I1360" s="1" t="s">
        <v>122</v>
      </c>
      <c r="J1360" s="1" t="s">
        <v>491</v>
      </c>
      <c r="K1360" s="1" t="s">
        <v>494</v>
      </c>
      <c r="L1360" s="1"/>
      <c r="M1360" s="1" t="s">
        <v>494</v>
      </c>
      <c r="N1360" s="1" t="s">
        <v>495</v>
      </c>
      <c r="O1360" s="1" t="s">
        <v>496</v>
      </c>
      <c r="P1360" s="20">
        <v>3</v>
      </c>
      <c r="Q1360" s="1" t="s">
        <v>518</v>
      </c>
      <c r="R1360" s="21" t="s">
        <v>519</v>
      </c>
      <c r="S1360" s="1" t="s">
        <v>506</v>
      </c>
    </row>
    <row r="1361" spans="1:19" ht="24" customHeight="1" x14ac:dyDescent="0.15">
      <c r="A1361" s="1" t="s">
        <v>119</v>
      </c>
      <c r="B1361" s="1" t="s">
        <v>120</v>
      </c>
      <c r="C1361" s="1">
        <v>13805</v>
      </c>
      <c r="D1361" s="18">
        <v>10</v>
      </c>
      <c r="E1361" s="18">
        <v>6.4263910099999997</v>
      </c>
      <c r="F1361" s="18">
        <v>-75.35629849</v>
      </c>
      <c r="G1361" s="1">
        <v>10</v>
      </c>
      <c r="H1361" s="1" t="s">
        <v>490</v>
      </c>
      <c r="I1361" s="1" t="s">
        <v>122</v>
      </c>
      <c r="J1361" s="1" t="s">
        <v>491</v>
      </c>
      <c r="K1361" s="1" t="s">
        <v>494</v>
      </c>
      <c r="L1361" s="1"/>
      <c r="M1361" s="1" t="s">
        <v>494</v>
      </c>
      <c r="N1361" s="1" t="s">
        <v>495</v>
      </c>
      <c r="O1361" s="1" t="s">
        <v>496</v>
      </c>
      <c r="P1361" s="20">
        <v>3</v>
      </c>
      <c r="Q1361" s="1" t="s">
        <v>518</v>
      </c>
      <c r="R1361" s="21" t="s">
        <v>519</v>
      </c>
      <c r="S1361" s="1" t="s">
        <v>506</v>
      </c>
    </row>
    <row r="1362" spans="1:19" ht="24" customHeight="1" x14ac:dyDescent="0.15">
      <c r="A1362" s="1" t="s">
        <v>119</v>
      </c>
      <c r="B1362" s="1" t="s">
        <v>120</v>
      </c>
      <c r="C1362" s="1">
        <v>13806</v>
      </c>
      <c r="D1362" s="18">
        <v>10</v>
      </c>
      <c r="E1362" s="18">
        <v>6.4263377899999998</v>
      </c>
      <c r="F1362" s="18">
        <v>-75.356371530000004</v>
      </c>
      <c r="G1362" s="1">
        <v>10</v>
      </c>
      <c r="H1362" s="1" t="s">
        <v>490</v>
      </c>
      <c r="I1362" s="1" t="s">
        <v>122</v>
      </c>
      <c r="J1362" s="1" t="s">
        <v>491</v>
      </c>
      <c r="K1362" s="1" t="s">
        <v>494</v>
      </c>
      <c r="L1362" s="1"/>
      <c r="M1362" s="1" t="s">
        <v>494</v>
      </c>
      <c r="N1362" s="1" t="s">
        <v>495</v>
      </c>
      <c r="O1362" s="1" t="s">
        <v>496</v>
      </c>
      <c r="P1362" s="20">
        <v>3</v>
      </c>
      <c r="Q1362" s="1" t="s">
        <v>518</v>
      </c>
      <c r="R1362" s="21" t="s">
        <v>519</v>
      </c>
      <c r="S1362" s="1" t="s">
        <v>506</v>
      </c>
    </row>
    <row r="1363" spans="1:19" ht="24" customHeight="1" x14ac:dyDescent="0.15">
      <c r="A1363" s="1" t="s">
        <v>119</v>
      </c>
      <c r="B1363" s="1" t="s">
        <v>120</v>
      </c>
      <c r="C1363" s="1">
        <v>13807</v>
      </c>
      <c r="D1363" s="18">
        <v>10</v>
      </c>
      <c r="E1363" s="18">
        <v>6.42628675</v>
      </c>
      <c r="F1363" s="18">
        <v>-75.356445809999997</v>
      </c>
      <c r="G1363" s="1">
        <v>10</v>
      </c>
      <c r="H1363" s="1" t="s">
        <v>490</v>
      </c>
      <c r="I1363" s="1" t="s">
        <v>122</v>
      </c>
      <c r="J1363" s="1" t="s">
        <v>491</v>
      </c>
      <c r="K1363" s="1" t="s">
        <v>494</v>
      </c>
      <c r="L1363" s="1"/>
      <c r="M1363" s="1" t="s">
        <v>494</v>
      </c>
      <c r="N1363" s="1" t="s">
        <v>495</v>
      </c>
      <c r="O1363" s="1" t="s">
        <v>496</v>
      </c>
      <c r="P1363" s="20">
        <v>3</v>
      </c>
      <c r="Q1363" s="1" t="s">
        <v>518</v>
      </c>
      <c r="R1363" s="21" t="s">
        <v>519</v>
      </c>
      <c r="S1363" s="1" t="s">
        <v>506</v>
      </c>
    </row>
    <row r="1364" spans="1:19" ht="24" customHeight="1" x14ac:dyDescent="0.15">
      <c r="A1364" s="1" t="s">
        <v>119</v>
      </c>
      <c r="B1364" s="1" t="s">
        <v>120</v>
      </c>
      <c r="C1364" s="1">
        <v>13808</v>
      </c>
      <c r="D1364" s="18">
        <v>10</v>
      </c>
      <c r="E1364" s="18">
        <v>6.4262421400000003</v>
      </c>
      <c r="F1364" s="18">
        <v>-75.356523319999994</v>
      </c>
      <c r="G1364" s="1">
        <v>10</v>
      </c>
      <c r="H1364" s="1" t="s">
        <v>490</v>
      </c>
      <c r="I1364" s="1" t="s">
        <v>122</v>
      </c>
      <c r="J1364" s="1" t="s">
        <v>491</v>
      </c>
      <c r="K1364" s="1" t="s">
        <v>494</v>
      </c>
      <c r="L1364" s="1"/>
      <c r="M1364" s="1" t="s">
        <v>494</v>
      </c>
      <c r="N1364" s="1" t="s">
        <v>495</v>
      </c>
      <c r="O1364" s="1" t="s">
        <v>496</v>
      </c>
      <c r="P1364" s="20">
        <v>3</v>
      </c>
      <c r="Q1364" s="1" t="s">
        <v>518</v>
      </c>
      <c r="R1364" s="21" t="s">
        <v>519</v>
      </c>
      <c r="S1364" s="1" t="s">
        <v>506</v>
      </c>
    </row>
    <row r="1365" spans="1:19" ht="24" customHeight="1" x14ac:dyDescent="0.15">
      <c r="A1365" s="1" t="s">
        <v>119</v>
      </c>
      <c r="B1365" s="1" t="s">
        <v>120</v>
      </c>
      <c r="C1365" s="1">
        <v>13809</v>
      </c>
      <c r="D1365" s="18">
        <v>10</v>
      </c>
      <c r="E1365" s="18">
        <v>6.4262128399999998</v>
      </c>
      <c r="F1365" s="18">
        <v>-75.356607120000007</v>
      </c>
      <c r="G1365" s="1">
        <v>10</v>
      </c>
      <c r="H1365" s="1" t="s">
        <v>490</v>
      </c>
      <c r="I1365" s="1" t="s">
        <v>122</v>
      </c>
      <c r="J1365" s="1" t="s">
        <v>491</v>
      </c>
      <c r="K1365" s="1" t="s">
        <v>494</v>
      </c>
      <c r="L1365" s="1"/>
      <c r="M1365" s="1" t="s">
        <v>494</v>
      </c>
      <c r="N1365" s="1" t="s">
        <v>495</v>
      </c>
      <c r="O1365" s="1" t="s">
        <v>496</v>
      </c>
      <c r="P1365" s="20">
        <v>3</v>
      </c>
      <c r="Q1365" s="1" t="s">
        <v>518</v>
      </c>
      <c r="R1365" s="21" t="s">
        <v>519</v>
      </c>
      <c r="S1365" s="1" t="s">
        <v>506</v>
      </c>
    </row>
    <row r="1366" spans="1:19" ht="24" customHeight="1" x14ac:dyDescent="0.15">
      <c r="A1366" s="1" t="s">
        <v>119</v>
      </c>
      <c r="B1366" s="1" t="s">
        <v>120</v>
      </c>
      <c r="C1366" s="1">
        <v>13810</v>
      </c>
      <c r="D1366" s="18">
        <v>10</v>
      </c>
      <c r="E1366" s="18">
        <v>6.4262178700000003</v>
      </c>
      <c r="F1366" s="18">
        <v>-75.356697030000007</v>
      </c>
      <c r="G1366" s="1">
        <v>10</v>
      </c>
      <c r="H1366" s="1" t="s">
        <v>490</v>
      </c>
      <c r="I1366" s="1" t="s">
        <v>122</v>
      </c>
      <c r="J1366" s="1" t="s">
        <v>491</v>
      </c>
      <c r="K1366" s="1" t="s">
        <v>494</v>
      </c>
      <c r="L1366" s="1"/>
      <c r="M1366" s="1" t="s">
        <v>494</v>
      </c>
      <c r="N1366" s="1" t="s">
        <v>495</v>
      </c>
      <c r="O1366" s="1" t="s">
        <v>496</v>
      </c>
      <c r="P1366" s="20">
        <v>3</v>
      </c>
      <c r="Q1366" s="1" t="s">
        <v>518</v>
      </c>
      <c r="R1366" s="21" t="s">
        <v>519</v>
      </c>
      <c r="S1366" s="1" t="s">
        <v>506</v>
      </c>
    </row>
    <row r="1367" spans="1:19" ht="24" customHeight="1" x14ac:dyDescent="0.15">
      <c r="A1367" s="1" t="s">
        <v>119</v>
      </c>
      <c r="B1367" s="1" t="s">
        <v>120</v>
      </c>
      <c r="C1367" s="1">
        <v>13811</v>
      </c>
      <c r="D1367" s="18">
        <v>10</v>
      </c>
      <c r="E1367" s="18">
        <v>6.42623225</v>
      </c>
      <c r="F1367" s="18">
        <v>-75.356785770000002</v>
      </c>
      <c r="G1367" s="1">
        <v>10</v>
      </c>
      <c r="H1367" s="1" t="s">
        <v>490</v>
      </c>
      <c r="I1367" s="1" t="s">
        <v>122</v>
      </c>
      <c r="J1367" s="1" t="s">
        <v>491</v>
      </c>
      <c r="K1367" s="1" t="s">
        <v>494</v>
      </c>
      <c r="L1367" s="1"/>
      <c r="M1367" s="1" t="s">
        <v>494</v>
      </c>
      <c r="N1367" s="1" t="s">
        <v>495</v>
      </c>
      <c r="O1367" s="1" t="s">
        <v>496</v>
      </c>
      <c r="P1367" s="20">
        <v>3</v>
      </c>
      <c r="Q1367" s="1" t="s">
        <v>518</v>
      </c>
      <c r="R1367" s="21" t="s">
        <v>519</v>
      </c>
      <c r="S1367" s="1" t="s">
        <v>506</v>
      </c>
    </row>
    <row r="1368" spans="1:19" ht="24" customHeight="1" x14ac:dyDescent="0.15">
      <c r="A1368" s="1" t="s">
        <v>119</v>
      </c>
      <c r="B1368" s="1" t="s">
        <v>120</v>
      </c>
      <c r="C1368" s="1">
        <v>13812</v>
      </c>
      <c r="D1368" s="18">
        <v>10</v>
      </c>
      <c r="E1368" s="18">
        <v>6.4262350100000001</v>
      </c>
      <c r="F1368" s="18">
        <v>-75.356875709999997</v>
      </c>
      <c r="G1368" s="1">
        <v>10</v>
      </c>
      <c r="H1368" s="1" t="s">
        <v>490</v>
      </c>
      <c r="I1368" s="1" t="s">
        <v>122</v>
      </c>
      <c r="J1368" s="1" t="s">
        <v>491</v>
      </c>
      <c r="K1368" s="1" t="s">
        <v>494</v>
      </c>
      <c r="L1368" s="1"/>
      <c r="M1368" s="1" t="s">
        <v>494</v>
      </c>
      <c r="N1368" s="1" t="s">
        <v>495</v>
      </c>
      <c r="O1368" s="1" t="s">
        <v>496</v>
      </c>
      <c r="P1368" s="20">
        <v>3</v>
      </c>
      <c r="Q1368" s="1" t="s">
        <v>518</v>
      </c>
      <c r="R1368" s="21" t="s">
        <v>519</v>
      </c>
      <c r="S1368" s="1" t="s">
        <v>506</v>
      </c>
    </row>
    <row r="1369" spans="1:19" ht="24" customHeight="1" x14ac:dyDescent="0.15">
      <c r="A1369" s="1" t="s">
        <v>119</v>
      </c>
      <c r="B1369" s="1" t="s">
        <v>120</v>
      </c>
      <c r="C1369" s="1">
        <v>13813</v>
      </c>
      <c r="D1369" s="18">
        <v>10</v>
      </c>
      <c r="E1369" s="18">
        <v>6.4262080299999997</v>
      </c>
      <c r="F1369" s="18">
        <v>-75.356960340000001</v>
      </c>
      <c r="G1369" s="1">
        <v>10</v>
      </c>
      <c r="H1369" s="1" t="s">
        <v>490</v>
      </c>
      <c r="I1369" s="1" t="s">
        <v>122</v>
      </c>
      <c r="J1369" s="1" t="s">
        <v>491</v>
      </c>
      <c r="K1369" s="1" t="s">
        <v>494</v>
      </c>
      <c r="L1369" s="1"/>
      <c r="M1369" s="1" t="s">
        <v>494</v>
      </c>
      <c r="N1369" s="1" t="s">
        <v>495</v>
      </c>
      <c r="O1369" s="1" t="s">
        <v>496</v>
      </c>
      <c r="P1369" s="20">
        <v>3</v>
      </c>
      <c r="Q1369" s="1" t="s">
        <v>518</v>
      </c>
      <c r="R1369" s="21" t="s">
        <v>519</v>
      </c>
      <c r="S1369" s="1" t="s">
        <v>506</v>
      </c>
    </row>
    <row r="1370" spans="1:19" ht="24" customHeight="1" x14ac:dyDescent="0.15">
      <c r="A1370" s="1" t="s">
        <v>119</v>
      </c>
      <c r="B1370" s="1" t="s">
        <v>120</v>
      </c>
      <c r="C1370" s="1">
        <v>13817</v>
      </c>
      <c r="D1370" s="18">
        <v>10</v>
      </c>
      <c r="E1370" s="18">
        <v>6.4259741100000003</v>
      </c>
      <c r="F1370" s="18">
        <v>-75.357229160000003</v>
      </c>
      <c r="G1370" s="1">
        <v>10</v>
      </c>
      <c r="H1370" s="1" t="s">
        <v>490</v>
      </c>
      <c r="I1370" s="1" t="s">
        <v>122</v>
      </c>
      <c r="J1370" s="1" t="s">
        <v>491</v>
      </c>
      <c r="K1370" s="1" t="s">
        <v>494</v>
      </c>
      <c r="L1370" s="1"/>
      <c r="M1370" s="1" t="s">
        <v>494</v>
      </c>
      <c r="N1370" s="1" t="s">
        <v>495</v>
      </c>
      <c r="O1370" s="1" t="s">
        <v>496</v>
      </c>
      <c r="P1370" s="20">
        <v>3</v>
      </c>
      <c r="Q1370" s="1" t="s">
        <v>518</v>
      </c>
      <c r="R1370" s="21" t="s">
        <v>519</v>
      </c>
      <c r="S1370" s="1" t="s">
        <v>506</v>
      </c>
    </row>
    <row r="1371" spans="1:19" ht="24" customHeight="1" x14ac:dyDescent="0.15">
      <c r="A1371" s="1" t="s">
        <v>119</v>
      </c>
      <c r="B1371" s="1" t="s">
        <v>120</v>
      </c>
      <c r="C1371" s="1">
        <v>13818</v>
      </c>
      <c r="D1371" s="18">
        <v>10</v>
      </c>
      <c r="E1371" s="18">
        <v>6.4259061600000003</v>
      </c>
      <c r="F1371" s="18">
        <v>-75.357288280000006</v>
      </c>
      <c r="G1371" s="1">
        <v>10</v>
      </c>
      <c r="H1371" s="1" t="s">
        <v>490</v>
      </c>
      <c r="I1371" s="1" t="s">
        <v>122</v>
      </c>
      <c r="J1371" s="1" t="s">
        <v>491</v>
      </c>
      <c r="K1371" s="1" t="s">
        <v>494</v>
      </c>
      <c r="L1371" s="1"/>
      <c r="M1371" s="1" t="s">
        <v>494</v>
      </c>
      <c r="N1371" s="1" t="s">
        <v>495</v>
      </c>
      <c r="O1371" s="1" t="s">
        <v>496</v>
      </c>
      <c r="P1371" s="20">
        <v>3</v>
      </c>
      <c r="Q1371" s="1" t="s">
        <v>518</v>
      </c>
      <c r="R1371" s="21" t="s">
        <v>519</v>
      </c>
      <c r="S1371" s="1" t="s">
        <v>506</v>
      </c>
    </row>
    <row r="1372" spans="1:19" ht="24" customHeight="1" x14ac:dyDescent="0.15">
      <c r="A1372" s="1" t="s">
        <v>119</v>
      </c>
      <c r="B1372" s="1" t="s">
        <v>120</v>
      </c>
      <c r="C1372" s="1">
        <v>13820</v>
      </c>
      <c r="D1372" s="18">
        <v>10</v>
      </c>
      <c r="E1372" s="18">
        <v>6.4257512800000001</v>
      </c>
      <c r="F1372" s="18">
        <v>-75.357369239999997</v>
      </c>
      <c r="G1372" s="1">
        <v>10</v>
      </c>
      <c r="H1372" s="1" t="s">
        <v>490</v>
      </c>
      <c r="I1372" s="1" t="s">
        <v>122</v>
      </c>
      <c r="J1372" s="1" t="s">
        <v>513</v>
      </c>
      <c r="K1372" s="1" t="s">
        <v>494</v>
      </c>
      <c r="L1372" s="1"/>
      <c r="M1372" s="1" t="s">
        <v>494</v>
      </c>
      <c r="N1372" s="1" t="s">
        <v>495</v>
      </c>
      <c r="O1372" s="1" t="s">
        <v>496</v>
      </c>
      <c r="P1372" s="20">
        <v>3</v>
      </c>
      <c r="Q1372" s="1" t="s">
        <v>518</v>
      </c>
      <c r="R1372" s="21" t="s">
        <v>519</v>
      </c>
      <c r="S1372" s="1" t="s">
        <v>506</v>
      </c>
    </row>
    <row r="1373" spans="1:19" ht="24" customHeight="1" x14ac:dyDescent="0.15">
      <c r="A1373" s="1" t="s">
        <v>119</v>
      </c>
      <c r="B1373" s="1" t="s">
        <v>120</v>
      </c>
      <c r="C1373" s="1">
        <v>14032</v>
      </c>
      <c r="D1373" s="18">
        <v>10</v>
      </c>
      <c r="E1373" s="18">
        <v>6.41807281</v>
      </c>
      <c r="F1373" s="18">
        <v>-75.371568339999996</v>
      </c>
      <c r="G1373" s="1">
        <v>10</v>
      </c>
      <c r="H1373" s="1" t="s">
        <v>490</v>
      </c>
      <c r="I1373" s="1" t="s">
        <v>122</v>
      </c>
      <c r="J1373" s="1" t="s">
        <v>491</v>
      </c>
      <c r="K1373" s="1" t="s">
        <v>494</v>
      </c>
      <c r="L1373" s="1"/>
      <c r="M1373" s="1" t="s">
        <v>494</v>
      </c>
      <c r="N1373" s="1" t="s">
        <v>495</v>
      </c>
      <c r="O1373" s="1" t="s">
        <v>496</v>
      </c>
      <c r="P1373" s="20">
        <v>3</v>
      </c>
      <c r="Q1373" s="1" t="s">
        <v>518</v>
      </c>
      <c r="R1373" s="21" t="s">
        <v>519</v>
      </c>
      <c r="S1373" s="1" t="s">
        <v>506</v>
      </c>
    </row>
    <row r="1374" spans="1:19" ht="24" customHeight="1" x14ac:dyDescent="0.15">
      <c r="A1374" s="1" t="s">
        <v>119</v>
      </c>
      <c r="B1374" s="1" t="s">
        <v>120</v>
      </c>
      <c r="C1374" s="1">
        <v>14033</v>
      </c>
      <c r="D1374" s="18">
        <v>10</v>
      </c>
      <c r="E1374" s="18">
        <v>6.4180601099999999</v>
      </c>
      <c r="F1374" s="18">
        <v>-75.37165761</v>
      </c>
      <c r="G1374" s="1">
        <v>10</v>
      </c>
      <c r="H1374" s="1" t="s">
        <v>490</v>
      </c>
      <c r="I1374" s="1" t="s">
        <v>122</v>
      </c>
      <c r="J1374" s="1" t="s">
        <v>491</v>
      </c>
      <c r="K1374" s="1" t="s">
        <v>494</v>
      </c>
      <c r="L1374" s="1"/>
      <c r="M1374" s="1" t="s">
        <v>494</v>
      </c>
      <c r="N1374" s="1" t="s">
        <v>495</v>
      </c>
      <c r="O1374" s="1" t="s">
        <v>496</v>
      </c>
      <c r="P1374" s="20">
        <v>3</v>
      </c>
      <c r="Q1374" s="1" t="s">
        <v>518</v>
      </c>
      <c r="R1374" s="21" t="s">
        <v>519</v>
      </c>
      <c r="S1374" s="1" t="s">
        <v>506</v>
      </c>
    </row>
    <row r="1375" spans="1:19" ht="24" customHeight="1" x14ac:dyDescent="0.15">
      <c r="A1375" s="1" t="s">
        <v>119</v>
      </c>
      <c r="B1375" s="1" t="s">
        <v>120</v>
      </c>
      <c r="C1375" s="1">
        <v>14034</v>
      </c>
      <c r="D1375" s="18">
        <v>10</v>
      </c>
      <c r="E1375" s="18">
        <v>6.4180477600000003</v>
      </c>
      <c r="F1375" s="18">
        <v>-75.37174503</v>
      </c>
      <c r="G1375" s="1">
        <v>10</v>
      </c>
      <c r="H1375" s="1" t="s">
        <v>490</v>
      </c>
      <c r="I1375" s="1" t="s">
        <v>122</v>
      </c>
      <c r="J1375" s="1" t="s">
        <v>491</v>
      </c>
      <c r="K1375" s="1" t="s">
        <v>494</v>
      </c>
      <c r="L1375" s="1"/>
      <c r="M1375" s="1" t="s">
        <v>494</v>
      </c>
      <c r="N1375" s="1" t="s">
        <v>495</v>
      </c>
      <c r="O1375" s="1" t="s">
        <v>496</v>
      </c>
      <c r="P1375" s="20">
        <v>3</v>
      </c>
      <c r="Q1375" s="1" t="s">
        <v>518</v>
      </c>
      <c r="R1375" s="21" t="s">
        <v>519</v>
      </c>
      <c r="S1375" s="1" t="s">
        <v>506</v>
      </c>
    </row>
    <row r="1376" spans="1:19" ht="24" customHeight="1" x14ac:dyDescent="0.15">
      <c r="A1376" s="1" t="s">
        <v>119</v>
      </c>
      <c r="B1376" s="1" t="s">
        <v>120</v>
      </c>
      <c r="C1376" s="1">
        <v>14646</v>
      </c>
      <c r="D1376" s="18">
        <v>10</v>
      </c>
      <c r="E1376" s="18">
        <v>6.4074264100000002</v>
      </c>
      <c r="F1376" s="18">
        <v>-75.423488230000004</v>
      </c>
      <c r="G1376" s="1">
        <v>10</v>
      </c>
      <c r="H1376" s="1" t="s">
        <v>490</v>
      </c>
      <c r="I1376" s="1" t="s">
        <v>122</v>
      </c>
      <c r="J1376" s="1" t="s">
        <v>491</v>
      </c>
      <c r="K1376" s="1" t="s">
        <v>494</v>
      </c>
      <c r="L1376" s="1"/>
      <c r="M1376" s="1" t="s">
        <v>494</v>
      </c>
      <c r="N1376" s="1" t="s">
        <v>495</v>
      </c>
      <c r="O1376" s="1" t="s">
        <v>496</v>
      </c>
      <c r="P1376" s="20">
        <v>3</v>
      </c>
      <c r="Q1376" s="1" t="s">
        <v>518</v>
      </c>
      <c r="R1376" s="21" t="s">
        <v>519</v>
      </c>
      <c r="S1376" s="1" t="s">
        <v>506</v>
      </c>
    </row>
    <row r="1377" spans="1:19" ht="24" customHeight="1" x14ac:dyDescent="0.15">
      <c r="A1377" s="1" t="s">
        <v>119</v>
      </c>
      <c r="B1377" s="1" t="s">
        <v>120</v>
      </c>
      <c r="C1377" s="1">
        <v>14647</v>
      </c>
      <c r="D1377" s="18">
        <v>10</v>
      </c>
      <c r="E1377" s="18">
        <v>6.4073653300000002</v>
      </c>
      <c r="F1377" s="18">
        <v>-75.423554839999994</v>
      </c>
      <c r="G1377" s="1">
        <v>10</v>
      </c>
      <c r="H1377" s="1" t="s">
        <v>490</v>
      </c>
      <c r="I1377" s="1" t="s">
        <v>122</v>
      </c>
      <c r="J1377" s="1" t="s">
        <v>491</v>
      </c>
      <c r="K1377" s="1" t="s">
        <v>494</v>
      </c>
      <c r="L1377" s="1"/>
      <c r="M1377" s="1" t="s">
        <v>494</v>
      </c>
      <c r="N1377" s="1" t="s">
        <v>495</v>
      </c>
      <c r="O1377" s="1" t="s">
        <v>496</v>
      </c>
      <c r="P1377" s="20">
        <v>3</v>
      </c>
      <c r="Q1377" s="1" t="s">
        <v>518</v>
      </c>
      <c r="R1377" s="21" t="s">
        <v>519</v>
      </c>
      <c r="S1377" s="1" t="s">
        <v>506</v>
      </c>
    </row>
    <row r="1378" spans="1:19" ht="24" customHeight="1" x14ac:dyDescent="0.15">
      <c r="A1378" s="1" t="s">
        <v>119</v>
      </c>
      <c r="B1378" s="1" t="s">
        <v>120</v>
      </c>
      <c r="C1378" s="1">
        <v>14648</v>
      </c>
      <c r="D1378" s="18">
        <v>10</v>
      </c>
      <c r="E1378" s="18">
        <v>6.40730412</v>
      </c>
      <c r="F1378" s="18">
        <v>-75.423621339999997</v>
      </c>
      <c r="G1378" s="1">
        <v>10</v>
      </c>
      <c r="H1378" s="1" t="s">
        <v>490</v>
      </c>
      <c r="I1378" s="1" t="s">
        <v>122</v>
      </c>
      <c r="J1378" s="1" t="s">
        <v>491</v>
      </c>
      <c r="K1378" s="1" t="s">
        <v>494</v>
      </c>
      <c r="L1378" s="1"/>
      <c r="M1378" s="1" t="s">
        <v>494</v>
      </c>
      <c r="N1378" s="1" t="s">
        <v>495</v>
      </c>
      <c r="O1378" s="1" t="s">
        <v>496</v>
      </c>
      <c r="P1378" s="20">
        <v>3</v>
      </c>
      <c r="Q1378" s="1" t="s">
        <v>518</v>
      </c>
      <c r="R1378" s="21" t="s">
        <v>519</v>
      </c>
      <c r="S1378" s="1" t="s">
        <v>506</v>
      </c>
    </row>
    <row r="1379" spans="1:19" ht="24" customHeight="1" x14ac:dyDescent="0.15">
      <c r="A1379" s="1" t="s">
        <v>119</v>
      </c>
      <c r="B1379" s="1" t="s">
        <v>120</v>
      </c>
      <c r="C1379" s="1">
        <v>14649</v>
      </c>
      <c r="D1379" s="18">
        <v>10</v>
      </c>
      <c r="E1379" s="18">
        <v>6.4072432299999997</v>
      </c>
      <c r="F1379" s="18">
        <v>-75.423688130000002</v>
      </c>
      <c r="G1379" s="1">
        <v>10</v>
      </c>
      <c r="H1379" s="1" t="s">
        <v>490</v>
      </c>
      <c r="I1379" s="1" t="s">
        <v>122</v>
      </c>
      <c r="J1379" s="1" t="s">
        <v>513</v>
      </c>
      <c r="K1379" s="1" t="s">
        <v>494</v>
      </c>
      <c r="L1379" s="1"/>
      <c r="M1379" s="1" t="s">
        <v>494</v>
      </c>
      <c r="N1379" s="1" t="s">
        <v>495</v>
      </c>
      <c r="O1379" s="1" t="s">
        <v>496</v>
      </c>
      <c r="P1379" s="20">
        <v>3</v>
      </c>
      <c r="Q1379" s="1" t="s">
        <v>518</v>
      </c>
      <c r="R1379" s="21" t="s">
        <v>519</v>
      </c>
      <c r="S1379" s="1" t="s">
        <v>506</v>
      </c>
    </row>
    <row r="1380" spans="1:19" ht="24" customHeight="1" x14ac:dyDescent="0.15">
      <c r="A1380" s="1" t="s">
        <v>119</v>
      </c>
      <c r="B1380" s="1" t="s">
        <v>120</v>
      </c>
      <c r="C1380" s="1">
        <v>14650</v>
      </c>
      <c r="D1380" s="18">
        <v>10</v>
      </c>
      <c r="E1380" s="18">
        <v>6.4071829500000002</v>
      </c>
      <c r="F1380" s="18">
        <v>-75.423755409999998</v>
      </c>
      <c r="G1380" s="1">
        <v>10</v>
      </c>
      <c r="H1380" s="1" t="s">
        <v>490</v>
      </c>
      <c r="I1380" s="1" t="s">
        <v>122</v>
      </c>
      <c r="J1380" s="1" t="s">
        <v>513</v>
      </c>
      <c r="K1380" s="1" t="s">
        <v>494</v>
      </c>
      <c r="L1380" s="1"/>
      <c r="M1380" s="1" t="s">
        <v>494</v>
      </c>
      <c r="N1380" s="1" t="s">
        <v>495</v>
      </c>
      <c r="O1380" s="1" t="s">
        <v>496</v>
      </c>
      <c r="P1380" s="20">
        <v>3</v>
      </c>
      <c r="Q1380" s="1" t="s">
        <v>518</v>
      </c>
      <c r="R1380" s="21" t="s">
        <v>519</v>
      </c>
      <c r="S1380" s="1" t="s">
        <v>506</v>
      </c>
    </row>
    <row r="1381" spans="1:19" ht="24" customHeight="1" x14ac:dyDescent="0.15">
      <c r="A1381" s="1" t="s">
        <v>119</v>
      </c>
      <c r="B1381" s="1" t="s">
        <v>120</v>
      </c>
      <c r="C1381" s="1">
        <v>14651</v>
      </c>
      <c r="D1381" s="18">
        <v>10</v>
      </c>
      <c r="E1381" s="18">
        <v>6.40712291</v>
      </c>
      <c r="F1381" s="18">
        <v>-75.423822810000004</v>
      </c>
      <c r="G1381" s="1">
        <v>10</v>
      </c>
      <c r="H1381" s="1" t="s">
        <v>490</v>
      </c>
      <c r="I1381" s="1" t="s">
        <v>122</v>
      </c>
      <c r="J1381" s="1" t="s">
        <v>513</v>
      </c>
      <c r="K1381" s="1" t="s">
        <v>494</v>
      </c>
      <c r="L1381" s="1"/>
      <c r="M1381" s="1" t="s">
        <v>494</v>
      </c>
      <c r="N1381" s="1" t="s">
        <v>495</v>
      </c>
      <c r="O1381" s="1" t="s">
        <v>496</v>
      </c>
      <c r="P1381" s="20">
        <v>3</v>
      </c>
      <c r="Q1381" s="1" t="s">
        <v>518</v>
      </c>
      <c r="R1381" s="21" t="s">
        <v>519</v>
      </c>
      <c r="S1381" s="1" t="s">
        <v>506</v>
      </c>
    </row>
    <row r="1382" spans="1:19" ht="24" customHeight="1" x14ac:dyDescent="0.15">
      <c r="A1382" s="1" t="s">
        <v>119</v>
      </c>
      <c r="B1382" s="1" t="s">
        <v>120</v>
      </c>
      <c r="C1382" s="1">
        <v>14652</v>
      </c>
      <c r="D1382" s="18">
        <v>10</v>
      </c>
      <c r="E1382" s="18">
        <v>6.4070626099999997</v>
      </c>
      <c r="F1382" s="18">
        <v>-75.423890240000006</v>
      </c>
      <c r="G1382" s="1">
        <v>10</v>
      </c>
      <c r="H1382" s="1" t="s">
        <v>490</v>
      </c>
      <c r="I1382" s="1" t="s">
        <v>122</v>
      </c>
      <c r="J1382" s="1" t="s">
        <v>513</v>
      </c>
      <c r="K1382" s="1" t="s">
        <v>494</v>
      </c>
      <c r="L1382" s="1"/>
      <c r="M1382" s="1" t="s">
        <v>494</v>
      </c>
      <c r="N1382" s="1" t="s">
        <v>495</v>
      </c>
      <c r="O1382" s="1" t="s">
        <v>496</v>
      </c>
      <c r="P1382" s="20">
        <v>3</v>
      </c>
      <c r="Q1382" s="1" t="s">
        <v>518</v>
      </c>
      <c r="R1382" s="21" t="s">
        <v>519</v>
      </c>
      <c r="S1382" s="1" t="s">
        <v>506</v>
      </c>
    </row>
    <row r="1383" spans="1:19" ht="24" customHeight="1" x14ac:dyDescent="0.15">
      <c r="A1383" s="1" t="s">
        <v>119</v>
      </c>
      <c r="B1383" s="1" t="s">
        <v>120</v>
      </c>
      <c r="C1383" s="1">
        <v>14653</v>
      </c>
      <c r="D1383" s="18">
        <v>10</v>
      </c>
      <c r="E1383" s="18">
        <v>6.4070029599999998</v>
      </c>
      <c r="F1383" s="18">
        <v>-75.423958150000004</v>
      </c>
      <c r="G1383" s="1">
        <v>10</v>
      </c>
      <c r="H1383" s="1" t="s">
        <v>490</v>
      </c>
      <c r="I1383" s="1" t="s">
        <v>122</v>
      </c>
      <c r="J1383" s="1" t="s">
        <v>513</v>
      </c>
      <c r="K1383" s="1" t="s">
        <v>494</v>
      </c>
      <c r="L1383" s="1"/>
      <c r="M1383" s="1" t="s">
        <v>494</v>
      </c>
      <c r="N1383" s="1" t="s">
        <v>495</v>
      </c>
      <c r="O1383" s="1" t="s">
        <v>496</v>
      </c>
      <c r="P1383" s="20">
        <v>3</v>
      </c>
      <c r="Q1383" s="1" t="s">
        <v>518</v>
      </c>
      <c r="R1383" s="21" t="s">
        <v>519</v>
      </c>
      <c r="S1383" s="1" t="s">
        <v>506</v>
      </c>
    </row>
    <row r="1384" spans="1:19" ht="24" customHeight="1" x14ac:dyDescent="0.15">
      <c r="A1384" s="1" t="s">
        <v>119</v>
      </c>
      <c r="B1384" s="1" t="s">
        <v>120</v>
      </c>
      <c r="C1384" s="1">
        <v>14654</v>
      </c>
      <c r="D1384" s="18">
        <v>10</v>
      </c>
      <c r="E1384" s="18">
        <v>6.4069433900000003</v>
      </c>
      <c r="F1384" s="18">
        <v>-75.424026069999996</v>
      </c>
      <c r="G1384" s="1">
        <v>10</v>
      </c>
      <c r="H1384" s="1" t="s">
        <v>490</v>
      </c>
      <c r="I1384" s="1" t="s">
        <v>122</v>
      </c>
      <c r="J1384" s="1" t="s">
        <v>513</v>
      </c>
      <c r="K1384" s="1" t="s">
        <v>494</v>
      </c>
      <c r="L1384" s="1"/>
      <c r="M1384" s="1" t="s">
        <v>494</v>
      </c>
      <c r="N1384" s="1" t="s">
        <v>495</v>
      </c>
      <c r="O1384" s="1" t="s">
        <v>496</v>
      </c>
      <c r="P1384" s="20">
        <v>3</v>
      </c>
      <c r="Q1384" s="1" t="s">
        <v>518</v>
      </c>
      <c r="R1384" s="21" t="s">
        <v>519</v>
      </c>
      <c r="S1384" s="1" t="s">
        <v>506</v>
      </c>
    </row>
    <row r="1385" spans="1:19" ht="24" customHeight="1" x14ac:dyDescent="0.15">
      <c r="A1385" s="1" t="s">
        <v>119</v>
      </c>
      <c r="B1385" s="1" t="s">
        <v>120</v>
      </c>
      <c r="C1385" s="1">
        <v>14655</v>
      </c>
      <c r="D1385" s="18">
        <v>10</v>
      </c>
      <c r="E1385" s="18">
        <v>6.40688323</v>
      </c>
      <c r="F1385" s="18">
        <v>-75.424093479999996</v>
      </c>
      <c r="G1385" s="1">
        <v>10</v>
      </c>
      <c r="H1385" s="1" t="s">
        <v>490</v>
      </c>
      <c r="I1385" s="1" t="s">
        <v>122</v>
      </c>
      <c r="J1385" s="1" t="s">
        <v>513</v>
      </c>
      <c r="K1385" s="1" t="s">
        <v>494</v>
      </c>
      <c r="L1385" s="1"/>
      <c r="M1385" s="1" t="s">
        <v>494</v>
      </c>
      <c r="N1385" s="1" t="s">
        <v>495</v>
      </c>
      <c r="O1385" s="1" t="s">
        <v>496</v>
      </c>
      <c r="P1385" s="20">
        <v>3</v>
      </c>
      <c r="Q1385" s="1" t="s">
        <v>518</v>
      </c>
      <c r="R1385" s="21" t="s">
        <v>519</v>
      </c>
      <c r="S1385" s="1" t="s">
        <v>506</v>
      </c>
    </row>
    <row r="1386" spans="1:19" ht="24" customHeight="1" x14ac:dyDescent="0.15">
      <c r="A1386" s="1" t="s">
        <v>119</v>
      </c>
      <c r="B1386" s="1" t="s">
        <v>120</v>
      </c>
      <c r="C1386" s="1">
        <v>14656</v>
      </c>
      <c r="D1386" s="18">
        <v>10</v>
      </c>
      <c r="E1386" s="18">
        <v>6.4068219800000001</v>
      </c>
      <c r="F1386" s="18">
        <v>-75.42415991</v>
      </c>
      <c r="G1386" s="1">
        <v>10</v>
      </c>
      <c r="H1386" s="1" t="s">
        <v>490</v>
      </c>
      <c r="I1386" s="1" t="s">
        <v>122</v>
      </c>
      <c r="J1386" s="1" t="s">
        <v>513</v>
      </c>
      <c r="K1386" s="1" t="s">
        <v>494</v>
      </c>
      <c r="L1386" s="1"/>
      <c r="M1386" s="1" t="s">
        <v>494</v>
      </c>
      <c r="N1386" s="1" t="s">
        <v>495</v>
      </c>
      <c r="O1386" s="1" t="s">
        <v>496</v>
      </c>
      <c r="P1386" s="20">
        <v>3</v>
      </c>
      <c r="Q1386" s="1" t="s">
        <v>518</v>
      </c>
      <c r="R1386" s="21" t="s">
        <v>519</v>
      </c>
      <c r="S1386" s="1" t="s">
        <v>506</v>
      </c>
    </row>
    <row r="1387" spans="1:19" ht="24" customHeight="1" x14ac:dyDescent="0.15">
      <c r="A1387" s="1" t="s">
        <v>119</v>
      </c>
      <c r="B1387" s="1" t="s">
        <v>120</v>
      </c>
      <c r="C1387" s="1">
        <v>14657</v>
      </c>
      <c r="D1387" s="18">
        <v>10</v>
      </c>
      <c r="E1387" s="18">
        <v>6.4067596099999999</v>
      </c>
      <c r="F1387" s="18">
        <v>-75.424225320000005</v>
      </c>
      <c r="G1387" s="1">
        <v>10</v>
      </c>
      <c r="H1387" s="1" t="s">
        <v>490</v>
      </c>
      <c r="I1387" s="1" t="s">
        <v>122</v>
      </c>
      <c r="J1387" s="1" t="s">
        <v>513</v>
      </c>
      <c r="K1387" s="1" t="s">
        <v>494</v>
      </c>
      <c r="L1387" s="1"/>
      <c r="M1387" s="1" t="s">
        <v>494</v>
      </c>
      <c r="N1387" s="1" t="s">
        <v>495</v>
      </c>
      <c r="O1387" s="1" t="s">
        <v>496</v>
      </c>
      <c r="P1387" s="20">
        <v>3</v>
      </c>
      <c r="Q1387" s="1" t="s">
        <v>518</v>
      </c>
      <c r="R1387" s="21" t="s">
        <v>519</v>
      </c>
      <c r="S1387" s="1" t="s">
        <v>506</v>
      </c>
    </row>
    <row r="1388" spans="1:19" ht="24" customHeight="1" x14ac:dyDescent="0.15">
      <c r="A1388" s="1" t="s">
        <v>119</v>
      </c>
      <c r="B1388" s="1" t="s">
        <v>120</v>
      </c>
      <c r="C1388" s="1">
        <v>14658</v>
      </c>
      <c r="D1388" s="18">
        <v>10</v>
      </c>
      <c r="E1388" s="18">
        <v>6.4066973300000001</v>
      </c>
      <c r="F1388" s="18">
        <v>-75.424290780000007</v>
      </c>
      <c r="G1388" s="1">
        <v>10</v>
      </c>
      <c r="H1388" s="1" t="s">
        <v>490</v>
      </c>
      <c r="I1388" s="1" t="s">
        <v>122</v>
      </c>
      <c r="J1388" s="1" t="s">
        <v>513</v>
      </c>
      <c r="K1388" s="1" t="s">
        <v>494</v>
      </c>
      <c r="L1388" s="1"/>
      <c r="M1388" s="1" t="s">
        <v>494</v>
      </c>
      <c r="N1388" s="1" t="s">
        <v>495</v>
      </c>
      <c r="O1388" s="1" t="s">
        <v>496</v>
      </c>
      <c r="P1388" s="20">
        <v>3</v>
      </c>
      <c r="Q1388" s="1" t="s">
        <v>518</v>
      </c>
      <c r="R1388" s="21" t="s">
        <v>519</v>
      </c>
      <c r="S1388" s="1" t="s">
        <v>506</v>
      </c>
    </row>
    <row r="1389" spans="1:19" ht="24" customHeight="1" x14ac:dyDescent="0.15">
      <c r="A1389" s="1" t="s">
        <v>119</v>
      </c>
      <c r="B1389" s="1" t="s">
        <v>120</v>
      </c>
      <c r="C1389" s="1">
        <v>14659</v>
      </c>
      <c r="D1389" s="18">
        <v>10</v>
      </c>
      <c r="E1389" s="18">
        <v>6.40663479</v>
      </c>
      <c r="F1389" s="18">
        <v>-75.424355910000003</v>
      </c>
      <c r="G1389" s="1">
        <v>10</v>
      </c>
      <c r="H1389" s="1" t="s">
        <v>490</v>
      </c>
      <c r="I1389" s="1" t="s">
        <v>122</v>
      </c>
      <c r="J1389" s="1" t="s">
        <v>513</v>
      </c>
      <c r="K1389" s="1" t="s">
        <v>494</v>
      </c>
      <c r="L1389" s="1"/>
      <c r="M1389" s="1" t="s">
        <v>494</v>
      </c>
      <c r="N1389" s="1" t="s">
        <v>495</v>
      </c>
      <c r="O1389" s="1" t="s">
        <v>496</v>
      </c>
      <c r="P1389" s="20">
        <v>3</v>
      </c>
      <c r="Q1389" s="1" t="s">
        <v>518</v>
      </c>
      <c r="R1389" s="21" t="s">
        <v>519</v>
      </c>
      <c r="S1389" s="1" t="s">
        <v>506</v>
      </c>
    </row>
    <row r="1390" spans="1:19" ht="24" customHeight="1" x14ac:dyDescent="0.15">
      <c r="A1390" s="1" t="s">
        <v>119</v>
      </c>
      <c r="B1390" s="1" t="s">
        <v>120</v>
      </c>
      <c r="C1390" s="1">
        <v>14660</v>
      </c>
      <c r="D1390" s="18">
        <v>10</v>
      </c>
      <c r="E1390" s="18">
        <v>6.4065723099999996</v>
      </c>
      <c r="F1390" s="18">
        <v>-75.424421150000001</v>
      </c>
      <c r="G1390" s="1">
        <v>10</v>
      </c>
      <c r="H1390" s="1" t="s">
        <v>490</v>
      </c>
      <c r="I1390" s="1" t="s">
        <v>122</v>
      </c>
      <c r="J1390" s="1" t="s">
        <v>513</v>
      </c>
      <c r="K1390" s="1" t="s">
        <v>494</v>
      </c>
      <c r="L1390" s="1"/>
      <c r="M1390" s="1" t="s">
        <v>494</v>
      </c>
      <c r="N1390" s="1" t="s">
        <v>495</v>
      </c>
      <c r="O1390" s="1" t="s">
        <v>496</v>
      </c>
      <c r="P1390" s="20">
        <v>3</v>
      </c>
      <c r="Q1390" s="1" t="s">
        <v>518</v>
      </c>
      <c r="R1390" s="21" t="s">
        <v>519</v>
      </c>
      <c r="S1390" s="1" t="s">
        <v>506</v>
      </c>
    </row>
    <row r="1391" spans="1:19" ht="24" customHeight="1" x14ac:dyDescent="0.15">
      <c r="A1391" s="1" t="s">
        <v>119</v>
      </c>
      <c r="B1391" s="1" t="s">
        <v>120</v>
      </c>
      <c r="C1391" s="1">
        <v>14661</v>
      </c>
      <c r="D1391" s="18">
        <v>10</v>
      </c>
      <c r="E1391" s="18">
        <v>6.4065111100000003</v>
      </c>
      <c r="F1391" s="18">
        <v>-75.424487119999995</v>
      </c>
      <c r="G1391" s="1">
        <v>10</v>
      </c>
      <c r="H1391" s="1" t="s">
        <v>490</v>
      </c>
      <c r="I1391" s="1" t="s">
        <v>122</v>
      </c>
      <c r="J1391" s="1" t="s">
        <v>513</v>
      </c>
      <c r="K1391" s="1" t="s">
        <v>494</v>
      </c>
      <c r="L1391" s="1"/>
      <c r="M1391" s="1" t="s">
        <v>494</v>
      </c>
      <c r="N1391" s="1" t="s">
        <v>495</v>
      </c>
      <c r="O1391" s="1" t="s">
        <v>496</v>
      </c>
      <c r="P1391" s="20">
        <v>3</v>
      </c>
      <c r="Q1391" s="1" t="s">
        <v>518</v>
      </c>
      <c r="R1391" s="21" t="s">
        <v>519</v>
      </c>
      <c r="S1391" s="1" t="s">
        <v>506</v>
      </c>
    </row>
    <row r="1392" spans="1:19" ht="24" customHeight="1" x14ac:dyDescent="0.15">
      <c r="A1392" s="1" t="s">
        <v>119</v>
      </c>
      <c r="B1392" s="1" t="s">
        <v>120</v>
      </c>
      <c r="C1392" s="1" t="s">
        <v>529</v>
      </c>
      <c r="D1392" s="18">
        <v>10</v>
      </c>
      <c r="E1392" s="18">
        <v>6.4599099999999998</v>
      </c>
      <c r="F1392" s="18">
        <v>-75.302350000000004</v>
      </c>
      <c r="G1392" s="1">
        <v>10</v>
      </c>
      <c r="H1392" s="1" t="s">
        <v>490</v>
      </c>
      <c r="I1392" s="1" t="s">
        <v>122</v>
      </c>
      <c r="J1392" s="1" t="s">
        <v>491</v>
      </c>
      <c r="K1392" s="1" t="s">
        <v>494</v>
      </c>
      <c r="L1392" s="1"/>
      <c r="M1392" s="1" t="s">
        <v>494</v>
      </c>
      <c r="N1392" s="1" t="s">
        <v>530</v>
      </c>
      <c r="O1392" s="1" t="s">
        <v>496</v>
      </c>
      <c r="P1392" s="20">
        <v>2</v>
      </c>
      <c r="Q1392" s="1" t="s">
        <v>531</v>
      </c>
      <c r="R1392" s="21" t="s">
        <v>519</v>
      </c>
      <c r="S1392" s="1" t="s">
        <v>506</v>
      </c>
    </row>
    <row r="1393" spans="1:19" ht="24" customHeight="1" x14ac:dyDescent="0.15">
      <c r="A1393" s="1" t="s">
        <v>119</v>
      </c>
      <c r="B1393" s="1" t="s">
        <v>120</v>
      </c>
      <c r="C1393" s="1" t="s">
        <v>532</v>
      </c>
      <c r="D1393" s="18">
        <v>10</v>
      </c>
      <c r="E1393" s="18">
        <v>6.4593540000000003</v>
      </c>
      <c r="F1393" s="18">
        <v>-75.305218999999994</v>
      </c>
      <c r="G1393" s="1">
        <v>10</v>
      </c>
      <c r="H1393" s="1" t="s">
        <v>490</v>
      </c>
      <c r="I1393" s="1" t="s">
        <v>122</v>
      </c>
      <c r="J1393" s="1" t="s">
        <v>491</v>
      </c>
      <c r="K1393" s="1" t="s">
        <v>494</v>
      </c>
      <c r="L1393" s="1"/>
      <c r="M1393" s="1" t="s">
        <v>494</v>
      </c>
      <c r="N1393" s="1" t="s">
        <v>530</v>
      </c>
      <c r="O1393" s="1" t="s">
        <v>496</v>
      </c>
      <c r="P1393" s="20">
        <v>2</v>
      </c>
      <c r="Q1393" s="1" t="s">
        <v>531</v>
      </c>
      <c r="R1393" s="21" t="s">
        <v>519</v>
      </c>
      <c r="S1393" s="1" t="s">
        <v>506</v>
      </c>
    </row>
    <row r="1394" spans="1:19" ht="24" customHeight="1" x14ac:dyDescent="0.15">
      <c r="A1394" s="1" t="s">
        <v>119</v>
      </c>
      <c r="B1394" s="1" t="s">
        <v>120</v>
      </c>
      <c r="C1394" s="1">
        <v>35</v>
      </c>
      <c r="D1394" s="18">
        <v>10</v>
      </c>
      <c r="E1394" s="18">
        <v>6.4754783099999997</v>
      </c>
      <c r="F1394" s="18">
        <v>-74.394415460000005</v>
      </c>
      <c r="G1394" s="1">
        <v>14</v>
      </c>
      <c r="H1394" s="1" t="s">
        <v>490</v>
      </c>
      <c r="I1394" s="1" t="s">
        <v>122</v>
      </c>
      <c r="J1394" s="1" t="s">
        <v>491</v>
      </c>
      <c r="K1394" s="1" t="s">
        <v>494</v>
      </c>
      <c r="L1394" s="1"/>
      <c r="M1394" s="1" t="s">
        <v>494</v>
      </c>
      <c r="N1394" s="1" t="s">
        <v>530</v>
      </c>
      <c r="O1394" s="1" t="s">
        <v>496</v>
      </c>
      <c r="P1394" s="20">
        <v>2</v>
      </c>
      <c r="Q1394" s="1" t="s">
        <v>531</v>
      </c>
      <c r="R1394" s="21" t="s">
        <v>519</v>
      </c>
      <c r="S1394" s="1" t="s">
        <v>506</v>
      </c>
    </row>
    <row r="1395" spans="1:19" ht="24" customHeight="1" x14ac:dyDescent="0.15">
      <c r="A1395" s="1" t="s">
        <v>119</v>
      </c>
      <c r="B1395" s="1" t="s">
        <v>120</v>
      </c>
      <c r="C1395" s="1">
        <v>48</v>
      </c>
      <c r="D1395" s="18">
        <v>10</v>
      </c>
      <c r="E1395" s="18">
        <v>6.4748892900000001</v>
      </c>
      <c r="F1395" s="18">
        <v>-74.395384469999996</v>
      </c>
      <c r="G1395" s="1">
        <v>14</v>
      </c>
      <c r="H1395" s="1" t="s">
        <v>490</v>
      </c>
      <c r="I1395" s="1" t="s">
        <v>122</v>
      </c>
      <c r="J1395" s="1" t="s">
        <v>491</v>
      </c>
      <c r="K1395" s="1" t="s">
        <v>494</v>
      </c>
      <c r="L1395" s="1"/>
      <c r="M1395" s="1" t="s">
        <v>494</v>
      </c>
      <c r="N1395" s="1" t="s">
        <v>530</v>
      </c>
      <c r="O1395" s="1" t="s">
        <v>496</v>
      </c>
      <c r="P1395" s="20">
        <v>2</v>
      </c>
      <c r="Q1395" s="1" t="s">
        <v>531</v>
      </c>
      <c r="R1395" s="21" t="s">
        <v>519</v>
      </c>
      <c r="S1395" s="1" t="s">
        <v>506</v>
      </c>
    </row>
    <row r="1396" spans="1:19" ht="24" customHeight="1" x14ac:dyDescent="0.15">
      <c r="A1396" s="1" t="s">
        <v>119</v>
      </c>
      <c r="B1396" s="1" t="s">
        <v>120</v>
      </c>
      <c r="C1396" s="1">
        <v>107</v>
      </c>
      <c r="D1396" s="18">
        <v>10</v>
      </c>
      <c r="E1396" s="18">
        <v>6.4749179899999998</v>
      </c>
      <c r="F1396" s="18">
        <v>-74.400230690000001</v>
      </c>
      <c r="G1396" s="1">
        <v>14</v>
      </c>
      <c r="H1396" s="1" t="s">
        <v>490</v>
      </c>
      <c r="I1396" s="1" t="s">
        <v>122</v>
      </c>
      <c r="J1396" s="1" t="s">
        <v>491</v>
      </c>
      <c r="K1396" s="1" t="s">
        <v>494</v>
      </c>
      <c r="L1396" s="1"/>
      <c r="M1396" s="1" t="s">
        <v>494</v>
      </c>
      <c r="N1396" s="1" t="s">
        <v>530</v>
      </c>
      <c r="O1396" s="1" t="s">
        <v>496</v>
      </c>
      <c r="P1396" s="20">
        <v>2</v>
      </c>
      <c r="Q1396" s="1" t="s">
        <v>531</v>
      </c>
      <c r="R1396" s="21" t="s">
        <v>519</v>
      </c>
      <c r="S1396" s="1" t="s">
        <v>506</v>
      </c>
    </row>
    <row r="1397" spans="1:19" ht="24" customHeight="1" x14ac:dyDescent="0.15">
      <c r="A1397" s="1" t="s">
        <v>119</v>
      </c>
      <c r="B1397" s="1" t="s">
        <v>120</v>
      </c>
      <c r="C1397" s="1">
        <v>115</v>
      </c>
      <c r="D1397" s="18">
        <v>10</v>
      </c>
      <c r="E1397" s="18">
        <v>6.4744990099999997</v>
      </c>
      <c r="F1397" s="18">
        <v>-74.400820269999997</v>
      </c>
      <c r="G1397" s="1">
        <v>14</v>
      </c>
      <c r="H1397" s="1" t="s">
        <v>490</v>
      </c>
      <c r="I1397" s="1" t="s">
        <v>122</v>
      </c>
      <c r="J1397" s="1" t="s">
        <v>491</v>
      </c>
      <c r="K1397" s="1" t="s">
        <v>494</v>
      </c>
      <c r="L1397" s="1"/>
      <c r="M1397" s="1" t="s">
        <v>494</v>
      </c>
      <c r="N1397" s="1" t="s">
        <v>530</v>
      </c>
      <c r="O1397" s="1" t="s">
        <v>496</v>
      </c>
      <c r="P1397" s="20">
        <v>2</v>
      </c>
      <c r="Q1397" s="1" t="s">
        <v>531</v>
      </c>
      <c r="R1397" s="21" t="s">
        <v>519</v>
      </c>
      <c r="S1397" s="1" t="s">
        <v>506</v>
      </c>
    </row>
    <row r="1398" spans="1:19" ht="24" customHeight="1" x14ac:dyDescent="0.15">
      <c r="A1398" s="1" t="s">
        <v>119</v>
      </c>
      <c r="B1398" s="1" t="s">
        <v>120</v>
      </c>
      <c r="C1398" s="1">
        <v>150</v>
      </c>
      <c r="D1398" s="18">
        <v>10</v>
      </c>
      <c r="E1398" s="18">
        <v>6.47542288</v>
      </c>
      <c r="F1398" s="18">
        <v>-74.403560159999998</v>
      </c>
      <c r="G1398" s="1">
        <v>14</v>
      </c>
      <c r="H1398" s="1" t="s">
        <v>490</v>
      </c>
      <c r="I1398" s="1" t="s">
        <v>122</v>
      </c>
      <c r="J1398" s="1" t="s">
        <v>491</v>
      </c>
      <c r="K1398" s="1" t="s">
        <v>494</v>
      </c>
      <c r="L1398" s="1"/>
      <c r="M1398" s="1" t="s">
        <v>494</v>
      </c>
      <c r="N1398" s="1" t="s">
        <v>530</v>
      </c>
      <c r="O1398" s="1" t="s">
        <v>496</v>
      </c>
      <c r="P1398" s="20">
        <v>2</v>
      </c>
      <c r="Q1398" s="1" t="s">
        <v>531</v>
      </c>
      <c r="R1398" s="21" t="s">
        <v>519</v>
      </c>
      <c r="S1398" s="1" t="s">
        <v>506</v>
      </c>
    </row>
    <row r="1399" spans="1:19" ht="24" customHeight="1" x14ac:dyDescent="0.15">
      <c r="A1399" s="1" t="s">
        <v>119</v>
      </c>
      <c r="B1399" s="1" t="s">
        <v>120</v>
      </c>
      <c r="C1399" s="1">
        <v>661</v>
      </c>
      <c r="D1399" s="18">
        <v>10</v>
      </c>
      <c r="E1399" s="18">
        <v>6.4869099099999996</v>
      </c>
      <c r="F1399" s="18">
        <v>-74.444894730000001</v>
      </c>
      <c r="G1399" s="1">
        <v>10</v>
      </c>
      <c r="H1399" s="1" t="s">
        <v>490</v>
      </c>
      <c r="I1399" s="1" t="s">
        <v>122</v>
      </c>
      <c r="J1399" s="1" t="s">
        <v>491</v>
      </c>
      <c r="K1399" s="1" t="s">
        <v>494</v>
      </c>
      <c r="L1399" s="1"/>
      <c r="M1399" s="1" t="s">
        <v>494</v>
      </c>
      <c r="N1399" s="1" t="s">
        <v>530</v>
      </c>
      <c r="O1399" s="1" t="s">
        <v>496</v>
      </c>
      <c r="P1399" s="20">
        <v>2</v>
      </c>
      <c r="Q1399" s="1" t="s">
        <v>531</v>
      </c>
      <c r="R1399" s="21" t="s">
        <v>519</v>
      </c>
      <c r="S1399" s="1" t="s">
        <v>506</v>
      </c>
    </row>
    <row r="1400" spans="1:19" ht="24" customHeight="1" x14ac:dyDescent="0.15">
      <c r="A1400" s="1" t="s">
        <v>119</v>
      </c>
      <c r="B1400" s="1" t="s">
        <v>120</v>
      </c>
      <c r="C1400" s="1">
        <v>770</v>
      </c>
      <c r="D1400" s="18">
        <v>10</v>
      </c>
      <c r="E1400" s="18">
        <v>6.4866694699999998</v>
      </c>
      <c r="F1400" s="18">
        <v>-74.454500429999996</v>
      </c>
      <c r="G1400" s="1">
        <v>10</v>
      </c>
      <c r="H1400" s="1" t="s">
        <v>490</v>
      </c>
      <c r="I1400" s="1" t="s">
        <v>122</v>
      </c>
      <c r="J1400" s="1" t="s">
        <v>491</v>
      </c>
      <c r="K1400" s="1" t="s">
        <v>494</v>
      </c>
      <c r="L1400" s="1"/>
      <c r="M1400" s="1" t="s">
        <v>494</v>
      </c>
      <c r="N1400" s="1" t="s">
        <v>530</v>
      </c>
      <c r="O1400" s="1" t="s">
        <v>496</v>
      </c>
      <c r="P1400" s="20">
        <v>2</v>
      </c>
      <c r="Q1400" s="1" t="s">
        <v>531</v>
      </c>
      <c r="R1400" s="21" t="s">
        <v>519</v>
      </c>
      <c r="S1400" s="1" t="s">
        <v>506</v>
      </c>
    </row>
    <row r="1401" spans="1:19" ht="24" customHeight="1" x14ac:dyDescent="0.15">
      <c r="A1401" s="1" t="s">
        <v>119</v>
      </c>
      <c r="B1401" s="1" t="s">
        <v>120</v>
      </c>
      <c r="C1401" s="1">
        <v>771</v>
      </c>
      <c r="D1401" s="18">
        <v>10</v>
      </c>
      <c r="E1401" s="18">
        <v>6.4866666799999999</v>
      </c>
      <c r="F1401" s="18">
        <v>-74.454590089999996</v>
      </c>
      <c r="G1401" s="1">
        <v>10</v>
      </c>
      <c r="H1401" s="1" t="s">
        <v>490</v>
      </c>
      <c r="I1401" s="1" t="s">
        <v>122</v>
      </c>
      <c r="J1401" s="1" t="s">
        <v>491</v>
      </c>
      <c r="K1401" s="1" t="s">
        <v>494</v>
      </c>
      <c r="L1401" s="1"/>
      <c r="M1401" s="1" t="s">
        <v>494</v>
      </c>
      <c r="N1401" s="1" t="s">
        <v>530</v>
      </c>
      <c r="O1401" s="1" t="s">
        <v>496</v>
      </c>
      <c r="P1401" s="20">
        <v>2</v>
      </c>
      <c r="Q1401" s="1" t="s">
        <v>531</v>
      </c>
      <c r="R1401" s="21" t="s">
        <v>519</v>
      </c>
      <c r="S1401" s="1" t="s">
        <v>506</v>
      </c>
    </row>
    <row r="1402" spans="1:19" ht="24" customHeight="1" x14ac:dyDescent="0.15">
      <c r="A1402" s="1" t="s">
        <v>119</v>
      </c>
      <c r="B1402" s="1" t="s">
        <v>120</v>
      </c>
      <c r="C1402" s="1">
        <v>896</v>
      </c>
      <c r="D1402" s="18">
        <v>10</v>
      </c>
      <c r="E1402" s="18">
        <v>6.4882947800000004</v>
      </c>
      <c r="F1402" s="18">
        <v>-74.465537010000006</v>
      </c>
      <c r="G1402" s="1">
        <v>10</v>
      </c>
      <c r="H1402" s="1" t="s">
        <v>490</v>
      </c>
      <c r="I1402" s="1" t="s">
        <v>122</v>
      </c>
      <c r="J1402" s="1" t="s">
        <v>504</v>
      </c>
      <c r="K1402" s="1" t="s">
        <v>494</v>
      </c>
      <c r="L1402" s="1"/>
      <c r="M1402" s="1" t="s">
        <v>494</v>
      </c>
      <c r="N1402" s="1" t="s">
        <v>507</v>
      </c>
      <c r="O1402" s="1" t="s">
        <v>496</v>
      </c>
      <c r="P1402" s="20">
        <v>2</v>
      </c>
      <c r="Q1402" s="1" t="s">
        <v>533</v>
      </c>
      <c r="R1402" s="21" t="s">
        <v>519</v>
      </c>
      <c r="S1402" s="1" t="s">
        <v>506</v>
      </c>
    </row>
    <row r="1403" spans="1:19" ht="24" customHeight="1" x14ac:dyDescent="0.15">
      <c r="A1403" s="1" t="s">
        <v>119</v>
      </c>
      <c r="B1403" s="1" t="s">
        <v>120</v>
      </c>
      <c r="C1403" s="1">
        <v>909</v>
      </c>
      <c r="D1403" s="18">
        <v>10</v>
      </c>
      <c r="E1403" s="18">
        <v>6.48857851</v>
      </c>
      <c r="F1403" s="18">
        <v>-74.466673880000002</v>
      </c>
      <c r="G1403" s="1">
        <v>10</v>
      </c>
      <c r="H1403" s="1" t="s">
        <v>490</v>
      </c>
      <c r="I1403" s="1" t="s">
        <v>122</v>
      </c>
      <c r="J1403" s="1" t="s">
        <v>504</v>
      </c>
      <c r="K1403" s="1" t="s">
        <v>494</v>
      </c>
      <c r="L1403" s="1"/>
      <c r="M1403" s="1" t="s">
        <v>494</v>
      </c>
      <c r="N1403" s="1" t="s">
        <v>507</v>
      </c>
      <c r="O1403" s="1" t="s">
        <v>496</v>
      </c>
      <c r="P1403" s="20">
        <v>2</v>
      </c>
      <c r="Q1403" s="1" t="s">
        <v>533</v>
      </c>
      <c r="R1403" s="21" t="s">
        <v>519</v>
      </c>
      <c r="S1403" s="1" t="s">
        <v>506</v>
      </c>
    </row>
    <row r="1404" spans="1:19" ht="24" customHeight="1" x14ac:dyDescent="0.15">
      <c r="A1404" s="1" t="s">
        <v>119</v>
      </c>
      <c r="B1404" s="1" t="s">
        <v>120</v>
      </c>
      <c r="C1404" s="1">
        <v>922</v>
      </c>
      <c r="D1404" s="18">
        <v>10</v>
      </c>
      <c r="E1404" s="18">
        <v>6.4888648099999999</v>
      </c>
      <c r="F1404" s="18">
        <v>-74.467811850000004</v>
      </c>
      <c r="G1404" s="1">
        <v>10</v>
      </c>
      <c r="H1404" s="1" t="s">
        <v>490</v>
      </c>
      <c r="I1404" s="1" t="s">
        <v>122</v>
      </c>
      <c r="J1404" s="1" t="s">
        <v>504</v>
      </c>
      <c r="K1404" s="1" t="s">
        <v>494</v>
      </c>
      <c r="L1404" s="1"/>
      <c r="M1404" s="1" t="s">
        <v>494</v>
      </c>
      <c r="N1404" s="1" t="s">
        <v>507</v>
      </c>
      <c r="O1404" s="1" t="s">
        <v>496</v>
      </c>
      <c r="P1404" s="20">
        <v>2</v>
      </c>
      <c r="Q1404" s="1" t="s">
        <v>533</v>
      </c>
      <c r="R1404" s="21" t="s">
        <v>519</v>
      </c>
      <c r="S1404" s="1" t="s">
        <v>506</v>
      </c>
    </row>
    <row r="1405" spans="1:19" ht="24" customHeight="1" x14ac:dyDescent="0.15">
      <c r="A1405" s="1" t="s">
        <v>119</v>
      </c>
      <c r="B1405" s="1" t="s">
        <v>120</v>
      </c>
      <c r="C1405" s="1">
        <v>932</v>
      </c>
      <c r="D1405" s="18">
        <v>10</v>
      </c>
      <c r="E1405" s="18">
        <v>6.4890865099999999</v>
      </c>
      <c r="F1405" s="18">
        <v>-74.468686210000001</v>
      </c>
      <c r="G1405" s="1">
        <v>10</v>
      </c>
      <c r="H1405" s="1" t="s">
        <v>490</v>
      </c>
      <c r="I1405" s="1" t="s">
        <v>122</v>
      </c>
      <c r="J1405" s="1" t="s">
        <v>504</v>
      </c>
      <c r="K1405" s="1" t="s">
        <v>494</v>
      </c>
      <c r="L1405" s="1"/>
      <c r="M1405" s="1" t="s">
        <v>494</v>
      </c>
      <c r="N1405" s="1" t="s">
        <v>507</v>
      </c>
      <c r="O1405" s="1" t="s">
        <v>496</v>
      </c>
      <c r="P1405" s="20">
        <v>2</v>
      </c>
      <c r="Q1405" s="1" t="s">
        <v>533</v>
      </c>
      <c r="R1405" s="21" t="s">
        <v>519</v>
      </c>
      <c r="S1405" s="1" t="s">
        <v>506</v>
      </c>
    </row>
    <row r="1406" spans="1:19" ht="24" customHeight="1" x14ac:dyDescent="0.15">
      <c r="A1406" s="1" t="s">
        <v>119</v>
      </c>
      <c r="B1406" s="1" t="s">
        <v>120</v>
      </c>
      <c r="C1406" s="1">
        <v>941</v>
      </c>
      <c r="D1406" s="18">
        <v>10</v>
      </c>
      <c r="E1406" s="18">
        <v>6.4892958199999997</v>
      </c>
      <c r="F1406" s="18">
        <v>-74.469470970000003</v>
      </c>
      <c r="G1406" s="1">
        <v>10</v>
      </c>
      <c r="H1406" s="1" t="s">
        <v>490</v>
      </c>
      <c r="I1406" s="1" t="s">
        <v>122</v>
      </c>
      <c r="J1406" s="1" t="s">
        <v>504</v>
      </c>
      <c r="K1406" s="1" t="s">
        <v>494</v>
      </c>
      <c r="L1406" s="1"/>
      <c r="M1406" s="1" t="s">
        <v>494</v>
      </c>
      <c r="N1406" s="1" t="s">
        <v>507</v>
      </c>
      <c r="O1406" s="1" t="s">
        <v>496</v>
      </c>
      <c r="P1406" s="20">
        <v>2</v>
      </c>
      <c r="Q1406" s="1" t="s">
        <v>533</v>
      </c>
      <c r="R1406" s="21" t="s">
        <v>519</v>
      </c>
      <c r="S1406" s="1" t="s">
        <v>506</v>
      </c>
    </row>
    <row r="1407" spans="1:19" ht="24" customHeight="1" x14ac:dyDescent="0.15">
      <c r="A1407" s="1" t="s">
        <v>119</v>
      </c>
      <c r="B1407" s="1" t="s">
        <v>120</v>
      </c>
      <c r="C1407" s="1">
        <v>952</v>
      </c>
      <c r="D1407" s="18">
        <v>10</v>
      </c>
      <c r="E1407" s="18">
        <v>6.4895268100000001</v>
      </c>
      <c r="F1407" s="18">
        <v>-74.470432770000002</v>
      </c>
      <c r="G1407" s="1">
        <v>10</v>
      </c>
      <c r="H1407" s="1" t="s">
        <v>490</v>
      </c>
      <c r="I1407" s="1" t="s">
        <v>122</v>
      </c>
      <c r="J1407" s="1" t="s">
        <v>504</v>
      </c>
      <c r="K1407" s="1" t="s">
        <v>494</v>
      </c>
      <c r="L1407" s="1"/>
      <c r="M1407" s="1" t="s">
        <v>494</v>
      </c>
      <c r="N1407" s="1" t="s">
        <v>507</v>
      </c>
      <c r="O1407" s="1" t="s">
        <v>496</v>
      </c>
      <c r="P1407" s="20">
        <v>2</v>
      </c>
      <c r="Q1407" s="1" t="s">
        <v>533</v>
      </c>
      <c r="R1407" s="21" t="s">
        <v>519</v>
      </c>
      <c r="S1407" s="1" t="s">
        <v>506</v>
      </c>
    </row>
    <row r="1408" spans="1:19" ht="24" customHeight="1" x14ac:dyDescent="0.15">
      <c r="A1408" s="1" t="s">
        <v>119</v>
      </c>
      <c r="B1408" s="1" t="s">
        <v>120</v>
      </c>
      <c r="C1408" s="1">
        <v>1001</v>
      </c>
      <c r="D1408" s="18">
        <v>10</v>
      </c>
      <c r="E1408" s="18">
        <v>6.4905735099999999</v>
      </c>
      <c r="F1408" s="18">
        <v>-74.474700229999996</v>
      </c>
      <c r="G1408" s="1">
        <v>10</v>
      </c>
      <c r="H1408" s="1" t="s">
        <v>490</v>
      </c>
      <c r="I1408" s="1" t="s">
        <v>122</v>
      </c>
      <c r="J1408" s="1" t="s">
        <v>504</v>
      </c>
      <c r="K1408" s="1" t="s">
        <v>494</v>
      </c>
      <c r="L1408" s="1"/>
      <c r="M1408" s="1" t="s">
        <v>494</v>
      </c>
      <c r="N1408" s="1" t="s">
        <v>507</v>
      </c>
      <c r="O1408" s="1" t="s">
        <v>496</v>
      </c>
      <c r="P1408" s="20">
        <v>2</v>
      </c>
      <c r="Q1408" s="1" t="s">
        <v>533</v>
      </c>
      <c r="R1408" s="21" t="s">
        <v>519</v>
      </c>
      <c r="S1408" s="1" t="s">
        <v>506</v>
      </c>
    </row>
    <row r="1409" spans="1:19" ht="24" customHeight="1" x14ac:dyDescent="0.15">
      <c r="A1409" s="1" t="s">
        <v>119</v>
      </c>
      <c r="B1409" s="1" t="s">
        <v>120</v>
      </c>
      <c r="C1409" s="1">
        <v>1006</v>
      </c>
      <c r="D1409" s="18">
        <v>10</v>
      </c>
      <c r="E1409" s="18">
        <v>6.4906677100000003</v>
      </c>
      <c r="F1409" s="18">
        <v>-74.475136140000004</v>
      </c>
      <c r="G1409" s="1">
        <v>10</v>
      </c>
      <c r="H1409" s="1" t="s">
        <v>490</v>
      </c>
      <c r="I1409" s="1" t="s">
        <v>122</v>
      </c>
      <c r="J1409" s="1" t="s">
        <v>504</v>
      </c>
      <c r="K1409" s="1" t="s">
        <v>494</v>
      </c>
      <c r="L1409" s="1"/>
      <c r="M1409" s="1" t="s">
        <v>494</v>
      </c>
      <c r="N1409" s="1" t="s">
        <v>507</v>
      </c>
      <c r="O1409" s="1" t="s">
        <v>496</v>
      </c>
      <c r="P1409" s="20">
        <v>2</v>
      </c>
      <c r="Q1409" s="1" t="s">
        <v>533</v>
      </c>
      <c r="R1409" s="21" t="s">
        <v>519</v>
      </c>
      <c r="S1409" s="1" t="s">
        <v>506</v>
      </c>
    </row>
    <row r="1410" spans="1:19" ht="24" customHeight="1" x14ac:dyDescent="0.15">
      <c r="A1410" s="1" t="s">
        <v>119</v>
      </c>
      <c r="B1410" s="1" t="s">
        <v>120</v>
      </c>
      <c r="C1410" s="1">
        <v>1018</v>
      </c>
      <c r="D1410" s="18">
        <v>10</v>
      </c>
      <c r="E1410" s="18">
        <v>6.4906189799999998</v>
      </c>
      <c r="F1410" s="18">
        <v>-74.476197139999996</v>
      </c>
      <c r="G1410" s="1">
        <v>10</v>
      </c>
      <c r="H1410" s="1" t="s">
        <v>490</v>
      </c>
      <c r="I1410" s="1" t="s">
        <v>122</v>
      </c>
      <c r="J1410" s="1" t="s">
        <v>504</v>
      </c>
      <c r="K1410" s="1" t="s">
        <v>494</v>
      </c>
      <c r="L1410" s="1"/>
      <c r="M1410" s="1" t="s">
        <v>494</v>
      </c>
      <c r="N1410" s="1" t="s">
        <v>507</v>
      </c>
      <c r="O1410" s="1" t="s">
        <v>496</v>
      </c>
      <c r="P1410" s="20">
        <v>2</v>
      </c>
      <c r="Q1410" s="1" t="s">
        <v>533</v>
      </c>
      <c r="R1410" s="21" t="s">
        <v>519</v>
      </c>
      <c r="S1410" s="1" t="s">
        <v>506</v>
      </c>
    </row>
    <row r="1411" spans="1:19" ht="24" customHeight="1" x14ac:dyDescent="0.15">
      <c r="A1411" s="1" t="s">
        <v>119</v>
      </c>
      <c r="B1411" s="1" t="s">
        <v>120</v>
      </c>
      <c r="C1411" s="1">
        <v>1034</v>
      </c>
      <c r="D1411" s="18">
        <v>10</v>
      </c>
      <c r="E1411" s="18">
        <v>6.4903284299999999</v>
      </c>
      <c r="F1411" s="18">
        <v>-74.477585430000005</v>
      </c>
      <c r="G1411" s="1">
        <v>10</v>
      </c>
      <c r="H1411" s="1" t="s">
        <v>490</v>
      </c>
      <c r="I1411" s="1" t="s">
        <v>122</v>
      </c>
      <c r="J1411" s="1" t="s">
        <v>504</v>
      </c>
      <c r="K1411" s="1" t="s">
        <v>494</v>
      </c>
      <c r="L1411" s="1"/>
      <c r="M1411" s="1" t="s">
        <v>494</v>
      </c>
      <c r="N1411" s="1" t="s">
        <v>507</v>
      </c>
      <c r="O1411" s="1" t="s">
        <v>496</v>
      </c>
      <c r="P1411" s="20">
        <v>2</v>
      </c>
      <c r="Q1411" s="1" t="s">
        <v>533</v>
      </c>
      <c r="R1411" s="21" t="s">
        <v>519</v>
      </c>
      <c r="S1411" s="1" t="s">
        <v>506</v>
      </c>
    </row>
    <row r="1412" spans="1:19" ht="24" customHeight="1" x14ac:dyDescent="0.15">
      <c r="A1412" s="1" t="s">
        <v>119</v>
      </c>
      <c r="B1412" s="1" t="s">
        <v>120</v>
      </c>
      <c r="C1412" s="1">
        <v>1977</v>
      </c>
      <c r="D1412" s="18">
        <v>10</v>
      </c>
      <c r="E1412" s="18">
        <v>6.48070521</v>
      </c>
      <c r="F1412" s="18">
        <v>-74.554231329999993</v>
      </c>
      <c r="G1412" s="1">
        <v>10</v>
      </c>
      <c r="H1412" s="1" t="s">
        <v>490</v>
      </c>
      <c r="I1412" s="1" t="s">
        <v>122</v>
      </c>
      <c r="J1412" s="1" t="s">
        <v>504</v>
      </c>
      <c r="K1412" s="1" t="s">
        <v>494</v>
      </c>
      <c r="L1412" s="1"/>
      <c r="M1412" s="1" t="s">
        <v>494</v>
      </c>
      <c r="N1412" s="1" t="s">
        <v>507</v>
      </c>
      <c r="O1412" s="1" t="s">
        <v>496</v>
      </c>
      <c r="P1412" s="20">
        <v>2</v>
      </c>
      <c r="Q1412" s="1" t="s">
        <v>533</v>
      </c>
      <c r="R1412" s="21" t="s">
        <v>519</v>
      </c>
      <c r="S1412" s="1" t="s">
        <v>506</v>
      </c>
    </row>
    <row r="1413" spans="1:19" ht="24" customHeight="1" x14ac:dyDescent="0.15">
      <c r="A1413" s="1" t="s">
        <v>119</v>
      </c>
      <c r="B1413" s="1" t="s">
        <v>120</v>
      </c>
      <c r="C1413" s="1">
        <v>2051</v>
      </c>
      <c r="D1413" s="18">
        <v>10</v>
      </c>
      <c r="E1413" s="18">
        <v>6.4802962099999997</v>
      </c>
      <c r="F1413" s="18">
        <v>-74.560528210000001</v>
      </c>
      <c r="G1413" s="1">
        <v>10</v>
      </c>
      <c r="H1413" s="1" t="s">
        <v>490</v>
      </c>
      <c r="I1413" s="1" t="s">
        <v>122</v>
      </c>
      <c r="J1413" s="1" t="s">
        <v>491</v>
      </c>
      <c r="K1413" s="1" t="s">
        <v>494</v>
      </c>
      <c r="L1413" s="1"/>
      <c r="M1413" s="1" t="s">
        <v>494</v>
      </c>
      <c r="N1413" s="1" t="s">
        <v>530</v>
      </c>
      <c r="O1413" s="1" t="s">
        <v>496</v>
      </c>
      <c r="P1413" s="20">
        <v>2</v>
      </c>
      <c r="Q1413" s="1" t="s">
        <v>531</v>
      </c>
      <c r="R1413" s="21" t="s">
        <v>519</v>
      </c>
      <c r="S1413" s="1" t="s">
        <v>506</v>
      </c>
    </row>
    <row r="1414" spans="1:19" ht="24" customHeight="1" x14ac:dyDescent="0.15">
      <c r="A1414" s="1" t="s">
        <v>119</v>
      </c>
      <c r="B1414" s="1" t="s">
        <v>120</v>
      </c>
      <c r="C1414" s="1">
        <v>2093</v>
      </c>
      <c r="D1414" s="18">
        <v>10</v>
      </c>
      <c r="E1414" s="18">
        <v>6.4816972699999997</v>
      </c>
      <c r="F1414" s="18">
        <v>-74.563693169999993</v>
      </c>
      <c r="G1414" s="1">
        <v>10</v>
      </c>
      <c r="H1414" s="1" t="s">
        <v>490</v>
      </c>
      <c r="I1414" s="1" t="s">
        <v>122</v>
      </c>
      <c r="J1414" s="1" t="s">
        <v>491</v>
      </c>
      <c r="K1414" s="1" t="s">
        <v>494</v>
      </c>
      <c r="L1414" s="1"/>
      <c r="M1414" s="1" t="s">
        <v>494</v>
      </c>
      <c r="N1414" s="1" t="s">
        <v>530</v>
      </c>
      <c r="O1414" s="1" t="s">
        <v>496</v>
      </c>
      <c r="P1414" s="20">
        <v>2</v>
      </c>
      <c r="Q1414" s="1" t="s">
        <v>531</v>
      </c>
      <c r="R1414" s="21" t="s">
        <v>519</v>
      </c>
      <c r="S1414" s="1" t="s">
        <v>506</v>
      </c>
    </row>
    <row r="1415" spans="1:19" ht="24" customHeight="1" x14ac:dyDescent="0.15">
      <c r="A1415" s="1" t="s">
        <v>119</v>
      </c>
      <c r="B1415" s="1" t="s">
        <v>120</v>
      </c>
      <c r="C1415" s="1">
        <v>2094</v>
      </c>
      <c r="D1415" s="18">
        <v>10</v>
      </c>
      <c r="E1415" s="18">
        <v>6.4817682300000001</v>
      </c>
      <c r="F1415" s="18">
        <v>-74.563736370000001</v>
      </c>
      <c r="G1415" s="1">
        <v>10</v>
      </c>
      <c r="H1415" s="1" t="s">
        <v>490</v>
      </c>
      <c r="I1415" s="1" t="s">
        <v>122</v>
      </c>
      <c r="J1415" s="1" t="s">
        <v>491</v>
      </c>
      <c r="K1415" s="1" t="s">
        <v>494</v>
      </c>
      <c r="L1415" s="1"/>
      <c r="M1415" s="1" t="s">
        <v>494</v>
      </c>
      <c r="N1415" s="1" t="s">
        <v>530</v>
      </c>
      <c r="O1415" s="1" t="s">
        <v>496</v>
      </c>
      <c r="P1415" s="20">
        <v>2</v>
      </c>
      <c r="Q1415" s="1" t="s">
        <v>531</v>
      </c>
      <c r="R1415" s="21" t="s">
        <v>519</v>
      </c>
      <c r="S1415" s="1" t="s">
        <v>506</v>
      </c>
    </row>
    <row r="1416" spans="1:19" ht="24" customHeight="1" x14ac:dyDescent="0.15">
      <c r="A1416" s="1" t="s">
        <v>119</v>
      </c>
      <c r="B1416" s="1" t="s">
        <v>120</v>
      </c>
      <c r="C1416" s="1">
        <v>2098</v>
      </c>
      <c r="D1416" s="18">
        <v>10</v>
      </c>
      <c r="E1416" s="18">
        <v>6.4820604299999998</v>
      </c>
      <c r="F1416" s="18">
        <v>-74.563883009999998</v>
      </c>
      <c r="G1416" s="1">
        <v>10</v>
      </c>
      <c r="H1416" s="1" t="s">
        <v>490</v>
      </c>
      <c r="I1416" s="1" t="s">
        <v>122</v>
      </c>
      <c r="J1416" s="1" t="s">
        <v>491</v>
      </c>
      <c r="K1416" s="1" t="s">
        <v>494</v>
      </c>
      <c r="L1416" s="1"/>
      <c r="M1416" s="1" t="s">
        <v>494</v>
      </c>
      <c r="N1416" s="1" t="s">
        <v>530</v>
      </c>
      <c r="O1416" s="1" t="s">
        <v>496</v>
      </c>
      <c r="P1416" s="20">
        <v>2</v>
      </c>
      <c r="Q1416" s="1" t="s">
        <v>531</v>
      </c>
      <c r="R1416" s="21" t="s">
        <v>519</v>
      </c>
      <c r="S1416" s="1" t="s">
        <v>506</v>
      </c>
    </row>
    <row r="1417" spans="1:19" ht="24" customHeight="1" x14ac:dyDescent="0.15">
      <c r="A1417" s="1" t="s">
        <v>119</v>
      </c>
      <c r="B1417" s="1" t="s">
        <v>120</v>
      </c>
      <c r="C1417" s="1">
        <v>2099</v>
      </c>
      <c r="D1417" s="18">
        <v>10</v>
      </c>
      <c r="E1417" s="18">
        <v>6.4821345299999997</v>
      </c>
      <c r="F1417" s="18">
        <v>-74.563930479999996</v>
      </c>
      <c r="G1417" s="1">
        <v>10</v>
      </c>
      <c r="H1417" s="1" t="s">
        <v>490</v>
      </c>
      <c r="I1417" s="1" t="s">
        <v>122</v>
      </c>
      <c r="J1417" s="1" t="s">
        <v>491</v>
      </c>
      <c r="K1417" s="1" t="s">
        <v>494</v>
      </c>
      <c r="L1417" s="1"/>
      <c r="M1417" s="1" t="s">
        <v>494</v>
      </c>
      <c r="N1417" s="1" t="s">
        <v>530</v>
      </c>
      <c r="O1417" s="1" t="s">
        <v>496</v>
      </c>
      <c r="P1417" s="20">
        <v>2</v>
      </c>
      <c r="Q1417" s="1" t="s">
        <v>531</v>
      </c>
      <c r="R1417" s="21" t="s">
        <v>519</v>
      </c>
      <c r="S1417" s="1" t="s">
        <v>506</v>
      </c>
    </row>
    <row r="1418" spans="1:19" ht="24" customHeight="1" x14ac:dyDescent="0.15">
      <c r="A1418" s="1" t="s">
        <v>119</v>
      </c>
      <c r="B1418" s="1" t="s">
        <v>120</v>
      </c>
      <c r="C1418" s="1">
        <v>2117</v>
      </c>
      <c r="D1418" s="18">
        <v>10</v>
      </c>
      <c r="E1418" s="18">
        <v>6.4829733100000002</v>
      </c>
      <c r="F1418" s="18">
        <v>-74.565244219999997</v>
      </c>
      <c r="G1418" s="1">
        <v>10</v>
      </c>
      <c r="H1418" s="1" t="s">
        <v>490</v>
      </c>
      <c r="I1418" s="1" t="s">
        <v>122</v>
      </c>
      <c r="J1418" s="1" t="s">
        <v>491</v>
      </c>
      <c r="K1418" s="1" t="s">
        <v>494</v>
      </c>
      <c r="L1418" s="1"/>
      <c r="M1418" s="1" t="s">
        <v>494</v>
      </c>
      <c r="N1418" s="1" t="s">
        <v>530</v>
      </c>
      <c r="O1418" s="1" t="s">
        <v>496</v>
      </c>
      <c r="P1418" s="20">
        <v>2</v>
      </c>
      <c r="Q1418" s="1" t="s">
        <v>531</v>
      </c>
      <c r="R1418" s="21" t="s">
        <v>519</v>
      </c>
      <c r="S1418" s="1" t="s">
        <v>506</v>
      </c>
    </row>
    <row r="1419" spans="1:19" ht="24" customHeight="1" x14ac:dyDescent="0.15">
      <c r="A1419" s="1" t="s">
        <v>119</v>
      </c>
      <c r="B1419" s="1" t="s">
        <v>120</v>
      </c>
      <c r="C1419" s="1">
        <v>2118</v>
      </c>
      <c r="D1419" s="18">
        <v>10</v>
      </c>
      <c r="E1419" s="18">
        <v>6.4830026700000003</v>
      </c>
      <c r="F1419" s="18">
        <v>-74.565328820000005</v>
      </c>
      <c r="G1419" s="1">
        <v>10</v>
      </c>
      <c r="H1419" s="1" t="s">
        <v>490</v>
      </c>
      <c r="I1419" s="1" t="s">
        <v>122</v>
      </c>
      <c r="J1419" s="1" t="s">
        <v>491</v>
      </c>
      <c r="K1419" s="1" t="s">
        <v>494</v>
      </c>
      <c r="L1419" s="1"/>
      <c r="M1419" s="1" t="s">
        <v>494</v>
      </c>
      <c r="N1419" s="1" t="s">
        <v>530</v>
      </c>
      <c r="O1419" s="1" t="s">
        <v>496</v>
      </c>
      <c r="P1419" s="20">
        <v>2</v>
      </c>
      <c r="Q1419" s="1" t="s">
        <v>531</v>
      </c>
      <c r="R1419" s="21" t="s">
        <v>519</v>
      </c>
      <c r="S1419" s="1" t="s">
        <v>506</v>
      </c>
    </row>
    <row r="1420" spans="1:19" ht="24" customHeight="1" x14ac:dyDescent="0.15">
      <c r="A1420" s="1" t="s">
        <v>119</v>
      </c>
      <c r="B1420" s="1" t="s">
        <v>120</v>
      </c>
      <c r="C1420" s="1">
        <v>2122</v>
      </c>
      <c r="D1420" s="18">
        <v>10</v>
      </c>
      <c r="E1420" s="18">
        <v>6.4831204500000004</v>
      </c>
      <c r="F1420" s="18">
        <v>-74.565666039999996</v>
      </c>
      <c r="G1420" s="1">
        <v>10</v>
      </c>
      <c r="H1420" s="1" t="s">
        <v>490</v>
      </c>
      <c r="I1420" s="1" t="s">
        <v>122</v>
      </c>
      <c r="J1420" s="1" t="s">
        <v>491</v>
      </c>
      <c r="K1420" s="1" t="s">
        <v>494</v>
      </c>
      <c r="L1420" s="1"/>
      <c r="M1420" s="1" t="s">
        <v>494</v>
      </c>
      <c r="N1420" s="1" t="s">
        <v>530</v>
      </c>
      <c r="O1420" s="1" t="s">
        <v>496</v>
      </c>
      <c r="P1420" s="20">
        <v>2</v>
      </c>
      <c r="Q1420" s="1" t="s">
        <v>531</v>
      </c>
      <c r="R1420" s="21" t="s">
        <v>519</v>
      </c>
      <c r="S1420" s="1" t="s">
        <v>506</v>
      </c>
    </row>
    <row r="1421" spans="1:19" ht="24" customHeight="1" x14ac:dyDescent="0.15">
      <c r="A1421" s="1" t="s">
        <v>119</v>
      </c>
      <c r="B1421" s="1" t="s">
        <v>120</v>
      </c>
      <c r="C1421" s="1">
        <v>2301</v>
      </c>
      <c r="D1421" s="18">
        <v>10</v>
      </c>
      <c r="E1421" s="18">
        <v>6.4856450600000004</v>
      </c>
      <c r="F1421" s="18">
        <v>-74.580493230000002</v>
      </c>
      <c r="G1421" s="1">
        <v>10</v>
      </c>
      <c r="H1421" s="1" t="s">
        <v>490</v>
      </c>
      <c r="I1421" s="1" t="s">
        <v>122</v>
      </c>
      <c r="J1421" s="1" t="s">
        <v>491</v>
      </c>
      <c r="K1421" s="1" t="s">
        <v>494</v>
      </c>
      <c r="L1421" s="1"/>
      <c r="M1421" s="1" t="s">
        <v>494</v>
      </c>
      <c r="N1421" s="1" t="s">
        <v>530</v>
      </c>
      <c r="O1421" s="1" t="s">
        <v>496</v>
      </c>
      <c r="P1421" s="20">
        <v>2</v>
      </c>
      <c r="Q1421" s="1" t="s">
        <v>531</v>
      </c>
      <c r="R1421" s="21" t="s">
        <v>519</v>
      </c>
      <c r="S1421" s="1" t="s">
        <v>506</v>
      </c>
    </row>
    <row r="1422" spans="1:19" ht="24" customHeight="1" x14ac:dyDescent="0.15">
      <c r="A1422" s="1" t="s">
        <v>119</v>
      </c>
      <c r="B1422" s="1" t="s">
        <v>120</v>
      </c>
      <c r="C1422" s="1">
        <v>2303</v>
      </c>
      <c r="D1422" s="18">
        <v>10</v>
      </c>
      <c r="E1422" s="18">
        <v>6.4855217100000004</v>
      </c>
      <c r="F1422" s="18">
        <v>-74.58062382</v>
      </c>
      <c r="G1422" s="1">
        <v>10</v>
      </c>
      <c r="H1422" s="1" t="s">
        <v>490</v>
      </c>
      <c r="I1422" s="1" t="s">
        <v>122</v>
      </c>
      <c r="J1422" s="1" t="s">
        <v>491</v>
      </c>
      <c r="K1422" s="1" t="s">
        <v>494</v>
      </c>
      <c r="L1422" s="1"/>
      <c r="M1422" s="1" t="s">
        <v>494</v>
      </c>
      <c r="N1422" s="1" t="s">
        <v>530</v>
      </c>
      <c r="O1422" s="1" t="s">
        <v>496</v>
      </c>
      <c r="P1422" s="20">
        <v>2</v>
      </c>
      <c r="Q1422" s="1" t="s">
        <v>531</v>
      </c>
      <c r="R1422" s="21" t="s">
        <v>519</v>
      </c>
      <c r="S1422" s="1" t="s">
        <v>506</v>
      </c>
    </row>
    <row r="1423" spans="1:19" ht="24" customHeight="1" x14ac:dyDescent="0.15">
      <c r="A1423" s="1" t="s">
        <v>119</v>
      </c>
      <c r="B1423" s="1" t="s">
        <v>120</v>
      </c>
      <c r="C1423" s="1">
        <v>2325</v>
      </c>
      <c r="D1423" s="18">
        <v>10</v>
      </c>
      <c r="E1423" s="18">
        <v>6.48410843</v>
      </c>
      <c r="F1423" s="18">
        <v>-74.58188294</v>
      </c>
      <c r="G1423" s="1">
        <v>10</v>
      </c>
      <c r="H1423" s="1" t="s">
        <v>490</v>
      </c>
      <c r="I1423" s="1" t="s">
        <v>122</v>
      </c>
      <c r="J1423" s="1" t="s">
        <v>491</v>
      </c>
      <c r="K1423" s="1" t="s">
        <v>494</v>
      </c>
      <c r="L1423" s="1"/>
      <c r="M1423" s="1" t="s">
        <v>494</v>
      </c>
      <c r="N1423" s="1" t="s">
        <v>530</v>
      </c>
      <c r="O1423" s="1" t="s">
        <v>496</v>
      </c>
      <c r="P1423" s="20">
        <v>2</v>
      </c>
      <c r="Q1423" s="1" t="s">
        <v>531</v>
      </c>
      <c r="R1423" s="21" t="s">
        <v>519</v>
      </c>
      <c r="S1423" s="1" t="s">
        <v>506</v>
      </c>
    </row>
    <row r="1424" spans="1:19" ht="24" customHeight="1" x14ac:dyDescent="0.15">
      <c r="A1424" s="1" t="s">
        <v>119</v>
      </c>
      <c r="B1424" s="1" t="s">
        <v>120</v>
      </c>
      <c r="C1424" s="1">
        <v>2700</v>
      </c>
      <c r="D1424" s="18">
        <v>10</v>
      </c>
      <c r="E1424" s="18">
        <v>6.4804637100000004</v>
      </c>
      <c r="F1424" s="18">
        <v>-74.554498659999993</v>
      </c>
      <c r="G1424" s="1">
        <v>10</v>
      </c>
      <c r="H1424" s="1" t="s">
        <v>490</v>
      </c>
      <c r="I1424" s="1" t="s">
        <v>122</v>
      </c>
      <c r="J1424" s="1" t="s">
        <v>513</v>
      </c>
      <c r="K1424" s="1" t="s">
        <v>494</v>
      </c>
      <c r="L1424" s="1" t="s">
        <v>493</v>
      </c>
      <c r="M1424" s="1" t="s">
        <v>494</v>
      </c>
      <c r="N1424" s="1" t="s">
        <v>507</v>
      </c>
      <c r="O1424" s="1" t="s">
        <v>496</v>
      </c>
      <c r="P1424" s="20">
        <v>2</v>
      </c>
      <c r="Q1424" s="1" t="s">
        <v>534</v>
      </c>
      <c r="R1424" s="21" t="s">
        <v>519</v>
      </c>
      <c r="S1424" s="1" t="s">
        <v>499</v>
      </c>
    </row>
    <row r="1425" spans="1:19" ht="24" customHeight="1" x14ac:dyDescent="0.15">
      <c r="A1425" s="1" t="s">
        <v>119</v>
      </c>
      <c r="B1425" s="1" t="s">
        <v>120</v>
      </c>
      <c r="C1425" s="1">
        <v>2837</v>
      </c>
      <c r="D1425" s="18">
        <v>10</v>
      </c>
      <c r="E1425" s="18">
        <v>6.4790925399999999</v>
      </c>
      <c r="F1425" s="18">
        <v>-74.619291720000007</v>
      </c>
      <c r="G1425" s="1">
        <v>10</v>
      </c>
      <c r="H1425" s="1" t="s">
        <v>490</v>
      </c>
      <c r="I1425" s="1" t="s">
        <v>122</v>
      </c>
      <c r="J1425" s="1" t="s">
        <v>491</v>
      </c>
      <c r="K1425" s="1" t="s">
        <v>494</v>
      </c>
      <c r="L1425" s="1"/>
      <c r="M1425" s="1" t="s">
        <v>494</v>
      </c>
      <c r="N1425" s="1" t="s">
        <v>530</v>
      </c>
      <c r="O1425" s="1" t="s">
        <v>496</v>
      </c>
      <c r="P1425" s="20">
        <v>2</v>
      </c>
      <c r="Q1425" s="1" t="s">
        <v>531</v>
      </c>
      <c r="R1425" s="21" t="s">
        <v>519</v>
      </c>
      <c r="S1425" s="1" t="s">
        <v>506</v>
      </c>
    </row>
    <row r="1426" spans="1:19" ht="24" customHeight="1" x14ac:dyDescent="0.15">
      <c r="A1426" s="1" t="s">
        <v>119</v>
      </c>
      <c r="B1426" s="1" t="s">
        <v>120</v>
      </c>
      <c r="C1426" s="1">
        <v>2895</v>
      </c>
      <c r="D1426" s="18">
        <v>10</v>
      </c>
      <c r="E1426" s="18">
        <v>6.4747452799999996</v>
      </c>
      <c r="F1426" s="18">
        <v>-74.621660919999997</v>
      </c>
      <c r="G1426" s="1">
        <v>10</v>
      </c>
      <c r="H1426" s="1" t="s">
        <v>490</v>
      </c>
      <c r="I1426" s="1" t="s">
        <v>122</v>
      </c>
      <c r="J1426" s="1" t="s">
        <v>491</v>
      </c>
      <c r="K1426" s="1" t="s">
        <v>494</v>
      </c>
      <c r="L1426" s="1"/>
      <c r="M1426" s="1" t="s">
        <v>494</v>
      </c>
      <c r="N1426" s="1" t="s">
        <v>530</v>
      </c>
      <c r="O1426" s="1" t="s">
        <v>496</v>
      </c>
      <c r="P1426" s="20">
        <v>2</v>
      </c>
      <c r="Q1426" s="1" t="s">
        <v>531</v>
      </c>
      <c r="R1426" s="21" t="s">
        <v>519</v>
      </c>
      <c r="S1426" s="1" t="s">
        <v>506</v>
      </c>
    </row>
    <row r="1427" spans="1:19" ht="24" customHeight="1" x14ac:dyDescent="0.15">
      <c r="A1427" s="1" t="s">
        <v>119</v>
      </c>
      <c r="B1427" s="1" t="s">
        <v>120</v>
      </c>
      <c r="C1427" s="1">
        <v>3344</v>
      </c>
      <c r="D1427" s="18">
        <v>10</v>
      </c>
      <c r="E1427" s="18">
        <v>6.4466736200000003</v>
      </c>
      <c r="F1427" s="18">
        <v>-74.646475370000005</v>
      </c>
      <c r="G1427" s="1">
        <v>10</v>
      </c>
      <c r="H1427" s="1" t="s">
        <v>490</v>
      </c>
      <c r="I1427" s="1" t="s">
        <v>122</v>
      </c>
      <c r="J1427" s="1" t="s">
        <v>491</v>
      </c>
      <c r="K1427" s="1" t="s">
        <v>494</v>
      </c>
      <c r="L1427" s="1"/>
      <c r="M1427" s="1" t="s">
        <v>494</v>
      </c>
      <c r="N1427" s="1" t="s">
        <v>530</v>
      </c>
      <c r="O1427" s="1" t="s">
        <v>496</v>
      </c>
      <c r="P1427" s="20">
        <v>2</v>
      </c>
      <c r="Q1427" s="1" t="s">
        <v>531</v>
      </c>
      <c r="R1427" s="21" t="s">
        <v>519</v>
      </c>
      <c r="S1427" s="1" t="s">
        <v>506</v>
      </c>
    </row>
    <row r="1428" spans="1:19" ht="24" customHeight="1" x14ac:dyDescent="0.15">
      <c r="A1428" s="1" t="s">
        <v>119</v>
      </c>
      <c r="B1428" s="1" t="s">
        <v>120</v>
      </c>
      <c r="C1428" s="1">
        <v>3345</v>
      </c>
      <c r="D1428" s="18">
        <v>10</v>
      </c>
      <c r="E1428" s="18">
        <v>6.4466197799999998</v>
      </c>
      <c r="F1428" s="18">
        <v>-74.646547940000005</v>
      </c>
      <c r="G1428" s="1">
        <v>10</v>
      </c>
      <c r="H1428" s="1" t="s">
        <v>490</v>
      </c>
      <c r="I1428" s="1" t="s">
        <v>122</v>
      </c>
      <c r="J1428" s="1" t="s">
        <v>491</v>
      </c>
      <c r="K1428" s="1" t="s">
        <v>494</v>
      </c>
      <c r="L1428" s="1"/>
      <c r="M1428" s="1" t="s">
        <v>494</v>
      </c>
      <c r="N1428" s="1" t="s">
        <v>530</v>
      </c>
      <c r="O1428" s="1" t="s">
        <v>496</v>
      </c>
      <c r="P1428" s="20">
        <v>2</v>
      </c>
      <c r="Q1428" s="1" t="s">
        <v>531</v>
      </c>
      <c r="R1428" s="21" t="s">
        <v>519</v>
      </c>
      <c r="S1428" s="1" t="s">
        <v>506</v>
      </c>
    </row>
    <row r="1429" spans="1:19" ht="24" customHeight="1" x14ac:dyDescent="0.15">
      <c r="A1429" s="1" t="s">
        <v>119</v>
      </c>
      <c r="B1429" s="1" t="s">
        <v>120</v>
      </c>
      <c r="C1429" s="1">
        <v>4010</v>
      </c>
      <c r="D1429" s="18">
        <v>10</v>
      </c>
      <c r="E1429" s="18">
        <v>6.4722545399999998</v>
      </c>
      <c r="F1429" s="18">
        <v>-74.68592452</v>
      </c>
      <c r="G1429" s="1">
        <v>10</v>
      </c>
      <c r="H1429" s="1" t="s">
        <v>490</v>
      </c>
      <c r="I1429" s="1" t="s">
        <v>122</v>
      </c>
      <c r="J1429" s="1" t="s">
        <v>504</v>
      </c>
      <c r="K1429" s="1" t="s">
        <v>494</v>
      </c>
      <c r="L1429" s="1"/>
      <c r="M1429" s="1" t="s">
        <v>494</v>
      </c>
      <c r="N1429" s="1" t="s">
        <v>507</v>
      </c>
      <c r="O1429" s="1" t="s">
        <v>496</v>
      </c>
      <c r="P1429" s="20">
        <v>2</v>
      </c>
      <c r="Q1429" s="1" t="s">
        <v>533</v>
      </c>
      <c r="R1429" s="21" t="s">
        <v>519</v>
      </c>
      <c r="S1429" s="1" t="s">
        <v>506</v>
      </c>
    </row>
    <row r="1430" spans="1:19" ht="24" customHeight="1" x14ac:dyDescent="0.15">
      <c r="A1430" s="1" t="s">
        <v>119</v>
      </c>
      <c r="B1430" s="1" t="s">
        <v>120</v>
      </c>
      <c r="C1430" s="1">
        <v>4043</v>
      </c>
      <c r="D1430" s="18">
        <v>10</v>
      </c>
      <c r="E1430" s="18">
        <v>6.4736913700000001</v>
      </c>
      <c r="F1430" s="18">
        <v>-74.68851196</v>
      </c>
      <c r="G1430" s="1">
        <v>10</v>
      </c>
      <c r="H1430" s="1" t="s">
        <v>490</v>
      </c>
      <c r="I1430" s="1" t="s">
        <v>122</v>
      </c>
      <c r="J1430" s="1" t="s">
        <v>504</v>
      </c>
      <c r="K1430" s="1" t="s">
        <v>494</v>
      </c>
      <c r="L1430" s="1"/>
      <c r="M1430" s="1" t="s">
        <v>494</v>
      </c>
      <c r="N1430" s="1" t="s">
        <v>507</v>
      </c>
      <c r="O1430" s="1" t="s">
        <v>496</v>
      </c>
      <c r="P1430" s="20">
        <v>2</v>
      </c>
      <c r="Q1430" s="1" t="s">
        <v>533</v>
      </c>
      <c r="R1430" s="21" t="s">
        <v>519</v>
      </c>
      <c r="S1430" s="1" t="s">
        <v>506</v>
      </c>
    </row>
    <row r="1431" spans="1:19" ht="24" customHeight="1" x14ac:dyDescent="0.15">
      <c r="A1431" s="1" t="s">
        <v>119</v>
      </c>
      <c r="B1431" s="1" t="s">
        <v>120</v>
      </c>
      <c r="C1431" s="1">
        <v>4062</v>
      </c>
      <c r="D1431" s="18">
        <v>10</v>
      </c>
      <c r="E1431" s="18">
        <v>6.4741754499999997</v>
      </c>
      <c r="F1431" s="18">
        <v>-74.690146679999998</v>
      </c>
      <c r="G1431" s="1">
        <v>10</v>
      </c>
      <c r="H1431" s="1" t="s">
        <v>490</v>
      </c>
      <c r="I1431" s="1" t="s">
        <v>122</v>
      </c>
      <c r="J1431" s="1" t="s">
        <v>504</v>
      </c>
      <c r="K1431" s="1" t="s">
        <v>494</v>
      </c>
      <c r="L1431" s="1"/>
      <c r="M1431" s="1" t="s">
        <v>494</v>
      </c>
      <c r="N1431" s="1" t="s">
        <v>507</v>
      </c>
      <c r="O1431" s="1" t="s">
        <v>496</v>
      </c>
      <c r="P1431" s="20">
        <v>2</v>
      </c>
      <c r="Q1431" s="1" t="s">
        <v>533</v>
      </c>
      <c r="R1431" s="21" t="s">
        <v>519</v>
      </c>
      <c r="S1431" s="1" t="s">
        <v>506</v>
      </c>
    </row>
    <row r="1432" spans="1:19" ht="24" customHeight="1" x14ac:dyDescent="0.15">
      <c r="A1432" s="1" t="s">
        <v>119</v>
      </c>
      <c r="B1432" s="1" t="s">
        <v>120</v>
      </c>
      <c r="C1432" s="1">
        <v>4695</v>
      </c>
      <c r="D1432" s="18">
        <v>10</v>
      </c>
      <c r="E1432" s="18">
        <v>6.4904459799999996</v>
      </c>
      <c r="F1432" s="18">
        <v>-74.736973750000004</v>
      </c>
      <c r="G1432" s="1">
        <v>10</v>
      </c>
      <c r="H1432" s="1" t="s">
        <v>490</v>
      </c>
      <c r="I1432" s="1" t="s">
        <v>122</v>
      </c>
      <c r="J1432" s="1" t="s">
        <v>491</v>
      </c>
      <c r="K1432" s="1" t="s">
        <v>494</v>
      </c>
      <c r="L1432" s="1"/>
      <c r="M1432" s="1" t="s">
        <v>494</v>
      </c>
      <c r="N1432" s="1" t="s">
        <v>530</v>
      </c>
      <c r="O1432" s="1" t="s">
        <v>496</v>
      </c>
      <c r="P1432" s="20">
        <v>2</v>
      </c>
      <c r="Q1432" s="1" t="s">
        <v>531</v>
      </c>
      <c r="R1432" s="21" t="s">
        <v>519</v>
      </c>
      <c r="S1432" s="1" t="s">
        <v>506</v>
      </c>
    </row>
    <row r="1433" spans="1:19" ht="24" customHeight="1" x14ac:dyDescent="0.15">
      <c r="A1433" s="1" t="s">
        <v>119</v>
      </c>
      <c r="B1433" s="1" t="s">
        <v>120</v>
      </c>
      <c r="C1433" s="1">
        <v>4696</v>
      </c>
      <c r="D1433" s="18">
        <v>10</v>
      </c>
      <c r="E1433" s="18">
        <v>6.49053302</v>
      </c>
      <c r="F1433" s="18">
        <v>-74.736998220000004</v>
      </c>
      <c r="G1433" s="1">
        <v>10</v>
      </c>
      <c r="H1433" s="1" t="s">
        <v>490</v>
      </c>
      <c r="I1433" s="1" t="s">
        <v>122</v>
      </c>
      <c r="J1433" s="1" t="s">
        <v>491</v>
      </c>
      <c r="K1433" s="1" t="s">
        <v>494</v>
      </c>
      <c r="L1433" s="1"/>
      <c r="M1433" s="1" t="s">
        <v>494</v>
      </c>
      <c r="N1433" s="1" t="s">
        <v>530</v>
      </c>
      <c r="O1433" s="1" t="s">
        <v>496</v>
      </c>
      <c r="P1433" s="20">
        <v>2</v>
      </c>
      <c r="Q1433" s="1" t="s">
        <v>531</v>
      </c>
      <c r="R1433" s="21" t="s">
        <v>519</v>
      </c>
      <c r="S1433" s="1" t="s">
        <v>506</v>
      </c>
    </row>
    <row r="1434" spans="1:19" ht="24" customHeight="1" x14ac:dyDescent="0.15">
      <c r="A1434" s="1" t="s">
        <v>119</v>
      </c>
      <c r="B1434" s="1" t="s">
        <v>120</v>
      </c>
      <c r="C1434" s="1">
        <v>4710</v>
      </c>
      <c r="D1434" s="18">
        <v>10</v>
      </c>
      <c r="E1434" s="18">
        <v>6.49162251</v>
      </c>
      <c r="F1434" s="18">
        <v>-74.737610079999996</v>
      </c>
      <c r="G1434" s="1">
        <v>10</v>
      </c>
      <c r="H1434" s="1" t="s">
        <v>490</v>
      </c>
      <c r="I1434" s="1" t="s">
        <v>122</v>
      </c>
      <c r="J1434" s="1" t="s">
        <v>491</v>
      </c>
      <c r="K1434" s="1" t="s">
        <v>494</v>
      </c>
      <c r="L1434" s="1"/>
      <c r="M1434" s="1" t="s">
        <v>494</v>
      </c>
      <c r="N1434" s="1" t="s">
        <v>530</v>
      </c>
      <c r="O1434" s="1" t="s">
        <v>496</v>
      </c>
      <c r="P1434" s="20">
        <v>2</v>
      </c>
      <c r="Q1434" s="1" t="s">
        <v>531</v>
      </c>
      <c r="R1434" s="21" t="s">
        <v>519</v>
      </c>
      <c r="S1434" s="1" t="s">
        <v>506</v>
      </c>
    </row>
    <row r="1435" spans="1:19" ht="24" customHeight="1" x14ac:dyDescent="0.15">
      <c r="A1435" s="1" t="s">
        <v>119</v>
      </c>
      <c r="B1435" s="1" t="s">
        <v>120</v>
      </c>
      <c r="C1435" s="1">
        <v>4711</v>
      </c>
      <c r="D1435" s="18">
        <v>10</v>
      </c>
      <c r="E1435" s="18">
        <v>6.4916918800000003</v>
      </c>
      <c r="F1435" s="18">
        <v>-74.737667860000002</v>
      </c>
      <c r="G1435" s="1">
        <v>10</v>
      </c>
      <c r="H1435" s="1" t="s">
        <v>490</v>
      </c>
      <c r="I1435" s="1" t="s">
        <v>122</v>
      </c>
      <c r="J1435" s="1" t="s">
        <v>491</v>
      </c>
      <c r="K1435" s="1" t="s">
        <v>494</v>
      </c>
      <c r="L1435" s="1"/>
      <c r="M1435" s="1" t="s">
        <v>494</v>
      </c>
      <c r="N1435" s="1" t="s">
        <v>530</v>
      </c>
      <c r="O1435" s="1" t="s">
        <v>496</v>
      </c>
      <c r="P1435" s="20">
        <v>2</v>
      </c>
      <c r="Q1435" s="1" t="s">
        <v>531</v>
      </c>
      <c r="R1435" s="21" t="s">
        <v>519</v>
      </c>
      <c r="S1435" s="1" t="s">
        <v>506</v>
      </c>
    </row>
    <row r="1436" spans="1:19" ht="24" customHeight="1" x14ac:dyDescent="0.15">
      <c r="A1436" s="1" t="s">
        <v>119</v>
      </c>
      <c r="B1436" s="1" t="s">
        <v>120</v>
      </c>
      <c r="C1436" s="1">
        <v>4753</v>
      </c>
      <c r="D1436" s="18">
        <v>10</v>
      </c>
      <c r="E1436" s="18">
        <v>6.4945367300000001</v>
      </c>
      <c r="F1436" s="18">
        <v>-74.740154590000003</v>
      </c>
      <c r="G1436" s="1">
        <v>10</v>
      </c>
      <c r="H1436" s="1" t="s">
        <v>490</v>
      </c>
      <c r="I1436" s="1" t="s">
        <v>122</v>
      </c>
      <c r="J1436" s="1" t="s">
        <v>491</v>
      </c>
      <c r="K1436" s="1" t="s">
        <v>494</v>
      </c>
      <c r="L1436" s="1"/>
      <c r="M1436" s="1" t="s">
        <v>494</v>
      </c>
      <c r="N1436" s="1" t="s">
        <v>530</v>
      </c>
      <c r="O1436" s="1" t="s">
        <v>496</v>
      </c>
      <c r="P1436" s="20">
        <v>2</v>
      </c>
      <c r="Q1436" s="1" t="s">
        <v>531</v>
      </c>
      <c r="R1436" s="21" t="s">
        <v>519</v>
      </c>
      <c r="S1436" s="1" t="s">
        <v>506</v>
      </c>
    </row>
    <row r="1437" spans="1:19" ht="24" customHeight="1" x14ac:dyDescent="0.15">
      <c r="A1437" s="1" t="s">
        <v>119</v>
      </c>
      <c r="B1437" s="1" t="s">
        <v>120</v>
      </c>
      <c r="C1437" s="1">
        <v>4761</v>
      </c>
      <c r="D1437" s="18">
        <v>10</v>
      </c>
      <c r="E1437" s="18">
        <v>6.4951164800000001</v>
      </c>
      <c r="F1437" s="18">
        <v>-74.740564750000004</v>
      </c>
      <c r="G1437" s="1">
        <v>10</v>
      </c>
      <c r="H1437" s="1" t="s">
        <v>490</v>
      </c>
      <c r="I1437" s="1" t="s">
        <v>122</v>
      </c>
      <c r="J1437" s="1" t="s">
        <v>491</v>
      </c>
      <c r="K1437" s="1" t="s">
        <v>494</v>
      </c>
      <c r="L1437" s="1"/>
      <c r="M1437" s="1" t="s">
        <v>494</v>
      </c>
      <c r="N1437" s="1" t="s">
        <v>530</v>
      </c>
      <c r="O1437" s="1" t="s">
        <v>496</v>
      </c>
      <c r="P1437" s="20">
        <v>2</v>
      </c>
      <c r="Q1437" s="1" t="s">
        <v>531</v>
      </c>
      <c r="R1437" s="21" t="s">
        <v>519</v>
      </c>
      <c r="S1437" s="1" t="s">
        <v>506</v>
      </c>
    </row>
    <row r="1438" spans="1:19" ht="24" customHeight="1" x14ac:dyDescent="0.15">
      <c r="A1438" s="1" t="s">
        <v>119</v>
      </c>
      <c r="B1438" s="1" t="s">
        <v>120</v>
      </c>
      <c r="C1438" s="1">
        <v>4773</v>
      </c>
      <c r="D1438" s="18">
        <v>10</v>
      </c>
      <c r="E1438" s="18">
        <v>6.4959703400000004</v>
      </c>
      <c r="F1438" s="18">
        <v>-74.741106509999995</v>
      </c>
      <c r="G1438" s="1">
        <v>10</v>
      </c>
      <c r="H1438" s="1" t="s">
        <v>490</v>
      </c>
      <c r="I1438" s="1" t="s">
        <v>122</v>
      </c>
      <c r="J1438" s="1" t="s">
        <v>491</v>
      </c>
      <c r="K1438" s="1" t="s">
        <v>494</v>
      </c>
      <c r="L1438" s="1"/>
      <c r="M1438" s="1" t="s">
        <v>494</v>
      </c>
      <c r="N1438" s="1" t="s">
        <v>530</v>
      </c>
      <c r="O1438" s="1" t="s">
        <v>496</v>
      </c>
      <c r="P1438" s="20">
        <v>2</v>
      </c>
      <c r="Q1438" s="1" t="s">
        <v>531</v>
      </c>
      <c r="R1438" s="21" t="s">
        <v>519</v>
      </c>
      <c r="S1438" s="1" t="s">
        <v>506</v>
      </c>
    </row>
    <row r="1439" spans="1:19" ht="24" customHeight="1" x14ac:dyDescent="0.15">
      <c r="A1439" s="1" t="s">
        <v>119</v>
      </c>
      <c r="B1439" s="1" t="s">
        <v>120</v>
      </c>
      <c r="C1439" s="1">
        <v>4774</v>
      </c>
      <c r="D1439" s="18">
        <v>10</v>
      </c>
      <c r="E1439" s="18">
        <v>6.49605253</v>
      </c>
      <c r="F1439" s="18">
        <v>-74.741138530000001</v>
      </c>
      <c r="G1439" s="1">
        <v>10</v>
      </c>
      <c r="H1439" s="1" t="s">
        <v>490</v>
      </c>
      <c r="I1439" s="1" t="s">
        <v>122</v>
      </c>
      <c r="J1439" s="1" t="s">
        <v>491</v>
      </c>
      <c r="K1439" s="1" t="s">
        <v>494</v>
      </c>
      <c r="L1439" s="1"/>
      <c r="M1439" s="1" t="s">
        <v>494</v>
      </c>
      <c r="N1439" s="1" t="s">
        <v>530</v>
      </c>
      <c r="O1439" s="1" t="s">
        <v>496</v>
      </c>
      <c r="P1439" s="20">
        <v>2</v>
      </c>
      <c r="Q1439" s="1" t="s">
        <v>531</v>
      </c>
      <c r="R1439" s="21" t="s">
        <v>519</v>
      </c>
      <c r="S1439" s="1" t="s">
        <v>506</v>
      </c>
    </row>
    <row r="1440" spans="1:19" ht="24" customHeight="1" x14ac:dyDescent="0.15">
      <c r="A1440" s="1" t="s">
        <v>119</v>
      </c>
      <c r="B1440" s="1" t="s">
        <v>120</v>
      </c>
      <c r="C1440" s="1">
        <v>4775</v>
      </c>
      <c r="D1440" s="18">
        <v>10</v>
      </c>
      <c r="E1440" s="18">
        <v>6.4961345599999998</v>
      </c>
      <c r="F1440" s="18">
        <v>-74.74117468</v>
      </c>
      <c r="G1440" s="1">
        <v>10</v>
      </c>
      <c r="H1440" s="1" t="s">
        <v>490</v>
      </c>
      <c r="I1440" s="1" t="s">
        <v>122</v>
      </c>
      <c r="J1440" s="1" t="s">
        <v>491</v>
      </c>
      <c r="K1440" s="1" t="s">
        <v>494</v>
      </c>
      <c r="L1440" s="1"/>
      <c r="M1440" s="1" t="s">
        <v>494</v>
      </c>
      <c r="N1440" s="1" t="s">
        <v>530</v>
      </c>
      <c r="O1440" s="1" t="s">
        <v>496</v>
      </c>
      <c r="P1440" s="20">
        <v>2</v>
      </c>
      <c r="Q1440" s="1" t="s">
        <v>531</v>
      </c>
      <c r="R1440" s="21" t="s">
        <v>519</v>
      </c>
      <c r="S1440" s="1" t="s">
        <v>506</v>
      </c>
    </row>
    <row r="1441" spans="1:19" ht="24" customHeight="1" x14ac:dyDescent="0.15">
      <c r="A1441" s="1" t="s">
        <v>119</v>
      </c>
      <c r="B1441" s="1" t="s">
        <v>120</v>
      </c>
      <c r="C1441" s="1">
        <v>4845</v>
      </c>
      <c r="D1441" s="18">
        <v>10</v>
      </c>
      <c r="E1441" s="18">
        <v>6.5001229499999997</v>
      </c>
      <c r="F1441" s="18">
        <v>-74.745255159999999</v>
      </c>
      <c r="G1441" s="1">
        <v>10</v>
      </c>
      <c r="H1441" s="1" t="s">
        <v>490</v>
      </c>
      <c r="I1441" s="1" t="s">
        <v>122</v>
      </c>
      <c r="J1441" s="1" t="s">
        <v>491</v>
      </c>
      <c r="K1441" s="1" t="s">
        <v>494</v>
      </c>
      <c r="L1441" s="1"/>
      <c r="M1441" s="1" t="s">
        <v>494</v>
      </c>
      <c r="N1441" s="1" t="s">
        <v>530</v>
      </c>
      <c r="O1441" s="1" t="s">
        <v>496</v>
      </c>
      <c r="P1441" s="20">
        <v>2</v>
      </c>
      <c r="Q1441" s="1" t="s">
        <v>531</v>
      </c>
      <c r="R1441" s="21" t="s">
        <v>519</v>
      </c>
      <c r="S1441" s="1" t="s">
        <v>506</v>
      </c>
    </row>
    <row r="1442" spans="1:19" ht="24" customHeight="1" x14ac:dyDescent="0.15">
      <c r="A1442" s="1" t="s">
        <v>119</v>
      </c>
      <c r="B1442" s="1" t="s">
        <v>120</v>
      </c>
      <c r="C1442" s="1">
        <v>4879</v>
      </c>
      <c r="D1442" s="18">
        <v>10</v>
      </c>
      <c r="E1442" s="18">
        <v>6.5000554199999998</v>
      </c>
      <c r="F1442" s="18">
        <v>-74.748150760000001</v>
      </c>
      <c r="G1442" s="1">
        <v>10</v>
      </c>
      <c r="H1442" s="1" t="s">
        <v>490</v>
      </c>
      <c r="I1442" s="1" t="s">
        <v>122</v>
      </c>
      <c r="J1442" s="1" t="s">
        <v>491</v>
      </c>
      <c r="K1442" s="1" t="s">
        <v>494</v>
      </c>
      <c r="L1442" s="1"/>
      <c r="M1442" s="1" t="s">
        <v>494</v>
      </c>
      <c r="N1442" s="1" t="s">
        <v>530</v>
      </c>
      <c r="O1442" s="1" t="s">
        <v>496</v>
      </c>
      <c r="P1442" s="20">
        <v>2</v>
      </c>
      <c r="Q1442" s="1" t="s">
        <v>531</v>
      </c>
      <c r="R1442" s="21" t="s">
        <v>519</v>
      </c>
      <c r="S1442" s="1" t="s">
        <v>506</v>
      </c>
    </row>
    <row r="1443" spans="1:19" ht="24" customHeight="1" x14ac:dyDescent="0.15">
      <c r="A1443" s="1" t="s">
        <v>119</v>
      </c>
      <c r="B1443" s="1" t="s">
        <v>120</v>
      </c>
      <c r="C1443" s="1">
        <v>4880</v>
      </c>
      <c r="D1443" s="18">
        <v>10</v>
      </c>
      <c r="E1443" s="18">
        <v>6.5000480600000001</v>
      </c>
      <c r="F1443" s="18">
        <v>-74.748240839999994</v>
      </c>
      <c r="G1443" s="1">
        <v>10</v>
      </c>
      <c r="H1443" s="1" t="s">
        <v>490</v>
      </c>
      <c r="I1443" s="1" t="s">
        <v>122</v>
      </c>
      <c r="J1443" s="1" t="s">
        <v>491</v>
      </c>
      <c r="K1443" s="1" t="s">
        <v>494</v>
      </c>
      <c r="L1443" s="1"/>
      <c r="M1443" s="1" t="s">
        <v>494</v>
      </c>
      <c r="N1443" s="1" t="s">
        <v>530</v>
      </c>
      <c r="O1443" s="1" t="s">
        <v>496</v>
      </c>
      <c r="P1443" s="20">
        <v>2</v>
      </c>
      <c r="Q1443" s="1" t="s">
        <v>531</v>
      </c>
      <c r="R1443" s="21" t="s">
        <v>519</v>
      </c>
      <c r="S1443" s="1" t="s">
        <v>506</v>
      </c>
    </row>
    <row r="1444" spans="1:19" ht="24" customHeight="1" x14ac:dyDescent="0.15">
      <c r="A1444" s="1" t="s">
        <v>119</v>
      </c>
      <c r="B1444" s="1" t="s">
        <v>120</v>
      </c>
      <c r="C1444" s="1">
        <v>4892</v>
      </c>
      <c r="D1444" s="18">
        <v>10</v>
      </c>
      <c r="E1444" s="18">
        <v>6.49967177</v>
      </c>
      <c r="F1444" s="18">
        <v>-74.749190139999996</v>
      </c>
      <c r="G1444" s="1">
        <v>10</v>
      </c>
      <c r="H1444" s="1" t="s">
        <v>490</v>
      </c>
      <c r="I1444" s="1" t="s">
        <v>122</v>
      </c>
      <c r="J1444" s="1" t="s">
        <v>491</v>
      </c>
      <c r="K1444" s="1" t="s">
        <v>494</v>
      </c>
      <c r="L1444" s="1"/>
      <c r="M1444" s="1" t="s">
        <v>494</v>
      </c>
      <c r="N1444" s="1" t="s">
        <v>530</v>
      </c>
      <c r="O1444" s="1" t="s">
        <v>496</v>
      </c>
      <c r="P1444" s="20">
        <v>2</v>
      </c>
      <c r="Q1444" s="1" t="s">
        <v>531</v>
      </c>
      <c r="R1444" s="21" t="s">
        <v>519</v>
      </c>
      <c r="S1444" s="1" t="s">
        <v>506</v>
      </c>
    </row>
    <row r="1445" spans="1:19" ht="24" customHeight="1" x14ac:dyDescent="0.15">
      <c r="A1445" s="1" t="s">
        <v>119</v>
      </c>
      <c r="B1445" s="1" t="s">
        <v>120</v>
      </c>
      <c r="C1445" s="1">
        <v>4893</v>
      </c>
      <c r="D1445" s="18">
        <v>10</v>
      </c>
      <c r="E1445" s="18">
        <v>6.49963421</v>
      </c>
      <c r="F1445" s="18">
        <v>-74.749266919999997</v>
      </c>
      <c r="G1445" s="1">
        <v>10</v>
      </c>
      <c r="H1445" s="1" t="s">
        <v>490</v>
      </c>
      <c r="I1445" s="1" t="s">
        <v>122</v>
      </c>
      <c r="J1445" s="1" t="s">
        <v>491</v>
      </c>
      <c r="K1445" s="1" t="s">
        <v>494</v>
      </c>
      <c r="L1445" s="1"/>
      <c r="M1445" s="1" t="s">
        <v>494</v>
      </c>
      <c r="N1445" s="1" t="s">
        <v>530</v>
      </c>
      <c r="O1445" s="1" t="s">
        <v>496</v>
      </c>
      <c r="P1445" s="20">
        <v>2</v>
      </c>
      <c r="Q1445" s="1" t="s">
        <v>531</v>
      </c>
      <c r="R1445" s="21" t="s">
        <v>519</v>
      </c>
      <c r="S1445" s="1" t="s">
        <v>506</v>
      </c>
    </row>
    <row r="1446" spans="1:19" ht="24" customHeight="1" x14ac:dyDescent="0.15">
      <c r="A1446" s="1" t="s">
        <v>119</v>
      </c>
      <c r="B1446" s="1" t="s">
        <v>120</v>
      </c>
      <c r="C1446" s="1">
        <v>4896</v>
      </c>
      <c r="D1446" s="18">
        <v>10</v>
      </c>
      <c r="E1446" s="18">
        <v>6.4995127899999998</v>
      </c>
      <c r="F1446" s="18">
        <v>-74.749505929999998</v>
      </c>
      <c r="G1446" s="1">
        <v>10</v>
      </c>
      <c r="H1446" s="1" t="s">
        <v>490</v>
      </c>
      <c r="I1446" s="1" t="s">
        <v>122</v>
      </c>
      <c r="J1446" s="1" t="s">
        <v>491</v>
      </c>
      <c r="K1446" s="1" t="s">
        <v>494</v>
      </c>
      <c r="L1446" s="1"/>
      <c r="M1446" s="1" t="s">
        <v>494</v>
      </c>
      <c r="N1446" s="1" t="s">
        <v>530</v>
      </c>
      <c r="O1446" s="1" t="s">
        <v>496</v>
      </c>
      <c r="P1446" s="20">
        <v>2</v>
      </c>
      <c r="Q1446" s="1" t="s">
        <v>531</v>
      </c>
      <c r="R1446" s="21" t="s">
        <v>519</v>
      </c>
      <c r="S1446" s="1" t="s">
        <v>506</v>
      </c>
    </row>
    <row r="1447" spans="1:19" ht="24" customHeight="1" x14ac:dyDescent="0.15">
      <c r="A1447" s="1" t="s">
        <v>119</v>
      </c>
      <c r="B1447" s="1" t="s">
        <v>120</v>
      </c>
      <c r="C1447" s="1">
        <v>4897</v>
      </c>
      <c r="D1447" s="18">
        <v>10</v>
      </c>
      <c r="E1447" s="18">
        <v>6.4994665899999999</v>
      </c>
      <c r="F1447" s="18">
        <v>-74.749583319999999</v>
      </c>
      <c r="G1447" s="1">
        <v>10</v>
      </c>
      <c r="H1447" s="1" t="s">
        <v>490</v>
      </c>
      <c r="I1447" s="1" t="s">
        <v>122</v>
      </c>
      <c r="J1447" s="1" t="s">
        <v>491</v>
      </c>
      <c r="K1447" s="1" t="s">
        <v>494</v>
      </c>
      <c r="L1447" s="1"/>
      <c r="M1447" s="1" t="s">
        <v>494</v>
      </c>
      <c r="N1447" s="1" t="s">
        <v>530</v>
      </c>
      <c r="O1447" s="1" t="s">
        <v>496</v>
      </c>
      <c r="P1447" s="20">
        <v>2</v>
      </c>
      <c r="Q1447" s="1" t="s">
        <v>531</v>
      </c>
      <c r="R1447" s="21" t="s">
        <v>519</v>
      </c>
      <c r="S1447" s="1" t="s">
        <v>506</v>
      </c>
    </row>
    <row r="1448" spans="1:19" ht="24" customHeight="1" x14ac:dyDescent="0.15">
      <c r="A1448" s="1" t="s">
        <v>119</v>
      </c>
      <c r="B1448" s="1" t="s">
        <v>120</v>
      </c>
      <c r="C1448" s="1">
        <v>4947</v>
      </c>
      <c r="D1448" s="18">
        <v>10</v>
      </c>
      <c r="E1448" s="18">
        <v>6.5005792900000001</v>
      </c>
      <c r="F1448" s="18">
        <v>-74.753533020000006</v>
      </c>
      <c r="G1448" s="1">
        <v>10</v>
      </c>
      <c r="H1448" s="1" t="s">
        <v>490</v>
      </c>
      <c r="I1448" s="1" t="s">
        <v>122</v>
      </c>
      <c r="J1448" s="1" t="s">
        <v>491</v>
      </c>
      <c r="K1448" s="1" t="s">
        <v>494</v>
      </c>
      <c r="L1448" s="1"/>
      <c r="M1448" s="1" t="s">
        <v>494</v>
      </c>
      <c r="N1448" s="1" t="s">
        <v>530</v>
      </c>
      <c r="O1448" s="1" t="s">
        <v>496</v>
      </c>
      <c r="P1448" s="20">
        <v>2</v>
      </c>
      <c r="Q1448" s="1" t="s">
        <v>531</v>
      </c>
      <c r="R1448" s="21" t="s">
        <v>519</v>
      </c>
      <c r="S1448" s="1" t="s">
        <v>506</v>
      </c>
    </row>
    <row r="1449" spans="1:19" ht="24" customHeight="1" x14ac:dyDescent="0.15">
      <c r="A1449" s="1" t="s">
        <v>119</v>
      </c>
      <c r="B1449" s="1" t="s">
        <v>120</v>
      </c>
      <c r="C1449" s="1">
        <v>4950</v>
      </c>
      <c r="D1449" s="18">
        <v>10</v>
      </c>
      <c r="E1449" s="18">
        <v>6.5006400800000002</v>
      </c>
      <c r="F1449" s="18">
        <v>-74.753779370000004</v>
      </c>
      <c r="G1449" s="1">
        <v>10</v>
      </c>
      <c r="H1449" s="1" t="s">
        <v>490</v>
      </c>
      <c r="I1449" s="1" t="s">
        <v>122</v>
      </c>
      <c r="J1449" s="1" t="s">
        <v>491</v>
      </c>
      <c r="K1449" s="1" t="s">
        <v>494</v>
      </c>
      <c r="L1449" s="1"/>
      <c r="M1449" s="1" t="s">
        <v>494</v>
      </c>
      <c r="N1449" s="1" t="s">
        <v>530</v>
      </c>
      <c r="O1449" s="1" t="s">
        <v>496</v>
      </c>
      <c r="P1449" s="20">
        <v>2</v>
      </c>
      <c r="Q1449" s="1" t="s">
        <v>531</v>
      </c>
      <c r="R1449" s="21" t="s">
        <v>519</v>
      </c>
      <c r="S1449" s="1" t="s">
        <v>506</v>
      </c>
    </row>
    <row r="1450" spans="1:19" ht="24" customHeight="1" x14ac:dyDescent="0.15">
      <c r="A1450" s="1" t="s">
        <v>119</v>
      </c>
      <c r="B1450" s="1" t="s">
        <v>120</v>
      </c>
      <c r="C1450" s="1">
        <v>5002</v>
      </c>
      <c r="D1450" s="18">
        <v>10</v>
      </c>
      <c r="E1450" s="18">
        <v>6.5031127700000004</v>
      </c>
      <c r="F1450" s="18">
        <v>-74.757634920000001</v>
      </c>
      <c r="G1450" s="1">
        <v>10</v>
      </c>
      <c r="H1450" s="1" t="s">
        <v>490</v>
      </c>
      <c r="I1450" s="1" t="s">
        <v>122</v>
      </c>
      <c r="J1450" s="1" t="s">
        <v>491</v>
      </c>
      <c r="K1450" s="1" t="s">
        <v>494</v>
      </c>
      <c r="L1450" s="1"/>
      <c r="M1450" s="1" t="s">
        <v>494</v>
      </c>
      <c r="N1450" s="1" t="s">
        <v>530</v>
      </c>
      <c r="O1450" s="1" t="s">
        <v>496</v>
      </c>
      <c r="P1450" s="20">
        <v>2</v>
      </c>
      <c r="Q1450" s="1" t="s">
        <v>531</v>
      </c>
      <c r="R1450" s="21" t="s">
        <v>519</v>
      </c>
      <c r="S1450" s="1" t="s">
        <v>506</v>
      </c>
    </row>
    <row r="1451" spans="1:19" ht="24" customHeight="1" x14ac:dyDescent="0.15">
      <c r="A1451" s="1" t="s">
        <v>119</v>
      </c>
      <c r="B1451" s="1" t="s">
        <v>120</v>
      </c>
      <c r="C1451" s="1">
        <v>5011</v>
      </c>
      <c r="D1451" s="18">
        <v>10</v>
      </c>
      <c r="E1451" s="18">
        <v>6.5035409900000003</v>
      </c>
      <c r="F1451" s="18">
        <v>-74.758306860000005</v>
      </c>
      <c r="G1451" s="1">
        <v>10</v>
      </c>
      <c r="H1451" s="1" t="s">
        <v>490</v>
      </c>
      <c r="I1451" s="1" t="s">
        <v>122</v>
      </c>
      <c r="J1451" s="1" t="s">
        <v>491</v>
      </c>
      <c r="K1451" s="1" t="s">
        <v>494</v>
      </c>
      <c r="L1451" s="1"/>
      <c r="M1451" s="1" t="s">
        <v>494</v>
      </c>
      <c r="N1451" s="1" t="s">
        <v>530</v>
      </c>
      <c r="O1451" s="1" t="s">
        <v>496</v>
      </c>
      <c r="P1451" s="20">
        <v>2</v>
      </c>
      <c r="Q1451" s="1" t="s">
        <v>531</v>
      </c>
      <c r="R1451" s="21" t="s">
        <v>519</v>
      </c>
      <c r="S1451" s="1" t="s">
        <v>506</v>
      </c>
    </row>
    <row r="1452" spans="1:19" ht="24" customHeight="1" x14ac:dyDescent="0.15">
      <c r="A1452" s="1" t="s">
        <v>119</v>
      </c>
      <c r="B1452" s="1" t="s">
        <v>120</v>
      </c>
      <c r="C1452" s="1">
        <v>5014</v>
      </c>
      <c r="D1452" s="18">
        <v>10</v>
      </c>
      <c r="E1452" s="18">
        <v>6.50364465</v>
      </c>
      <c r="F1452" s="18">
        <v>-74.758555689999994</v>
      </c>
      <c r="G1452" s="1">
        <v>10</v>
      </c>
      <c r="H1452" s="1" t="s">
        <v>490</v>
      </c>
      <c r="I1452" s="1" t="s">
        <v>122</v>
      </c>
      <c r="J1452" s="1" t="s">
        <v>491</v>
      </c>
      <c r="K1452" s="1" t="s">
        <v>494</v>
      </c>
      <c r="L1452" s="1"/>
      <c r="M1452" s="1" t="s">
        <v>494</v>
      </c>
      <c r="N1452" s="1" t="s">
        <v>530</v>
      </c>
      <c r="O1452" s="1" t="s">
        <v>496</v>
      </c>
      <c r="P1452" s="20">
        <v>2</v>
      </c>
      <c r="Q1452" s="1" t="s">
        <v>531</v>
      </c>
      <c r="R1452" s="21" t="s">
        <v>519</v>
      </c>
      <c r="S1452" s="1" t="s">
        <v>506</v>
      </c>
    </row>
    <row r="1453" spans="1:19" ht="24" customHeight="1" x14ac:dyDescent="0.15">
      <c r="A1453" s="1" t="s">
        <v>119</v>
      </c>
      <c r="B1453" s="1" t="s">
        <v>120</v>
      </c>
      <c r="C1453" s="1">
        <v>5021</v>
      </c>
      <c r="D1453" s="18">
        <v>10</v>
      </c>
      <c r="E1453" s="18">
        <v>6.5041301100000002</v>
      </c>
      <c r="F1453" s="18">
        <v>-74.758927909999997</v>
      </c>
      <c r="G1453" s="1">
        <v>10</v>
      </c>
      <c r="H1453" s="1" t="s">
        <v>490</v>
      </c>
      <c r="I1453" s="1" t="s">
        <v>122</v>
      </c>
      <c r="J1453" s="1" t="s">
        <v>491</v>
      </c>
      <c r="K1453" s="1" t="s">
        <v>494</v>
      </c>
      <c r="L1453" s="1"/>
      <c r="M1453" s="1" t="s">
        <v>494</v>
      </c>
      <c r="N1453" s="1" t="s">
        <v>530</v>
      </c>
      <c r="O1453" s="1" t="s">
        <v>496</v>
      </c>
      <c r="P1453" s="20">
        <v>2</v>
      </c>
      <c r="Q1453" s="1" t="s">
        <v>531</v>
      </c>
      <c r="R1453" s="21" t="s">
        <v>519</v>
      </c>
      <c r="S1453" s="1" t="s">
        <v>506</v>
      </c>
    </row>
    <row r="1454" spans="1:19" ht="24" customHeight="1" x14ac:dyDescent="0.15">
      <c r="A1454" s="1" t="s">
        <v>119</v>
      </c>
      <c r="B1454" s="1" t="s">
        <v>120</v>
      </c>
      <c r="C1454" s="1">
        <v>5036</v>
      </c>
      <c r="D1454" s="18">
        <v>10</v>
      </c>
      <c r="E1454" s="18">
        <v>6.50512888</v>
      </c>
      <c r="F1454" s="18">
        <v>-74.759757590000007</v>
      </c>
      <c r="G1454" s="1">
        <v>10</v>
      </c>
      <c r="H1454" s="1" t="s">
        <v>490</v>
      </c>
      <c r="I1454" s="1" t="s">
        <v>122</v>
      </c>
      <c r="J1454" s="1" t="s">
        <v>491</v>
      </c>
      <c r="K1454" s="1" t="s">
        <v>494</v>
      </c>
      <c r="L1454" s="1"/>
      <c r="M1454" s="1" t="s">
        <v>494</v>
      </c>
      <c r="N1454" s="1" t="s">
        <v>530</v>
      </c>
      <c r="O1454" s="1" t="s">
        <v>496</v>
      </c>
      <c r="P1454" s="20">
        <v>2</v>
      </c>
      <c r="Q1454" s="1" t="s">
        <v>531</v>
      </c>
      <c r="R1454" s="21" t="s">
        <v>519</v>
      </c>
      <c r="S1454" s="1" t="s">
        <v>506</v>
      </c>
    </row>
    <row r="1455" spans="1:19" ht="24" customHeight="1" x14ac:dyDescent="0.15">
      <c r="A1455" s="1" t="s">
        <v>119</v>
      </c>
      <c r="B1455" s="1" t="s">
        <v>120</v>
      </c>
      <c r="C1455" s="1">
        <v>5045</v>
      </c>
      <c r="D1455" s="18">
        <v>10</v>
      </c>
      <c r="E1455" s="18">
        <v>6.5052943299999999</v>
      </c>
      <c r="F1455" s="18">
        <v>-74.760524349999997</v>
      </c>
      <c r="G1455" s="1">
        <v>10</v>
      </c>
      <c r="H1455" s="1" t="s">
        <v>490</v>
      </c>
      <c r="I1455" s="1" t="s">
        <v>122</v>
      </c>
      <c r="J1455" s="1" t="s">
        <v>491</v>
      </c>
      <c r="K1455" s="1" t="s">
        <v>494</v>
      </c>
      <c r="L1455" s="1"/>
      <c r="M1455" s="1" t="s">
        <v>494</v>
      </c>
      <c r="N1455" s="1" t="s">
        <v>530</v>
      </c>
      <c r="O1455" s="1" t="s">
        <v>496</v>
      </c>
      <c r="P1455" s="20">
        <v>2</v>
      </c>
      <c r="Q1455" s="1" t="s">
        <v>531</v>
      </c>
      <c r="R1455" s="21" t="s">
        <v>519</v>
      </c>
      <c r="S1455" s="1" t="s">
        <v>506</v>
      </c>
    </row>
    <row r="1456" spans="1:19" ht="24" customHeight="1" x14ac:dyDescent="0.15">
      <c r="A1456" s="1" t="s">
        <v>119</v>
      </c>
      <c r="B1456" s="1" t="s">
        <v>120</v>
      </c>
      <c r="C1456" s="1">
        <v>5049</v>
      </c>
      <c r="D1456" s="18">
        <v>10</v>
      </c>
      <c r="E1456" s="18">
        <v>6.50535526</v>
      </c>
      <c r="F1456" s="18">
        <v>-74.760874090000002</v>
      </c>
      <c r="G1456" s="1">
        <v>10</v>
      </c>
      <c r="H1456" s="1" t="s">
        <v>490</v>
      </c>
      <c r="I1456" s="1" t="s">
        <v>122</v>
      </c>
      <c r="J1456" s="1" t="s">
        <v>491</v>
      </c>
      <c r="K1456" s="1" t="s">
        <v>494</v>
      </c>
      <c r="L1456" s="1"/>
      <c r="M1456" s="1" t="s">
        <v>494</v>
      </c>
      <c r="N1456" s="1" t="s">
        <v>530</v>
      </c>
      <c r="O1456" s="1" t="s">
        <v>496</v>
      </c>
      <c r="P1456" s="20">
        <v>2</v>
      </c>
      <c r="Q1456" s="1" t="s">
        <v>531</v>
      </c>
      <c r="R1456" s="21" t="s">
        <v>519</v>
      </c>
      <c r="S1456" s="1" t="s">
        <v>506</v>
      </c>
    </row>
    <row r="1457" spans="1:19" ht="24" customHeight="1" x14ac:dyDescent="0.15">
      <c r="A1457" s="1" t="s">
        <v>119</v>
      </c>
      <c r="B1457" s="1" t="s">
        <v>120</v>
      </c>
      <c r="C1457" s="1">
        <v>5055</v>
      </c>
      <c r="D1457" s="18">
        <v>10</v>
      </c>
      <c r="E1457" s="18">
        <v>6.5054859399999998</v>
      </c>
      <c r="F1457" s="18">
        <v>-74.761389870000002</v>
      </c>
      <c r="G1457" s="1">
        <v>10</v>
      </c>
      <c r="H1457" s="1" t="s">
        <v>490</v>
      </c>
      <c r="I1457" s="1" t="s">
        <v>122</v>
      </c>
      <c r="J1457" s="1" t="s">
        <v>491</v>
      </c>
      <c r="K1457" s="1" t="s">
        <v>494</v>
      </c>
      <c r="L1457" s="1"/>
      <c r="M1457" s="1" t="s">
        <v>494</v>
      </c>
      <c r="N1457" s="1" t="s">
        <v>530</v>
      </c>
      <c r="O1457" s="1" t="s">
        <v>496</v>
      </c>
      <c r="P1457" s="20">
        <v>2</v>
      </c>
      <c r="Q1457" s="1" t="s">
        <v>531</v>
      </c>
      <c r="R1457" s="21" t="s">
        <v>519</v>
      </c>
      <c r="S1457" s="1" t="s">
        <v>506</v>
      </c>
    </row>
    <row r="1458" spans="1:19" ht="24" customHeight="1" x14ac:dyDescent="0.15">
      <c r="A1458" s="1" t="s">
        <v>119</v>
      </c>
      <c r="B1458" s="1" t="s">
        <v>120</v>
      </c>
      <c r="C1458" s="1">
        <v>5058</v>
      </c>
      <c r="D1458" s="18">
        <v>10</v>
      </c>
      <c r="E1458" s="18">
        <v>6.5055549399999997</v>
      </c>
      <c r="F1458" s="18">
        <v>-74.761636760000002</v>
      </c>
      <c r="G1458" s="1">
        <v>10</v>
      </c>
      <c r="H1458" s="1" t="s">
        <v>490</v>
      </c>
      <c r="I1458" s="1" t="s">
        <v>122</v>
      </c>
      <c r="J1458" s="1" t="s">
        <v>491</v>
      </c>
      <c r="K1458" s="1" t="s">
        <v>494</v>
      </c>
      <c r="L1458" s="1"/>
      <c r="M1458" s="1" t="s">
        <v>494</v>
      </c>
      <c r="N1458" s="1" t="s">
        <v>530</v>
      </c>
      <c r="O1458" s="1" t="s">
        <v>496</v>
      </c>
      <c r="P1458" s="20">
        <v>2</v>
      </c>
      <c r="Q1458" s="1" t="s">
        <v>531</v>
      </c>
      <c r="R1458" s="21" t="s">
        <v>519</v>
      </c>
      <c r="S1458" s="1" t="s">
        <v>506</v>
      </c>
    </row>
    <row r="1459" spans="1:19" ht="24" customHeight="1" x14ac:dyDescent="0.15">
      <c r="A1459" s="1" t="s">
        <v>119</v>
      </c>
      <c r="B1459" s="1" t="s">
        <v>120</v>
      </c>
      <c r="C1459" s="1">
        <v>5063</v>
      </c>
      <c r="D1459" s="18">
        <v>10</v>
      </c>
      <c r="E1459" s="18">
        <v>6.5056610199999998</v>
      </c>
      <c r="F1459" s="18">
        <v>-74.762064769999995</v>
      </c>
      <c r="G1459" s="1">
        <v>10</v>
      </c>
      <c r="H1459" s="1" t="s">
        <v>490</v>
      </c>
      <c r="I1459" s="1" t="s">
        <v>122</v>
      </c>
      <c r="J1459" s="1" t="s">
        <v>491</v>
      </c>
      <c r="K1459" s="1" t="s">
        <v>494</v>
      </c>
      <c r="L1459" s="1"/>
      <c r="M1459" s="1" t="s">
        <v>494</v>
      </c>
      <c r="N1459" s="1" t="s">
        <v>530</v>
      </c>
      <c r="O1459" s="1" t="s">
        <v>496</v>
      </c>
      <c r="P1459" s="20">
        <v>2</v>
      </c>
      <c r="Q1459" s="1" t="s">
        <v>531</v>
      </c>
      <c r="R1459" s="21" t="s">
        <v>519</v>
      </c>
      <c r="S1459" s="1" t="s">
        <v>506</v>
      </c>
    </row>
    <row r="1460" spans="1:19" ht="24" customHeight="1" x14ac:dyDescent="0.15">
      <c r="A1460" s="1" t="s">
        <v>119</v>
      </c>
      <c r="B1460" s="1" t="s">
        <v>120</v>
      </c>
      <c r="C1460" s="1">
        <v>5069</v>
      </c>
      <c r="D1460" s="18">
        <v>10</v>
      </c>
      <c r="E1460" s="18">
        <v>6.5057863600000001</v>
      </c>
      <c r="F1460" s="18">
        <v>-74.762592040000001</v>
      </c>
      <c r="G1460" s="1">
        <v>10</v>
      </c>
      <c r="H1460" s="1" t="s">
        <v>490</v>
      </c>
      <c r="I1460" s="1" t="s">
        <v>122</v>
      </c>
      <c r="J1460" s="1" t="s">
        <v>491</v>
      </c>
      <c r="K1460" s="1" t="s">
        <v>494</v>
      </c>
      <c r="L1460" s="1"/>
      <c r="M1460" s="1" t="s">
        <v>494</v>
      </c>
      <c r="N1460" s="1" t="s">
        <v>530</v>
      </c>
      <c r="O1460" s="1" t="s">
        <v>496</v>
      </c>
      <c r="P1460" s="20">
        <v>2</v>
      </c>
      <c r="Q1460" s="1" t="s">
        <v>531</v>
      </c>
      <c r="R1460" s="21" t="s">
        <v>519</v>
      </c>
      <c r="S1460" s="1" t="s">
        <v>506</v>
      </c>
    </row>
    <row r="1461" spans="1:19" ht="24" customHeight="1" x14ac:dyDescent="0.15">
      <c r="A1461" s="1" t="s">
        <v>119</v>
      </c>
      <c r="B1461" s="1" t="s">
        <v>120</v>
      </c>
      <c r="C1461" s="1">
        <v>5071</v>
      </c>
      <c r="D1461" s="18">
        <v>10</v>
      </c>
      <c r="E1461" s="18">
        <v>6.50582818</v>
      </c>
      <c r="F1461" s="18">
        <v>-74.762766780000007</v>
      </c>
      <c r="G1461" s="1">
        <v>10</v>
      </c>
      <c r="H1461" s="1" t="s">
        <v>490</v>
      </c>
      <c r="I1461" s="1" t="s">
        <v>122</v>
      </c>
      <c r="J1461" s="1" t="s">
        <v>491</v>
      </c>
      <c r="K1461" s="1" t="s">
        <v>494</v>
      </c>
      <c r="L1461" s="1"/>
      <c r="M1461" s="1" t="s">
        <v>494</v>
      </c>
      <c r="N1461" s="1" t="s">
        <v>530</v>
      </c>
      <c r="O1461" s="1" t="s">
        <v>496</v>
      </c>
      <c r="P1461" s="20">
        <v>2</v>
      </c>
      <c r="Q1461" s="1" t="s">
        <v>531</v>
      </c>
      <c r="R1461" s="21" t="s">
        <v>519</v>
      </c>
      <c r="S1461" s="1" t="s">
        <v>506</v>
      </c>
    </row>
    <row r="1462" spans="1:19" ht="24" customHeight="1" x14ac:dyDescent="0.15">
      <c r="A1462" s="1" t="s">
        <v>119</v>
      </c>
      <c r="B1462" s="1" t="s">
        <v>120</v>
      </c>
      <c r="C1462" s="1">
        <v>5075</v>
      </c>
      <c r="D1462" s="18">
        <v>10</v>
      </c>
      <c r="E1462" s="18">
        <v>6.5059193100000003</v>
      </c>
      <c r="F1462" s="18">
        <v>-74.763115459999995</v>
      </c>
      <c r="G1462" s="1">
        <v>10</v>
      </c>
      <c r="H1462" s="1" t="s">
        <v>490</v>
      </c>
      <c r="I1462" s="1" t="s">
        <v>122</v>
      </c>
      <c r="J1462" s="1" t="s">
        <v>491</v>
      </c>
      <c r="K1462" s="1" t="s">
        <v>494</v>
      </c>
      <c r="L1462" s="1"/>
      <c r="M1462" s="1" t="s">
        <v>494</v>
      </c>
      <c r="N1462" s="1" t="s">
        <v>530</v>
      </c>
      <c r="O1462" s="1" t="s">
        <v>496</v>
      </c>
      <c r="P1462" s="20">
        <v>2</v>
      </c>
      <c r="Q1462" s="1" t="s">
        <v>531</v>
      </c>
      <c r="R1462" s="21" t="s">
        <v>519</v>
      </c>
      <c r="S1462" s="1" t="s">
        <v>506</v>
      </c>
    </row>
    <row r="1463" spans="1:19" ht="24" customHeight="1" x14ac:dyDescent="0.15">
      <c r="A1463" s="1" t="s">
        <v>119</v>
      </c>
      <c r="B1463" s="1" t="s">
        <v>120</v>
      </c>
      <c r="C1463" s="1">
        <v>5085</v>
      </c>
      <c r="D1463" s="18">
        <v>10</v>
      </c>
      <c r="E1463" s="18">
        <v>6.5064822400000004</v>
      </c>
      <c r="F1463" s="18">
        <v>-74.763759530000002</v>
      </c>
      <c r="G1463" s="1">
        <v>10</v>
      </c>
      <c r="H1463" s="1" t="s">
        <v>490</v>
      </c>
      <c r="I1463" s="1" t="s">
        <v>122</v>
      </c>
      <c r="J1463" s="1" t="s">
        <v>491</v>
      </c>
      <c r="K1463" s="1" t="s">
        <v>494</v>
      </c>
      <c r="L1463" s="1"/>
      <c r="M1463" s="1" t="s">
        <v>494</v>
      </c>
      <c r="N1463" s="1" t="s">
        <v>530</v>
      </c>
      <c r="O1463" s="1" t="s">
        <v>496</v>
      </c>
      <c r="P1463" s="20">
        <v>2</v>
      </c>
      <c r="Q1463" s="1" t="s">
        <v>531</v>
      </c>
      <c r="R1463" s="21" t="s">
        <v>519</v>
      </c>
      <c r="S1463" s="1" t="s">
        <v>506</v>
      </c>
    </row>
    <row r="1464" spans="1:19" ht="24" customHeight="1" x14ac:dyDescent="0.15">
      <c r="A1464" s="1" t="s">
        <v>119</v>
      </c>
      <c r="B1464" s="1" t="s">
        <v>120</v>
      </c>
      <c r="C1464" s="1">
        <v>5088</v>
      </c>
      <c r="D1464" s="18">
        <v>10</v>
      </c>
      <c r="E1464" s="18">
        <v>6.5067435099999997</v>
      </c>
      <c r="F1464" s="18">
        <v>-74.763807810000003</v>
      </c>
      <c r="G1464" s="1">
        <v>10</v>
      </c>
      <c r="H1464" s="1" t="s">
        <v>490</v>
      </c>
      <c r="I1464" s="1" t="s">
        <v>122</v>
      </c>
      <c r="J1464" s="1" t="s">
        <v>491</v>
      </c>
      <c r="K1464" s="1" t="s">
        <v>494</v>
      </c>
      <c r="L1464" s="1"/>
      <c r="M1464" s="1" t="s">
        <v>494</v>
      </c>
      <c r="N1464" s="1" t="s">
        <v>530</v>
      </c>
      <c r="O1464" s="1" t="s">
        <v>496</v>
      </c>
      <c r="P1464" s="20">
        <v>2</v>
      </c>
      <c r="Q1464" s="1" t="s">
        <v>531</v>
      </c>
      <c r="R1464" s="21" t="s">
        <v>519</v>
      </c>
      <c r="S1464" s="1" t="s">
        <v>506</v>
      </c>
    </row>
    <row r="1465" spans="1:19" ht="24" customHeight="1" x14ac:dyDescent="0.15">
      <c r="A1465" s="1" t="s">
        <v>119</v>
      </c>
      <c r="B1465" s="1" t="s">
        <v>120</v>
      </c>
      <c r="C1465" s="1">
        <v>5101</v>
      </c>
      <c r="D1465" s="18">
        <v>10</v>
      </c>
      <c r="E1465" s="18">
        <v>6.5078438700000003</v>
      </c>
      <c r="F1465" s="18">
        <v>-74.764084269999998</v>
      </c>
      <c r="G1465" s="1">
        <v>10</v>
      </c>
      <c r="H1465" s="1" t="s">
        <v>490</v>
      </c>
      <c r="I1465" s="1" t="s">
        <v>122</v>
      </c>
      <c r="J1465" s="1" t="s">
        <v>491</v>
      </c>
      <c r="K1465" s="1" t="s">
        <v>494</v>
      </c>
      <c r="L1465" s="1"/>
      <c r="M1465" s="1" t="s">
        <v>494</v>
      </c>
      <c r="N1465" s="1" t="s">
        <v>530</v>
      </c>
      <c r="O1465" s="1" t="s">
        <v>496</v>
      </c>
      <c r="P1465" s="20">
        <v>2</v>
      </c>
      <c r="Q1465" s="1" t="s">
        <v>531</v>
      </c>
      <c r="R1465" s="21" t="s">
        <v>519</v>
      </c>
      <c r="S1465" s="1" t="s">
        <v>506</v>
      </c>
    </row>
    <row r="1466" spans="1:19" ht="24" customHeight="1" x14ac:dyDescent="0.15">
      <c r="A1466" s="1" t="s">
        <v>119</v>
      </c>
      <c r="B1466" s="1" t="s">
        <v>120</v>
      </c>
      <c r="C1466" s="1">
        <v>5111</v>
      </c>
      <c r="D1466" s="18">
        <v>10</v>
      </c>
      <c r="E1466" s="18">
        <v>6.50864552</v>
      </c>
      <c r="F1466" s="18">
        <v>-74.764486340000005</v>
      </c>
      <c r="G1466" s="1">
        <v>10</v>
      </c>
      <c r="H1466" s="1" t="s">
        <v>490</v>
      </c>
      <c r="I1466" s="1" t="s">
        <v>122</v>
      </c>
      <c r="J1466" s="1" t="s">
        <v>491</v>
      </c>
      <c r="K1466" s="1" t="s">
        <v>494</v>
      </c>
      <c r="L1466" s="1"/>
      <c r="M1466" s="1" t="s">
        <v>494</v>
      </c>
      <c r="N1466" s="1" t="s">
        <v>530</v>
      </c>
      <c r="O1466" s="1" t="s">
        <v>496</v>
      </c>
      <c r="P1466" s="20">
        <v>2</v>
      </c>
      <c r="Q1466" s="1" t="s">
        <v>531</v>
      </c>
      <c r="R1466" s="21" t="s">
        <v>519</v>
      </c>
      <c r="S1466" s="1" t="s">
        <v>506</v>
      </c>
    </row>
    <row r="1467" spans="1:19" ht="24" customHeight="1" x14ac:dyDescent="0.15">
      <c r="A1467" s="1" t="s">
        <v>119</v>
      </c>
      <c r="B1467" s="1" t="s">
        <v>120</v>
      </c>
      <c r="C1467" s="1">
        <v>5119</v>
      </c>
      <c r="D1467" s="18">
        <v>10</v>
      </c>
      <c r="E1467" s="18">
        <v>6.5092224099999996</v>
      </c>
      <c r="F1467" s="18">
        <v>-74.764891520000006</v>
      </c>
      <c r="G1467" s="1">
        <v>10</v>
      </c>
      <c r="H1467" s="1" t="s">
        <v>490</v>
      </c>
      <c r="I1467" s="1" t="s">
        <v>122</v>
      </c>
      <c r="J1467" s="1" t="s">
        <v>491</v>
      </c>
      <c r="K1467" s="1" t="s">
        <v>494</v>
      </c>
      <c r="L1467" s="1"/>
      <c r="M1467" s="1" t="s">
        <v>494</v>
      </c>
      <c r="N1467" s="1" t="s">
        <v>530</v>
      </c>
      <c r="O1467" s="1" t="s">
        <v>496</v>
      </c>
      <c r="P1467" s="20">
        <v>2</v>
      </c>
      <c r="Q1467" s="1" t="s">
        <v>531</v>
      </c>
      <c r="R1467" s="21" t="s">
        <v>519</v>
      </c>
      <c r="S1467" s="1" t="s">
        <v>506</v>
      </c>
    </row>
    <row r="1468" spans="1:19" ht="24" customHeight="1" x14ac:dyDescent="0.15">
      <c r="A1468" s="1" t="s">
        <v>119</v>
      </c>
      <c r="B1468" s="1" t="s">
        <v>120</v>
      </c>
      <c r="C1468" s="1">
        <v>5120</v>
      </c>
      <c r="D1468" s="18">
        <v>10</v>
      </c>
      <c r="E1468" s="18">
        <v>6.50930009</v>
      </c>
      <c r="F1468" s="18">
        <v>-74.764934609999997</v>
      </c>
      <c r="G1468" s="1">
        <v>10</v>
      </c>
      <c r="H1468" s="1" t="s">
        <v>490</v>
      </c>
      <c r="I1468" s="1" t="s">
        <v>122</v>
      </c>
      <c r="J1468" s="1" t="s">
        <v>491</v>
      </c>
      <c r="K1468" s="1" t="s">
        <v>494</v>
      </c>
      <c r="L1468" s="1"/>
      <c r="M1468" s="1" t="s">
        <v>494</v>
      </c>
      <c r="N1468" s="1" t="s">
        <v>530</v>
      </c>
      <c r="O1468" s="1" t="s">
        <v>496</v>
      </c>
      <c r="P1468" s="20">
        <v>2</v>
      </c>
      <c r="Q1468" s="1" t="s">
        <v>531</v>
      </c>
      <c r="R1468" s="21" t="s">
        <v>519</v>
      </c>
      <c r="S1468" s="1" t="s">
        <v>506</v>
      </c>
    </row>
    <row r="1469" spans="1:19" ht="24" customHeight="1" x14ac:dyDescent="0.15">
      <c r="A1469" s="1" t="s">
        <v>119</v>
      </c>
      <c r="B1469" s="1" t="s">
        <v>120</v>
      </c>
      <c r="C1469" s="1">
        <v>5122</v>
      </c>
      <c r="D1469" s="18">
        <v>10</v>
      </c>
      <c r="E1469" s="18">
        <v>6.5094590600000002</v>
      </c>
      <c r="F1469" s="18">
        <v>-74.76501974</v>
      </c>
      <c r="G1469" s="1">
        <v>10</v>
      </c>
      <c r="H1469" s="1" t="s">
        <v>490</v>
      </c>
      <c r="I1469" s="1" t="s">
        <v>122</v>
      </c>
      <c r="J1469" s="1" t="s">
        <v>491</v>
      </c>
      <c r="K1469" s="1" t="s">
        <v>494</v>
      </c>
      <c r="L1469" s="1"/>
      <c r="M1469" s="1" t="s">
        <v>494</v>
      </c>
      <c r="N1469" s="1" t="s">
        <v>530</v>
      </c>
      <c r="O1469" s="1" t="s">
        <v>496</v>
      </c>
      <c r="P1469" s="20">
        <v>2</v>
      </c>
      <c r="Q1469" s="1" t="s">
        <v>531</v>
      </c>
      <c r="R1469" s="21" t="s">
        <v>519</v>
      </c>
      <c r="S1469" s="1" t="s">
        <v>506</v>
      </c>
    </row>
    <row r="1470" spans="1:19" ht="24" customHeight="1" x14ac:dyDescent="0.15">
      <c r="A1470" s="1" t="s">
        <v>119</v>
      </c>
      <c r="B1470" s="1" t="s">
        <v>120</v>
      </c>
      <c r="C1470" s="1">
        <v>5127</v>
      </c>
      <c r="D1470" s="18">
        <v>10</v>
      </c>
      <c r="E1470" s="18">
        <v>6.5098357699999996</v>
      </c>
      <c r="F1470" s="18">
        <v>-74.765265970000002</v>
      </c>
      <c r="G1470" s="1">
        <v>10</v>
      </c>
      <c r="H1470" s="1" t="s">
        <v>490</v>
      </c>
      <c r="I1470" s="1" t="s">
        <v>122</v>
      </c>
      <c r="J1470" s="1" t="s">
        <v>491</v>
      </c>
      <c r="K1470" s="1" t="s">
        <v>494</v>
      </c>
      <c r="L1470" s="1"/>
      <c r="M1470" s="1" t="s">
        <v>494</v>
      </c>
      <c r="N1470" s="1" t="s">
        <v>530</v>
      </c>
      <c r="O1470" s="1" t="s">
        <v>496</v>
      </c>
      <c r="P1470" s="20">
        <v>2</v>
      </c>
      <c r="Q1470" s="1" t="s">
        <v>531</v>
      </c>
      <c r="R1470" s="21" t="s">
        <v>519</v>
      </c>
      <c r="S1470" s="1" t="s">
        <v>506</v>
      </c>
    </row>
    <row r="1471" spans="1:19" ht="24" customHeight="1" x14ac:dyDescent="0.15">
      <c r="A1471" s="1" t="s">
        <v>119</v>
      </c>
      <c r="B1471" s="1" t="s">
        <v>120</v>
      </c>
      <c r="C1471" s="1">
        <v>5128</v>
      </c>
      <c r="D1471" s="18">
        <v>10</v>
      </c>
      <c r="E1471" s="18">
        <v>6.5099032100000001</v>
      </c>
      <c r="F1471" s="18">
        <v>-74.765326079999994</v>
      </c>
      <c r="G1471" s="1">
        <v>10</v>
      </c>
      <c r="H1471" s="1" t="s">
        <v>490</v>
      </c>
      <c r="I1471" s="1" t="s">
        <v>122</v>
      </c>
      <c r="J1471" s="1" t="s">
        <v>491</v>
      </c>
      <c r="K1471" s="1" t="s">
        <v>494</v>
      </c>
      <c r="L1471" s="1"/>
      <c r="M1471" s="1" t="s">
        <v>494</v>
      </c>
      <c r="N1471" s="1" t="s">
        <v>530</v>
      </c>
      <c r="O1471" s="1" t="s">
        <v>496</v>
      </c>
      <c r="P1471" s="20">
        <v>2</v>
      </c>
      <c r="Q1471" s="1" t="s">
        <v>531</v>
      </c>
      <c r="R1471" s="21" t="s">
        <v>519</v>
      </c>
      <c r="S1471" s="1" t="s">
        <v>506</v>
      </c>
    </row>
    <row r="1472" spans="1:19" ht="24" customHeight="1" x14ac:dyDescent="0.15">
      <c r="A1472" s="1" t="s">
        <v>119</v>
      </c>
      <c r="B1472" s="1" t="s">
        <v>120</v>
      </c>
      <c r="C1472" s="1">
        <v>5133</v>
      </c>
      <c r="D1472" s="18">
        <v>10</v>
      </c>
      <c r="E1472" s="18">
        <v>6.5102357099999999</v>
      </c>
      <c r="F1472" s="18">
        <v>-74.765632159999996</v>
      </c>
      <c r="G1472" s="1">
        <v>10</v>
      </c>
      <c r="H1472" s="1" t="s">
        <v>490</v>
      </c>
      <c r="I1472" s="1" t="s">
        <v>122</v>
      </c>
      <c r="J1472" s="1" t="s">
        <v>491</v>
      </c>
      <c r="K1472" s="1" t="s">
        <v>494</v>
      </c>
      <c r="L1472" s="1"/>
      <c r="M1472" s="1" t="s">
        <v>494</v>
      </c>
      <c r="N1472" s="1" t="s">
        <v>530</v>
      </c>
      <c r="O1472" s="1" t="s">
        <v>496</v>
      </c>
      <c r="P1472" s="20">
        <v>2</v>
      </c>
      <c r="Q1472" s="1" t="s">
        <v>531</v>
      </c>
      <c r="R1472" s="21" t="s">
        <v>519</v>
      </c>
      <c r="S1472" s="1" t="s">
        <v>506</v>
      </c>
    </row>
    <row r="1473" spans="1:19" ht="24" customHeight="1" x14ac:dyDescent="0.15">
      <c r="A1473" s="1" t="s">
        <v>119</v>
      </c>
      <c r="B1473" s="1" t="s">
        <v>120</v>
      </c>
      <c r="C1473" s="1">
        <v>5151</v>
      </c>
      <c r="D1473" s="18">
        <v>10</v>
      </c>
      <c r="E1473" s="18">
        <v>6.5114725399999998</v>
      </c>
      <c r="F1473" s="18">
        <v>-74.766632110000003</v>
      </c>
      <c r="G1473" s="1">
        <v>10</v>
      </c>
      <c r="H1473" s="1" t="s">
        <v>490</v>
      </c>
      <c r="I1473" s="1" t="s">
        <v>122</v>
      </c>
      <c r="J1473" s="1" t="s">
        <v>491</v>
      </c>
      <c r="K1473" s="1" t="s">
        <v>494</v>
      </c>
      <c r="L1473" s="1"/>
      <c r="M1473" s="1" t="s">
        <v>494</v>
      </c>
      <c r="N1473" s="1" t="s">
        <v>530</v>
      </c>
      <c r="O1473" s="1" t="s">
        <v>496</v>
      </c>
      <c r="P1473" s="20">
        <v>2</v>
      </c>
      <c r="Q1473" s="1" t="s">
        <v>531</v>
      </c>
      <c r="R1473" s="21" t="s">
        <v>519</v>
      </c>
      <c r="S1473" s="1" t="s">
        <v>506</v>
      </c>
    </row>
    <row r="1474" spans="1:19" ht="24" customHeight="1" x14ac:dyDescent="0.15">
      <c r="A1474" s="1" t="s">
        <v>119</v>
      </c>
      <c r="B1474" s="1" t="s">
        <v>120</v>
      </c>
      <c r="C1474" s="1">
        <v>5154</v>
      </c>
      <c r="D1474" s="18">
        <v>10</v>
      </c>
      <c r="E1474" s="18">
        <v>6.5117178600000001</v>
      </c>
      <c r="F1474" s="18">
        <v>-74.766745209999996</v>
      </c>
      <c r="G1474" s="1">
        <v>10</v>
      </c>
      <c r="H1474" s="1" t="s">
        <v>490</v>
      </c>
      <c r="I1474" s="1" t="s">
        <v>122</v>
      </c>
      <c r="J1474" s="1" t="s">
        <v>491</v>
      </c>
      <c r="K1474" s="1" t="s">
        <v>494</v>
      </c>
      <c r="L1474" s="1"/>
      <c r="M1474" s="1" t="s">
        <v>494</v>
      </c>
      <c r="N1474" s="1" t="s">
        <v>530</v>
      </c>
      <c r="O1474" s="1" t="s">
        <v>496</v>
      </c>
      <c r="P1474" s="20">
        <v>2</v>
      </c>
      <c r="Q1474" s="1" t="s">
        <v>531</v>
      </c>
      <c r="R1474" s="21" t="s">
        <v>519</v>
      </c>
      <c r="S1474" s="1" t="s">
        <v>506</v>
      </c>
    </row>
    <row r="1475" spans="1:19" ht="24" customHeight="1" x14ac:dyDescent="0.15">
      <c r="A1475" s="1" t="s">
        <v>119</v>
      </c>
      <c r="B1475" s="1" t="s">
        <v>120</v>
      </c>
      <c r="C1475" s="1">
        <v>5271</v>
      </c>
      <c r="D1475" s="18">
        <v>10</v>
      </c>
      <c r="E1475" s="18">
        <v>6.5132283900000001</v>
      </c>
      <c r="F1475" s="18">
        <v>-74.775782759999998</v>
      </c>
      <c r="G1475" s="1">
        <v>10</v>
      </c>
      <c r="H1475" s="1" t="s">
        <v>490</v>
      </c>
      <c r="I1475" s="1" t="s">
        <v>122</v>
      </c>
      <c r="J1475" s="1" t="s">
        <v>491</v>
      </c>
      <c r="K1475" s="1" t="s">
        <v>494</v>
      </c>
      <c r="L1475" s="1"/>
      <c r="M1475" s="1" t="s">
        <v>494</v>
      </c>
      <c r="N1475" s="1" t="s">
        <v>530</v>
      </c>
      <c r="O1475" s="1" t="s">
        <v>496</v>
      </c>
      <c r="P1475" s="20">
        <v>2</v>
      </c>
      <c r="Q1475" s="1" t="s">
        <v>531</v>
      </c>
      <c r="R1475" s="21" t="s">
        <v>519</v>
      </c>
      <c r="S1475" s="1" t="s">
        <v>506</v>
      </c>
    </row>
    <row r="1476" spans="1:19" ht="24" customHeight="1" x14ac:dyDescent="0.15">
      <c r="A1476" s="1" t="s">
        <v>119</v>
      </c>
      <c r="B1476" s="1" t="s">
        <v>120</v>
      </c>
      <c r="C1476" s="1">
        <v>5272</v>
      </c>
      <c r="D1476" s="18">
        <v>10</v>
      </c>
      <c r="E1476" s="18">
        <v>6.5131936599999998</v>
      </c>
      <c r="F1476" s="18">
        <v>-74.775864510000005</v>
      </c>
      <c r="G1476" s="1">
        <v>10</v>
      </c>
      <c r="H1476" s="1" t="s">
        <v>490</v>
      </c>
      <c r="I1476" s="1" t="s">
        <v>122</v>
      </c>
      <c r="J1476" s="1" t="s">
        <v>491</v>
      </c>
      <c r="K1476" s="1" t="s">
        <v>494</v>
      </c>
      <c r="L1476" s="1"/>
      <c r="M1476" s="1" t="s">
        <v>494</v>
      </c>
      <c r="N1476" s="1" t="s">
        <v>530</v>
      </c>
      <c r="O1476" s="1" t="s">
        <v>496</v>
      </c>
      <c r="P1476" s="20">
        <v>2</v>
      </c>
      <c r="Q1476" s="1" t="s">
        <v>531</v>
      </c>
      <c r="R1476" s="21" t="s">
        <v>519</v>
      </c>
      <c r="S1476" s="1" t="s">
        <v>506</v>
      </c>
    </row>
    <row r="1477" spans="1:19" ht="24" customHeight="1" x14ac:dyDescent="0.15">
      <c r="A1477" s="1" t="s">
        <v>119</v>
      </c>
      <c r="B1477" s="1" t="s">
        <v>120</v>
      </c>
      <c r="C1477" s="1">
        <v>5273</v>
      </c>
      <c r="D1477" s="18">
        <v>10</v>
      </c>
      <c r="E1477" s="18">
        <v>6.5131473099999999</v>
      </c>
      <c r="F1477" s="18">
        <v>-74.775940109999993</v>
      </c>
      <c r="G1477" s="1">
        <v>10</v>
      </c>
      <c r="H1477" s="1" t="s">
        <v>490</v>
      </c>
      <c r="I1477" s="1" t="s">
        <v>122</v>
      </c>
      <c r="J1477" s="1" t="s">
        <v>491</v>
      </c>
      <c r="K1477" s="1" t="s">
        <v>494</v>
      </c>
      <c r="L1477" s="1"/>
      <c r="M1477" s="1" t="s">
        <v>494</v>
      </c>
      <c r="N1477" s="1" t="s">
        <v>530</v>
      </c>
      <c r="O1477" s="1" t="s">
        <v>496</v>
      </c>
      <c r="P1477" s="20">
        <v>2</v>
      </c>
      <c r="Q1477" s="1" t="s">
        <v>531</v>
      </c>
      <c r="R1477" s="21" t="s">
        <v>519</v>
      </c>
      <c r="S1477" s="1" t="s">
        <v>506</v>
      </c>
    </row>
    <row r="1478" spans="1:19" ht="24" customHeight="1" x14ac:dyDescent="0.15">
      <c r="A1478" s="1" t="s">
        <v>119</v>
      </c>
      <c r="B1478" s="1" t="s">
        <v>120</v>
      </c>
      <c r="C1478" s="1">
        <v>5304</v>
      </c>
      <c r="D1478" s="18">
        <v>10</v>
      </c>
      <c r="E1478" s="18">
        <v>6.5115809200000001</v>
      </c>
      <c r="F1478" s="18">
        <v>-74.778162690000002</v>
      </c>
      <c r="G1478" s="1">
        <v>10</v>
      </c>
      <c r="H1478" s="1" t="s">
        <v>490</v>
      </c>
      <c r="I1478" s="1" t="s">
        <v>122</v>
      </c>
      <c r="J1478" s="1" t="s">
        <v>491</v>
      </c>
      <c r="K1478" s="1" t="s">
        <v>494</v>
      </c>
      <c r="L1478" s="1"/>
      <c r="M1478" s="1" t="s">
        <v>494</v>
      </c>
      <c r="N1478" s="1" t="s">
        <v>530</v>
      </c>
      <c r="O1478" s="1" t="s">
        <v>496</v>
      </c>
      <c r="P1478" s="20">
        <v>2</v>
      </c>
      <c r="Q1478" s="1" t="s">
        <v>531</v>
      </c>
      <c r="R1478" s="21" t="s">
        <v>519</v>
      </c>
      <c r="S1478" s="1" t="s">
        <v>506</v>
      </c>
    </row>
    <row r="1479" spans="1:19" ht="24" customHeight="1" x14ac:dyDescent="0.15">
      <c r="A1479" s="1" t="s">
        <v>119</v>
      </c>
      <c r="B1479" s="1" t="s">
        <v>120</v>
      </c>
      <c r="C1479" s="1">
        <v>5309</v>
      </c>
      <c r="D1479" s="18">
        <v>10</v>
      </c>
      <c r="E1479" s="18">
        <v>6.5113479600000002</v>
      </c>
      <c r="F1479" s="18">
        <v>-74.778537349999993</v>
      </c>
      <c r="G1479" s="1">
        <v>10</v>
      </c>
      <c r="H1479" s="1" t="s">
        <v>490</v>
      </c>
      <c r="I1479" s="1" t="s">
        <v>122</v>
      </c>
      <c r="J1479" s="1" t="s">
        <v>491</v>
      </c>
      <c r="K1479" s="1" t="s">
        <v>494</v>
      </c>
      <c r="L1479" s="1"/>
      <c r="M1479" s="1" t="s">
        <v>494</v>
      </c>
      <c r="N1479" s="1" t="s">
        <v>530</v>
      </c>
      <c r="O1479" s="1" t="s">
        <v>496</v>
      </c>
      <c r="P1479" s="20">
        <v>2</v>
      </c>
      <c r="Q1479" s="1" t="s">
        <v>531</v>
      </c>
      <c r="R1479" s="21" t="s">
        <v>519</v>
      </c>
      <c r="S1479" s="1" t="s">
        <v>506</v>
      </c>
    </row>
    <row r="1480" spans="1:19" ht="24" customHeight="1" x14ac:dyDescent="0.15">
      <c r="A1480" s="1" t="s">
        <v>119</v>
      </c>
      <c r="B1480" s="1" t="s">
        <v>120</v>
      </c>
      <c r="C1480" s="1">
        <v>5310</v>
      </c>
      <c r="D1480" s="18">
        <v>10</v>
      </c>
      <c r="E1480" s="18">
        <v>6.5113048899999999</v>
      </c>
      <c r="F1480" s="18">
        <v>-74.778612910000007</v>
      </c>
      <c r="G1480" s="1">
        <v>10</v>
      </c>
      <c r="H1480" s="1" t="s">
        <v>490</v>
      </c>
      <c r="I1480" s="1" t="s">
        <v>122</v>
      </c>
      <c r="J1480" s="1" t="s">
        <v>491</v>
      </c>
      <c r="K1480" s="1" t="s">
        <v>494</v>
      </c>
      <c r="L1480" s="1"/>
      <c r="M1480" s="1" t="s">
        <v>494</v>
      </c>
      <c r="N1480" s="1" t="s">
        <v>530</v>
      </c>
      <c r="O1480" s="1" t="s">
        <v>496</v>
      </c>
      <c r="P1480" s="20">
        <v>2</v>
      </c>
      <c r="Q1480" s="1" t="s">
        <v>531</v>
      </c>
      <c r="R1480" s="21" t="s">
        <v>519</v>
      </c>
      <c r="S1480" s="1" t="s">
        <v>506</v>
      </c>
    </row>
    <row r="1481" spans="1:19" ht="24" customHeight="1" x14ac:dyDescent="0.15">
      <c r="A1481" s="1" t="s">
        <v>119</v>
      </c>
      <c r="B1481" s="1" t="s">
        <v>120</v>
      </c>
      <c r="C1481" s="1">
        <v>5328</v>
      </c>
      <c r="D1481" s="18">
        <v>10</v>
      </c>
      <c r="E1481" s="18">
        <v>6.5104973800000003</v>
      </c>
      <c r="F1481" s="18">
        <v>-74.779920669999996</v>
      </c>
      <c r="G1481" s="1">
        <v>10</v>
      </c>
      <c r="H1481" s="1" t="s">
        <v>490</v>
      </c>
      <c r="I1481" s="1" t="s">
        <v>122</v>
      </c>
      <c r="J1481" s="1" t="s">
        <v>491</v>
      </c>
      <c r="K1481" s="1" t="s">
        <v>494</v>
      </c>
      <c r="L1481" s="1"/>
      <c r="M1481" s="1" t="s">
        <v>494</v>
      </c>
      <c r="N1481" s="1" t="s">
        <v>530</v>
      </c>
      <c r="O1481" s="1" t="s">
        <v>496</v>
      </c>
      <c r="P1481" s="20">
        <v>2</v>
      </c>
      <c r="Q1481" s="1" t="s">
        <v>531</v>
      </c>
      <c r="R1481" s="21" t="s">
        <v>519</v>
      </c>
      <c r="S1481" s="1" t="s">
        <v>506</v>
      </c>
    </row>
    <row r="1482" spans="1:19" ht="24" customHeight="1" x14ac:dyDescent="0.15">
      <c r="A1482" s="1" t="s">
        <v>119</v>
      </c>
      <c r="B1482" s="1" t="s">
        <v>120</v>
      </c>
      <c r="C1482" s="1">
        <v>5370</v>
      </c>
      <c r="D1482" s="18">
        <v>10</v>
      </c>
      <c r="E1482" s="18">
        <v>6.5071466500000001</v>
      </c>
      <c r="F1482" s="18">
        <v>-74.780964229999995</v>
      </c>
      <c r="G1482" s="1">
        <v>10</v>
      </c>
      <c r="H1482" s="1" t="s">
        <v>490</v>
      </c>
      <c r="I1482" s="1" t="s">
        <v>122</v>
      </c>
      <c r="J1482" s="1" t="s">
        <v>491</v>
      </c>
      <c r="K1482" s="1" t="s">
        <v>494</v>
      </c>
      <c r="L1482" s="1"/>
      <c r="M1482" s="1" t="s">
        <v>494</v>
      </c>
      <c r="N1482" s="1" t="s">
        <v>530</v>
      </c>
      <c r="O1482" s="1" t="s">
        <v>496</v>
      </c>
      <c r="P1482" s="20">
        <v>2</v>
      </c>
      <c r="Q1482" s="1" t="s">
        <v>531</v>
      </c>
      <c r="R1482" s="21" t="s">
        <v>519</v>
      </c>
      <c r="S1482" s="1" t="s">
        <v>506</v>
      </c>
    </row>
    <row r="1483" spans="1:19" ht="24" customHeight="1" x14ac:dyDescent="0.15">
      <c r="A1483" s="1" t="s">
        <v>119</v>
      </c>
      <c r="B1483" s="1" t="s">
        <v>120</v>
      </c>
      <c r="C1483" s="1">
        <v>5376</v>
      </c>
      <c r="D1483" s="18">
        <v>10</v>
      </c>
      <c r="E1483" s="18">
        <v>6.5067604499999998</v>
      </c>
      <c r="F1483" s="18">
        <v>-74.781330409999995</v>
      </c>
      <c r="G1483" s="1">
        <v>10</v>
      </c>
      <c r="H1483" s="1" t="s">
        <v>490</v>
      </c>
      <c r="I1483" s="1" t="s">
        <v>122</v>
      </c>
      <c r="J1483" s="1" t="s">
        <v>491</v>
      </c>
      <c r="K1483" s="1" t="s">
        <v>494</v>
      </c>
      <c r="L1483" s="1"/>
      <c r="M1483" s="1" t="s">
        <v>494</v>
      </c>
      <c r="N1483" s="1" t="s">
        <v>530</v>
      </c>
      <c r="O1483" s="1" t="s">
        <v>496</v>
      </c>
      <c r="P1483" s="20">
        <v>2</v>
      </c>
      <c r="Q1483" s="1" t="s">
        <v>531</v>
      </c>
      <c r="R1483" s="21" t="s">
        <v>519</v>
      </c>
      <c r="S1483" s="1" t="s">
        <v>506</v>
      </c>
    </row>
    <row r="1484" spans="1:19" ht="24" customHeight="1" x14ac:dyDescent="0.15">
      <c r="A1484" s="1" t="s">
        <v>119</v>
      </c>
      <c r="B1484" s="1" t="s">
        <v>120</v>
      </c>
      <c r="C1484" s="1">
        <v>5394</v>
      </c>
      <c r="D1484" s="18">
        <v>10</v>
      </c>
      <c r="E1484" s="18">
        <v>6.5071870900000004</v>
      </c>
      <c r="F1484" s="18">
        <v>-74.782843580000005</v>
      </c>
      <c r="G1484" s="1">
        <v>10</v>
      </c>
      <c r="H1484" s="1" t="s">
        <v>490</v>
      </c>
      <c r="I1484" s="1" t="s">
        <v>122</v>
      </c>
      <c r="J1484" s="1" t="s">
        <v>491</v>
      </c>
      <c r="K1484" s="1" t="s">
        <v>494</v>
      </c>
      <c r="L1484" s="1"/>
      <c r="M1484" s="1" t="s">
        <v>494</v>
      </c>
      <c r="N1484" s="1" t="s">
        <v>530</v>
      </c>
      <c r="O1484" s="1" t="s">
        <v>496</v>
      </c>
      <c r="P1484" s="20">
        <v>2</v>
      </c>
      <c r="Q1484" s="1" t="s">
        <v>531</v>
      </c>
      <c r="R1484" s="21" t="s">
        <v>519</v>
      </c>
      <c r="S1484" s="1" t="s">
        <v>506</v>
      </c>
    </row>
    <row r="1485" spans="1:19" ht="24" customHeight="1" x14ac:dyDescent="0.15">
      <c r="A1485" s="1" t="s">
        <v>119</v>
      </c>
      <c r="B1485" s="1" t="s">
        <v>120</v>
      </c>
      <c r="C1485" s="1">
        <v>5454</v>
      </c>
      <c r="D1485" s="18">
        <v>10</v>
      </c>
      <c r="E1485" s="18">
        <v>6.50822827</v>
      </c>
      <c r="F1485" s="18">
        <v>-74.788090609999998</v>
      </c>
      <c r="G1485" s="1">
        <v>10</v>
      </c>
      <c r="H1485" s="1" t="s">
        <v>490</v>
      </c>
      <c r="I1485" s="1" t="s">
        <v>122</v>
      </c>
      <c r="J1485" s="1" t="s">
        <v>491</v>
      </c>
      <c r="K1485" s="1" t="s">
        <v>494</v>
      </c>
      <c r="L1485" s="1"/>
      <c r="M1485" s="1" t="s">
        <v>494</v>
      </c>
      <c r="N1485" s="1" t="s">
        <v>530</v>
      </c>
      <c r="O1485" s="1" t="s">
        <v>496</v>
      </c>
      <c r="P1485" s="20">
        <v>2</v>
      </c>
      <c r="Q1485" s="1" t="s">
        <v>531</v>
      </c>
      <c r="R1485" s="21" t="s">
        <v>519</v>
      </c>
      <c r="S1485" s="1" t="s">
        <v>506</v>
      </c>
    </row>
    <row r="1486" spans="1:19" ht="24" customHeight="1" x14ac:dyDescent="0.15">
      <c r="A1486" s="1" t="s">
        <v>119</v>
      </c>
      <c r="B1486" s="1" t="s">
        <v>120</v>
      </c>
      <c r="C1486" s="1">
        <v>5456</v>
      </c>
      <c r="D1486" s="18">
        <v>10</v>
      </c>
      <c r="E1486" s="18">
        <v>6.5082427599999999</v>
      </c>
      <c r="F1486" s="18">
        <v>-74.788269779999993</v>
      </c>
      <c r="G1486" s="1">
        <v>10</v>
      </c>
      <c r="H1486" s="1" t="s">
        <v>490</v>
      </c>
      <c r="I1486" s="1" t="s">
        <v>122</v>
      </c>
      <c r="J1486" s="1" t="s">
        <v>491</v>
      </c>
      <c r="K1486" s="1" t="s">
        <v>494</v>
      </c>
      <c r="L1486" s="1"/>
      <c r="M1486" s="1" t="s">
        <v>494</v>
      </c>
      <c r="N1486" s="1" t="s">
        <v>530</v>
      </c>
      <c r="O1486" s="1" t="s">
        <v>496</v>
      </c>
      <c r="P1486" s="20">
        <v>2</v>
      </c>
      <c r="Q1486" s="1" t="s">
        <v>531</v>
      </c>
      <c r="R1486" s="21" t="s">
        <v>519</v>
      </c>
      <c r="S1486" s="1" t="s">
        <v>506</v>
      </c>
    </row>
    <row r="1487" spans="1:19" ht="24" customHeight="1" x14ac:dyDescent="0.15">
      <c r="A1487" s="1" t="s">
        <v>119</v>
      </c>
      <c r="B1487" s="1" t="s">
        <v>120</v>
      </c>
      <c r="C1487" s="1">
        <v>5458</v>
      </c>
      <c r="D1487" s="18">
        <v>10</v>
      </c>
      <c r="E1487" s="18">
        <v>6.5082547899999996</v>
      </c>
      <c r="F1487" s="18">
        <v>-74.788450109999999</v>
      </c>
      <c r="G1487" s="1">
        <v>10</v>
      </c>
      <c r="H1487" s="1" t="s">
        <v>490</v>
      </c>
      <c r="I1487" s="1" t="s">
        <v>122</v>
      </c>
      <c r="J1487" s="1" t="s">
        <v>491</v>
      </c>
      <c r="K1487" s="1" t="s">
        <v>494</v>
      </c>
      <c r="L1487" s="1"/>
      <c r="M1487" s="1" t="s">
        <v>494</v>
      </c>
      <c r="N1487" s="1" t="s">
        <v>530</v>
      </c>
      <c r="O1487" s="1" t="s">
        <v>496</v>
      </c>
      <c r="P1487" s="20">
        <v>2</v>
      </c>
      <c r="Q1487" s="1" t="s">
        <v>531</v>
      </c>
      <c r="R1487" s="21" t="s">
        <v>519</v>
      </c>
      <c r="S1487" s="1" t="s">
        <v>506</v>
      </c>
    </row>
    <row r="1488" spans="1:19" ht="24" customHeight="1" x14ac:dyDescent="0.15">
      <c r="A1488" s="1" t="s">
        <v>119</v>
      </c>
      <c r="B1488" s="1" t="s">
        <v>120</v>
      </c>
      <c r="C1488" s="1">
        <v>5463</v>
      </c>
      <c r="D1488" s="18">
        <v>10</v>
      </c>
      <c r="E1488" s="18">
        <v>6.50828907</v>
      </c>
      <c r="F1488" s="18">
        <v>-74.788900479999995</v>
      </c>
      <c r="G1488" s="1">
        <v>10</v>
      </c>
      <c r="H1488" s="1" t="s">
        <v>490</v>
      </c>
      <c r="I1488" s="1" t="s">
        <v>122</v>
      </c>
      <c r="J1488" s="1" t="s">
        <v>491</v>
      </c>
      <c r="K1488" s="1" t="s">
        <v>494</v>
      </c>
      <c r="L1488" s="1"/>
      <c r="M1488" s="1" t="s">
        <v>494</v>
      </c>
      <c r="N1488" s="1" t="s">
        <v>530</v>
      </c>
      <c r="O1488" s="1" t="s">
        <v>496</v>
      </c>
      <c r="P1488" s="20">
        <v>2</v>
      </c>
      <c r="Q1488" s="1" t="s">
        <v>531</v>
      </c>
      <c r="R1488" s="21" t="s">
        <v>519</v>
      </c>
      <c r="S1488" s="1" t="s">
        <v>506</v>
      </c>
    </row>
    <row r="1489" spans="1:19" ht="24" customHeight="1" x14ac:dyDescent="0.15">
      <c r="A1489" s="1" t="s">
        <v>119</v>
      </c>
      <c r="B1489" s="1" t="s">
        <v>120</v>
      </c>
      <c r="C1489" s="1">
        <v>5468</v>
      </c>
      <c r="D1489" s="18">
        <v>10</v>
      </c>
      <c r="E1489" s="18">
        <v>6.5082015599999998</v>
      </c>
      <c r="F1489" s="18">
        <v>-74.789303250000003</v>
      </c>
      <c r="G1489" s="1">
        <v>10</v>
      </c>
      <c r="H1489" s="1" t="s">
        <v>490</v>
      </c>
      <c r="I1489" s="1" t="s">
        <v>122</v>
      </c>
      <c r="J1489" s="1" t="s">
        <v>491</v>
      </c>
      <c r="K1489" s="1" t="s">
        <v>494</v>
      </c>
      <c r="L1489" s="1"/>
      <c r="M1489" s="1" t="s">
        <v>494</v>
      </c>
      <c r="N1489" s="1" t="s">
        <v>530</v>
      </c>
      <c r="O1489" s="1" t="s">
        <v>496</v>
      </c>
      <c r="P1489" s="20">
        <v>2</v>
      </c>
      <c r="Q1489" s="1" t="s">
        <v>531</v>
      </c>
      <c r="R1489" s="21" t="s">
        <v>519</v>
      </c>
      <c r="S1489" s="1" t="s">
        <v>506</v>
      </c>
    </row>
    <row r="1490" spans="1:19" ht="24" customHeight="1" x14ac:dyDescent="0.15">
      <c r="A1490" s="1" t="s">
        <v>119</v>
      </c>
      <c r="B1490" s="1" t="s">
        <v>120</v>
      </c>
      <c r="C1490" s="1">
        <v>5469</v>
      </c>
      <c r="D1490" s="18">
        <v>10</v>
      </c>
      <c r="E1490" s="18">
        <v>6.5081148200000003</v>
      </c>
      <c r="F1490" s="18">
        <v>-74.789325360000007</v>
      </c>
      <c r="G1490" s="1">
        <v>10</v>
      </c>
      <c r="H1490" s="1" t="s">
        <v>490</v>
      </c>
      <c r="I1490" s="1" t="s">
        <v>122</v>
      </c>
      <c r="J1490" s="1" t="s">
        <v>491</v>
      </c>
      <c r="K1490" s="1" t="s">
        <v>494</v>
      </c>
      <c r="L1490" s="1"/>
      <c r="M1490" s="1" t="s">
        <v>494</v>
      </c>
      <c r="N1490" s="1" t="s">
        <v>530</v>
      </c>
      <c r="O1490" s="1" t="s">
        <v>496</v>
      </c>
      <c r="P1490" s="20">
        <v>2</v>
      </c>
      <c r="Q1490" s="1" t="s">
        <v>531</v>
      </c>
      <c r="R1490" s="21" t="s">
        <v>519</v>
      </c>
      <c r="S1490" s="1" t="s">
        <v>506</v>
      </c>
    </row>
    <row r="1491" spans="1:19" ht="24" customHeight="1" x14ac:dyDescent="0.15">
      <c r="A1491" s="1" t="s">
        <v>119</v>
      </c>
      <c r="B1491" s="1" t="s">
        <v>120</v>
      </c>
      <c r="C1491" s="1">
        <v>5474</v>
      </c>
      <c r="D1491" s="18">
        <v>10</v>
      </c>
      <c r="E1491" s="18">
        <v>6.5076771300000003</v>
      </c>
      <c r="F1491" s="18">
        <v>-74.789406920000005</v>
      </c>
      <c r="G1491" s="1">
        <v>10</v>
      </c>
      <c r="H1491" s="1" t="s">
        <v>490</v>
      </c>
      <c r="I1491" s="1" t="s">
        <v>122</v>
      </c>
      <c r="J1491" s="1" t="s">
        <v>491</v>
      </c>
      <c r="K1491" s="1" t="s">
        <v>494</v>
      </c>
      <c r="L1491" s="1"/>
      <c r="M1491" s="1" t="s">
        <v>494</v>
      </c>
      <c r="N1491" s="1" t="s">
        <v>530</v>
      </c>
      <c r="O1491" s="1" t="s">
        <v>496</v>
      </c>
      <c r="P1491" s="20">
        <v>2</v>
      </c>
      <c r="Q1491" s="1" t="s">
        <v>531</v>
      </c>
      <c r="R1491" s="21" t="s">
        <v>519</v>
      </c>
      <c r="S1491" s="1" t="s">
        <v>506</v>
      </c>
    </row>
    <row r="1492" spans="1:19" ht="24" customHeight="1" x14ac:dyDescent="0.15">
      <c r="A1492" s="1" t="s">
        <v>119</v>
      </c>
      <c r="B1492" s="1" t="s">
        <v>120</v>
      </c>
      <c r="C1492" s="1">
        <v>5475</v>
      </c>
      <c r="D1492" s="18">
        <v>10</v>
      </c>
      <c r="E1492" s="18">
        <v>6.50759636</v>
      </c>
      <c r="F1492" s="18">
        <v>-74.789447550000006</v>
      </c>
      <c r="G1492" s="1">
        <v>10</v>
      </c>
      <c r="H1492" s="1" t="s">
        <v>490</v>
      </c>
      <c r="I1492" s="1" t="s">
        <v>122</v>
      </c>
      <c r="J1492" s="1" t="s">
        <v>491</v>
      </c>
      <c r="K1492" s="1" t="s">
        <v>494</v>
      </c>
      <c r="L1492" s="1"/>
      <c r="M1492" s="1" t="s">
        <v>494</v>
      </c>
      <c r="N1492" s="1" t="s">
        <v>530</v>
      </c>
      <c r="O1492" s="1" t="s">
        <v>496</v>
      </c>
      <c r="P1492" s="20">
        <v>2</v>
      </c>
      <c r="Q1492" s="1" t="s">
        <v>531</v>
      </c>
      <c r="R1492" s="21" t="s">
        <v>519</v>
      </c>
      <c r="S1492" s="1" t="s">
        <v>506</v>
      </c>
    </row>
    <row r="1493" spans="1:19" ht="24" customHeight="1" x14ac:dyDescent="0.15">
      <c r="A1493" s="1" t="s">
        <v>119</v>
      </c>
      <c r="B1493" s="1" t="s">
        <v>120</v>
      </c>
      <c r="C1493" s="1">
        <v>5502</v>
      </c>
      <c r="D1493" s="18">
        <v>10</v>
      </c>
      <c r="E1493" s="18">
        <v>6.5066598899999999</v>
      </c>
      <c r="F1493" s="18">
        <v>-74.791187309999998</v>
      </c>
      <c r="G1493" s="1">
        <v>10</v>
      </c>
      <c r="H1493" s="1" t="s">
        <v>490</v>
      </c>
      <c r="I1493" s="1" t="s">
        <v>122</v>
      </c>
      <c r="J1493" s="1" t="s">
        <v>491</v>
      </c>
      <c r="K1493" s="1" t="s">
        <v>494</v>
      </c>
      <c r="L1493" s="1"/>
      <c r="M1493" s="1" t="s">
        <v>494</v>
      </c>
      <c r="N1493" s="1" t="s">
        <v>530</v>
      </c>
      <c r="O1493" s="1" t="s">
        <v>496</v>
      </c>
      <c r="P1493" s="20">
        <v>2</v>
      </c>
      <c r="Q1493" s="1" t="s">
        <v>531</v>
      </c>
      <c r="R1493" s="21" t="s">
        <v>519</v>
      </c>
      <c r="S1493" s="1" t="s">
        <v>506</v>
      </c>
    </row>
    <row r="1494" spans="1:19" ht="24" customHeight="1" x14ac:dyDescent="0.15">
      <c r="A1494" s="1" t="s">
        <v>119</v>
      </c>
      <c r="B1494" s="1" t="s">
        <v>120</v>
      </c>
      <c r="C1494" s="1">
        <v>5503</v>
      </c>
      <c r="D1494" s="18">
        <v>10</v>
      </c>
      <c r="E1494" s="18">
        <v>6.5067292800000001</v>
      </c>
      <c r="F1494" s="18">
        <v>-74.791245129999993</v>
      </c>
      <c r="G1494" s="1">
        <v>10</v>
      </c>
      <c r="H1494" s="1" t="s">
        <v>490</v>
      </c>
      <c r="I1494" s="1" t="s">
        <v>122</v>
      </c>
      <c r="J1494" s="1" t="s">
        <v>491</v>
      </c>
      <c r="K1494" s="1" t="s">
        <v>494</v>
      </c>
      <c r="L1494" s="1"/>
      <c r="M1494" s="1" t="s">
        <v>494</v>
      </c>
      <c r="N1494" s="1" t="s">
        <v>530</v>
      </c>
      <c r="O1494" s="1" t="s">
        <v>496</v>
      </c>
      <c r="P1494" s="20">
        <v>2</v>
      </c>
      <c r="Q1494" s="1" t="s">
        <v>531</v>
      </c>
      <c r="R1494" s="21" t="s">
        <v>519</v>
      </c>
      <c r="S1494" s="1" t="s">
        <v>506</v>
      </c>
    </row>
    <row r="1495" spans="1:19" ht="24" customHeight="1" x14ac:dyDescent="0.15">
      <c r="A1495" s="1" t="s">
        <v>119</v>
      </c>
      <c r="B1495" s="1" t="s">
        <v>120</v>
      </c>
      <c r="C1495" s="1">
        <v>5504</v>
      </c>
      <c r="D1495" s="18">
        <v>10</v>
      </c>
      <c r="E1495" s="18">
        <v>6.5068076899999996</v>
      </c>
      <c r="F1495" s="18">
        <v>-74.791289950000007</v>
      </c>
      <c r="G1495" s="1">
        <v>10</v>
      </c>
      <c r="H1495" s="1" t="s">
        <v>490</v>
      </c>
      <c r="I1495" s="1" t="s">
        <v>122</v>
      </c>
      <c r="J1495" s="1" t="s">
        <v>491</v>
      </c>
      <c r="K1495" s="1" t="s">
        <v>494</v>
      </c>
      <c r="L1495" s="1"/>
      <c r="M1495" s="1" t="s">
        <v>494</v>
      </c>
      <c r="N1495" s="1" t="s">
        <v>530</v>
      </c>
      <c r="O1495" s="1" t="s">
        <v>496</v>
      </c>
      <c r="P1495" s="20">
        <v>2</v>
      </c>
      <c r="Q1495" s="1" t="s">
        <v>531</v>
      </c>
      <c r="R1495" s="21" t="s">
        <v>519</v>
      </c>
      <c r="S1495" s="1" t="s">
        <v>506</v>
      </c>
    </row>
    <row r="1496" spans="1:19" ht="24" customHeight="1" x14ac:dyDescent="0.15">
      <c r="A1496" s="1" t="s">
        <v>119</v>
      </c>
      <c r="B1496" s="1" t="s">
        <v>120</v>
      </c>
      <c r="C1496" s="1">
        <v>5507</v>
      </c>
      <c r="D1496" s="18">
        <v>10</v>
      </c>
      <c r="E1496" s="18">
        <v>6.5070694600000003</v>
      </c>
      <c r="F1496" s="18">
        <v>-74.791353729999997</v>
      </c>
      <c r="G1496" s="1">
        <v>10</v>
      </c>
      <c r="H1496" s="1" t="s">
        <v>490</v>
      </c>
      <c r="I1496" s="1" t="s">
        <v>122</v>
      </c>
      <c r="J1496" s="1" t="s">
        <v>491</v>
      </c>
      <c r="K1496" s="1" t="s">
        <v>494</v>
      </c>
      <c r="L1496" s="1"/>
      <c r="M1496" s="1" t="s">
        <v>494</v>
      </c>
      <c r="N1496" s="1" t="s">
        <v>530</v>
      </c>
      <c r="O1496" s="1" t="s">
        <v>496</v>
      </c>
      <c r="P1496" s="20">
        <v>2</v>
      </c>
      <c r="Q1496" s="1" t="s">
        <v>531</v>
      </c>
      <c r="R1496" s="21" t="s">
        <v>519</v>
      </c>
      <c r="S1496" s="1" t="s">
        <v>506</v>
      </c>
    </row>
    <row r="1497" spans="1:19" ht="24" customHeight="1" x14ac:dyDescent="0.15">
      <c r="A1497" s="1" t="s">
        <v>119</v>
      </c>
      <c r="B1497" s="1" t="s">
        <v>120</v>
      </c>
      <c r="C1497" s="1">
        <v>5525</v>
      </c>
      <c r="D1497" s="18">
        <v>10</v>
      </c>
      <c r="E1497" s="18">
        <v>6.5083337099999996</v>
      </c>
      <c r="F1497" s="18">
        <v>-74.792315860000002</v>
      </c>
      <c r="G1497" s="1">
        <v>10</v>
      </c>
      <c r="H1497" s="1" t="s">
        <v>490</v>
      </c>
      <c r="I1497" s="1" t="s">
        <v>122</v>
      </c>
      <c r="J1497" s="1" t="s">
        <v>491</v>
      </c>
      <c r="K1497" s="1" t="s">
        <v>494</v>
      </c>
      <c r="L1497" s="1"/>
      <c r="M1497" s="1" t="s">
        <v>494</v>
      </c>
      <c r="N1497" s="1" t="s">
        <v>530</v>
      </c>
      <c r="O1497" s="1" t="s">
        <v>496</v>
      </c>
      <c r="P1497" s="20">
        <v>2</v>
      </c>
      <c r="Q1497" s="1" t="s">
        <v>531</v>
      </c>
      <c r="R1497" s="21" t="s">
        <v>519</v>
      </c>
      <c r="S1497" s="1" t="s">
        <v>506</v>
      </c>
    </row>
    <row r="1498" spans="1:19" ht="24" customHeight="1" x14ac:dyDescent="0.15">
      <c r="A1498" s="1" t="s">
        <v>119</v>
      </c>
      <c r="B1498" s="1" t="s">
        <v>120</v>
      </c>
      <c r="C1498" s="1">
        <v>5527</v>
      </c>
      <c r="D1498" s="18">
        <v>10</v>
      </c>
      <c r="E1498" s="18">
        <v>6.5084150200000002</v>
      </c>
      <c r="F1498" s="18">
        <v>-74.792474139999996</v>
      </c>
      <c r="G1498" s="1">
        <v>10</v>
      </c>
      <c r="H1498" s="1" t="s">
        <v>490</v>
      </c>
      <c r="I1498" s="1" t="s">
        <v>122</v>
      </c>
      <c r="J1498" s="1" t="s">
        <v>491</v>
      </c>
      <c r="K1498" s="1" t="s">
        <v>494</v>
      </c>
      <c r="L1498" s="1"/>
      <c r="M1498" s="1" t="s">
        <v>494</v>
      </c>
      <c r="N1498" s="1" t="s">
        <v>530</v>
      </c>
      <c r="O1498" s="1" t="s">
        <v>496</v>
      </c>
      <c r="P1498" s="20">
        <v>2</v>
      </c>
      <c r="Q1498" s="1" t="s">
        <v>531</v>
      </c>
      <c r="R1498" s="21" t="s">
        <v>519</v>
      </c>
      <c r="S1498" s="1" t="s">
        <v>506</v>
      </c>
    </row>
    <row r="1499" spans="1:19" ht="24" customHeight="1" x14ac:dyDescent="0.15">
      <c r="A1499" s="1" t="s">
        <v>119</v>
      </c>
      <c r="B1499" s="1" t="s">
        <v>120</v>
      </c>
      <c r="C1499" s="1">
        <v>5537</v>
      </c>
      <c r="D1499" s="18">
        <v>10</v>
      </c>
      <c r="E1499" s="18">
        <v>6.5082348799999998</v>
      </c>
      <c r="F1499" s="18">
        <v>-74.79331234</v>
      </c>
      <c r="G1499" s="1">
        <v>10</v>
      </c>
      <c r="H1499" s="1" t="s">
        <v>490</v>
      </c>
      <c r="I1499" s="1" t="s">
        <v>122</v>
      </c>
      <c r="J1499" s="1" t="s">
        <v>491</v>
      </c>
      <c r="K1499" s="1" t="s">
        <v>494</v>
      </c>
      <c r="L1499" s="1"/>
      <c r="M1499" s="1" t="s">
        <v>494</v>
      </c>
      <c r="N1499" s="1" t="s">
        <v>530</v>
      </c>
      <c r="O1499" s="1" t="s">
        <v>496</v>
      </c>
      <c r="P1499" s="20">
        <v>2</v>
      </c>
      <c r="Q1499" s="1" t="s">
        <v>531</v>
      </c>
      <c r="R1499" s="21" t="s">
        <v>519</v>
      </c>
      <c r="S1499" s="1" t="s">
        <v>506</v>
      </c>
    </row>
    <row r="1500" spans="1:19" ht="24" customHeight="1" x14ac:dyDescent="0.15">
      <c r="A1500" s="1" t="s">
        <v>119</v>
      </c>
      <c r="B1500" s="1" t="s">
        <v>120</v>
      </c>
      <c r="C1500" s="1">
        <v>5542</v>
      </c>
      <c r="D1500" s="18">
        <v>10</v>
      </c>
      <c r="E1500" s="18">
        <v>6.5081118099999999</v>
      </c>
      <c r="F1500" s="18">
        <v>-74.793741569999995</v>
      </c>
      <c r="G1500" s="1">
        <v>10</v>
      </c>
      <c r="H1500" s="1" t="s">
        <v>490</v>
      </c>
      <c r="I1500" s="1" t="s">
        <v>122</v>
      </c>
      <c r="J1500" s="1" t="s">
        <v>491</v>
      </c>
      <c r="K1500" s="1" t="s">
        <v>494</v>
      </c>
      <c r="L1500" s="1"/>
      <c r="M1500" s="1" t="s">
        <v>494</v>
      </c>
      <c r="N1500" s="1" t="s">
        <v>530</v>
      </c>
      <c r="O1500" s="1" t="s">
        <v>496</v>
      </c>
      <c r="P1500" s="20">
        <v>2</v>
      </c>
      <c r="Q1500" s="1" t="s">
        <v>531</v>
      </c>
      <c r="R1500" s="21" t="s">
        <v>519</v>
      </c>
      <c r="S1500" s="1" t="s">
        <v>506</v>
      </c>
    </row>
    <row r="1501" spans="1:19" ht="24" customHeight="1" x14ac:dyDescent="0.15">
      <c r="A1501" s="1" t="s">
        <v>119</v>
      </c>
      <c r="B1501" s="1" t="s">
        <v>120</v>
      </c>
      <c r="C1501" s="1">
        <v>5560</v>
      </c>
      <c r="D1501" s="18">
        <v>10</v>
      </c>
      <c r="E1501" s="18">
        <v>6.5082498299999996</v>
      </c>
      <c r="F1501" s="18">
        <v>-74.795046490000004</v>
      </c>
      <c r="G1501" s="1">
        <v>10</v>
      </c>
      <c r="H1501" s="1" t="s">
        <v>490</v>
      </c>
      <c r="I1501" s="1" t="s">
        <v>122</v>
      </c>
      <c r="J1501" s="1" t="s">
        <v>491</v>
      </c>
      <c r="K1501" s="1" t="s">
        <v>494</v>
      </c>
      <c r="L1501" s="1"/>
      <c r="M1501" s="1" t="s">
        <v>494</v>
      </c>
      <c r="N1501" s="1" t="s">
        <v>530</v>
      </c>
      <c r="O1501" s="1" t="s">
        <v>496</v>
      </c>
      <c r="P1501" s="20">
        <v>2</v>
      </c>
      <c r="Q1501" s="1" t="s">
        <v>531</v>
      </c>
      <c r="R1501" s="21" t="s">
        <v>519</v>
      </c>
      <c r="S1501" s="1" t="s">
        <v>506</v>
      </c>
    </row>
    <row r="1502" spans="1:19" ht="24" customHeight="1" x14ac:dyDescent="0.15">
      <c r="A1502" s="1" t="s">
        <v>119</v>
      </c>
      <c r="B1502" s="1" t="s">
        <v>120</v>
      </c>
      <c r="C1502" s="1">
        <v>5588</v>
      </c>
      <c r="D1502" s="18">
        <v>10</v>
      </c>
      <c r="E1502" s="18">
        <v>6.5090524800000003</v>
      </c>
      <c r="F1502" s="18">
        <v>-74.797287040000001</v>
      </c>
      <c r="G1502" s="1">
        <v>10</v>
      </c>
      <c r="H1502" s="1" t="s">
        <v>490</v>
      </c>
      <c r="I1502" s="1" t="s">
        <v>122</v>
      </c>
      <c r="J1502" s="1" t="s">
        <v>491</v>
      </c>
      <c r="K1502" s="1" t="s">
        <v>494</v>
      </c>
      <c r="L1502" s="1"/>
      <c r="M1502" s="1" t="s">
        <v>494</v>
      </c>
      <c r="N1502" s="1" t="s">
        <v>530</v>
      </c>
      <c r="O1502" s="1" t="s">
        <v>496</v>
      </c>
      <c r="P1502" s="20">
        <v>2</v>
      </c>
      <c r="Q1502" s="1" t="s">
        <v>531</v>
      </c>
      <c r="R1502" s="21" t="s">
        <v>519</v>
      </c>
      <c r="S1502" s="1" t="s">
        <v>506</v>
      </c>
    </row>
    <row r="1503" spans="1:19" ht="24" customHeight="1" x14ac:dyDescent="0.15">
      <c r="A1503" s="1" t="s">
        <v>119</v>
      </c>
      <c r="B1503" s="1" t="s">
        <v>120</v>
      </c>
      <c r="C1503" s="1">
        <v>5607</v>
      </c>
      <c r="D1503" s="18">
        <v>10</v>
      </c>
      <c r="E1503" s="18">
        <v>6.5083441500000001</v>
      </c>
      <c r="F1503" s="18">
        <v>-74.798639510000001</v>
      </c>
      <c r="G1503" s="1">
        <v>10</v>
      </c>
      <c r="H1503" s="1" t="s">
        <v>490</v>
      </c>
      <c r="I1503" s="1" t="s">
        <v>122</v>
      </c>
      <c r="J1503" s="1" t="s">
        <v>491</v>
      </c>
      <c r="K1503" s="1" t="s">
        <v>494</v>
      </c>
      <c r="L1503" s="1"/>
      <c r="M1503" s="1" t="s">
        <v>494</v>
      </c>
      <c r="N1503" s="1" t="s">
        <v>530</v>
      </c>
      <c r="O1503" s="1" t="s">
        <v>496</v>
      </c>
      <c r="P1503" s="20">
        <v>2</v>
      </c>
      <c r="Q1503" s="1" t="s">
        <v>531</v>
      </c>
      <c r="R1503" s="21" t="s">
        <v>519</v>
      </c>
      <c r="S1503" s="1" t="s">
        <v>506</v>
      </c>
    </row>
    <row r="1504" spans="1:19" ht="24" customHeight="1" x14ac:dyDescent="0.15">
      <c r="A1504" s="1" t="s">
        <v>119</v>
      </c>
      <c r="B1504" s="1" t="s">
        <v>120</v>
      </c>
      <c r="C1504" s="1">
        <v>5621</v>
      </c>
      <c r="D1504" s="18">
        <v>10</v>
      </c>
      <c r="E1504" s="18">
        <v>6.5077669399999998</v>
      </c>
      <c r="F1504" s="18">
        <v>-74.799688340000003</v>
      </c>
      <c r="G1504" s="1">
        <v>10</v>
      </c>
      <c r="H1504" s="1" t="s">
        <v>490</v>
      </c>
      <c r="I1504" s="1" t="s">
        <v>122</v>
      </c>
      <c r="J1504" s="1" t="s">
        <v>491</v>
      </c>
      <c r="K1504" s="1" t="s">
        <v>494</v>
      </c>
      <c r="L1504" s="1"/>
      <c r="M1504" s="1" t="s">
        <v>494</v>
      </c>
      <c r="N1504" s="1" t="s">
        <v>530</v>
      </c>
      <c r="O1504" s="1" t="s">
        <v>496</v>
      </c>
      <c r="P1504" s="20">
        <v>2</v>
      </c>
      <c r="Q1504" s="1" t="s">
        <v>531</v>
      </c>
      <c r="R1504" s="21" t="s">
        <v>519</v>
      </c>
      <c r="S1504" s="1" t="s">
        <v>506</v>
      </c>
    </row>
    <row r="1505" spans="1:19" ht="24" customHeight="1" x14ac:dyDescent="0.15">
      <c r="A1505" s="1" t="s">
        <v>119</v>
      </c>
      <c r="B1505" s="1" t="s">
        <v>120</v>
      </c>
      <c r="C1505" s="1">
        <v>5623</v>
      </c>
      <c r="D1505" s="18">
        <v>10</v>
      </c>
      <c r="E1505" s="18">
        <v>6.5077388599999999</v>
      </c>
      <c r="F1505" s="18">
        <v>-74.799862540000007</v>
      </c>
      <c r="G1505" s="1">
        <v>10</v>
      </c>
      <c r="H1505" s="1" t="s">
        <v>490</v>
      </c>
      <c r="I1505" s="1" t="s">
        <v>122</v>
      </c>
      <c r="J1505" s="1" t="s">
        <v>491</v>
      </c>
      <c r="K1505" s="1" t="s">
        <v>494</v>
      </c>
      <c r="L1505" s="1"/>
      <c r="M1505" s="1" t="s">
        <v>494</v>
      </c>
      <c r="N1505" s="1" t="s">
        <v>530</v>
      </c>
      <c r="O1505" s="1" t="s">
        <v>496</v>
      </c>
      <c r="P1505" s="20">
        <v>2</v>
      </c>
      <c r="Q1505" s="1" t="s">
        <v>531</v>
      </c>
      <c r="R1505" s="21" t="s">
        <v>519</v>
      </c>
      <c r="S1505" s="1" t="s">
        <v>506</v>
      </c>
    </row>
    <row r="1506" spans="1:19" ht="24" customHeight="1" x14ac:dyDescent="0.15">
      <c r="A1506" s="1" t="s">
        <v>119</v>
      </c>
      <c r="B1506" s="1" t="s">
        <v>120</v>
      </c>
      <c r="C1506" s="1">
        <v>5632</v>
      </c>
      <c r="D1506" s="18">
        <v>10</v>
      </c>
      <c r="E1506" s="18">
        <v>6.5077989499999997</v>
      </c>
      <c r="F1506" s="18">
        <v>-74.80064385</v>
      </c>
      <c r="G1506" s="1">
        <v>10</v>
      </c>
      <c r="H1506" s="1" t="s">
        <v>490</v>
      </c>
      <c r="I1506" s="1" t="s">
        <v>122</v>
      </c>
      <c r="J1506" s="1" t="s">
        <v>491</v>
      </c>
      <c r="K1506" s="1" t="s">
        <v>494</v>
      </c>
      <c r="L1506" s="1"/>
      <c r="M1506" s="1" t="s">
        <v>494</v>
      </c>
      <c r="N1506" s="1" t="s">
        <v>530</v>
      </c>
      <c r="O1506" s="1" t="s">
        <v>496</v>
      </c>
      <c r="P1506" s="20">
        <v>2</v>
      </c>
      <c r="Q1506" s="1" t="s">
        <v>531</v>
      </c>
      <c r="R1506" s="21" t="s">
        <v>519</v>
      </c>
      <c r="S1506" s="1" t="s">
        <v>506</v>
      </c>
    </row>
    <row r="1507" spans="1:19" ht="24" customHeight="1" x14ac:dyDescent="0.15">
      <c r="A1507" s="1" t="s">
        <v>119</v>
      </c>
      <c r="B1507" s="1" t="s">
        <v>120</v>
      </c>
      <c r="C1507" s="1">
        <v>5651</v>
      </c>
      <c r="D1507" s="18">
        <v>10</v>
      </c>
      <c r="E1507" s="18">
        <v>6.5088870099999996</v>
      </c>
      <c r="F1507" s="18">
        <v>-74.801940590000001</v>
      </c>
      <c r="G1507" s="1">
        <v>10</v>
      </c>
      <c r="H1507" s="1" t="s">
        <v>490</v>
      </c>
      <c r="I1507" s="1" t="s">
        <v>122</v>
      </c>
      <c r="J1507" s="1" t="s">
        <v>491</v>
      </c>
      <c r="K1507" s="1" t="s">
        <v>494</v>
      </c>
      <c r="L1507" s="1"/>
      <c r="M1507" s="1" t="s">
        <v>494</v>
      </c>
      <c r="N1507" s="1" t="s">
        <v>530</v>
      </c>
      <c r="O1507" s="1" t="s">
        <v>496</v>
      </c>
      <c r="P1507" s="20">
        <v>2</v>
      </c>
      <c r="Q1507" s="1" t="s">
        <v>531</v>
      </c>
      <c r="R1507" s="21" t="s">
        <v>519</v>
      </c>
      <c r="S1507" s="1" t="s">
        <v>506</v>
      </c>
    </row>
    <row r="1508" spans="1:19" ht="24" customHeight="1" x14ac:dyDescent="0.15">
      <c r="A1508" s="1" t="s">
        <v>119</v>
      </c>
      <c r="B1508" s="1" t="s">
        <v>120</v>
      </c>
      <c r="C1508" s="1">
        <v>5684</v>
      </c>
      <c r="D1508" s="18">
        <v>10</v>
      </c>
      <c r="E1508" s="18">
        <v>6.5073517900000004</v>
      </c>
      <c r="F1508" s="18">
        <v>-74.804131850000005</v>
      </c>
      <c r="G1508" s="1">
        <v>10</v>
      </c>
      <c r="H1508" s="1" t="s">
        <v>490</v>
      </c>
      <c r="I1508" s="1" t="s">
        <v>122</v>
      </c>
      <c r="J1508" s="1" t="s">
        <v>491</v>
      </c>
      <c r="K1508" s="1" t="s">
        <v>494</v>
      </c>
      <c r="L1508" s="1"/>
      <c r="M1508" s="1" t="s">
        <v>494</v>
      </c>
      <c r="N1508" s="1" t="s">
        <v>530</v>
      </c>
      <c r="O1508" s="1" t="s">
        <v>496</v>
      </c>
      <c r="P1508" s="20">
        <v>2</v>
      </c>
      <c r="Q1508" s="1" t="s">
        <v>531</v>
      </c>
      <c r="R1508" s="21" t="s">
        <v>519</v>
      </c>
      <c r="S1508" s="1" t="s">
        <v>506</v>
      </c>
    </row>
    <row r="1509" spans="1:19" ht="24" customHeight="1" x14ac:dyDescent="0.15">
      <c r="A1509" s="1" t="s">
        <v>119</v>
      </c>
      <c r="B1509" s="1" t="s">
        <v>120</v>
      </c>
      <c r="C1509" s="1">
        <v>5687</v>
      </c>
      <c r="D1509" s="18">
        <v>10</v>
      </c>
      <c r="E1509" s="18">
        <v>6.5075178899999999</v>
      </c>
      <c r="F1509" s="18">
        <v>-74.804338060000006</v>
      </c>
      <c r="G1509" s="1">
        <v>10</v>
      </c>
      <c r="H1509" s="1" t="s">
        <v>490</v>
      </c>
      <c r="I1509" s="1" t="s">
        <v>122</v>
      </c>
      <c r="J1509" s="1" t="s">
        <v>491</v>
      </c>
      <c r="K1509" s="1" t="s">
        <v>494</v>
      </c>
      <c r="L1509" s="1"/>
      <c r="M1509" s="1" t="s">
        <v>494</v>
      </c>
      <c r="N1509" s="1" t="s">
        <v>530</v>
      </c>
      <c r="O1509" s="1" t="s">
        <v>496</v>
      </c>
      <c r="P1509" s="20">
        <v>2</v>
      </c>
      <c r="Q1509" s="1" t="s">
        <v>531</v>
      </c>
      <c r="R1509" s="21" t="s">
        <v>519</v>
      </c>
      <c r="S1509" s="1" t="s">
        <v>506</v>
      </c>
    </row>
    <row r="1510" spans="1:19" ht="24" customHeight="1" x14ac:dyDescent="0.15">
      <c r="A1510" s="1" t="s">
        <v>119</v>
      </c>
      <c r="B1510" s="1" t="s">
        <v>120</v>
      </c>
      <c r="C1510" s="1">
        <v>5777</v>
      </c>
      <c r="D1510" s="18">
        <v>10</v>
      </c>
      <c r="E1510" s="18">
        <v>6.5023451400000001</v>
      </c>
      <c r="F1510" s="18">
        <v>-74.807640980000002</v>
      </c>
      <c r="G1510" s="1">
        <v>10</v>
      </c>
      <c r="H1510" s="1" t="s">
        <v>490</v>
      </c>
      <c r="I1510" s="1" t="s">
        <v>122</v>
      </c>
      <c r="J1510" s="1" t="s">
        <v>491</v>
      </c>
      <c r="K1510" s="1" t="s">
        <v>494</v>
      </c>
      <c r="L1510" s="1"/>
      <c r="M1510" s="1" t="s">
        <v>494</v>
      </c>
      <c r="N1510" s="1" t="s">
        <v>530</v>
      </c>
      <c r="O1510" s="1" t="s">
        <v>496</v>
      </c>
      <c r="P1510" s="20">
        <v>2</v>
      </c>
      <c r="Q1510" s="1" t="s">
        <v>531</v>
      </c>
      <c r="R1510" s="21" t="s">
        <v>519</v>
      </c>
      <c r="S1510" s="1" t="s">
        <v>506</v>
      </c>
    </row>
    <row r="1511" spans="1:19" ht="24" customHeight="1" x14ac:dyDescent="0.15">
      <c r="A1511" s="1" t="s">
        <v>119</v>
      </c>
      <c r="B1511" s="1" t="s">
        <v>120</v>
      </c>
      <c r="C1511" s="1">
        <v>5782</v>
      </c>
      <c r="D1511" s="18">
        <v>10</v>
      </c>
      <c r="E1511" s="18">
        <v>6.5022894600000001</v>
      </c>
      <c r="F1511" s="18">
        <v>-74.808065790000001</v>
      </c>
      <c r="G1511" s="1">
        <v>10</v>
      </c>
      <c r="H1511" s="1" t="s">
        <v>490</v>
      </c>
      <c r="I1511" s="1" t="s">
        <v>122</v>
      </c>
      <c r="J1511" s="1" t="s">
        <v>491</v>
      </c>
      <c r="K1511" s="1" t="s">
        <v>494</v>
      </c>
      <c r="L1511" s="1"/>
      <c r="M1511" s="1" t="s">
        <v>494</v>
      </c>
      <c r="N1511" s="1" t="s">
        <v>530</v>
      </c>
      <c r="O1511" s="1" t="s">
        <v>496</v>
      </c>
      <c r="P1511" s="20">
        <v>2</v>
      </c>
      <c r="Q1511" s="1" t="s">
        <v>531</v>
      </c>
      <c r="R1511" s="21" t="s">
        <v>519</v>
      </c>
      <c r="S1511" s="1" t="s">
        <v>506</v>
      </c>
    </row>
    <row r="1512" spans="1:19" ht="24" customHeight="1" x14ac:dyDescent="0.15">
      <c r="A1512" s="1" t="s">
        <v>119</v>
      </c>
      <c r="B1512" s="1" t="s">
        <v>120</v>
      </c>
      <c r="C1512" s="1">
        <v>5783</v>
      </c>
      <c r="D1512" s="18">
        <v>10</v>
      </c>
      <c r="E1512" s="18">
        <v>6.50228055</v>
      </c>
      <c r="F1512" s="18">
        <v>-74.808153270000005</v>
      </c>
      <c r="G1512" s="1">
        <v>10</v>
      </c>
      <c r="H1512" s="1" t="s">
        <v>490</v>
      </c>
      <c r="I1512" s="1" t="s">
        <v>122</v>
      </c>
      <c r="J1512" s="1" t="s">
        <v>491</v>
      </c>
      <c r="K1512" s="1" t="s">
        <v>494</v>
      </c>
      <c r="L1512" s="1"/>
      <c r="M1512" s="1" t="s">
        <v>494</v>
      </c>
      <c r="N1512" s="1" t="s">
        <v>530</v>
      </c>
      <c r="O1512" s="1" t="s">
        <v>496</v>
      </c>
      <c r="P1512" s="20">
        <v>2</v>
      </c>
      <c r="Q1512" s="1" t="s">
        <v>531</v>
      </c>
      <c r="R1512" s="21" t="s">
        <v>519</v>
      </c>
      <c r="S1512" s="1" t="s">
        <v>506</v>
      </c>
    </row>
    <row r="1513" spans="1:19" ht="24" customHeight="1" x14ac:dyDescent="0.15">
      <c r="A1513" s="1" t="s">
        <v>119</v>
      </c>
      <c r="B1513" s="1" t="s">
        <v>120</v>
      </c>
      <c r="C1513" s="1">
        <v>5827</v>
      </c>
      <c r="D1513" s="18">
        <v>10</v>
      </c>
      <c r="E1513" s="18">
        <v>6.5004084200000003</v>
      </c>
      <c r="F1513" s="18">
        <v>-74.81128013</v>
      </c>
      <c r="G1513" s="1">
        <v>10</v>
      </c>
      <c r="H1513" s="1" t="s">
        <v>490</v>
      </c>
      <c r="I1513" s="1" t="s">
        <v>122</v>
      </c>
      <c r="J1513" s="1" t="s">
        <v>491</v>
      </c>
      <c r="K1513" s="1" t="s">
        <v>494</v>
      </c>
      <c r="L1513" s="1"/>
      <c r="M1513" s="1" t="s">
        <v>494</v>
      </c>
      <c r="N1513" s="1" t="s">
        <v>530</v>
      </c>
      <c r="O1513" s="1" t="s">
        <v>496</v>
      </c>
      <c r="P1513" s="20">
        <v>2</v>
      </c>
      <c r="Q1513" s="1" t="s">
        <v>531</v>
      </c>
      <c r="R1513" s="21" t="s">
        <v>519</v>
      </c>
      <c r="S1513" s="1" t="s">
        <v>506</v>
      </c>
    </row>
    <row r="1514" spans="1:19" ht="24" customHeight="1" x14ac:dyDescent="0.15">
      <c r="A1514" s="1" t="s">
        <v>119</v>
      </c>
      <c r="B1514" s="1" t="s">
        <v>120</v>
      </c>
      <c r="C1514" s="1">
        <v>5945</v>
      </c>
      <c r="D1514" s="18">
        <v>10</v>
      </c>
      <c r="E1514" s="18">
        <v>6.49639305</v>
      </c>
      <c r="F1514" s="18">
        <v>-74.817819889999996</v>
      </c>
      <c r="G1514" s="1">
        <v>10</v>
      </c>
      <c r="H1514" s="1" t="s">
        <v>490</v>
      </c>
      <c r="I1514" s="1" t="s">
        <v>122</v>
      </c>
      <c r="J1514" s="1" t="s">
        <v>491</v>
      </c>
      <c r="K1514" s="1" t="s">
        <v>494</v>
      </c>
      <c r="L1514" s="1"/>
      <c r="M1514" s="1" t="s">
        <v>494</v>
      </c>
      <c r="N1514" s="1" t="s">
        <v>530</v>
      </c>
      <c r="O1514" s="1" t="s">
        <v>496</v>
      </c>
      <c r="P1514" s="20">
        <v>2</v>
      </c>
      <c r="Q1514" s="1" t="s">
        <v>531</v>
      </c>
      <c r="R1514" s="21" t="s">
        <v>519</v>
      </c>
      <c r="S1514" s="1" t="s">
        <v>506</v>
      </c>
    </row>
    <row r="1515" spans="1:19" ht="24" customHeight="1" x14ac:dyDescent="0.15">
      <c r="A1515" s="1" t="s">
        <v>119</v>
      </c>
      <c r="B1515" s="1" t="s">
        <v>120</v>
      </c>
      <c r="C1515" s="1">
        <v>5946</v>
      </c>
      <c r="D1515" s="18">
        <v>10</v>
      </c>
      <c r="E1515" s="18">
        <v>6.4963515100000002</v>
      </c>
      <c r="F1515" s="18">
        <v>-74.81789886</v>
      </c>
      <c r="G1515" s="1">
        <v>10</v>
      </c>
      <c r="H1515" s="1" t="s">
        <v>490</v>
      </c>
      <c r="I1515" s="1" t="s">
        <v>122</v>
      </c>
      <c r="J1515" s="1" t="s">
        <v>491</v>
      </c>
      <c r="K1515" s="1" t="s">
        <v>494</v>
      </c>
      <c r="L1515" s="1"/>
      <c r="M1515" s="1" t="s">
        <v>494</v>
      </c>
      <c r="N1515" s="1" t="s">
        <v>530</v>
      </c>
      <c r="O1515" s="1" t="s">
        <v>496</v>
      </c>
      <c r="P1515" s="20">
        <v>2</v>
      </c>
      <c r="Q1515" s="1" t="s">
        <v>531</v>
      </c>
      <c r="R1515" s="21" t="s">
        <v>519</v>
      </c>
      <c r="S1515" s="1" t="s">
        <v>506</v>
      </c>
    </row>
    <row r="1516" spans="1:19" ht="24" customHeight="1" x14ac:dyDescent="0.15">
      <c r="A1516" s="1" t="s">
        <v>119</v>
      </c>
      <c r="B1516" s="1" t="s">
        <v>120</v>
      </c>
      <c r="C1516" s="1">
        <v>6312</v>
      </c>
      <c r="D1516" s="18">
        <v>10</v>
      </c>
      <c r="E1516" s="18">
        <v>6.5053952199999996</v>
      </c>
      <c r="F1516" s="18">
        <v>-74.841420560000003</v>
      </c>
      <c r="G1516" s="1">
        <v>10</v>
      </c>
      <c r="H1516" s="1" t="s">
        <v>490</v>
      </c>
      <c r="I1516" s="1" t="s">
        <v>122</v>
      </c>
      <c r="J1516" s="1" t="s">
        <v>504</v>
      </c>
      <c r="K1516" s="1" t="s">
        <v>494</v>
      </c>
      <c r="L1516" s="1"/>
      <c r="M1516" s="1" t="s">
        <v>494</v>
      </c>
      <c r="N1516" s="1" t="s">
        <v>507</v>
      </c>
      <c r="O1516" s="1" t="s">
        <v>496</v>
      </c>
      <c r="P1516" s="20">
        <v>2</v>
      </c>
      <c r="Q1516" s="1" t="s">
        <v>533</v>
      </c>
      <c r="R1516" s="21" t="s">
        <v>519</v>
      </c>
      <c r="S1516" s="1" t="s">
        <v>506</v>
      </c>
    </row>
    <row r="1517" spans="1:19" ht="24" customHeight="1" x14ac:dyDescent="0.15">
      <c r="A1517" s="1" t="s">
        <v>119</v>
      </c>
      <c r="B1517" s="1" t="s">
        <v>120</v>
      </c>
      <c r="C1517" s="1">
        <v>6339</v>
      </c>
      <c r="D1517" s="18">
        <v>10</v>
      </c>
      <c r="E1517" s="18">
        <v>6.5044412400000002</v>
      </c>
      <c r="F1517" s="18">
        <v>-74.843322880000002</v>
      </c>
      <c r="G1517" s="1">
        <v>10</v>
      </c>
      <c r="H1517" s="1" t="s">
        <v>490</v>
      </c>
      <c r="I1517" s="1" t="s">
        <v>122</v>
      </c>
      <c r="J1517" s="1" t="s">
        <v>504</v>
      </c>
      <c r="K1517" s="1" t="s">
        <v>494</v>
      </c>
      <c r="L1517" s="1"/>
      <c r="M1517" s="1" t="s">
        <v>494</v>
      </c>
      <c r="N1517" s="1" t="s">
        <v>507</v>
      </c>
      <c r="O1517" s="1" t="s">
        <v>496</v>
      </c>
      <c r="P1517" s="20">
        <v>2</v>
      </c>
      <c r="Q1517" s="1" t="s">
        <v>533</v>
      </c>
      <c r="R1517" s="21" t="s">
        <v>519</v>
      </c>
      <c r="S1517" s="1" t="s">
        <v>506</v>
      </c>
    </row>
    <row r="1518" spans="1:19" ht="24" customHeight="1" x14ac:dyDescent="0.15">
      <c r="A1518" s="1" t="s">
        <v>119</v>
      </c>
      <c r="B1518" s="1" t="s">
        <v>120</v>
      </c>
      <c r="C1518" s="1">
        <v>6344</v>
      </c>
      <c r="D1518" s="18">
        <v>10</v>
      </c>
      <c r="E1518" s="18">
        <v>6.5043431399999996</v>
      </c>
      <c r="F1518" s="18">
        <v>-74.843732020000004</v>
      </c>
      <c r="G1518" s="1">
        <v>10</v>
      </c>
      <c r="H1518" s="1" t="s">
        <v>490</v>
      </c>
      <c r="I1518" s="1" t="s">
        <v>122</v>
      </c>
      <c r="J1518" s="1" t="s">
        <v>504</v>
      </c>
      <c r="K1518" s="1" t="s">
        <v>494</v>
      </c>
      <c r="L1518" s="1"/>
      <c r="M1518" s="1" t="s">
        <v>494</v>
      </c>
      <c r="N1518" s="1" t="s">
        <v>507</v>
      </c>
      <c r="O1518" s="1" t="s">
        <v>496</v>
      </c>
      <c r="P1518" s="20">
        <v>2</v>
      </c>
      <c r="Q1518" s="1" t="s">
        <v>533</v>
      </c>
      <c r="R1518" s="21" t="s">
        <v>519</v>
      </c>
      <c r="S1518" s="1" t="s">
        <v>506</v>
      </c>
    </row>
    <row r="1519" spans="1:19" ht="24" customHeight="1" x14ac:dyDescent="0.15">
      <c r="A1519" s="1" t="s">
        <v>119</v>
      </c>
      <c r="B1519" s="1" t="s">
        <v>120</v>
      </c>
      <c r="C1519" s="1">
        <v>6429</v>
      </c>
      <c r="D1519" s="18">
        <v>10</v>
      </c>
      <c r="E1519" s="18">
        <v>6.5034639199999997</v>
      </c>
      <c r="F1519" s="18">
        <v>-74.850779119999999</v>
      </c>
      <c r="G1519" s="1">
        <v>10</v>
      </c>
      <c r="H1519" s="1" t="s">
        <v>490</v>
      </c>
      <c r="I1519" s="1" t="s">
        <v>122</v>
      </c>
      <c r="J1519" s="1" t="s">
        <v>504</v>
      </c>
      <c r="K1519" s="1" t="s">
        <v>494</v>
      </c>
      <c r="L1519" s="1"/>
      <c r="M1519" s="1" t="s">
        <v>494</v>
      </c>
      <c r="N1519" s="1" t="s">
        <v>507</v>
      </c>
      <c r="O1519" s="1" t="s">
        <v>496</v>
      </c>
      <c r="P1519" s="20">
        <v>2</v>
      </c>
      <c r="Q1519" s="1" t="s">
        <v>533</v>
      </c>
      <c r="R1519" s="21" t="s">
        <v>519</v>
      </c>
      <c r="S1519" s="1" t="s">
        <v>506</v>
      </c>
    </row>
    <row r="1520" spans="1:19" ht="24" customHeight="1" x14ac:dyDescent="0.15">
      <c r="A1520" s="1" t="s">
        <v>119</v>
      </c>
      <c r="B1520" s="1" t="s">
        <v>120</v>
      </c>
      <c r="C1520" s="1">
        <v>6440</v>
      </c>
      <c r="D1520" s="18">
        <v>10</v>
      </c>
      <c r="E1520" s="18">
        <v>6.5027910200000001</v>
      </c>
      <c r="F1520" s="18">
        <v>-74.851380410000004</v>
      </c>
      <c r="G1520" s="1">
        <v>10</v>
      </c>
      <c r="H1520" s="1" t="s">
        <v>490</v>
      </c>
      <c r="I1520" s="1" t="s">
        <v>122</v>
      </c>
      <c r="J1520" s="1" t="s">
        <v>513</v>
      </c>
      <c r="K1520" s="1" t="s">
        <v>494</v>
      </c>
      <c r="L1520" s="1"/>
      <c r="M1520" s="1" t="s">
        <v>494</v>
      </c>
      <c r="N1520" s="1" t="s">
        <v>530</v>
      </c>
      <c r="O1520" s="1" t="s">
        <v>496</v>
      </c>
      <c r="P1520" s="20">
        <v>2</v>
      </c>
      <c r="Q1520" s="1" t="s">
        <v>531</v>
      </c>
      <c r="R1520" s="21" t="s">
        <v>519</v>
      </c>
      <c r="S1520" s="1" t="s">
        <v>506</v>
      </c>
    </row>
    <row r="1521" spans="1:19" ht="24" customHeight="1" x14ac:dyDescent="0.15">
      <c r="A1521" s="1" t="s">
        <v>119</v>
      </c>
      <c r="B1521" s="1" t="s">
        <v>120</v>
      </c>
      <c r="C1521" s="1">
        <v>6443</v>
      </c>
      <c r="D1521" s="18">
        <v>10</v>
      </c>
      <c r="E1521" s="18">
        <v>6.50259739</v>
      </c>
      <c r="F1521" s="18">
        <v>-74.851569990000002</v>
      </c>
      <c r="G1521" s="1">
        <v>10</v>
      </c>
      <c r="H1521" s="1" t="s">
        <v>490</v>
      </c>
      <c r="I1521" s="1" t="s">
        <v>122</v>
      </c>
      <c r="J1521" s="1" t="s">
        <v>513</v>
      </c>
      <c r="K1521" s="1" t="s">
        <v>494</v>
      </c>
      <c r="L1521" s="1"/>
      <c r="M1521" s="1" t="s">
        <v>494</v>
      </c>
      <c r="N1521" s="1" t="s">
        <v>530</v>
      </c>
      <c r="O1521" s="1" t="s">
        <v>496</v>
      </c>
      <c r="P1521" s="20">
        <v>2</v>
      </c>
      <c r="Q1521" s="1" t="s">
        <v>531</v>
      </c>
      <c r="R1521" s="21" t="s">
        <v>519</v>
      </c>
      <c r="S1521" s="1" t="s">
        <v>506</v>
      </c>
    </row>
    <row r="1522" spans="1:19" ht="24" customHeight="1" x14ac:dyDescent="0.15">
      <c r="A1522" s="1" t="s">
        <v>119</v>
      </c>
      <c r="B1522" s="1" t="s">
        <v>120</v>
      </c>
      <c r="C1522" s="1">
        <v>6444</v>
      </c>
      <c r="D1522" s="18">
        <v>10</v>
      </c>
      <c r="E1522" s="18">
        <v>6.5025354599999998</v>
      </c>
      <c r="F1522" s="18">
        <v>-74.851635860000002</v>
      </c>
      <c r="G1522" s="1">
        <v>10</v>
      </c>
      <c r="H1522" s="1" t="s">
        <v>490</v>
      </c>
      <c r="I1522" s="1" t="s">
        <v>122</v>
      </c>
      <c r="J1522" s="1" t="s">
        <v>513</v>
      </c>
      <c r="K1522" s="1" t="s">
        <v>494</v>
      </c>
      <c r="L1522" s="1"/>
      <c r="M1522" s="1" t="s">
        <v>494</v>
      </c>
      <c r="N1522" s="1" t="s">
        <v>530</v>
      </c>
      <c r="O1522" s="1" t="s">
        <v>496</v>
      </c>
      <c r="P1522" s="20">
        <v>2</v>
      </c>
      <c r="Q1522" s="1" t="s">
        <v>531</v>
      </c>
      <c r="R1522" s="21" t="s">
        <v>519</v>
      </c>
      <c r="S1522" s="1" t="s">
        <v>506</v>
      </c>
    </row>
    <row r="1523" spans="1:19" ht="24" customHeight="1" x14ac:dyDescent="0.15">
      <c r="A1523" s="1" t="s">
        <v>119</v>
      </c>
      <c r="B1523" s="1" t="s">
        <v>120</v>
      </c>
      <c r="C1523" s="1">
        <v>6451</v>
      </c>
      <c r="D1523" s="18">
        <v>10</v>
      </c>
      <c r="E1523" s="18">
        <v>6.5021174400000001</v>
      </c>
      <c r="F1523" s="18">
        <v>-74.852110780000004</v>
      </c>
      <c r="G1523" s="1">
        <v>10</v>
      </c>
      <c r="H1523" s="1" t="s">
        <v>490</v>
      </c>
      <c r="I1523" s="1" t="s">
        <v>122</v>
      </c>
      <c r="J1523" s="1" t="s">
        <v>513</v>
      </c>
      <c r="K1523" s="1" t="s">
        <v>494</v>
      </c>
      <c r="L1523" s="1"/>
      <c r="M1523" s="1" t="s">
        <v>494</v>
      </c>
      <c r="N1523" s="1" t="s">
        <v>530</v>
      </c>
      <c r="O1523" s="1" t="s">
        <v>496</v>
      </c>
      <c r="P1523" s="20">
        <v>2</v>
      </c>
      <c r="Q1523" s="1" t="s">
        <v>531</v>
      </c>
      <c r="R1523" s="21" t="s">
        <v>519</v>
      </c>
      <c r="S1523" s="1" t="s">
        <v>506</v>
      </c>
    </row>
    <row r="1524" spans="1:19" ht="24" customHeight="1" x14ac:dyDescent="0.15">
      <c r="A1524" s="1" t="s">
        <v>119</v>
      </c>
      <c r="B1524" s="1" t="s">
        <v>120</v>
      </c>
      <c r="C1524" s="1">
        <v>6452</v>
      </c>
      <c r="D1524" s="18">
        <v>10</v>
      </c>
      <c r="E1524" s="18">
        <v>6.5020604100000003</v>
      </c>
      <c r="F1524" s="18">
        <v>-74.852180809999993</v>
      </c>
      <c r="G1524" s="1">
        <v>10</v>
      </c>
      <c r="H1524" s="1" t="s">
        <v>490</v>
      </c>
      <c r="I1524" s="1" t="s">
        <v>122</v>
      </c>
      <c r="J1524" s="1" t="s">
        <v>513</v>
      </c>
      <c r="K1524" s="1" t="s">
        <v>494</v>
      </c>
      <c r="L1524" s="1"/>
      <c r="M1524" s="1" t="s">
        <v>494</v>
      </c>
      <c r="N1524" s="1" t="s">
        <v>530</v>
      </c>
      <c r="O1524" s="1" t="s">
        <v>496</v>
      </c>
      <c r="P1524" s="20">
        <v>2</v>
      </c>
      <c r="Q1524" s="1" t="s">
        <v>531</v>
      </c>
      <c r="R1524" s="21" t="s">
        <v>519</v>
      </c>
      <c r="S1524" s="1" t="s">
        <v>506</v>
      </c>
    </row>
    <row r="1525" spans="1:19" ht="24" customHeight="1" x14ac:dyDescent="0.15">
      <c r="A1525" s="1" t="s">
        <v>119</v>
      </c>
      <c r="B1525" s="1" t="s">
        <v>120</v>
      </c>
      <c r="C1525" s="1">
        <v>6476</v>
      </c>
      <c r="D1525" s="18">
        <v>10</v>
      </c>
      <c r="E1525" s="18">
        <v>6.5017052199999998</v>
      </c>
      <c r="F1525" s="18">
        <v>-74.854248990000002</v>
      </c>
      <c r="G1525" s="1">
        <v>10</v>
      </c>
      <c r="H1525" s="1" t="s">
        <v>490</v>
      </c>
      <c r="I1525" s="1" t="s">
        <v>122</v>
      </c>
      <c r="J1525" s="1" t="s">
        <v>504</v>
      </c>
      <c r="K1525" s="1" t="s">
        <v>494</v>
      </c>
      <c r="L1525" s="1"/>
      <c r="M1525" s="1" t="s">
        <v>494</v>
      </c>
      <c r="N1525" s="1" t="s">
        <v>507</v>
      </c>
      <c r="O1525" s="1" t="s">
        <v>496</v>
      </c>
      <c r="P1525" s="20">
        <v>2</v>
      </c>
      <c r="Q1525" s="1" t="s">
        <v>533</v>
      </c>
      <c r="R1525" s="21" t="s">
        <v>519</v>
      </c>
      <c r="S1525" s="1" t="s">
        <v>506</v>
      </c>
    </row>
    <row r="1526" spans="1:19" ht="24" customHeight="1" x14ac:dyDescent="0.15">
      <c r="A1526" s="1" t="s">
        <v>119</v>
      </c>
      <c r="B1526" s="1" t="s">
        <v>120</v>
      </c>
      <c r="C1526" s="1">
        <v>6489</v>
      </c>
      <c r="D1526" s="18">
        <v>10</v>
      </c>
      <c r="E1526" s="18">
        <v>6.5020003099999997</v>
      </c>
      <c r="F1526" s="18">
        <v>-74.855386280000005</v>
      </c>
      <c r="G1526" s="1">
        <v>10</v>
      </c>
      <c r="H1526" s="1" t="s">
        <v>490</v>
      </c>
      <c r="I1526" s="1" t="s">
        <v>122</v>
      </c>
      <c r="J1526" s="1" t="s">
        <v>504</v>
      </c>
      <c r="K1526" s="1" t="s">
        <v>494</v>
      </c>
      <c r="L1526" s="1"/>
      <c r="M1526" s="1" t="s">
        <v>494</v>
      </c>
      <c r="N1526" s="1" t="s">
        <v>507</v>
      </c>
      <c r="O1526" s="1" t="s">
        <v>496</v>
      </c>
      <c r="P1526" s="20">
        <v>2</v>
      </c>
      <c r="Q1526" s="1" t="s">
        <v>533</v>
      </c>
      <c r="R1526" s="21" t="s">
        <v>519</v>
      </c>
      <c r="S1526" s="1" t="s">
        <v>506</v>
      </c>
    </row>
    <row r="1527" spans="1:19" ht="24" customHeight="1" x14ac:dyDescent="0.15">
      <c r="A1527" s="1" t="s">
        <v>119</v>
      </c>
      <c r="B1527" s="1" t="s">
        <v>120</v>
      </c>
      <c r="C1527" s="1">
        <v>6504</v>
      </c>
      <c r="D1527" s="18">
        <v>10</v>
      </c>
      <c r="E1527" s="18">
        <v>6.5030455800000002</v>
      </c>
      <c r="F1527" s="18">
        <v>-74.855611640000006</v>
      </c>
      <c r="G1527" s="1">
        <v>10</v>
      </c>
      <c r="H1527" s="1" t="s">
        <v>490</v>
      </c>
      <c r="I1527" s="1" t="s">
        <v>122</v>
      </c>
      <c r="J1527" s="1" t="s">
        <v>504</v>
      </c>
      <c r="K1527" s="1" t="s">
        <v>494</v>
      </c>
      <c r="L1527" s="1"/>
      <c r="M1527" s="1" t="s">
        <v>494</v>
      </c>
      <c r="N1527" s="1" t="s">
        <v>507</v>
      </c>
      <c r="O1527" s="1" t="s">
        <v>496</v>
      </c>
      <c r="P1527" s="20">
        <v>2</v>
      </c>
      <c r="Q1527" s="1" t="s">
        <v>533</v>
      </c>
      <c r="R1527" s="21" t="s">
        <v>519</v>
      </c>
      <c r="S1527" s="1" t="s">
        <v>506</v>
      </c>
    </row>
    <row r="1528" spans="1:19" ht="24" customHeight="1" x14ac:dyDescent="0.15">
      <c r="A1528" s="1" t="s">
        <v>119</v>
      </c>
      <c r="B1528" s="1" t="s">
        <v>120</v>
      </c>
      <c r="C1528" s="1">
        <v>6530</v>
      </c>
      <c r="D1528" s="18">
        <v>10</v>
      </c>
      <c r="E1528" s="18">
        <v>6.5049329199999999</v>
      </c>
      <c r="F1528" s="18">
        <v>-74.856115250000002</v>
      </c>
      <c r="G1528" s="1">
        <v>10</v>
      </c>
      <c r="H1528" s="1" t="s">
        <v>490</v>
      </c>
      <c r="I1528" s="1" t="s">
        <v>122</v>
      </c>
      <c r="J1528" s="1" t="s">
        <v>504</v>
      </c>
      <c r="K1528" s="1" t="s">
        <v>494</v>
      </c>
      <c r="L1528" s="1"/>
      <c r="M1528" s="1" t="s">
        <v>494</v>
      </c>
      <c r="N1528" s="1" t="s">
        <v>507</v>
      </c>
      <c r="O1528" s="1" t="s">
        <v>496</v>
      </c>
      <c r="P1528" s="20">
        <v>2</v>
      </c>
      <c r="Q1528" s="1" t="s">
        <v>533</v>
      </c>
      <c r="R1528" s="21" t="s">
        <v>519</v>
      </c>
      <c r="S1528" s="1" t="s">
        <v>506</v>
      </c>
    </row>
    <row r="1529" spans="1:19" ht="24" customHeight="1" x14ac:dyDescent="0.15">
      <c r="A1529" s="1" t="s">
        <v>119</v>
      </c>
      <c r="B1529" s="1" t="s">
        <v>120</v>
      </c>
      <c r="C1529" s="1">
        <v>6536</v>
      </c>
      <c r="D1529" s="18">
        <v>10</v>
      </c>
      <c r="E1529" s="18">
        <v>6.5052463600000001</v>
      </c>
      <c r="F1529" s="18">
        <v>-74.856557929999994</v>
      </c>
      <c r="G1529" s="1">
        <v>10</v>
      </c>
      <c r="H1529" s="1" t="s">
        <v>490</v>
      </c>
      <c r="I1529" s="1" t="s">
        <v>122</v>
      </c>
      <c r="J1529" s="1" t="s">
        <v>504</v>
      </c>
      <c r="K1529" s="1" t="s">
        <v>494</v>
      </c>
      <c r="L1529" s="1"/>
      <c r="M1529" s="1" t="s">
        <v>494</v>
      </c>
      <c r="N1529" s="1" t="s">
        <v>507</v>
      </c>
      <c r="O1529" s="1" t="s">
        <v>496</v>
      </c>
      <c r="P1529" s="20">
        <v>2</v>
      </c>
      <c r="Q1529" s="1" t="s">
        <v>533</v>
      </c>
      <c r="R1529" s="21" t="s">
        <v>519</v>
      </c>
      <c r="S1529" s="1" t="s">
        <v>506</v>
      </c>
    </row>
    <row r="1530" spans="1:19" ht="24" customHeight="1" x14ac:dyDescent="0.15">
      <c r="A1530" s="1" t="s">
        <v>119</v>
      </c>
      <c r="B1530" s="1" t="s">
        <v>120</v>
      </c>
      <c r="C1530" s="1">
        <v>6566</v>
      </c>
      <c r="D1530" s="18">
        <v>10</v>
      </c>
      <c r="E1530" s="18">
        <v>6.5061472299999998</v>
      </c>
      <c r="F1530" s="18">
        <v>-74.858960179999997</v>
      </c>
      <c r="G1530" s="1">
        <v>10</v>
      </c>
      <c r="H1530" s="1" t="s">
        <v>490</v>
      </c>
      <c r="I1530" s="1" t="s">
        <v>122</v>
      </c>
      <c r="J1530" s="1" t="s">
        <v>513</v>
      </c>
      <c r="K1530" s="1" t="s">
        <v>494</v>
      </c>
      <c r="L1530" s="1"/>
      <c r="M1530" s="1" t="s">
        <v>494</v>
      </c>
      <c r="N1530" s="1" t="s">
        <v>530</v>
      </c>
      <c r="O1530" s="1" t="s">
        <v>496</v>
      </c>
      <c r="P1530" s="20">
        <v>2</v>
      </c>
      <c r="Q1530" s="1" t="s">
        <v>531</v>
      </c>
      <c r="R1530" s="21" t="s">
        <v>519</v>
      </c>
      <c r="S1530" s="1" t="s">
        <v>506</v>
      </c>
    </row>
    <row r="1531" spans="1:19" ht="24" customHeight="1" x14ac:dyDescent="0.15">
      <c r="A1531" s="1" t="s">
        <v>119</v>
      </c>
      <c r="B1531" s="1" t="s">
        <v>120</v>
      </c>
      <c r="C1531" s="1">
        <v>6576</v>
      </c>
      <c r="D1531" s="18">
        <v>10</v>
      </c>
      <c r="E1531" s="18">
        <v>6.5061761100000002</v>
      </c>
      <c r="F1531" s="18">
        <v>-74.859857390000002</v>
      </c>
      <c r="G1531" s="1">
        <v>10</v>
      </c>
      <c r="H1531" s="1" t="s">
        <v>490</v>
      </c>
      <c r="I1531" s="1" t="s">
        <v>122</v>
      </c>
      <c r="J1531" s="1" t="s">
        <v>513</v>
      </c>
      <c r="K1531" s="1" t="s">
        <v>494</v>
      </c>
      <c r="L1531" s="1"/>
      <c r="M1531" s="1" t="s">
        <v>494</v>
      </c>
      <c r="N1531" s="1" t="s">
        <v>530</v>
      </c>
      <c r="O1531" s="1" t="s">
        <v>496</v>
      </c>
      <c r="P1531" s="20">
        <v>2</v>
      </c>
      <c r="Q1531" s="1" t="s">
        <v>531</v>
      </c>
      <c r="R1531" s="21" t="s">
        <v>519</v>
      </c>
      <c r="S1531" s="1" t="s">
        <v>506</v>
      </c>
    </row>
    <row r="1532" spans="1:19" ht="24" customHeight="1" x14ac:dyDescent="0.15">
      <c r="A1532" s="1" t="s">
        <v>119</v>
      </c>
      <c r="B1532" s="1" t="s">
        <v>120</v>
      </c>
      <c r="C1532" s="1">
        <v>6577</v>
      </c>
      <c r="D1532" s="18">
        <v>10</v>
      </c>
      <c r="E1532" s="18">
        <v>6.5062233300000001</v>
      </c>
      <c r="F1532" s="18">
        <v>-74.859931880000005</v>
      </c>
      <c r="G1532" s="1">
        <v>10</v>
      </c>
      <c r="H1532" s="1" t="s">
        <v>490</v>
      </c>
      <c r="I1532" s="1" t="s">
        <v>122</v>
      </c>
      <c r="J1532" s="1" t="s">
        <v>513</v>
      </c>
      <c r="K1532" s="1" t="s">
        <v>494</v>
      </c>
      <c r="L1532" s="1"/>
      <c r="M1532" s="1" t="s">
        <v>494</v>
      </c>
      <c r="N1532" s="1" t="s">
        <v>530</v>
      </c>
      <c r="O1532" s="1" t="s">
        <v>496</v>
      </c>
      <c r="P1532" s="20">
        <v>2</v>
      </c>
      <c r="Q1532" s="1" t="s">
        <v>531</v>
      </c>
      <c r="R1532" s="21" t="s">
        <v>519</v>
      </c>
      <c r="S1532" s="1" t="s">
        <v>506</v>
      </c>
    </row>
    <row r="1533" spans="1:19" ht="24" customHeight="1" x14ac:dyDescent="0.15">
      <c r="A1533" s="1" t="s">
        <v>119</v>
      </c>
      <c r="B1533" s="1" t="s">
        <v>120</v>
      </c>
      <c r="C1533" s="1">
        <v>6581</v>
      </c>
      <c r="D1533" s="18">
        <v>10</v>
      </c>
      <c r="E1533" s="18">
        <v>6.5065029900000004</v>
      </c>
      <c r="F1533" s="18">
        <v>-74.860157639999997</v>
      </c>
      <c r="G1533" s="1">
        <v>10</v>
      </c>
      <c r="H1533" s="1" t="s">
        <v>490</v>
      </c>
      <c r="I1533" s="1" t="s">
        <v>122</v>
      </c>
      <c r="J1533" s="1" t="s">
        <v>513</v>
      </c>
      <c r="K1533" s="1" t="s">
        <v>494</v>
      </c>
      <c r="L1533" s="1"/>
      <c r="M1533" s="1" t="s">
        <v>494</v>
      </c>
      <c r="N1533" s="1" t="s">
        <v>530</v>
      </c>
      <c r="O1533" s="1" t="s">
        <v>496</v>
      </c>
      <c r="P1533" s="20">
        <v>2</v>
      </c>
      <c r="Q1533" s="1" t="s">
        <v>531</v>
      </c>
      <c r="R1533" s="21" t="s">
        <v>519</v>
      </c>
      <c r="S1533" s="1" t="s">
        <v>506</v>
      </c>
    </row>
    <row r="1534" spans="1:19" ht="24" customHeight="1" x14ac:dyDescent="0.15">
      <c r="A1534" s="1" t="s">
        <v>119</v>
      </c>
      <c r="B1534" s="1" t="s">
        <v>120</v>
      </c>
      <c r="C1534" s="1">
        <v>6584</v>
      </c>
      <c r="D1534" s="18">
        <v>10</v>
      </c>
      <c r="E1534" s="18">
        <v>6.5067129499999998</v>
      </c>
      <c r="F1534" s="18">
        <v>-74.860326290000003</v>
      </c>
      <c r="G1534" s="1">
        <v>10</v>
      </c>
      <c r="H1534" s="1" t="s">
        <v>490</v>
      </c>
      <c r="I1534" s="1" t="s">
        <v>122</v>
      </c>
      <c r="J1534" s="1" t="s">
        <v>513</v>
      </c>
      <c r="K1534" s="1" t="s">
        <v>494</v>
      </c>
      <c r="L1534" s="1"/>
      <c r="M1534" s="1" t="s">
        <v>494</v>
      </c>
      <c r="N1534" s="1" t="s">
        <v>530</v>
      </c>
      <c r="O1534" s="1" t="s">
        <v>496</v>
      </c>
      <c r="P1534" s="20">
        <v>2</v>
      </c>
      <c r="Q1534" s="1" t="s">
        <v>531</v>
      </c>
      <c r="R1534" s="21" t="s">
        <v>519</v>
      </c>
      <c r="S1534" s="1" t="s">
        <v>506</v>
      </c>
    </row>
    <row r="1535" spans="1:19" ht="24" customHeight="1" x14ac:dyDescent="0.15">
      <c r="A1535" s="1" t="s">
        <v>119</v>
      </c>
      <c r="B1535" s="1" t="s">
        <v>120</v>
      </c>
      <c r="C1535" s="1">
        <v>6596</v>
      </c>
      <c r="D1535" s="18">
        <v>10</v>
      </c>
      <c r="E1535" s="18">
        <v>6.5075047699999997</v>
      </c>
      <c r="F1535" s="18">
        <v>-74.860978279999998</v>
      </c>
      <c r="G1535" s="1">
        <v>10</v>
      </c>
      <c r="H1535" s="1" t="s">
        <v>490</v>
      </c>
      <c r="I1535" s="1" t="s">
        <v>122</v>
      </c>
      <c r="J1535" s="1" t="s">
        <v>513</v>
      </c>
      <c r="K1535" s="1" t="s">
        <v>494</v>
      </c>
      <c r="L1535" s="1"/>
      <c r="M1535" s="1" t="s">
        <v>494</v>
      </c>
      <c r="N1535" s="1" t="s">
        <v>530</v>
      </c>
      <c r="O1535" s="1" t="s">
        <v>496</v>
      </c>
      <c r="P1535" s="20">
        <v>2</v>
      </c>
      <c r="Q1535" s="1" t="s">
        <v>531</v>
      </c>
      <c r="R1535" s="21" t="s">
        <v>519</v>
      </c>
      <c r="S1535" s="1" t="s">
        <v>506</v>
      </c>
    </row>
    <row r="1536" spans="1:19" ht="24" customHeight="1" x14ac:dyDescent="0.15">
      <c r="A1536" s="1" t="s">
        <v>119</v>
      </c>
      <c r="B1536" s="1" t="s">
        <v>120</v>
      </c>
      <c r="C1536" s="1">
        <v>6598</v>
      </c>
      <c r="D1536" s="18">
        <v>10</v>
      </c>
      <c r="E1536" s="18">
        <v>6.5076139199999998</v>
      </c>
      <c r="F1536" s="18">
        <v>-74.861121760000003</v>
      </c>
      <c r="G1536" s="1">
        <v>10</v>
      </c>
      <c r="H1536" s="1" t="s">
        <v>490</v>
      </c>
      <c r="I1536" s="1" t="s">
        <v>122</v>
      </c>
      <c r="J1536" s="1" t="s">
        <v>513</v>
      </c>
      <c r="K1536" s="1" t="s">
        <v>494</v>
      </c>
      <c r="L1536" s="1"/>
      <c r="M1536" s="1" t="s">
        <v>494</v>
      </c>
      <c r="N1536" s="1" t="s">
        <v>530</v>
      </c>
      <c r="O1536" s="1" t="s">
        <v>496</v>
      </c>
      <c r="P1536" s="20">
        <v>2</v>
      </c>
      <c r="Q1536" s="1" t="s">
        <v>531</v>
      </c>
      <c r="R1536" s="21" t="s">
        <v>519</v>
      </c>
      <c r="S1536" s="1" t="s">
        <v>506</v>
      </c>
    </row>
    <row r="1537" spans="1:19" ht="24" customHeight="1" x14ac:dyDescent="0.15">
      <c r="A1537" s="1" t="s">
        <v>119</v>
      </c>
      <c r="B1537" s="1" t="s">
        <v>120</v>
      </c>
      <c r="C1537" s="1">
        <v>6602</v>
      </c>
      <c r="D1537" s="18">
        <v>10</v>
      </c>
      <c r="E1537" s="18">
        <v>6.5076989599999999</v>
      </c>
      <c r="F1537" s="18">
        <v>-74.861468669999994</v>
      </c>
      <c r="G1537" s="1">
        <v>10</v>
      </c>
      <c r="H1537" s="1" t="s">
        <v>490</v>
      </c>
      <c r="I1537" s="1" t="s">
        <v>122</v>
      </c>
      <c r="J1537" s="1" t="s">
        <v>513</v>
      </c>
      <c r="K1537" s="1" t="s">
        <v>494</v>
      </c>
      <c r="L1537" s="1"/>
      <c r="M1537" s="1" t="s">
        <v>494</v>
      </c>
      <c r="N1537" s="1" t="s">
        <v>530</v>
      </c>
      <c r="O1537" s="1" t="s">
        <v>496</v>
      </c>
      <c r="P1537" s="20">
        <v>2</v>
      </c>
      <c r="Q1537" s="1" t="s">
        <v>531</v>
      </c>
      <c r="R1537" s="21" t="s">
        <v>519</v>
      </c>
      <c r="S1537" s="1" t="s">
        <v>506</v>
      </c>
    </row>
    <row r="1538" spans="1:19" ht="24" customHeight="1" x14ac:dyDescent="0.15">
      <c r="A1538" s="1" t="s">
        <v>119</v>
      </c>
      <c r="B1538" s="1" t="s">
        <v>120</v>
      </c>
      <c r="C1538" s="1">
        <v>6603</v>
      </c>
      <c r="D1538" s="18">
        <v>10</v>
      </c>
      <c r="E1538" s="18">
        <v>6.5077103599999999</v>
      </c>
      <c r="F1538" s="18">
        <v>-74.86155746</v>
      </c>
      <c r="G1538" s="1">
        <v>10</v>
      </c>
      <c r="H1538" s="1" t="s">
        <v>490</v>
      </c>
      <c r="I1538" s="1" t="s">
        <v>122</v>
      </c>
      <c r="J1538" s="1" t="s">
        <v>513</v>
      </c>
      <c r="K1538" s="1" t="s">
        <v>494</v>
      </c>
      <c r="L1538" s="1"/>
      <c r="M1538" s="1" t="s">
        <v>494</v>
      </c>
      <c r="N1538" s="1" t="s">
        <v>530</v>
      </c>
      <c r="O1538" s="1" t="s">
        <v>496</v>
      </c>
      <c r="P1538" s="20">
        <v>2</v>
      </c>
      <c r="Q1538" s="1" t="s">
        <v>531</v>
      </c>
      <c r="R1538" s="21" t="s">
        <v>519</v>
      </c>
      <c r="S1538" s="1" t="s">
        <v>506</v>
      </c>
    </row>
    <row r="1539" spans="1:19" ht="24" customHeight="1" x14ac:dyDescent="0.15">
      <c r="A1539" s="1" t="s">
        <v>119</v>
      </c>
      <c r="B1539" s="1" t="s">
        <v>120</v>
      </c>
      <c r="C1539" s="1">
        <v>6606</v>
      </c>
      <c r="D1539" s="18">
        <v>10</v>
      </c>
      <c r="E1539" s="18">
        <v>6.50778181</v>
      </c>
      <c r="F1539" s="18">
        <v>-74.861815519999993</v>
      </c>
      <c r="G1539" s="1">
        <v>10</v>
      </c>
      <c r="H1539" s="1" t="s">
        <v>490</v>
      </c>
      <c r="I1539" s="1" t="s">
        <v>122</v>
      </c>
      <c r="J1539" s="1" t="s">
        <v>513</v>
      </c>
      <c r="K1539" s="1" t="s">
        <v>494</v>
      </c>
      <c r="L1539" s="1"/>
      <c r="M1539" s="1" t="s">
        <v>494</v>
      </c>
      <c r="N1539" s="1" t="s">
        <v>530</v>
      </c>
      <c r="O1539" s="1" t="s">
        <v>496</v>
      </c>
      <c r="P1539" s="20">
        <v>2</v>
      </c>
      <c r="Q1539" s="1" t="s">
        <v>531</v>
      </c>
      <c r="R1539" s="21" t="s">
        <v>519</v>
      </c>
      <c r="S1539" s="1" t="s">
        <v>506</v>
      </c>
    </row>
    <row r="1540" spans="1:19" ht="24" customHeight="1" x14ac:dyDescent="0.15">
      <c r="A1540" s="1" t="s">
        <v>119</v>
      </c>
      <c r="B1540" s="1" t="s">
        <v>120</v>
      </c>
      <c r="C1540" s="1">
        <v>6617</v>
      </c>
      <c r="D1540" s="18">
        <v>10</v>
      </c>
      <c r="E1540" s="18">
        <v>6.5083523300000001</v>
      </c>
      <c r="F1540" s="18">
        <v>-74.862595369999994</v>
      </c>
      <c r="G1540" s="1">
        <v>10</v>
      </c>
      <c r="H1540" s="1" t="s">
        <v>490</v>
      </c>
      <c r="I1540" s="1" t="s">
        <v>122</v>
      </c>
      <c r="J1540" s="1" t="s">
        <v>513</v>
      </c>
      <c r="K1540" s="1" t="s">
        <v>494</v>
      </c>
      <c r="L1540" s="1"/>
      <c r="M1540" s="1" t="s">
        <v>494</v>
      </c>
      <c r="N1540" s="1" t="s">
        <v>530</v>
      </c>
      <c r="O1540" s="1" t="s">
        <v>496</v>
      </c>
      <c r="P1540" s="20">
        <v>2</v>
      </c>
      <c r="Q1540" s="1" t="s">
        <v>531</v>
      </c>
      <c r="R1540" s="21" t="s">
        <v>519</v>
      </c>
      <c r="S1540" s="1" t="s">
        <v>506</v>
      </c>
    </row>
    <row r="1541" spans="1:19" ht="24" customHeight="1" x14ac:dyDescent="0.15">
      <c r="A1541" s="1" t="s">
        <v>119</v>
      </c>
      <c r="B1541" s="1" t="s">
        <v>120</v>
      </c>
      <c r="C1541" s="1">
        <v>6621</v>
      </c>
      <c r="D1541" s="18">
        <v>10</v>
      </c>
      <c r="E1541" s="18">
        <v>6.5086771700000003</v>
      </c>
      <c r="F1541" s="18">
        <v>-74.862724709999995</v>
      </c>
      <c r="G1541" s="1">
        <v>10</v>
      </c>
      <c r="H1541" s="1" t="s">
        <v>490</v>
      </c>
      <c r="I1541" s="1" t="s">
        <v>122</v>
      </c>
      <c r="J1541" s="1" t="s">
        <v>513</v>
      </c>
      <c r="K1541" s="1" t="s">
        <v>494</v>
      </c>
      <c r="L1541" s="1"/>
      <c r="M1541" s="1" t="s">
        <v>494</v>
      </c>
      <c r="N1541" s="1" t="s">
        <v>530</v>
      </c>
      <c r="O1541" s="1" t="s">
        <v>496</v>
      </c>
      <c r="P1541" s="20">
        <v>2</v>
      </c>
      <c r="Q1541" s="1" t="s">
        <v>531</v>
      </c>
      <c r="R1541" s="21" t="s">
        <v>519</v>
      </c>
      <c r="S1541" s="1" t="s">
        <v>506</v>
      </c>
    </row>
    <row r="1542" spans="1:19" ht="24" customHeight="1" x14ac:dyDescent="0.15">
      <c r="A1542" s="1" t="s">
        <v>119</v>
      </c>
      <c r="B1542" s="1" t="s">
        <v>120</v>
      </c>
      <c r="C1542" s="1">
        <v>6623</v>
      </c>
      <c r="D1542" s="18">
        <v>10</v>
      </c>
      <c r="E1542" s="18">
        <v>6.5088552799999997</v>
      </c>
      <c r="F1542" s="18">
        <v>-74.862728919999995</v>
      </c>
      <c r="G1542" s="1">
        <v>10</v>
      </c>
      <c r="H1542" s="1" t="s">
        <v>490</v>
      </c>
      <c r="I1542" s="1" t="s">
        <v>122</v>
      </c>
      <c r="J1542" s="1" t="s">
        <v>513</v>
      </c>
      <c r="K1542" s="1" t="s">
        <v>494</v>
      </c>
      <c r="L1542" s="1"/>
      <c r="M1542" s="1" t="s">
        <v>494</v>
      </c>
      <c r="N1542" s="1" t="s">
        <v>530</v>
      </c>
      <c r="O1542" s="1" t="s">
        <v>496</v>
      </c>
      <c r="P1542" s="20">
        <v>2</v>
      </c>
      <c r="Q1542" s="1" t="s">
        <v>531</v>
      </c>
      <c r="R1542" s="21" t="s">
        <v>519</v>
      </c>
      <c r="S1542" s="1" t="s">
        <v>506</v>
      </c>
    </row>
    <row r="1543" spans="1:19" ht="24" customHeight="1" x14ac:dyDescent="0.15">
      <c r="A1543" s="1" t="s">
        <v>119</v>
      </c>
      <c r="B1543" s="1" t="s">
        <v>120</v>
      </c>
      <c r="C1543" s="1">
        <v>6631</v>
      </c>
      <c r="D1543" s="18">
        <v>10</v>
      </c>
      <c r="E1543" s="18">
        <v>6.5094812800000001</v>
      </c>
      <c r="F1543" s="18">
        <v>-74.862397229999999</v>
      </c>
      <c r="G1543" s="1">
        <v>10</v>
      </c>
      <c r="H1543" s="1" t="s">
        <v>490</v>
      </c>
      <c r="I1543" s="1" t="s">
        <v>122</v>
      </c>
      <c r="J1543" s="1" t="s">
        <v>513</v>
      </c>
      <c r="K1543" s="1" t="s">
        <v>494</v>
      </c>
      <c r="L1543" s="1"/>
      <c r="M1543" s="1" t="s">
        <v>494</v>
      </c>
      <c r="N1543" s="1" t="s">
        <v>530</v>
      </c>
      <c r="O1543" s="1" t="s">
        <v>496</v>
      </c>
      <c r="P1543" s="20">
        <v>2</v>
      </c>
      <c r="Q1543" s="1" t="s">
        <v>531</v>
      </c>
      <c r="R1543" s="21" t="s">
        <v>519</v>
      </c>
      <c r="S1543" s="1" t="s">
        <v>506</v>
      </c>
    </row>
    <row r="1544" spans="1:19" ht="24" customHeight="1" x14ac:dyDescent="0.15">
      <c r="A1544" s="1" t="s">
        <v>119</v>
      </c>
      <c r="B1544" s="1" t="s">
        <v>120</v>
      </c>
      <c r="C1544" s="1">
        <v>6641</v>
      </c>
      <c r="D1544" s="18">
        <v>10</v>
      </c>
      <c r="E1544" s="18">
        <v>6.51019462</v>
      </c>
      <c r="F1544" s="18">
        <v>-74.861883610000007</v>
      </c>
      <c r="G1544" s="1">
        <v>10</v>
      </c>
      <c r="H1544" s="1" t="s">
        <v>490</v>
      </c>
      <c r="I1544" s="1" t="s">
        <v>122</v>
      </c>
      <c r="J1544" s="1" t="s">
        <v>513</v>
      </c>
      <c r="K1544" s="1" t="s">
        <v>494</v>
      </c>
      <c r="L1544" s="1"/>
      <c r="M1544" s="1" t="s">
        <v>494</v>
      </c>
      <c r="N1544" s="1" t="s">
        <v>530</v>
      </c>
      <c r="O1544" s="1" t="s">
        <v>496</v>
      </c>
      <c r="P1544" s="20">
        <v>2</v>
      </c>
      <c r="Q1544" s="1" t="s">
        <v>531</v>
      </c>
      <c r="R1544" s="21" t="s">
        <v>519</v>
      </c>
      <c r="S1544" s="1" t="s">
        <v>506</v>
      </c>
    </row>
    <row r="1545" spans="1:19" ht="24" customHeight="1" x14ac:dyDescent="0.15">
      <c r="A1545" s="1" t="s">
        <v>119</v>
      </c>
      <c r="B1545" s="1" t="s">
        <v>120</v>
      </c>
      <c r="C1545" s="1">
        <v>6659</v>
      </c>
      <c r="D1545" s="18">
        <v>10</v>
      </c>
      <c r="E1545" s="18">
        <v>6.5115239100000002</v>
      </c>
      <c r="F1545" s="18">
        <v>-74.861008010000006</v>
      </c>
      <c r="G1545" s="1">
        <v>10</v>
      </c>
      <c r="H1545" s="1" t="s">
        <v>490</v>
      </c>
      <c r="I1545" s="1" t="s">
        <v>122</v>
      </c>
      <c r="J1545" s="1" t="s">
        <v>504</v>
      </c>
      <c r="K1545" s="1" t="s">
        <v>494</v>
      </c>
      <c r="L1545" s="1"/>
      <c r="M1545" s="1" t="s">
        <v>494</v>
      </c>
      <c r="N1545" s="1" t="s">
        <v>507</v>
      </c>
      <c r="O1545" s="1" t="s">
        <v>496</v>
      </c>
      <c r="P1545" s="20">
        <v>2</v>
      </c>
      <c r="Q1545" s="1" t="s">
        <v>533</v>
      </c>
      <c r="R1545" s="21" t="s">
        <v>519</v>
      </c>
      <c r="S1545" s="1" t="s">
        <v>506</v>
      </c>
    </row>
    <row r="1546" spans="1:19" ht="24" customHeight="1" x14ac:dyDescent="0.15">
      <c r="A1546" s="1" t="s">
        <v>119</v>
      </c>
      <c r="B1546" s="1" t="s">
        <v>120</v>
      </c>
      <c r="C1546" s="1">
        <v>6664</v>
      </c>
      <c r="D1546" s="18">
        <v>10</v>
      </c>
      <c r="E1546" s="18">
        <v>6.5119676599999998</v>
      </c>
      <c r="F1546" s="18">
        <v>-74.860980670000004</v>
      </c>
      <c r="G1546" s="1">
        <v>10</v>
      </c>
      <c r="H1546" s="1" t="s">
        <v>490</v>
      </c>
      <c r="I1546" s="1" t="s">
        <v>122</v>
      </c>
      <c r="J1546" s="1" t="s">
        <v>504</v>
      </c>
      <c r="K1546" s="1" t="s">
        <v>494</v>
      </c>
      <c r="L1546" s="1"/>
      <c r="M1546" s="1" t="s">
        <v>494</v>
      </c>
      <c r="N1546" s="1" t="s">
        <v>507</v>
      </c>
      <c r="O1546" s="1" t="s">
        <v>496</v>
      </c>
      <c r="P1546" s="20">
        <v>2</v>
      </c>
      <c r="Q1546" s="1" t="s">
        <v>533</v>
      </c>
      <c r="R1546" s="21" t="s">
        <v>519</v>
      </c>
      <c r="S1546" s="1" t="s">
        <v>506</v>
      </c>
    </row>
    <row r="1547" spans="1:19" ht="24" customHeight="1" x14ac:dyDescent="0.15">
      <c r="A1547" s="1" t="s">
        <v>119</v>
      </c>
      <c r="B1547" s="1" t="s">
        <v>120</v>
      </c>
      <c r="C1547" s="1">
        <v>6676</v>
      </c>
      <c r="D1547" s="18">
        <v>10</v>
      </c>
      <c r="E1547" s="18">
        <v>6.5127293399999999</v>
      </c>
      <c r="F1547" s="18">
        <v>-74.860295030000003</v>
      </c>
      <c r="G1547" s="1">
        <v>10</v>
      </c>
      <c r="H1547" s="1" t="s">
        <v>490</v>
      </c>
      <c r="I1547" s="1" t="s">
        <v>122</v>
      </c>
      <c r="J1547" s="1" t="s">
        <v>504</v>
      </c>
      <c r="K1547" s="1" t="s">
        <v>494</v>
      </c>
      <c r="L1547" s="1"/>
      <c r="M1547" s="1" t="s">
        <v>494</v>
      </c>
      <c r="N1547" s="1" t="s">
        <v>507</v>
      </c>
      <c r="O1547" s="1" t="s">
        <v>496</v>
      </c>
      <c r="P1547" s="20">
        <v>2</v>
      </c>
      <c r="Q1547" s="1" t="s">
        <v>533</v>
      </c>
      <c r="R1547" s="21" t="s">
        <v>519</v>
      </c>
      <c r="S1547" s="1" t="s">
        <v>506</v>
      </c>
    </row>
    <row r="1548" spans="1:19" ht="24" customHeight="1" x14ac:dyDescent="0.15">
      <c r="A1548" s="1" t="s">
        <v>119</v>
      </c>
      <c r="B1548" s="1" t="s">
        <v>120</v>
      </c>
      <c r="C1548" s="1">
        <v>6678</v>
      </c>
      <c r="D1548" s="18">
        <v>10</v>
      </c>
      <c r="E1548" s="18">
        <v>6.5129008400000004</v>
      </c>
      <c r="F1548" s="18">
        <v>-74.860239410000005</v>
      </c>
      <c r="G1548" s="1">
        <v>10</v>
      </c>
      <c r="H1548" s="1" t="s">
        <v>490</v>
      </c>
      <c r="I1548" s="1" t="s">
        <v>122</v>
      </c>
      <c r="J1548" s="1" t="s">
        <v>504</v>
      </c>
      <c r="K1548" s="1" t="s">
        <v>494</v>
      </c>
      <c r="L1548" s="1"/>
      <c r="M1548" s="1" t="s">
        <v>494</v>
      </c>
      <c r="N1548" s="1" t="s">
        <v>507</v>
      </c>
      <c r="O1548" s="1" t="s">
        <v>496</v>
      </c>
      <c r="P1548" s="20">
        <v>2</v>
      </c>
      <c r="Q1548" s="1" t="s">
        <v>533</v>
      </c>
      <c r="R1548" s="21" t="s">
        <v>519</v>
      </c>
      <c r="S1548" s="1" t="s">
        <v>506</v>
      </c>
    </row>
    <row r="1549" spans="1:19" ht="24" customHeight="1" x14ac:dyDescent="0.15">
      <c r="A1549" s="1" t="s">
        <v>119</v>
      </c>
      <c r="B1549" s="1" t="s">
        <v>120</v>
      </c>
      <c r="C1549" s="1">
        <v>6689</v>
      </c>
      <c r="D1549" s="18">
        <v>10</v>
      </c>
      <c r="E1549" s="18">
        <v>6.5138615499999997</v>
      </c>
      <c r="F1549" s="18">
        <v>-74.860008719999996</v>
      </c>
      <c r="G1549" s="1">
        <v>10</v>
      </c>
      <c r="H1549" s="1" t="s">
        <v>490</v>
      </c>
      <c r="I1549" s="1" t="s">
        <v>122</v>
      </c>
      <c r="J1549" s="1" t="s">
        <v>504</v>
      </c>
      <c r="K1549" s="1" t="s">
        <v>494</v>
      </c>
      <c r="L1549" s="1"/>
      <c r="M1549" s="1" t="s">
        <v>494</v>
      </c>
      <c r="N1549" s="1" t="s">
        <v>507</v>
      </c>
      <c r="O1549" s="1" t="s">
        <v>496</v>
      </c>
      <c r="P1549" s="20">
        <v>2</v>
      </c>
      <c r="Q1549" s="1" t="s">
        <v>533</v>
      </c>
      <c r="R1549" s="21" t="s">
        <v>519</v>
      </c>
      <c r="S1549" s="1" t="s">
        <v>506</v>
      </c>
    </row>
    <row r="1550" spans="1:19" ht="24" customHeight="1" x14ac:dyDescent="0.15">
      <c r="A1550" s="1" t="s">
        <v>119</v>
      </c>
      <c r="B1550" s="1" t="s">
        <v>120</v>
      </c>
      <c r="C1550" s="1">
        <v>6714</v>
      </c>
      <c r="D1550" s="18">
        <v>10</v>
      </c>
      <c r="E1550" s="18">
        <v>6.5159756099999999</v>
      </c>
      <c r="F1550" s="18">
        <v>-74.859525309999995</v>
      </c>
      <c r="G1550" s="1">
        <v>10</v>
      </c>
      <c r="H1550" s="1" t="s">
        <v>490</v>
      </c>
      <c r="I1550" s="1" t="s">
        <v>122</v>
      </c>
      <c r="J1550" s="1" t="s">
        <v>513</v>
      </c>
      <c r="K1550" s="1" t="s">
        <v>494</v>
      </c>
      <c r="L1550" s="1"/>
      <c r="M1550" s="1" t="s">
        <v>494</v>
      </c>
      <c r="N1550" s="1" t="s">
        <v>530</v>
      </c>
      <c r="O1550" s="1" t="s">
        <v>496</v>
      </c>
      <c r="P1550" s="20">
        <v>2</v>
      </c>
      <c r="Q1550" s="1" t="s">
        <v>531</v>
      </c>
      <c r="R1550" s="21" t="s">
        <v>519</v>
      </c>
      <c r="S1550" s="1" t="s">
        <v>506</v>
      </c>
    </row>
    <row r="1551" spans="1:19" ht="24" customHeight="1" x14ac:dyDescent="0.15">
      <c r="A1551" s="1" t="s">
        <v>119</v>
      </c>
      <c r="B1551" s="1" t="s">
        <v>120</v>
      </c>
      <c r="C1551" s="1">
        <v>6715</v>
      </c>
      <c r="D1551" s="18">
        <v>10</v>
      </c>
      <c r="E1551" s="18">
        <v>6.5160549100000003</v>
      </c>
      <c r="F1551" s="18">
        <v>-74.859482389999997</v>
      </c>
      <c r="G1551" s="1">
        <v>10</v>
      </c>
      <c r="H1551" s="1" t="s">
        <v>490</v>
      </c>
      <c r="I1551" s="1" t="s">
        <v>122</v>
      </c>
      <c r="J1551" s="1" t="s">
        <v>513</v>
      </c>
      <c r="K1551" s="1" t="s">
        <v>494</v>
      </c>
      <c r="L1551" s="1"/>
      <c r="M1551" s="1" t="s">
        <v>494</v>
      </c>
      <c r="N1551" s="1" t="s">
        <v>530</v>
      </c>
      <c r="O1551" s="1" t="s">
        <v>496</v>
      </c>
      <c r="P1551" s="20">
        <v>2</v>
      </c>
      <c r="Q1551" s="1" t="s">
        <v>531</v>
      </c>
      <c r="R1551" s="21" t="s">
        <v>519</v>
      </c>
      <c r="S1551" s="1" t="s">
        <v>506</v>
      </c>
    </row>
    <row r="1552" spans="1:19" ht="24" customHeight="1" x14ac:dyDescent="0.15">
      <c r="A1552" s="1" t="s">
        <v>119</v>
      </c>
      <c r="B1552" s="1" t="s">
        <v>120</v>
      </c>
      <c r="C1552" s="1">
        <v>6716</v>
      </c>
      <c r="D1552" s="18">
        <v>10</v>
      </c>
      <c r="E1552" s="18">
        <v>6.5161320299999996</v>
      </c>
      <c r="F1552" s="18">
        <v>-74.859436349999996</v>
      </c>
      <c r="G1552" s="1">
        <v>10</v>
      </c>
      <c r="H1552" s="1" t="s">
        <v>490</v>
      </c>
      <c r="I1552" s="1" t="s">
        <v>122</v>
      </c>
      <c r="J1552" s="1" t="s">
        <v>513</v>
      </c>
      <c r="K1552" s="1" t="s">
        <v>494</v>
      </c>
      <c r="L1552" s="1"/>
      <c r="M1552" s="1" t="s">
        <v>494</v>
      </c>
      <c r="N1552" s="1" t="s">
        <v>530</v>
      </c>
      <c r="O1552" s="1" t="s">
        <v>496</v>
      </c>
      <c r="P1552" s="20">
        <v>2</v>
      </c>
      <c r="Q1552" s="1" t="s">
        <v>531</v>
      </c>
      <c r="R1552" s="21" t="s">
        <v>519</v>
      </c>
      <c r="S1552" s="1" t="s">
        <v>506</v>
      </c>
    </row>
    <row r="1553" spans="1:19" ht="24" customHeight="1" x14ac:dyDescent="0.15">
      <c r="A1553" s="1" t="s">
        <v>119</v>
      </c>
      <c r="B1553" s="1" t="s">
        <v>120</v>
      </c>
      <c r="C1553" s="1">
        <v>6725</v>
      </c>
      <c r="D1553" s="18">
        <v>10</v>
      </c>
      <c r="E1553" s="18">
        <v>6.5168673100000003</v>
      </c>
      <c r="F1553" s="18">
        <v>-74.859159329999997</v>
      </c>
      <c r="G1553" s="1">
        <v>10</v>
      </c>
      <c r="H1553" s="1" t="s">
        <v>490</v>
      </c>
      <c r="I1553" s="1" t="s">
        <v>122</v>
      </c>
      <c r="J1553" s="1" t="s">
        <v>504</v>
      </c>
      <c r="K1553" s="1" t="s">
        <v>494</v>
      </c>
      <c r="L1553" s="1"/>
      <c r="M1553" s="1" t="s">
        <v>494</v>
      </c>
      <c r="N1553" s="1" t="s">
        <v>507</v>
      </c>
      <c r="O1553" s="1" t="s">
        <v>496</v>
      </c>
      <c r="P1553" s="20">
        <v>2</v>
      </c>
      <c r="Q1553" s="1" t="s">
        <v>533</v>
      </c>
      <c r="R1553" s="21" t="s">
        <v>519</v>
      </c>
      <c r="S1553" s="1" t="s">
        <v>506</v>
      </c>
    </row>
    <row r="1554" spans="1:19" ht="24" customHeight="1" x14ac:dyDescent="0.15">
      <c r="A1554" s="1" t="s">
        <v>119</v>
      </c>
      <c r="B1554" s="1" t="s">
        <v>120</v>
      </c>
      <c r="C1554" s="1">
        <v>6792</v>
      </c>
      <c r="D1554" s="18">
        <v>10</v>
      </c>
      <c r="E1554" s="18">
        <v>6.5215922800000001</v>
      </c>
      <c r="F1554" s="18">
        <v>-74.861560729999994</v>
      </c>
      <c r="G1554" s="1">
        <v>10</v>
      </c>
      <c r="H1554" s="1" t="s">
        <v>490</v>
      </c>
      <c r="I1554" s="1" t="s">
        <v>122</v>
      </c>
      <c r="J1554" s="1" t="s">
        <v>504</v>
      </c>
      <c r="K1554" s="1" t="s">
        <v>494</v>
      </c>
      <c r="L1554" s="1"/>
      <c r="M1554" s="1" t="s">
        <v>494</v>
      </c>
      <c r="N1554" s="1" t="s">
        <v>507</v>
      </c>
      <c r="O1554" s="1" t="s">
        <v>496</v>
      </c>
      <c r="P1554" s="20">
        <v>2</v>
      </c>
      <c r="Q1554" s="1" t="s">
        <v>533</v>
      </c>
      <c r="R1554" s="21" t="s">
        <v>519</v>
      </c>
      <c r="S1554" s="1" t="s">
        <v>506</v>
      </c>
    </row>
    <row r="1555" spans="1:19" ht="24" customHeight="1" x14ac:dyDescent="0.15">
      <c r="A1555" s="1" t="s">
        <v>119</v>
      </c>
      <c r="B1555" s="1" t="s">
        <v>120</v>
      </c>
      <c r="C1555" s="1">
        <v>6809</v>
      </c>
      <c r="D1555" s="18">
        <v>10</v>
      </c>
      <c r="E1555" s="18">
        <v>6.5225152099999999</v>
      </c>
      <c r="F1555" s="18">
        <v>-74.862396110000006</v>
      </c>
      <c r="G1555" s="1">
        <v>10</v>
      </c>
      <c r="H1555" s="1" t="s">
        <v>490</v>
      </c>
      <c r="I1555" s="1" t="s">
        <v>122</v>
      </c>
      <c r="J1555" s="1" t="s">
        <v>504</v>
      </c>
      <c r="K1555" s="1" t="s">
        <v>494</v>
      </c>
      <c r="L1555" s="1"/>
      <c r="M1555" s="1" t="s">
        <v>494</v>
      </c>
      <c r="N1555" s="1" t="s">
        <v>507</v>
      </c>
      <c r="O1555" s="1" t="s">
        <v>496</v>
      </c>
      <c r="P1555" s="20">
        <v>2</v>
      </c>
      <c r="Q1555" s="1" t="s">
        <v>533</v>
      </c>
      <c r="R1555" s="21" t="s">
        <v>519</v>
      </c>
      <c r="S1555" s="1" t="s">
        <v>506</v>
      </c>
    </row>
    <row r="1556" spans="1:19" ht="24" customHeight="1" x14ac:dyDescent="0.15">
      <c r="A1556" s="1" t="s">
        <v>119</v>
      </c>
      <c r="B1556" s="1" t="s">
        <v>120</v>
      </c>
      <c r="C1556" s="1">
        <v>6836</v>
      </c>
      <c r="D1556" s="18">
        <v>10</v>
      </c>
      <c r="E1556" s="18">
        <v>6.52252835</v>
      </c>
      <c r="F1556" s="18">
        <v>-74.864754110000007</v>
      </c>
      <c r="G1556" s="1">
        <v>10</v>
      </c>
      <c r="H1556" s="1" t="s">
        <v>490</v>
      </c>
      <c r="I1556" s="1" t="s">
        <v>122</v>
      </c>
      <c r="J1556" s="1" t="s">
        <v>504</v>
      </c>
      <c r="K1556" s="1" t="s">
        <v>494</v>
      </c>
      <c r="L1556" s="1"/>
      <c r="M1556" s="1" t="s">
        <v>494</v>
      </c>
      <c r="N1556" s="1" t="s">
        <v>507</v>
      </c>
      <c r="O1556" s="1" t="s">
        <v>496</v>
      </c>
      <c r="P1556" s="20">
        <v>2</v>
      </c>
      <c r="Q1556" s="1" t="s">
        <v>533</v>
      </c>
      <c r="R1556" s="21" t="s">
        <v>519</v>
      </c>
      <c r="S1556" s="1" t="s">
        <v>506</v>
      </c>
    </row>
    <row r="1557" spans="1:19" ht="24" customHeight="1" x14ac:dyDescent="0.15">
      <c r="A1557" s="1" t="s">
        <v>119</v>
      </c>
      <c r="B1557" s="1" t="s">
        <v>120</v>
      </c>
      <c r="C1557" s="1">
        <v>6876</v>
      </c>
      <c r="D1557" s="18">
        <v>10</v>
      </c>
      <c r="E1557" s="18">
        <v>6.5225171800000004</v>
      </c>
      <c r="F1557" s="18">
        <v>-74.867959510000006</v>
      </c>
      <c r="G1557" s="1">
        <v>10</v>
      </c>
      <c r="H1557" s="1" t="s">
        <v>490</v>
      </c>
      <c r="I1557" s="1" t="s">
        <v>122</v>
      </c>
      <c r="J1557" s="1" t="s">
        <v>504</v>
      </c>
      <c r="K1557" s="1" t="s">
        <v>494</v>
      </c>
      <c r="L1557" s="1"/>
      <c r="M1557" s="1" t="s">
        <v>494</v>
      </c>
      <c r="N1557" s="1" t="s">
        <v>507</v>
      </c>
      <c r="O1557" s="1" t="s">
        <v>496</v>
      </c>
      <c r="P1557" s="20">
        <v>2</v>
      </c>
      <c r="Q1557" s="1" t="s">
        <v>533</v>
      </c>
      <c r="R1557" s="21" t="s">
        <v>519</v>
      </c>
      <c r="S1557" s="1" t="s">
        <v>506</v>
      </c>
    </row>
    <row r="1558" spans="1:19" ht="24" customHeight="1" x14ac:dyDescent="0.15">
      <c r="A1558" s="1" t="s">
        <v>119</v>
      </c>
      <c r="B1558" s="1" t="s">
        <v>120</v>
      </c>
      <c r="C1558" s="1">
        <v>8517</v>
      </c>
      <c r="D1558" s="18">
        <v>10</v>
      </c>
      <c r="E1558" s="18">
        <v>6.5692517800000001</v>
      </c>
      <c r="F1558" s="18">
        <v>-74.980874249999999</v>
      </c>
      <c r="G1558" s="1">
        <v>10</v>
      </c>
      <c r="H1558" s="1" t="s">
        <v>490</v>
      </c>
      <c r="I1558" s="1" t="s">
        <v>122</v>
      </c>
      <c r="J1558" s="1" t="s">
        <v>504</v>
      </c>
      <c r="K1558" s="1" t="s">
        <v>494</v>
      </c>
      <c r="L1558" s="1"/>
      <c r="M1558" s="1" t="s">
        <v>494</v>
      </c>
      <c r="N1558" s="1" t="s">
        <v>507</v>
      </c>
      <c r="O1558" s="1" t="s">
        <v>496</v>
      </c>
      <c r="P1558" s="20">
        <v>2</v>
      </c>
      <c r="Q1558" s="1" t="s">
        <v>533</v>
      </c>
      <c r="R1558" s="21" t="s">
        <v>519</v>
      </c>
      <c r="S1558" s="1" t="s">
        <v>506</v>
      </c>
    </row>
    <row r="1559" spans="1:19" ht="24" customHeight="1" x14ac:dyDescent="0.15">
      <c r="A1559" s="1" t="s">
        <v>119</v>
      </c>
      <c r="B1559" s="1" t="s">
        <v>120</v>
      </c>
      <c r="C1559" s="1">
        <v>8553</v>
      </c>
      <c r="D1559" s="18">
        <v>10</v>
      </c>
      <c r="E1559" s="18">
        <v>6.5696994599999998</v>
      </c>
      <c r="F1559" s="18">
        <v>-74.983979090000005</v>
      </c>
      <c r="G1559" s="1">
        <v>10</v>
      </c>
      <c r="H1559" s="1" t="s">
        <v>490</v>
      </c>
      <c r="I1559" s="1" t="s">
        <v>122</v>
      </c>
      <c r="J1559" s="1" t="s">
        <v>504</v>
      </c>
      <c r="K1559" s="1" t="s">
        <v>494</v>
      </c>
      <c r="L1559" s="1"/>
      <c r="M1559" s="1" t="s">
        <v>494</v>
      </c>
      <c r="N1559" s="1" t="s">
        <v>507</v>
      </c>
      <c r="O1559" s="1" t="s">
        <v>496</v>
      </c>
      <c r="P1559" s="20">
        <v>2</v>
      </c>
      <c r="Q1559" s="1" t="s">
        <v>533</v>
      </c>
      <c r="R1559" s="21" t="s">
        <v>519</v>
      </c>
      <c r="S1559" s="1" t="s">
        <v>506</v>
      </c>
    </row>
    <row r="1560" spans="1:19" ht="24" customHeight="1" x14ac:dyDescent="0.15">
      <c r="A1560" s="1" t="s">
        <v>119</v>
      </c>
      <c r="B1560" s="1" t="s">
        <v>120</v>
      </c>
      <c r="C1560" s="1">
        <v>8555</v>
      </c>
      <c r="D1560" s="18">
        <v>10</v>
      </c>
      <c r="E1560" s="18">
        <v>6.5697135199999996</v>
      </c>
      <c r="F1560" s="18">
        <v>-74.984159020000007</v>
      </c>
      <c r="G1560" s="1">
        <v>10</v>
      </c>
      <c r="H1560" s="1" t="s">
        <v>490</v>
      </c>
      <c r="I1560" s="1" t="s">
        <v>122</v>
      </c>
      <c r="J1560" s="1" t="s">
        <v>504</v>
      </c>
      <c r="K1560" s="1" t="s">
        <v>494</v>
      </c>
      <c r="L1560" s="1"/>
      <c r="M1560" s="1" t="s">
        <v>494</v>
      </c>
      <c r="N1560" s="1" t="s">
        <v>507</v>
      </c>
      <c r="O1560" s="1" t="s">
        <v>496</v>
      </c>
      <c r="P1560" s="20">
        <v>2</v>
      </c>
      <c r="Q1560" s="1" t="s">
        <v>533</v>
      </c>
      <c r="R1560" s="21" t="s">
        <v>519</v>
      </c>
      <c r="S1560" s="1" t="s">
        <v>506</v>
      </c>
    </row>
    <row r="1561" spans="1:19" ht="24" customHeight="1" x14ac:dyDescent="0.15">
      <c r="A1561" s="1" t="s">
        <v>119</v>
      </c>
      <c r="B1561" s="1" t="s">
        <v>120</v>
      </c>
      <c r="C1561" s="1">
        <v>9244</v>
      </c>
      <c r="D1561" s="18">
        <v>10</v>
      </c>
      <c r="E1561" s="18">
        <v>6.5509842799999998</v>
      </c>
      <c r="F1561" s="18">
        <v>-75.030163990000005</v>
      </c>
      <c r="G1561" s="1">
        <v>10</v>
      </c>
      <c r="H1561" s="1" t="s">
        <v>490</v>
      </c>
      <c r="I1561" s="1" t="s">
        <v>122</v>
      </c>
      <c r="J1561" s="1" t="s">
        <v>491</v>
      </c>
      <c r="K1561" s="1" t="s">
        <v>494</v>
      </c>
      <c r="L1561" s="1"/>
      <c r="M1561" s="1" t="s">
        <v>494</v>
      </c>
      <c r="N1561" s="1" t="s">
        <v>530</v>
      </c>
      <c r="O1561" s="1" t="s">
        <v>496</v>
      </c>
      <c r="P1561" s="20">
        <v>2</v>
      </c>
      <c r="Q1561" s="1" t="s">
        <v>531</v>
      </c>
      <c r="R1561" s="21" t="s">
        <v>519</v>
      </c>
      <c r="S1561" s="1" t="s">
        <v>506</v>
      </c>
    </row>
    <row r="1562" spans="1:19" ht="24" customHeight="1" x14ac:dyDescent="0.15">
      <c r="A1562" s="1" t="s">
        <v>119</v>
      </c>
      <c r="B1562" s="1" t="s">
        <v>120</v>
      </c>
      <c r="C1562" s="1">
        <v>9249</v>
      </c>
      <c r="D1562" s="18">
        <v>10</v>
      </c>
      <c r="E1562" s="18">
        <v>6.5507587100000002</v>
      </c>
      <c r="F1562" s="18">
        <v>-75.030535650000004</v>
      </c>
      <c r="G1562" s="1">
        <v>10</v>
      </c>
      <c r="H1562" s="1" t="s">
        <v>490</v>
      </c>
      <c r="I1562" s="1" t="s">
        <v>122</v>
      </c>
      <c r="J1562" s="1" t="s">
        <v>491</v>
      </c>
      <c r="K1562" s="1" t="s">
        <v>494</v>
      </c>
      <c r="L1562" s="1"/>
      <c r="M1562" s="1" t="s">
        <v>494</v>
      </c>
      <c r="N1562" s="1" t="s">
        <v>530</v>
      </c>
      <c r="O1562" s="1" t="s">
        <v>496</v>
      </c>
      <c r="P1562" s="20">
        <v>2</v>
      </c>
      <c r="Q1562" s="1" t="s">
        <v>531</v>
      </c>
      <c r="R1562" s="21" t="s">
        <v>519</v>
      </c>
      <c r="S1562" s="1" t="s">
        <v>506</v>
      </c>
    </row>
    <row r="1563" spans="1:19" ht="24" customHeight="1" x14ac:dyDescent="0.15">
      <c r="A1563" s="1" t="s">
        <v>119</v>
      </c>
      <c r="B1563" s="1" t="s">
        <v>120</v>
      </c>
      <c r="C1563" s="1">
        <v>9251</v>
      </c>
      <c r="D1563" s="18">
        <v>10</v>
      </c>
      <c r="E1563" s="18">
        <v>6.5506761400000002</v>
      </c>
      <c r="F1563" s="18">
        <v>-75.03068657</v>
      </c>
      <c r="G1563" s="1">
        <v>10</v>
      </c>
      <c r="H1563" s="1" t="s">
        <v>490</v>
      </c>
      <c r="I1563" s="1" t="s">
        <v>122</v>
      </c>
      <c r="J1563" s="1" t="s">
        <v>491</v>
      </c>
      <c r="K1563" s="1" t="s">
        <v>494</v>
      </c>
      <c r="L1563" s="1"/>
      <c r="M1563" s="1" t="s">
        <v>494</v>
      </c>
      <c r="N1563" s="1" t="s">
        <v>530</v>
      </c>
      <c r="O1563" s="1" t="s">
        <v>496</v>
      </c>
      <c r="P1563" s="20">
        <v>2</v>
      </c>
      <c r="Q1563" s="1" t="s">
        <v>531</v>
      </c>
      <c r="R1563" s="21" t="s">
        <v>519</v>
      </c>
      <c r="S1563" s="1" t="s">
        <v>506</v>
      </c>
    </row>
    <row r="1564" spans="1:19" ht="24" customHeight="1" x14ac:dyDescent="0.15">
      <c r="A1564" s="1" t="s">
        <v>119</v>
      </c>
      <c r="B1564" s="1" t="s">
        <v>120</v>
      </c>
      <c r="C1564" s="1">
        <v>9255</v>
      </c>
      <c r="D1564" s="18">
        <v>10</v>
      </c>
      <c r="E1564" s="18">
        <v>6.5504600499999999</v>
      </c>
      <c r="F1564" s="18">
        <v>-75.030974009999994</v>
      </c>
      <c r="G1564" s="1">
        <v>10</v>
      </c>
      <c r="H1564" s="1" t="s">
        <v>490</v>
      </c>
      <c r="I1564" s="1" t="s">
        <v>122</v>
      </c>
      <c r="J1564" s="1" t="s">
        <v>491</v>
      </c>
      <c r="K1564" s="1" t="s">
        <v>494</v>
      </c>
      <c r="L1564" s="1"/>
      <c r="M1564" s="1" t="s">
        <v>494</v>
      </c>
      <c r="N1564" s="1" t="s">
        <v>530</v>
      </c>
      <c r="O1564" s="1" t="s">
        <v>496</v>
      </c>
      <c r="P1564" s="20">
        <v>2</v>
      </c>
      <c r="Q1564" s="1" t="s">
        <v>531</v>
      </c>
      <c r="R1564" s="21" t="s">
        <v>519</v>
      </c>
      <c r="S1564" s="1" t="s">
        <v>506</v>
      </c>
    </row>
    <row r="1565" spans="1:19" ht="24" customHeight="1" x14ac:dyDescent="0.15">
      <c r="A1565" s="1" t="s">
        <v>119</v>
      </c>
      <c r="B1565" s="1" t="s">
        <v>120</v>
      </c>
      <c r="C1565" s="1">
        <v>9261</v>
      </c>
      <c r="D1565" s="18">
        <v>10</v>
      </c>
      <c r="E1565" s="18">
        <v>6.5501411100000002</v>
      </c>
      <c r="F1565" s="18">
        <v>-75.031408650000003</v>
      </c>
      <c r="G1565" s="1">
        <v>10</v>
      </c>
      <c r="H1565" s="1" t="s">
        <v>490</v>
      </c>
      <c r="I1565" s="1" t="s">
        <v>122</v>
      </c>
      <c r="J1565" s="1" t="s">
        <v>491</v>
      </c>
      <c r="K1565" s="1" t="s">
        <v>494</v>
      </c>
      <c r="L1565" s="1"/>
      <c r="M1565" s="1" t="s">
        <v>494</v>
      </c>
      <c r="N1565" s="1" t="s">
        <v>530</v>
      </c>
      <c r="O1565" s="1" t="s">
        <v>496</v>
      </c>
      <c r="P1565" s="20">
        <v>2</v>
      </c>
      <c r="Q1565" s="1" t="s">
        <v>531</v>
      </c>
      <c r="R1565" s="21" t="s">
        <v>519</v>
      </c>
      <c r="S1565" s="1" t="s">
        <v>506</v>
      </c>
    </row>
    <row r="1566" spans="1:19" ht="24" customHeight="1" x14ac:dyDescent="0.15">
      <c r="A1566" s="1" t="s">
        <v>119</v>
      </c>
      <c r="B1566" s="1" t="s">
        <v>120</v>
      </c>
      <c r="C1566" s="1">
        <v>9361</v>
      </c>
      <c r="D1566" s="18">
        <v>10</v>
      </c>
      <c r="E1566" s="18">
        <v>6.5430118300000002</v>
      </c>
      <c r="F1566" s="18">
        <v>-75.035280110000002</v>
      </c>
      <c r="G1566" s="1">
        <v>10</v>
      </c>
      <c r="H1566" s="1" t="s">
        <v>490</v>
      </c>
      <c r="I1566" s="1" t="s">
        <v>122</v>
      </c>
      <c r="J1566" s="1" t="s">
        <v>504</v>
      </c>
      <c r="K1566" s="1" t="s">
        <v>494</v>
      </c>
      <c r="L1566" s="1"/>
      <c r="M1566" s="1" t="s">
        <v>494</v>
      </c>
      <c r="N1566" s="1" t="s">
        <v>507</v>
      </c>
      <c r="O1566" s="1" t="s">
        <v>496</v>
      </c>
      <c r="P1566" s="20">
        <v>2</v>
      </c>
      <c r="Q1566" s="1" t="s">
        <v>533</v>
      </c>
      <c r="R1566" s="21" t="s">
        <v>519</v>
      </c>
      <c r="S1566" s="1" t="s">
        <v>506</v>
      </c>
    </row>
    <row r="1567" spans="1:19" ht="24" customHeight="1" x14ac:dyDescent="0.15">
      <c r="A1567" s="1" t="s">
        <v>119</v>
      </c>
      <c r="B1567" s="1" t="s">
        <v>120</v>
      </c>
      <c r="C1567" s="1">
        <v>9363</v>
      </c>
      <c r="D1567" s="18">
        <v>10</v>
      </c>
      <c r="E1567" s="18">
        <v>6.5428824800000003</v>
      </c>
      <c r="F1567" s="18">
        <v>-75.035406320000007</v>
      </c>
      <c r="G1567" s="1">
        <v>10</v>
      </c>
      <c r="H1567" s="1" t="s">
        <v>490</v>
      </c>
      <c r="I1567" s="1" t="s">
        <v>122</v>
      </c>
      <c r="J1567" s="1" t="s">
        <v>504</v>
      </c>
      <c r="K1567" s="1" t="s">
        <v>494</v>
      </c>
      <c r="L1567" s="1"/>
      <c r="M1567" s="1" t="s">
        <v>494</v>
      </c>
      <c r="N1567" s="1" t="s">
        <v>507</v>
      </c>
      <c r="O1567" s="1" t="s">
        <v>496</v>
      </c>
      <c r="P1567" s="20">
        <v>2</v>
      </c>
      <c r="Q1567" s="1" t="s">
        <v>533</v>
      </c>
      <c r="R1567" s="21" t="s">
        <v>519</v>
      </c>
      <c r="S1567" s="1" t="s">
        <v>506</v>
      </c>
    </row>
    <row r="1568" spans="1:19" ht="24" customHeight="1" x14ac:dyDescent="0.15">
      <c r="A1568" s="1" t="s">
        <v>119</v>
      </c>
      <c r="B1568" s="1" t="s">
        <v>120</v>
      </c>
      <c r="C1568" s="1">
        <v>9371</v>
      </c>
      <c r="D1568" s="18">
        <v>10</v>
      </c>
      <c r="E1568" s="18">
        <v>6.5423353799999999</v>
      </c>
      <c r="F1568" s="18">
        <v>-75.035879159999993</v>
      </c>
      <c r="G1568" s="1">
        <v>10</v>
      </c>
      <c r="H1568" s="1" t="s">
        <v>490</v>
      </c>
      <c r="I1568" s="1" t="s">
        <v>122</v>
      </c>
      <c r="J1568" s="1" t="s">
        <v>504</v>
      </c>
      <c r="K1568" s="1" t="s">
        <v>494</v>
      </c>
      <c r="L1568" s="1"/>
      <c r="M1568" s="1" t="s">
        <v>494</v>
      </c>
      <c r="N1568" s="1" t="s">
        <v>507</v>
      </c>
      <c r="O1568" s="1" t="s">
        <v>496</v>
      </c>
      <c r="P1568" s="20">
        <v>2</v>
      </c>
      <c r="Q1568" s="1" t="s">
        <v>533</v>
      </c>
      <c r="R1568" s="21" t="s">
        <v>519</v>
      </c>
      <c r="S1568" s="1" t="s">
        <v>506</v>
      </c>
    </row>
    <row r="1569" spans="1:19" ht="24" customHeight="1" x14ac:dyDescent="0.15">
      <c r="A1569" s="1" t="s">
        <v>119</v>
      </c>
      <c r="B1569" s="1" t="s">
        <v>120</v>
      </c>
      <c r="C1569" s="1">
        <v>9380</v>
      </c>
      <c r="D1569" s="18">
        <v>10</v>
      </c>
      <c r="E1569" s="18">
        <v>6.5417215300000002</v>
      </c>
      <c r="F1569" s="18">
        <v>-75.03641236</v>
      </c>
      <c r="G1569" s="1">
        <v>10</v>
      </c>
      <c r="H1569" s="1" t="s">
        <v>490</v>
      </c>
      <c r="I1569" s="1" t="s">
        <v>122</v>
      </c>
      <c r="J1569" s="1" t="s">
        <v>504</v>
      </c>
      <c r="K1569" s="1" t="s">
        <v>494</v>
      </c>
      <c r="L1569" s="1"/>
      <c r="M1569" s="1" t="s">
        <v>494</v>
      </c>
      <c r="N1569" s="1" t="s">
        <v>507</v>
      </c>
      <c r="O1569" s="1" t="s">
        <v>496</v>
      </c>
      <c r="P1569" s="20">
        <v>2</v>
      </c>
      <c r="Q1569" s="1" t="s">
        <v>533</v>
      </c>
      <c r="R1569" s="21" t="s">
        <v>519</v>
      </c>
      <c r="S1569" s="1" t="s">
        <v>506</v>
      </c>
    </row>
    <row r="1570" spans="1:19" ht="24" customHeight="1" x14ac:dyDescent="0.15">
      <c r="A1570" s="1" t="s">
        <v>119</v>
      </c>
      <c r="B1570" s="1" t="s">
        <v>120</v>
      </c>
      <c r="C1570" s="1">
        <v>9381</v>
      </c>
      <c r="D1570" s="18">
        <v>10</v>
      </c>
      <c r="E1570" s="18">
        <v>6.5416509300000003</v>
      </c>
      <c r="F1570" s="18">
        <v>-75.036468279999994</v>
      </c>
      <c r="G1570" s="1">
        <v>10</v>
      </c>
      <c r="H1570" s="1" t="s">
        <v>490</v>
      </c>
      <c r="I1570" s="1" t="s">
        <v>122</v>
      </c>
      <c r="J1570" s="1" t="s">
        <v>504</v>
      </c>
      <c r="K1570" s="1" t="s">
        <v>494</v>
      </c>
      <c r="L1570" s="1"/>
      <c r="M1570" s="1" t="s">
        <v>494</v>
      </c>
      <c r="N1570" s="1" t="s">
        <v>507</v>
      </c>
      <c r="O1570" s="1" t="s">
        <v>496</v>
      </c>
      <c r="P1570" s="20">
        <v>2</v>
      </c>
      <c r="Q1570" s="1" t="s">
        <v>533</v>
      </c>
      <c r="R1570" s="21" t="s">
        <v>519</v>
      </c>
      <c r="S1570" s="1" t="s">
        <v>506</v>
      </c>
    </row>
    <row r="1571" spans="1:19" ht="24" customHeight="1" x14ac:dyDescent="0.15">
      <c r="A1571" s="1" t="s">
        <v>119</v>
      </c>
      <c r="B1571" s="1" t="s">
        <v>120</v>
      </c>
      <c r="C1571" s="1">
        <v>9387</v>
      </c>
      <c r="D1571" s="18">
        <v>10</v>
      </c>
      <c r="E1571" s="18">
        <v>6.5413120300000003</v>
      </c>
      <c r="F1571" s="18">
        <v>-75.036873940000007</v>
      </c>
      <c r="G1571" s="1">
        <v>10</v>
      </c>
      <c r="H1571" s="1" t="s">
        <v>490</v>
      </c>
      <c r="I1571" s="1" t="s">
        <v>122</v>
      </c>
      <c r="J1571" s="1" t="s">
        <v>504</v>
      </c>
      <c r="K1571" s="1" t="s">
        <v>494</v>
      </c>
      <c r="L1571" s="1"/>
      <c r="M1571" s="1" t="s">
        <v>494</v>
      </c>
      <c r="N1571" s="1" t="s">
        <v>507</v>
      </c>
      <c r="O1571" s="1" t="s">
        <v>496</v>
      </c>
      <c r="P1571" s="20">
        <v>2</v>
      </c>
      <c r="Q1571" s="1" t="s">
        <v>533</v>
      </c>
      <c r="R1571" s="21" t="s">
        <v>519</v>
      </c>
      <c r="S1571" s="1" t="s">
        <v>506</v>
      </c>
    </row>
    <row r="1572" spans="1:19" ht="24" customHeight="1" x14ac:dyDescent="0.15">
      <c r="A1572" s="1" t="s">
        <v>119</v>
      </c>
      <c r="B1572" s="1" t="s">
        <v>120</v>
      </c>
      <c r="C1572" s="1">
        <v>9398</v>
      </c>
      <c r="D1572" s="18">
        <v>10</v>
      </c>
      <c r="E1572" s="18">
        <v>6.5407428200000002</v>
      </c>
      <c r="F1572" s="18">
        <v>-75.037686269999995</v>
      </c>
      <c r="G1572" s="1">
        <v>10</v>
      </c>
      <c r="H1572" s="1" t="s">
        <v>490</v>
      </c>
      <c r="I1572" s="1" t="s">
        <v>122</v>
      </c>
      <c r="J1572" s="1" t="s">
        <v>504</v>
      </c>
      <c r="K1572" s="1" t="s">
        <v>494</v>
      </c>
      <c r="L1572" s="1"/>
      <c r="M1572" s="1" t="s">
        <v>494</v>
      </c>
      <c r="N1572" s="1" t="s">
        <v>507</v>
      </c>
      <c r="O1572" s="1" t="s">
        <v>496</v>
      </c>
      <c r="P1572" s="20">
        <v>2</v>
      </c>
      <c r="Q1572" s="1" t="s">
        <v>533</v>
      </c>
      <c r="R1572" s="21" t="s">
        <v>519</v>
      </c>
      <c r="S1572" s="1" t="s">
        <v>506</v>
      </c>
    </row>
    <row r="1573" spans="1:19" ht="24" customHeight="1" x14ac:dyDescent="0.15">
      <c r="A1573" s="1" t="s">
        <v>119</v>
      </c>
      <c r="B1573" s="1" t="s">
        <v>120</v>
      </c>
      <c r="C1573" s="1">
        <v>9401</v>
      </c>
      <c r="D1573" s="18">
        <v>10</v>
      </c>
      <c r="E1573" s="18">
        <v>6.5405803899999997</v>
      </c>
      <c r="F1573" s="18">
        <v>-75.037903360000001</v>
      </c>
      <c r="G1573" s="1">
        <v>10</v>
      </c>
      <c r="H1573" s="1" t="s">
        <v>490</v>
      </c>
      <c r="I1573" s="1" t="s">
        <v>122</v>
      </c>
      <c r="J1573" s="1" t="s">
        <v>504</v>
      </c>
      <c r="K1573" s="1" t="s">
        <v>494</v>
      </c>
      <c r="L1573" s="1"/>
      <c r="M1573" s="1" t="s">
        <v>494</v>
      </c>
      <c r="N1573" s="1" t="s">
        <v>507</v>
      </c>
      <c r="O1573" s="1" t="s">
        <v>496</v>
      </c>
      <c r="P1573" s="20">
        <v>2</v>
      </c>
      <c r="Q1573" s="1" t="s">
        <v>533</v>
      </c>
      <c r="R1573" s="21" t="s">
        <v>519</v>
      </c>
      <c r="S1573" s="1" t="s">
        <v>506</v>
      </c>
    </row>
    <row r="1574" spans="1:19" ht="24" customHeight="1" x14ac:dyDescent="0.15">
      <c r="A1574" s="1" t="s">
        <v>119</v>
      </c>
      <c r="B1574" s="1" t="s">
        <v>120</v>
      </c>
      <c r="C1574" s="1">
        <v>9404</v>
      </c>
      <c r="D1574" s="18">
        <v>10</v>
      </c>
      <c r="E1574" s="18">
        <v>6.5404223500000001</v>
      </c>
      <c r="F1574" s="18">
        <v>-75.038123729999995</v>
      </c>
      <c r="G1574" s="1">
        <v>10</v>
      </c>
      <c r="H1574" s="1" t="s">
        <v>490</v>
      </c>
      <c r="I1574" s="1" t="s">
        <v>122</v>
      </c>
      <c r="J1574" s="1" t="s">
        <v>504</v>
      </c>
      <c r="K1574" s="1" t="s">
        <v>494</v>
      </c>
      <c r="L1574" s="1"/>
      <c r="M1574" s="1" t="s">
        <v>494</v>
      </c>
      <c r="N1574" s="1" t="s">
        <v>507</v>
      </c>
      <c r="O1574" s="1" t="s">
        <v>496</v>
      </c>
      <c r="P1574" s="20">
        <v>2</v>
      </c>
      <c r="Q1574" s="1" t="s">
        <v>533</v>
      </c>
      <c r="R1574" s="21" t="s">
        <v>519</v>
      </c>
      <c r="S1574" s="1" t="s">
        <v>506</v>
      </c>
    </row>
    <row r="1575" spans="1:19" ht="24" customHeight="1" x14ac:dyDescent="0.15">
      <c r="A1575" s="1" t="s">
        <v>119</v>
      </c>
      <c r="B1575" s="1" t="s">
        <v>120</v>
      </c>
      <c r="C1575" s="1">
        <v>9450</v>
      </c>
      <c r="D1575" s="18">
        <v>10</v>
      </c>
      <c r="E1575" s="18">
        <v>6.5383519899999998</v>
      </c>
      <c r="F1575" s="18">
        <v>-75.041606239999993</v>
      </c>
      <c r="G1575" s="1">
        <v>10</v>
      </c>
      <c r="H1575" s="1" t="s">
        <v>490</v>
      </c>
      <c r="I1575" s="1" t="s">
        <v>122</v>
      </c>
      <c r="J1575" s="1" t="s">
        <v>504</v>
      </c>
      <c r="K1575" s="1" t="s">
        <v>494</v>
      </c>
      <c r="L1575" s="1"/>
      <c r="M1575" s="1" t="s">
        <v>494</v>
      </c>
      <c r="N1575" s="1" t="s">
        <v>507</v>
      </c>
      <c r="O1575" s="1" t="s">
        <v>496</v>
      </c>
      <c r="P1575" s="20">
        <v>2</v>
      </c>
      <c r="Q1575" s="1" t="s">
        <v>533</v>
      </c>
      <c r="R1575" s="21" t="s">
        <v>519</v>
      </c>
      <c r="S1575" s="1" t="s">
        <v>506</v>
      </c>
    </row>
    <row r="1576" spans="1:19" ht="24" customHeight="1" x14ac:dyDescent="0.15">
      <c r="A1576" s="1" t="s">
        <v>119</v>
      </c>
      <c r="B1576" s="1" t="s">
        <v>120</v>
      </c>
      <c r="C1576" s="1">
        <v>9532</v>
      </c>
      <c r="D1576" s="18">
        <v>10</v>
      </c>
      <c r="E1576" s="18">
        <v>6.5365813099999999</v>
      </c>
      <c r="F1576" s="18">
        <v>-75.047676559999999</v>
      </c>
      <c r="G1576" s="1">
        <v>10</v>
      </c>
      <c r="H1576" s="1" t="s">
        <v>490</v>
      </c>
      <c r="I1576" s="1" t="s">
        <v>122</v>
      </c>
      <c r="J1576" s="1" t="s">
        <v>513</v>
      </c>
      <c r="K1576" s="1" t="s">
        <v>494</v>
      </c>
      <c r="L1576" s="1"/>
      <c r="M1576" s="1" t="s">
        <v>494</v>
      </c>
      <c r="N1576" s="1" t="s">
        <v>530</v>
      </c>
      <c r="O1576" s="1" t="s">
        <v>496</v>
      </c>
      <c r="P1576" s="20">
        <v>2</v>
      </c>
      <c r="Q1576" s="1" t="s">
        <v>531</v>
      </c>
      <c r="R1576" s="21" t="s">
        <v>519</v>
      </c>
      <c r="S1576" s="1" t="s">
        <v>506</v>
      </c>
    </row>
    <row r="1577" spans="1:19" ht="24" customHeight="1" x14ac:dyDescent="0.15">
      <c r="A1577" s="1" t="s">
        <v>119</v>
      </c>
      <c r="B1577" s="1" t="s">
        <v>120</v>
      </c>
      <c r="C1577" s="1">
        <v>9536</v>
      </c>
      <c r="D1577" s="18">
        <v>10</v>
      </c>
      <c r="E1577" s="18">
        <v>6.5368434100000004</v>
      </c>
      <c r="F1577" s="18">
        <v>-75.047924330000001</v>
      </c>
      <c r="G1577" s="1">
        <v>10</v>
      </c>
      <c r="H1577" s="1" t="s">
        <v>490</v>
      </c>
      <c r="I1577" s="1" t="s">
        <v>122</v>
      </c>
      <c r="J1577" s="1" t="s">
        <v>513</v>
      </c>
      <c r="K1577" s="1" t="s">
        <v>494</v>
      </c>
      <c r="L1577" s="1"/>
      <c r="M1577" s="1" t="s">
        <v>494</v>
      </c>
      <c r="N1577" s="1" t="s">
        <v>530</v>
      </c>
      <c r="O1577" s="1" t="s">
        <v>496</v>
      </c>
      <c r="P1577" s="20">
        <v>2</v>
      </c>
      <c r="Q1577" s="1" t="s">
        <v>531</v>
      </c>
      <c r="R1577" s="21" t="s">
        <v>519</v>
      </c>
      <c r="S1577" s="1" t="s">
        <v>506</v>
      </c>
    </row>
    <row r="1578" spans="1:19" ht="24" customHeight="1" x14ac:dyDescent="0.15">
      <c r="A1578" s="1" t="s">
        <v>119</v>
      </c>
      <c r="B1578" s="1" t="s">
        <v>120</v>
      </c>
      <c r="C1578" s="1">
        <v>9573</v>
      </c>
      <c r="D1578" s="18">
        <v>10</v>
      </c>
      <c r="E1578" s="18">
        <v>6.5377002099999997</v>
      </c>
      <c r="F1578" s="18">
        <v>-75.050871319999999</v>
      </c>
      <c r="G1578" s="1">
        <v>10</v>
      </c>
      <c r="H1578" s="1" t="s">
        <v>490</v>
      </c>
      <c r="I1578" s="1" t="s">
        <v>122</v>
      </c>
      <c r="J1578" s="1" t="s">
        <v>504</v>
      </c>
      <c r="K1578" s="1" t="s">
        <v>494</v>
      </c>
      <c r="L1578" s="1"/>
      <c r="M1578" s="1" t="s">
        <v>494</v>
      </c>
      <c r="N1578" s="1" t="s">
        <v>507</v>
      </c>
      <c r="O1578" s="1" t="s">
        <v>496</v>
      </c>
      <c r="P1578" s="20">
        <v>2</v>
      </c>
      <c r="Q1578" s="1" t="s">
        <v>533</v>
      </c>
      <c r="R1578" s="21" t="s">
        <v>519</v>
      </c>
      <c r="S1578" s="1" t="s">
        <v>506</v>
      </c>
    </row>
    <row r="1579" spans="1:19" ht="24" customHeight="1" x14ac:dyDescent="0.15">
      <c r="A1579" s="1" t="s">
        <v>119</v>
      </c>
      <c r="B1579" s="1" t="s">
        <v>120</v>
      </c>
      <c r="C1579" s="1">
        <v>9591</v>
      </c>
      <c r="D1579" s="18">
        <v>10</v>
      </c>
      <c r="E1579" s="18">
        <v>6.5371306599999999</v>
      </c>
      <c r="F1579" s="18">
        <v>-75.052286370000004</v>
      </c>
      <c r="G1579" s="1">
        <v>10</v>
      </c>
      <c r="H1579" s="1" t="s">
        <v>490</v>
      </c>
      <c r="I1579" s="1" t="s">
        <v>122</v>
      </c>
      <c r="J1579" s="1" t="s">
        <v>504</v>
      </c>
      <c r="K1579" s="1" t="s">
        <v>494</v>
      </c>
      <c r="L1579" s="1"/>
      <c r="M1579" s="1" t="s">
        <v>494</v>
      </c>
      <c r="N1579" s="1" t="s">
        <v>507</v>
      </c>
      <c r="O1579" s="1" t="s">
        <v>496</v>
      </c>
      <c r="P1579" s="20">
        <v>2</v>
      </c>
      <c r="Q1579" s="1" t="s">
        <v>533</v>
      </c>
      <c r="R1579" s="21" t="s">
        <v>519</v>
      </c>
      <c r="S1579" s="1" t="s">
        <v>506</v>
      </c>
    </row>
    <row r="1580" spans="1:19" ht="24" customHeight="1" x14ac:dyDescent="0.15">
      <c r="A1580" s="1" t="s">
        <v>119</v>
      </c>
      <c r="B1580" s="1" t="s">
        <v>120</v>
      </c>
      <c r="C1580" s="1">
        <v>9616</v>
      </c>
      <c r="D1580" s="18">
        <v>10</v>
      </c>
      <c r="E1580" s="18">
        <v>6.5364596600000002</v>
      </c>
      <c r="F1580" s="18">
        <v>-75.054394970000004</v>
      </c>
      <c r="G1580" s="1">
        <v>10</v>
      </c>
      <c r="H1580" s="1" t="s">
        <v>490</v>
      </c>
      <c r="I1580" s="1" t="s">
        <v>122</v>
      </c>
      <c r="J1580" s="1" t="s">
        <v>504</v>
      </c>
      <c r="K1580" s="1" t="s">
        <v>494</v>
      </c>
      <c r="L1580" s="1"/>
      <c r="M1580" s="1" t="s">
        <v>494</v>
      </c>
      <c r="N1580" s="1" t="s">
        <v>507</v>
      </c>
      <c r="O1580" s="1" t="s">
        <v>496</v>
      </c>
      <c r="P1580" s="20">
        <v>2</v>
      </c>
      <c r="Q1580" s="1" t="s">
        <v>533</v>
      </c>
      <c r="R1580" s="21" t="s">
        <v>519</v>
      </c>
      <c r="S1580" s="1" t="s">
        <v>506</v>
      </c>
    </row>
    <row r="1581" spans="1:19" ht="24" customHeight="1" x14ac:dyDescent="0.15">
      <c r="A1581" s="1" t="s">
        <v>119</v>
      </c>
      <c r="B1581" s="1" t="s">
        <v>120</v>
      </c>
      <c r="C1581" s="1">
        <v>9628</v>
      </c>
      <c r="D1581" s="18">
        <v>10</v>
      </c>
      <c r="E1581" s="18">
        <v>6.5363275200000004</v>
      </c>
      <c r="F1581" s="18">
        <v>-75.055421929999994</v>
      </c>
      <c r="G1581" s="1">
        <v>10</v>
      </c>
      <c r="H1581" s="1" t="s">
        <v>490</v>
      </c>
      <c r="I1581" s="1" t="s">
        <v>122</v>
      </c>
      <c r="J1581" s="1" t="s">
        <v>513</v>
      </c>
      <c r="K1581" s="1" t="s">
        <v>494</v>
      </c>
      <c r="L1581" s="1"/>
      <c r="M1581" s="1" t="s">
        <v>494</v>
      </c>
      <c r="N1581" s="1" t="s">
        <v>530</v>
      </c>
      <c r="O1581" s="1" t="s">
        <v>496</v>
      </c>
      <c r="P1581" s="20">
        <v>2</v>
      </c>
      <c r="Q1581" s="1" t="s">
        <v>531</v>
      </c>
      <c r="R1581" s="21" t="s">
        <v>519</v>
      </c>
      <c r="S1581" s="1" t="s">
        <v>506</v>
      </c>
    </row>
    <row r="1582" spans="1:19" ht="24" customHeight="1" x14ac:dyDescent="0.15">
      <c r="A1582" s="1" t="s">
        <v>119</v>
      </c>
      <c r="B1582" s="1" t="s">
        <v>120</v>
      </c>
      <c r="C1582" s="1">
        <v>9634</v>
      </c>
      <c r="D1582" s="18">
        <v>10</v>
      </c>
      <c r="E1582" s="18">
        <v>6.5361833799999998</v>
      </c>
      <c r="F1582" s="18">
        <v>-75.055939809999998</v>
      </c>
      <c r="G1582" s="1">
        <v>10</v>
      </c>
      <c r="H1582" s="1" t="s">
        <v>490</v>
      </c>
      <c r="I1582" s="1" t="s">
        <v>122</v>
      </c>
      <c r="J1582" s="1" t="s">
        <v>504</v>
      </c>
      <c r="K1582" s="1" t="s">
        <v>494</v>
      </c>
      <c r="L1582" s="1"/>
      <c r="M1582" s="1" t="s">
        <v>494</v>
      </c>
      <c r="N1582" s="1" t="s">
        <v>507</v>
      </c>
      <c r="O1582" s="1" t="s">
        <v>496</v>
      </c>
      <c r="P1582" s="20">
        <v>2</v>
      </c>
      <c r="Q1582" s="1" t="s">
        <v>533</v>
      </c>
      <c r="R1582" s="21" t="s">
        <v>519</v>
      </c>
      <c r="S1582" s="1" t="s">
        <v>506</v>
      </c>
    </row>
    <row r="1583" spans="1:19" ht="24" customHeight="1" x14ac:dyDescent="0.15">
      <c r="A1583" s="1" t="s">
        <v>119</v>
      </c>
      <c r="B1583" s="1" t="s">
        <v>120</v>
      </c>
      <c r="C1583" s="1">
        <v>9692</v>
      </c>
      <c r="D1583" s="18">
        <v>10</v>
      </c>
      <c r="E1583" s="18">
        <v>6.5357439499999996</v>
      </c>
      <c r="F1583" s="18">
        <v>-75.060860730000002</v>
      </c>
      <c r="G1583" s="1">
        <v>10</v>
      </c>
      <c r="H1583" s="1" t="s">
        <v>490</v>
      </c>
      <c r="I1583" s="1" t="s">
        <v>122</v>
      </c>
      <c r="J1583" s="1" t="s">
        <v>504</v>
      </c>
      <c r="K1583" s="1" t="s">
        <v>494</v>
      </c>
      <c r="L1583" s="1"/>
      <c r="M1583" s="1" t="s">
        <v>494</v>
      </c>
      <c r="N1583" s="1" t="s">
        <v>507</v>
      </c>
      <c r="O1583" s="1" t="s">
        <v>496</v>
      </c>
      <c r="P1583" s="20">
        <v>2</v>
      </c>
      <c r="Q1583" s="1" t="s">
        <v>533</v>
      </c>
      <c r="R1583" s="21" t="s">
        <v>519</v>
      </c>
      <c r="S1583" s="1" t="s">
        <v>506</v>
      </c>
    </row>
    <row r="1584" spans="1:19" ht="24" customHeight="1" x14ac:dyDescent="0.15">
      <c r="A1584" s="1" t="s">
        <v>119</v>
      </c>
      <c r="B1584" s="1" t="s">
        <v>120</v>
      </c>
      <c r="C1584" s="1">
        <v>9737</v>
      </c>
      <c r="D1584" s="18">
        <v>10</v>
      </c>
      <c r="E1584" s="18">
        <v>6.5360850599999996</v>
      </c>
      <c r="F1584" s="18">
        <v>-75.064847139999998</v>
      </c>
      <c r="G1584" s="1">
        <v>10</v>
      </c>
      <c r="H1584" s="1" t="s">
        <v>490</v>
      </c>
      <c r="I1584" s="1" t="s">
        <v>122</v>
      </c>
      <c r="J1584" s="1" t="s">
        <v>504</v>
      </c>
      <c r="K1584" s="1" t="s">
        <v>494</v>
      </c>
      <c r="L1584" s="1"/>
      <c r="M1584" s="1" t="s">
        <v>494</v>
      </c>
      <c r="N1584" s="1" t="s">
        <v>514</v>
      </c>
      <c r="O1584" s="1" t="s">
        <v>496</v>
      </c>
      <c r="P1584" s="20">
        <v>2</v>
      </c>
      <c r="Q1584" s="1" t="s">
        <v>533</v>
      </c>
      <c r="R1584" s="21" t="s">
        <v>519</v>
      </c>
      <c r="S1584" s="1" t="s">
        <v>506</v>
      </c>
    </row>
    <row r="1585" spans="1:19" ht="24" customHeight="1" x14ac:dyDescent="0.15">
      <c r="A1585" s="1" t="s">
        <v>119</v>
      </c>
      <c r="B1585" s="1" t="s">
        <v>120</v>
      </c>
      <c r="C1585" s="1">
        <v>9770</v>
      </c>
      <c r="D1585" s="18">
        <v>10</v>
      </c>
      <c r="E1585" s="18">
        <v>6.5344527399999999</v>
      </c>
      <c r="F1585" s="18">
        <v>-75.067099970000001</v>
      </c>
      <c r="G1585" s="1">
        <v>10</v>
      </c>
      <c r="H1585" s="1" t="s">
        <v>490</v>
      </c>
      <c r="I1585" s="1" t="s">
        <v>122</v>
      </c>
      <c r="J1585" s="1" t="s">
        <v>504</v>
      </c>
      <c r="K1585" s="1" t="s">
        <v>494</v>
      </c>
      <c r="L1585" s="1"/>
      <c r="M1585" s="1" t="s">
        <v>494</v>
      </c>
      <c r="N1585" s="1" t="s">
        <v>507</v>
      </c>
      <c r="O1585" s="1" t="s">
        <v>496</v>
      </c>
      <c r="P1585" s="20">
        <v>2</v>
      </c>
      <c r="Q1585" s="1" t="s">
        <v>533</v>
      </c>
      <c r="R1585" s="21" t="s">
        <v>519</v>
      </c>
      <c r="S1585" s="1" t="s">
        <v>506</v>
      </c>
    </row>
    <row r="1586" spans="1:19" ht="24" customHeight="1" x14ac:dyDescent="0.15">
      <c r="A1586" s="1" t="s">
        <v>119</v>
      </c>
      <c r="B1586" s="1" t="s">
        <v>120</v>
      </c>
      <c r="C1586" s="1">
        <v>9796</v>
      </c>
      <c r="D1586" s="18">
        <v>10</v>
      </c>
      <c r="E1586" s="18">
        <v>6.5339767599999998</v>
      </c>
      <c r="F1586" s="18">
        <v>-75.069215639999996</v>
      </c>
      <c r="G1586" s="1">
        <v>10</v>
      </c>
      <c r="H1586" s="1" t="s">
        <v>490</v>
      </c>
      <c r="I1586" s="1" t="s">
        <v>122</v>
      </c>
      <c r="J1586" s="1" t="s">
        <v>504</v>
      </c>
      <c r="K1586" s="1" t="s">
        <v>494</v>
      </c>
      <c r="L1586" s="1"/>
      <c r="M1586" s="1" t="s">
        <v>494</v>
      </c>
      <c r="N1586" s="1" t="s">
        <v>507</v>
      </c>
      <c r="O1586" s="1" t="s">
        <v>496</v>
      </c>
      <c r="P1586" s="20">
        <v>2</v>
      </c>
      <c r="Q1586" s="1" t="s">
        <v>533</v>
      </c>
      <c r="R1586" s="21" t="s">
        <v>519</v>
      </c>
      <c r="S1586" s="1" t="s">
        <v>506</v>
      </c>
    </row>
    <row r="1587" spans="1:19" ht="24" customHeight="1" x14ac:dyDescent="0.15">
      <c r="A1587" s="1" t="s">
        <v>119</v>
      </c>
      <c r="B1587" s="1" t="s">
        <v>120</v>
      </c>
      <c r="C1587" s="1">
        <v>10098</v>
      </c>
      <c r="D1587" s="18">
        <v>10</v>
      </c>
      <c r="E1587" s="18">
        <v>6.5359981100000004</v>
      </c>
      <c r="F1587" s="18">
        <v>-75.093631029999997</v>
      </c>
      <c r="G1587" s="1">
        <v>10</v>
      </c>
      <c r="H1587" s="1" t="s">
        <v>490</v>
      </c>
      <c r="I1587" s="1" t="s">
        <v>122</v>
      </c>
      <c r="J1587" s="1" t="s">
        <v>491</v>
      </c>
      <c r="K1587" s="1" t="s">
        <v>494</v>
      </c>
      <c r="L1587" s="1"/>
      <c r="M1587" s="1" t="s">
        <v>494</v>
      </c>
      <c r="N1587" s="1" t="s">
        <v>530</v>
      </c>
      <c r="O1587" s="1" t="s">
        <v>496</v>
      </c>
      <c r="P1587" s="20">
        <v>2</v>
      </c>
      <c r="Q1587" s="1" t="s">
        <v>531</v>
      </c>
      <c r="R1587" s="21" t="s">
        <v>519</v>
      </c>
      <c r="S1587" s="1" t="s">
        <v>506</v>
      </c>
    </row>
    <row r="1588" spans="1:19" ht="24" customHeight="1" x14ac:dyDescent="0.15">
      <c r="A1588" s="1" t="s">
        <v>119</v>
      </c>
      <c r="B1588" s="1" t="s">
        <v>120</v>
      </c>
      <c r="C1588" s="1">
        <v>10132</v>
      </c>
      <c r="D1588" s="18">
        <v>10</v>
      </c>
      <c r="E1588" s="18">
        <v>6.5367482600000004</v>
      </c>
      <c r="F1588" s="18">
        <v>-75.096336289999996</v>
      </c>
      <c r="G1588" s="1">
        <v>10</v>
      </c>
      <c r="H1588" s="1" t="s">
        <v>490</v>
      </c>
      <c r="I1588" s="1" t="s">
        <v>122</v>
      </c>
      <c r="J1588" s="1" t="s">
        <v>491</v>
      </c>
      <c r="K1588" s="1" t="s">
        <v>494</v>
      </c>
      <c r="L1588" s="1"/>
      <c r="M1588" s="1" t="s">
        <v>494</v>
      </c>
      <c r="N1588" s="1" t="s">
        <v>530</v>
      </c>
      <c r="O1588" s="1" t="s">
        <v>496</v>
      </c>
      <c r="P1588" s="20">
        <v>2</v>
      </c>
      <c r="Q1588" s="1" t="s">
        <v>531</v>
      </c>
      <c r="R1588" s="21" t="s">
        <v>519</v>
      </c>
      <c r="S1588" s="1" t="s">
        <v>506</v>
      </c>
    </row>
    <row r="1589" spans="1:19" ht="24" customHeight="1" x14ac:dyDescent="0.15">
      <c r="A1589" s="1" t="s">
        <v>119</v>
      </c>
      <c r="B1589" s="1" t="s">
        <v>120</v>
      </c>
      <c r="C1589" s="1">
        <v>10135</v>
      </c>
      <c r="D1589" s="18">
        <v>10</v>
      </c>
      <c r="E1589" s="18">
        <v>6.53675505</v>
      </c>
      <c r="F1589" s="18">
        <v>-75.096606510000001</v>
      </c>
      <c r="G1589" s="1">
        <v>10</v>
      </c>
      <c r="H1589" s="1" t="s">
        <v>490</v>
      </c>
      <c r="I1589" s="1" t="s">
        <v>122</v>
      </c>
      <c r="J1589" s="1" t="s">
        <v>491</v>
      </c>
      <c r="K1589" s="1" t="s">
        <v>494</v>
      </c>
      <c r="L1589" s="1"/>
      <c r="M1589" s="1" t="s">
        <v>494</v>
      </c>
      <c r="N1589" s="1" t="s">
        <v>530</v>
      </c>
      <c r="O1589" s="1" t="s">
        <v>496</v>
      </c>
      <c r="P1589" s="20">
        <v>2</v>
      </c>
      <c r="Q1589" s="1" t="s">
        <v>531</v>
      </c>
      <c r="R1589" s="21" t="s">
        <v>519</v>
      </c>
      <c r="S1589" s="1" t="s">
        <v>506</v>
      </c>
    </row>
    <row r="1590" spans="1:19" ht="24" customHeight="1" x14ac:dyDescent="0.15">
      <c r="A1590" s="1" t="s">
        <v>119</v>
      </c>
      <c r="B1590" s="1" t="s">
        <v>120</v>
      </c>
      <c r="C1590" s="1">
        <v>10146</v>
      </c>
      <c r="D1590" s="18">
        <v>10</v>
      </c>
      <c r="E1590" s="18">
        <v>6.5368121500000003</v>
      </c>
      <c r="F1590" s="18">
        <v>-75.097594290000004</v>
      </c>
      <c r="G1590" s="1">
        <v>10</v>
      </c>
      <c r="H1590" s="1" t="s">
        <v>490</v>
      </c>
      <c r="I1590" s="1" t="s">
        <v>122</v>
      </c>
      <c r="J1590" s="1" t="s">
        <v>491</v>
      </c>
      <c r="K1590" s="1" t="s">
        <v>494</v>
      </c>
      <c r="L1590" s="1"/>
      <c r="M1590" s="1" t="s">
        <v>494</v>
      </c>
      <c r="N1590" s="1" t="s">
        <v>530</v>
      </c>
      <c r="O1590" s="1" t="s">
        <v>496</v>
      </c>
      <c r="P1590" s="20">
        <v>2</v>
      </c>
      <c r="Q1590" s="1" t="s">
        <v>531</v>
      </c>
      <c r="R1590" s="21" t="s">
        <v>519</v>
      </c>
      <c r="S1590" s="1" t="s">
        <v>506</v>
      </c>
    </row>
    <row r="1591" spans="1:19" ht="24" customHeight="1" x14ac:dyDescent="0.15">
      <c r="A1591" s="1" t="s">
        <v>119</v>
      </c>
      <c r="B1591" s="1" t="s">
        <v>120</v>
      </c>
      <c r="C1591" s="1">
        <v>10155</v>
      </c>
      <c r="D1591" s="18">
        <v>10</v>
      </c>
      <c r="E1591" s="18">
        <v>6.53697266</v>
      </c>
      <c r="F1591" s="18">
        <v>-75.098351289999997</v>
      </c>
      <c r="G1591" s="1">
        <v>10</v>
      </c>
      <c r="H1591" s="1" t="s">
        <v>490</v>
      </c>
      <c r="I1591" s="1" t="s">
        <v>122</v>
      </c>
      <c r="J1591" s="1" t="s">
        <v>491</v>
      </c>
      <c r="K1591" s="1" t="s">
        <v>494</v>
      </c>
      <c r="L1591" s="1"/>
      <c r="M1591" s="1" t="s">
        <v>494</v>
      </c>
      <c r="N1591" s="1" t="s">
        <v>530</v>
      </c>
      <c r="O1591" s="1" t="s">
        <v>496</v>
      </c>
      <c r="P1591" s="20">
        <v>2</v>
      </c>
      <c r="Q1591" s="1" t="s">
        <v>531</v>
      </c>
      <c r="R1591" s="21" t="s">
        <v>519</v>
      </c>
      <c r="S1591" s="1" t="s">
        <v>506</v>
      </c>
    </row>
    <row r="1592" spans="1:19" ht="24" customHeight="1" x14ac:dyDescent="0.15">
      <c r="A1592" s="1" t="s">
        <v>119</v>
      </c>
      <c r="B1592" s="1" t="s">
        <v>120</v>
      </c>
      <c r="C1592" s="1">
        <v>10157</v>
      </c>
      <c r="D1592" s="18">
        <v>10</v>
      </c>
      <c r="E1592" s="18">
        <v>6.53702177</v>
      </c>
      <c r="F1592" s="18">
        <v>-75.098511880000004</v>
      </c>
      <c r="G1592" s="1">
        <v>10</v>
      </c>
      <c r="H1592" s="1" t="s">
        <v>490</v>
      </c>
      <c r="I1592" s="1" t="s">
        <v>122</v>
      </c>
      <c r="J1592" s="1" t="s">
        <v>491</v>
      </c>
      <c r="K1592" s="1" t="s">
        <v>494</v>
      </c>
      <c r="L1592" s="1"/>
      <c r="M1592" s="1" t="s">
        <v>494</v>
      </c>
      <c r="N1592" s="1" t="s">
        <v>530</v>
      </c>
      <c r="O1592" s="1" t="s">
        <v>496</v>
      </c>
      <c r="P1592" s="20">
        <v>2</v>
      </c>
      <c r="Q1592" s="1" t="s">
        <v>531</v>
      </c>
      <c r="R1592" s="21" t="s">
        <v>519</v>
      </c>
      <c r="S1592" s="1" t="s">
        <v>506</v>
      </c>
    </row>
    <row r="1593" spans="1:19" ht="24" customHeight="1" x14ac:dyDescent="0.15">
      <c r="A1593" s="1" t="s">
        <v>119</v>
      </c>
      <c r="B1593" s="1" t="s">
        <v>120</v>
      </c>
      <c r="C1593" s="1">
        <v>11007</v>
      </c>
      <c r="D1593" s="18">
        <v>10</v>
      </c>
      <c r="E1593" s="18">
        <v>6.5147126499999999</v>
      </c>
      <c r="F1593" s="18">
        <v>-75.15984229</v>
      </c>
      <c r="G1593" s="1">
        <v>10</v>
      </c>
      <c r="H1593" s="1" t="s">
        <v>490</v>
      </c>
      <c r="I1593" s="1" t="s">
        <v>122</v>
      </c>
      <c r="J1593" s="1" t="s">
        <v>504</v>
      </c>
      <c r="K1593" s="1" t="s">
        <v>494</v>
      </c>
      <c r="L1593" s="1"/>
      <c r="M1593" s="1" t="s">
        <v>494</v>
      </c>
      <c r="N1593" s="1" t="s">
        <v>507</v>
      </c>
      <c r="O1593" s="1" t="s">
        <v>496</v>
      </c>
      <c r="P1593" s="20">
        <v>2</v>
      </c>
      <c r="Q1593" s="1" t="s">
        <v>533</v>
      </c>
      <c r="R1593" s="21" t="s">
        <v>519</v>
      </c>
      <c r="S1593" s="1" t="s">
        <v>506</v>
      </c>
    </row>
    <row r="1594" spans="1:19" ht="24" customHeight="1" x14ac:dyDescent="0.15">
      <c r="A1594" s="1" t="s">
        <v>119</v>
      </c>
      <c r="B1594" s="1" t="s">
        <v>120</v>
      </c>
      <c r="C1594" s="1">
        <v>11028</v>
      </c>
      <c r="D1594" s="18">
        <v>10</v>
      </c>
      <c r="E1594" s="18">
        <v>6.5138486799999997</v>
      </c>
      <c r="F1594" s="18">
        <v>-75.161531609999997</v>
      </c>
      <c r="G1594" s="1">
        <v>10</v>
      </c>
      <c r="H1594" s="1" t="s">
        <v>490</v>
      </c>
      <c r="I1594" s="1" t="s">
        <v>122</v>
      </c>
      <c r="J1594" s="1" t="s">
        <v>504</v>
      </c>
      <c r="K1594" s="1" t="s">
        <v>494</v>
      </c>
      <c r="L1594" s="1"/>
      <c r="M1594" s="1" t="s">
        <v>494</v>
      </c>
      <c r="N1594" s="1" t="s">
        <v>507</v>
      </c>
      <c r="O1594" s="1" t="s">
        <v>496</v>
      </c>
      <c r="P1594" s="20">
        <v>2</v>
      </c>
      <c r="Q1594" s="1" t="s">
        <v>533</v>
      </c>
      <c r="R1594" s="21" t="s">
        <v>519</v>
      </c>
      <c r="S1594" s="1" t="s">
        <v>506</v>
      </c>
    </row>
    <row r="1595" spans="1:19" ht="24" customHeight="1" x14ac:dyDescent="0.15">
      <c r="A1595" s="1" t="s">
        <v>119</v>
      </c>
      <c r="B1595" s="1" t="s">
        <v>120</v>
      </c>
      <c r="C1595" s="1">
        <v>11034</v>
      </c>
      <c r="D1595" s="18">
        <v>10</v>
      </c>
      <c r="E1595" s="18">
        <v>6.5135823300000002</v>
      </c>
      <c r="F1595" s="18">
        <v>-75.161997650000004</v>
      </c>
      <c r="G1595" s="1">
        <v>10</v>
      </c>
      <c r="H1595" s="1" t="s">
        <v>490</v>
      </c>
      <c r="I1595" s="1" t="s">
        <v>122</v>
      </c>
      <c r="J1595" s="1" t="s">
        <v>504</v>
      </c>
      <c r="K1595" s="1" t="s">
        <v>494</v>
      </c>
      <c r="L1595" s="1"/>
      <c r="M1595" s="1" t="s">
        <v>494</v>
      </c>
      <c r="N1595" s="1" t="s">
        <v>507</v>
      </c>
      <c r="O1595" s="1" t="s">
        <v>496</v>
      </c>
      <c r="P1595" s="20">
        <v>2</v>
      </c>
      <c r="Q1595" s="1" t="s">
        <v>533</v>
      </c>
      <c r="R1595" s="21" t="s">
        <v>519</v>
      </c>
      <c r="S1595" s="1" t="s">
        <v>506</v>
      </c>
    </row>
    <row r="1596" spans="1:19" ht="24" customHeight="1" x14ac:dyDescent="0.15">
      <c r="A1596" s="1" t="s">
        <v>119</v>
      </c>
      <c r="B1596" s="1" t="s">
        <v>120</v>
      </c>
      <c r="C1596" s="1">
        <v>11044</v>
      </c>
      <c r="D1596" s="18">
        <v>10</v>
      </c>
      <c r="E1596" s="18">
        <v>6.5128703100000003</v>
      </c>
      <c r="F1596" s="18">
        <v>-75.162547860000004</v>
      </c>
      <c r="G1596" s="1">
        <v>10</v>
      </c>
      <c r="H1596" s="1" t="s">
        <v>490</v>
      </c>
      <c r="I1596" s="1" t="s">
        <v>122</v>
      </c>
      <c r="J1596" s="1" t="s">
        <v>504</v>
      </c>
      <c r="K1596" s="1" t="s">
        <v>494</v>
      </c>
      <c r="L1596" s="1"/>
      <c r="M1596" s="1" t="s">
        <v>494</v>
      </c>
      <c r="N1596" s="1" t="s">
        <v>507</v>
      </c>
      <c r="O1596" s="1" t="s">
        <v>496</v>
      </c>
      <c r="P1596" s="20">
        <v>2</v>
      </c>
      <c r="Q1596" s="1" t="s">
        <v>533</v>
      </c>
      <c r="R1596" s="21" t="s">
        <v>519</v>
      </c>
      <c r="S1596" s="1" t="s">
        <v>506</v>
      </c>
    </row>
    <row r="1597" spans="1:19" ht="24" customHeight="1" x14ac:dyDescent="0.15">
      <c r="A1597" s="1" t="s">
        <v>119</v>
      </c>
      <c r="B1597" s="1" t="s">
        <v>120</v>
      </c>
      <c r="C1597" s="1">
        <v>11107</v>
      </c>
      <c r="D1597" s="18">
        <v>10</v>
      </c>
      <c r="E1597" s="18">
        <v>6.51224516</v>
      </c>
      <c r="F1597" s="18">
        <v>-75.16763383</v>
      </c>
      <c r="G1597" s="1">
        <v>10</v>
      </c>
      <c r="H1597" s="1" t="s">
        <v>490</v>
      </c>
      <c r="I1597" s="1" t="s">
        <v>122</v>
      </c>
      <c r="J1597" s="1" t="s">
        <v>504</v>
      </c>
      <c r="K1597" s="1" t="s">
        <v>494</v>
      </c>
      <c r="L1597" s="1"/>
      <c r="M1597" s="1" t="s">
        <v>494</v>
      </c>
      <c r="N1597" s="1" t="s">
        <v>507</v>
      </c>
      <c r="O1597" s="1" t="s">
        <v>496</v>
      </c>
      <c r="P1597" s="20">
        <v>2</v>
      </c>
      <c r="Q1597" s="1" t="s">
        <v>533</v>
      </c>
      <c r="R1597" s="21" t="s">
        <v>519</v>
      </c>
      <c r="S1597" s="1" t="s">
        <v>506</v>
      </c>
    </row>
    <row r="1598" spans="1:19" ht="24" customHeight="1" x14ac:dyDescent="0.15">
      <c r="A1598" s="1" t="s">
        <v>119</v>
      </c>
      <c r="B1598" s="1" t="s">
        <v>120</v>
      </c>
      <c r="C1598" s="1">
        <v>11110</v>
      </c>
      <c r="D1598" s="18">
        <v>10</v>
      </c>
      <c r="E1598" s="18">
        <v>6.5121995400000001</v>
      </c>
      <c r="F1598" s="18">
        <v>-75.167871109999993</v>
      </c>
      <c r="G1598" s="1">
        <v>10</v>
      </c>
      <c r="H1598" s="1" t="s">
        <v>490</v>
      </c>
      <c r="I1598" s="1" t="s">
        <v>122</v>
      </c>
      <c r="J1598" s="1" t="s">
        <v>504</v>
      </c>
      <c r="K1598" s="1" t="s">
        <v>494</v>
      </c>
      <c r="L1598" s="1"/>
      <c r="M1598" s="1" t="s">
        <v>494</v>
      </c>
      <c r="N1598" s="1" t="s">
        <v>507</v>
      </c>
      <c r="O1598" s="1" t="s">
        <v>496</v>
      </c>
      <c r="P1598" s="20">
        <v>2</v>
      </c>
      <c r="Q1598" s="1" t="s">
        <v>533</v>
      </c>
      <c r="R1598" s="21" t="s">
        <v>519</v>
      </c>
      <c r="S1598" s="1" t="s">
        <v>506</v>
      </c>
    </row>
    <row r="1599" spans="1:19" ht="24" customHeight="1" x14ac:dyDescent="0.15">
      <c r="A1599" s="1" t="s">
        <v>119</v>
      </c>
      <c r="B1599" s="1" t="s">
        <v>120</v>
      </c>
      <c r="C1599" s="1">
        <v>11111</v>
      </c>
      <c r="D1599" s="18">
        <v>10</v>
      </c>
      <c r="E1599" s="18">
        <v>6.5121883800000004</v>
      </c>
      <c r="F1599" s="18">
        <v>-75.167953479999994</v>
      </c>
      <c r="G1599" s="1">
        <v>10</v>
      </c>
      <c r="H1599" s="1" t="s">
        <v>490</v>
      </c>
      <c r="I1599" s="1" t="s">
        <v>122</v>
      </c>
      <c r="J1599" s="1" t="s">
        <v>504</v>
      </c>
      <c r="K1599" s="1" t="s">
        <v>494</v>
      </c>
      <c r="L1599" s="1"/>
      <c r="M1599" s="1" t="s">
        <v>494</v>
      </c>
      <c r="N1599" s="1" t="s">
        <v>507</v>
      </c>
      <c r="O1599" s="1" t="s">
        <v>496</v>
      </c>
      <c r="P1599" s="20">
        <v>2</v>
      </c>
      <c r="Q1599" s="1" t="s">
        <v>533</v>
      </c>
      <c r="R1599" s="21" t="s">
        <v>519</v>
      </c>
      <c r="S1599" s="1" t="s">
        <v>506</v>
      </c>
    </row>
    <row r="1600" spans="1:19" ht="24" customHeight="1" x14ac:dyDescent="0.15">
      <c r="A1600" s="1" t="s">
        <v>119</v>
      </c>
      <c r="B1600" s="1" t="s">
        <v>120</v>
      </c>
      <c r="C1600" s="1">
        <v>11625</v>
      </c>
      <c r="D1600" s="18">
        <v>10</v>
      </c>
      <c r="E1600" s="18">
        <v>6.49450561</v>
      </c>
      <c r="F1600" s="18">
        <v>-75.20202338</v>
      </c>
      <c r="G1600" s="1">
        <v>10</v>
      </c>
      <c r="H1600" s="1" t="s">
        <v>490</v>
      </c>
      <c r="I1600" s="1" t="s">
        <v>122</v>
      </c>
      <c r="J1600" s="1" t="s">
        <v>491</v>
      </c>
      <c r="K1600" s="1" t="s">
        <v>494</v>
      </c>
      <c r="L1600" s="1"/>
      <c r="M1600" s="1" t="s">
        <v>494</v>
      </c>
      <c r="N1600" s="1" t="s">
        <v>530</v>
      </c>
      <c r="O1600" s="1" t="s">
        <v>496</v>
      </c>
      <c r="P1600" s="20">
        <v>2</v>
      </c>
      <c r="Q1600" s="1" t="s">
        <v>531</v>
      </c>
      <c r="R1600" s="21" t="s">
        <v>519</v>
      </c>
      <c r="S1600" s="1" t="s">
        <v>506</v>
      </c>
    </row>
    <row r="1601" spans="1:19" ht="24" customHeight="1" x14ac:dyDescent="0.15">
      <c r="A1601" s="1" t="s">
        <v>119</v>
      </c>
      <c r="B1601" s="1" t="s">
        <v>120</v>
      </c>
      <c r="C1601" s="1">
        <v>11637</v>
      </c>
      <c r="D1601" s="18">
        <v>10</v>
      </c>
      <c r="E1601" s="18">
        <v>6.4947575300000002</v>
      </c>
      <c r="F1601" s="18">
        <v>-75.203031949999996</v>
      </c>
      <c r="G1601" s="1">
        <v>10</v>
      </c>
      <c r="H1601" s="1" t="s">
        <v>490</v>
      </c>
      <c r="I1601" s="1" t="s">
        <v>122</v>
      </c>
      <c r="J1601" s="1" t="s">
        <v>491</v>
      </c>
      <c r="K1601" s="1" t="s">
        <v>494</v>
      </c>
      <c r="L1601" s="1"/>
      <c r="M1601" s="1" t="s">
        <v>494</v>
      </c>
      <c r="N1601" s="1" t="s">
        <v>530</v>
      </c>
      <c r="O1601" s="1" t="s">
        <v>496</v>
      </c>
      <c r="P1601" s="20">
        <v>2</v>
      </c>
      <c r="Q1601" s="1" t="s">
        <v>531</v>
      </c>
      <c r="R1601" s="21" t="s">
        <v>519</v>
      </c>
      <c r="S1601" s="1" t="s">
        <v>506</v>
      </c>
    </row>
    <row r="1602" spans="1:19" ht="24" customHeight="1" x14ac:dyDescent="0.15">
      <c r="A1602" s="1" t="s">
        <v>119</v>
      </c>
      <c r="B1602" s="1" t="s">
        <v>120</v>
      </c>
      <c r="C1602" s="1">
        <v>11680</v>
      </c>
      <c r="D1602" s="18">
        <v>10</v>
      </c>
      <c r="E1602" s="18">
        <v>6.49334597</v>
      </c>
      <c r="F1602" s="18">
        <v>-75.206397030000005</v>
      </c>
      <c r="G1602" s="1">
        <v>10</v>
      </c>
      <c r="H1602" s="1" t="s">
        <v>490</v>
      </c>
      <c r="I1602" s="1" t="s">
        <v>122</v>
      </c>
      <c r="J1602" s="1" t="s">
        <v>491</v>
      </c>
      <c r="K1602" s="1" t="s">
        <v>494</v>
      </c>
      <c r="L1602" s="1"/>
      <c r="M1602" s="1" t="s">
        <v>494</v>
      </c>
      <c r="N1602" s="1" t="s">
        <v>530</v>
      </c>
      <c r="O1602" s="1" t="s">
        <v>496</v>
      </c>
      <c r="P1602" s="20">
        <v>2</v>
      </c>
      <c r="Q1602" s="1" t="s">
        <v>531</v>
      </c>
      <c r="R1602" s="21" t="s">
        <v>519</v>
      </c>
      <c r="S1602" s="1" t="s">
        <v>506</v>
      </c>
    </row>
    <row r="1603" spans="1:19" ht="24" customHeight="1" x14ac:dyDescent="0.15">
      <c r="A1603" s="1" t="s">
        <v>119</v>
      </c>
      <c r="B1603" s="1" t="s">
        <v>120</v>
      </c>
      <c r="C1603" s="1">
        <v>11728</v>
      </c>
      <c r="D1603" s="18">
        <v>10</v>
      </c>
      <c r="E1603" s="18">
        <v>6.4917170799999999</v>
      </c>
      <c r="F1603" s="18">
        <v>-75.210066359999999</v>
      </c>
      <c r="G1603" s="1">
        <v>10</v>
      </c>
      <c r="H1603" s="1" t="s">
        <v>490</v>
      </c>
      <c r="I1603" s="1" t="s">
        <v>122</v>
      </c>
      <c r="J1603" s="1" t="s">
        <v>491</v>
      </c>
      <c r="K1603" s="1" t="s">
        <v>494</v>
      </c>
      <c r="L1603" s="1"/>
      <c r="M1603" s="1" t="s">
        <v>494</v>
      </c>
      <c r="N1603" s="1" t="s">
        <v>530</v>
      </c>
      <c r="O1603" s="1" t="s">
        <v>496</v>
      </c>
      <c r="P1603" s="20">
        <v>2</v>
      </c>
      <c r="Q1603" s="1" t="s">
        <v>531</v>
      </c>
      <c r="R1603" s="21" t="s">
        <v>519</v>
      </c>
      <c r="S1603" s="1" t="s">
        <v>506</v>
      </c>
    </row>
    <row r="1604" spans="1:19" ht="24" customHeight="1" x14ac:dyDescent="0.15">
      <c r="A1604" s="1" t="s">
        <v>119</v>
      </c>
      <c r="B1604" s="1" t="s">
        <v>120</v>
      </c>
      <c r="C1604" s="1">
        <v>11741</v>
      </c>
      <c r="D1604" s="18">
        <v>10</v>
      </c>
      <c r="E1604" s="18">
        <v>6.49161828</v>
      </c>
      <c r="F1604" s="18">
        <v>-75.211212160000002</v>
      </c>
      <c r="G1604" s="1">
        <v>10</v>
      </c>
      <c r="H1604" s="1" t="s">
        <v>490</v>
      </c>
      <c r="I1604" s="1" t="s">
        <v>122</v>
      </c>
      <c r="J1604" s="1" t="s">
        <v>491</v>
      </c>
      <c r="K1604" s="1" t="s">
        <v>494</v>
      </c>
      <c r="L1604" s="1"/>
      <c r="M1604" s="1" t="s">
        <v>494</v>
      </c>
      <c r="N1604" s="1" t="s">
        <v>530</v>
      </c>
      <c r="O1604" s="1" t="s">
        <v>496</v>
      </c>
      <c r="P1604" s="20">
        <v>2</v>
      </c>
      <c r="Q1604" s="1" t="s">
        <v>531</v>
      </c>
      <c r="R1604" s="21" t="s">
        <v>519</v>
      </c>
      <c r="S1604" s="1" t="s">
        <v>506</v>
      </c>
    </row>
    <row r="1605" spans="1:19" ht="24" customHeight="1" x14ac:dyDescent="0.15">
      <c r="A1605" s="1" t="s">
        <v>119</v>
      </c>
      <c r="B1605" s="1" t="s">
        <v>120</v>
      </c>
      <c r="C1605" s="1">
        <v>11742</v>
      </c>
      <c r="D1605" s="18">
        <v>10</v>
      </c>
      <c r="E1605" s="18">
        <v>6.4916268600000002</v>
      </c>
      <c r="F1605" s="18">
        <v>-75.211301719999994</v>
      </c>
      <c r="G1605" s="1">
        <v>10</v>
      </c>
      <c r="H1605" s="1" t="s">
        <v>490</v>
      </c>
      <c r="I1605" s="1" t="s">
        <v>122</v>
      </c>
      <c r="J1605" s="1" t="s">
        <v>491</v>
      </c>
      <c r="K1605" s="1" t="s">
        <v>494</v>
      </c>
      <c r="L1605" s="1"/>
      <c r="M1605" s="1" t="s">
        <v>494</v>
      </c>
      <c r="N1605" s="1" t="s">
        <v>530</v>
      </c>
      <c r="O1605" s="1" t="s">
        <v>496</v>
      </c>
      <c r="P1605" s="20">
        <v>2</v>
      </c>
      <c r="Q1605" s="1" t="s">
        <v>531</v>
      </c>
      <c r="R1605" s="21" t="s">
        <v>519</v>
      </c>
      <c r="S1605" s="1" t="s">
        <v>506</v>
      </c>
    </row>
    <row r="1606" spans="1:19" ht="24" customHeight="1" x14ac:dyDescent="0.15">
      <c r="A1606" s="1" t="s">
        <v>119</v>
      </c>
      <c r="B1606" s="1" t="s">
        <v>120</v>
      </c>
      <c r="C1606" s="1">
        <v>11747</v>
      </c>
      <c r="D1606" s="18">
        <v>10</v>
      </c>
      <c r="E1606" s="18">
        <v>6.4917345600000003</v>
      </c>
      <c r="F1606" s="18">
        <v>-75.211736270000003</v>
      </c>
      <c r="G1606" s="1">
        <v>10</v>
      </c>
      <c r="H1606" s="1" t="s">
        <v>490</v>
      </c>
      <c r="I1606" s="1" t="s">
        <v>122</v>
      </c>
      <c r="J1606" s="1" t="s">
        <v>491</v>
      </c>
      <c r="K1606" s="1" t="s">
        <v>494</v>
      </c>
      <c r="L1606" s="1"/>
      <c r="M1606" s="1" t="s">
        <v>494</v>
      </c>
      <c r="N1606" s="1" t="s">
        <v>530</v>
      </c>
      <c r="O1606" s="1" t="s">
        <v>496</v>
      </c>
      <c r="P1606" s="20">
        <v>2</v>
      </c>
      <c r="Q1606" s="1" t="s">
        <v>531</v>
      </c>
      <c r="R1606" s="21" t="s">
        <v>519</v>
      </c>
      <c r="S1606" s="1" t="s">
        <v>506</v>
      </c>
    </row>
    <row r="1607" spans="1:19" ht="24" customHeight="1" x14ac:dyDescent="0.15">
      <c r="A1607" s="1" t="s">
        <v>119</v>
      </c>
      <c r="B1607" s="1" t="s">
        <v>120</v>
      </c>
      <c r="C1607" s="1">
        <v>11764</v>
      </c>
      <c r="D1607" s="18">
        <v>10</v>
      </c>
      <c r="E1607" s="18">
        <v>6.4917079099999997</v>
      </c>
      <c r="F1607" s="18">
        <v>-75.213212229999996</v>
      </c>
      <c r="G1607" s="1">
        <v>10</v>
      </c>
      <c r="H1607" s="1" t="s">
        <v>490</v>
      </c>
      <c r="I1607" s="1" t="s">
        <v>122</v>
      </c>
      <c r="J1607" s="1" t="s">
        <v>491</v>
      </c>
      <c r="K1607" s="1" t="s">
        <v>494</v>
      </c>
      <c r="L1607" s="1"/>
      <c r="M1607" s="1" t="s">
        <v>494</v>
      </c>
      <c r="N1607" s="1" t="s">
        <v>530</v>
      </c>
      <c r="O1607" s="1" t="s">
        <v>496</v>
      </c>
      <c r="P1607" s="20">
        <v>2</v>
      </c>
      <c r="Q1607" s="1" t="s">
        <v>531</v>
      </c>
      <c r="R1607" s="21" t="s">
        <v>519</v>
      </c>
      <c r="S1607" s="1" t="s">
        <v>506</v>
      </c>
    </row>
    <row r="1608" spans="1:19" ht="24" customHeight="1" x14ac:dyDescent="0.15">
      <c r="A1608" s="1" t="s">
        <v>119</v>
      </c>
      <c r="B1608" s="1" t="s">
        <v>120</v>
      </c>
      <c r="C1608" s="1">
        <v>11774</v>
      </c>
      <c r="D1608" s="18">
        <v>10</v>
      </c>
      <c r="E1608" s="18">
        <v>6.49133709</v>
      </c>
      <c r="F1608" s="18">
        <v>-75.213978740000002</v>
      </c>
      <c r="G1608" s="1">
        <v>10</v>
      </c>
      <c r="H1608" s="1" t="s">
        <v>490</v>
      </c>
      <c r="I1608" s="1" t="s">
        <v>122</v>
      </c>
      <c r="J1608" s="1" t="s">
        <v>491</v>
      </c>
      <c r="K1608" s="1" t="s">
        <v>494</v>
      </c>
      <c r="L1608" s="1"/>
      <c r="M1608" s="1" t="s">
        <v>494</v>
      </c>
      <c r="N1608" s="1" t="s">
        <v>530</v>
      </c>
      <c r="O1608" s="1" t="s">
        <v>496</v>
      </c>
      <c r="P1608" s="20">
        <v>2</v>
      </c>
      <c r="Q1608" s="1" t="s">
        <v>531</v>
      </c>
      <c r="R1608" s="21" t="s">
        <v>519</v>
      </c>
      <c r="S1608" s="1" t="s">
        <v>506</v>
      </c>
    </row>
    <row r="1609" spans="1:19" ht="24" customHeight="1" x14ac:dyDescent="0.15">
      <c r="A1609" s="1" t="s">
        <v>119</v>
      </c>
      <c r="B1609" s="1" t="s">
        <v>120</v>
      </c>
      <c r="C1609" s="1">
        <v>11775</v>
      </c>
      <c r="D1609" s="18">
        <v>10</v>
      </c>
      <c r="E1609" s="18">
        <v>6.49130304</v>
      </c>
      <c r="F1609" s="18">
        <v>-75.214061889999996</v>
      </c>
      <c r="G1609" s="1">
        <v>10</v>
      </c>
      <c r="H1609" s="1" t="s">
        <v>490</v>
      </c>
      <c r="I1609" s="1" t="s">
        <v>122</v>
      </c>
      <c r="J1609" s="1" t="s">
        <v>491</v>
      </c>
      <c r="K1609" s="1" t="s">
        <v>494</v>
      </c>
      <c r="L1609" s="1"/>
      <c r="M1609" s="1" t="s">
        <v>494</v>
      </c>
      <c r="N1609" s="1" t="s">
        <v>530</v>
      </c>
      <c r="O1609" s="1" t="s">
        <v>496</v>
      </c>
      <c r="P1609" s="20">
        <v>2</v>
      </c>
      <c r="Q1609" s="1" t="s">
        <v>531</v>
      </c>
      <c r="R1609" s="21" t="s">
        <v>519</v>
      </c>
      <c r="S1609" s="1" t="s">
        <v>506</v>
      </c>
    </row>
    <row r="1610" spans="1:19" ht="24" customHeight="1" x14ac:dyDescent="0.15">
      <c r="A1610" s="1" t="s">
        <v>119</v>
      </c>
      <c r="B1610" s="1" t="s">
        <v>120</v>
      </c>
      <c r="C1610" s="1">
        <v>11777</v>
      </c>
      <c r="D1610" s="18">
        <v>10</v>
      </c>
      <c r="E1610" s="18">
        <v>6.4912191400000001</v>
      </c>
      <c r="F1610" s="18">
        <v>-75.214221249999994</v>
      </c>
      <c r="G1610" s="1">
        <v>10</v>
      </c>
      <c r="H1610" s="1" t="s">
        <v>490</v>
      </c>
      <c r="I1610" s="1" t="s">
        <v>122</v>
      </c>
      <c r="J1610" s="1" t="s">
        <v>491</v>
      </c>
      <c r="K1610" s="1" t="s">
        <v>494</v>
      </c>
      <c r="L1610" s="1"/>
      <c r="M1610" s="1" t="s">
        <v>494</v>
      </c>
      <c r="N1610" s="1" t="s">
        <v>530</v>
      </c>
      <c r="O1610" s="1" t="s">
        <v>496</v>
      </c>
      <c r="P1610" s="20">
        <v>2</v>
      </c>
      <c r="Q1610" s="1" t="s">
        <v>531</v>
      </c>
      <c r="R1610" s="21" t="s">
        <v>519</v>
      </c>
      <c r="S1610" s="1" t="s">
        <v>506</v>
      </c>
    </row>
    <row r="1611" spans="1:19" ht="24" customHeight="1" x14ac:dyDescent="0.15">
      <c r="A1611" s="1" t="s">
        <v>119</v>
      </c>
      <c r="B1611" s="1" t="s">
        <v>120</v>
      </c>
      <c r="C1611" s="1">
        <v>11779</v>
      </c>
      <c r="D1611" s="18">
        <v>10</v>
      </c>
      <c r="E1611" s="18">
        <v>6.4911278100000001</v>
      </c>
      <c r="F1611" s="18">
        <v>-75.214376729999998</v>
      </c>
      <c r="G1611" s="1">
        <v>10</v>
      </c>
      <c r="H1611" s="1" t="s">
        <v>490</v>
      </c>
      <c r="I1611" s="1" t="s">
        <v>122</v>
      </c>
      <c r="J1611" s="1" t="s">
        <v>491</v>
      </c>
      <c r="K1611" s="1" t="s">
        <v>494</v>
      </c>
      <c r="L1611" s="1"/>
      <c r="M1611" s="1" t="s">
        <v>494</v>
      </c>
      <c r="N1611" s="1" t="s">
        <v>530</v>
      </c>
      <c r="O1611" s="1" t="s">
        <v>496</v>
      </c>
      <c r="P1611" s="20">
        <v>2</v>
      </c>
      <c r="Q1611" s="1" t="s">
        <v>531</v>
      </c>
      <c r="R1611" s="21" t="s">
        <v>519</v>
      </c>
      <c r="S1611" s="1" t="s">
        <v>506</v>
      </c>
    </row>
    <row r="1612" spans="1:19" ht="24" customHeight="1" x14ac:dyDescent="0.15">
      <c r="A1612" s="1" t="s">
        <v>119</v>
      </c>
      <c r="B1612" s="1" t="s">
        <v>120</v>
      </c>
      <c r="C1612" s="1">
        <v>11789</v>
      </c>
      <c r="D1612" s="18">
        <v>10</v>
      </c>
      <c r="E1612" s="18">
        <v>6.4905628100000001</v>
      </c>
      <c r="F1612" s="18">
        <v>-75.215047690000006</v>
      </c>
      <c r="G1612" s="1">
        <v>10</v>
      </c>
      <c r="H1612" s="1" t="s">
        <v>490</v>
      </c>
      <c r="I1612" s="1" t="s">
        <v>122</v>
      </c>
      <c r="J1612" s="1" t="s">
        <v>491</v>
      </c>
      <c r="K1612" s="1" t="s">
        <v>494</v>
      </c>
      <c r="L1612" s="1"/>
      <c r="M1612" s="1" t="s">
        <v>494</v>
      </c>
      <c r="N1612" s="1" t="s">
        <v>530</v>
      </c>
      <c r="O1612" s="1" t="s">
        <v>496</v>
      </c>
      <c r="P1612" s="20">
        <v>2</v>
      </c>
      <c r="Q1612" s="1" t="s">
        <v>531</v>
      </c>
      <c r="R1612" s="21" t="s">
        <v>519</v>
      </c>
      <c r="S1612" s="1" t="s">
        <v>506</v>
      </c>
    </row>
    <row r="1613" spans="1:19" ht="24" customHeight="1" x14ac:dyDescent="0.15">
      <c r="A1613" s="1" t="s">
        <v>119</v>
      </c>
      <c r="B1613" s="1" t="s">
        <v>120</v>
      </c>
      <c r="C1613" s="1">
        <v>11794</v>
      </c>
      <c r="D1613" s="18">
        <v>10</v>
      </c>
      <c r="E1613" s="18">
        <v>6.4903361899999998</v>
      </c>
      <c r="F1613" s="18">
        <v>-75.215425839999995</v>
      </c>
      <c r="G1613" s="1">
        <v>10</v>
      </c>
      <c r="H1613" s="1" t="s">
        <v>490</v>
      </c>
      <c r="I1613" s="1" t="s">
        <v>122</v>
      </c>
      <c r="J1613" s="1" t="s">
        <v>491</v>
      </c>
      <c r="K1613" s="1" t="s">
        <v>494</v>
      </c>
      <c r="L1613" s="1"/>
      <c r="M1613" s="1" t="s">
        <v>494</v>
      </c>
      <c r="N1613" s="1" t="s">
        <v>530</v>
      </c>
      <c r="O1613" s="1" t="s">
        <v>496</v>
      </c>
      <c r="P1613" s="20">
        <v>2</v>
      </c>
      <c r="Q1613" s="1" t="s">
        <v>531</v>
      </c>
      <c r="R1613" s="21" t="s">
        <v>519</v>
      </c>
      <c r="S1613" s="1" t="s">
        <v>506</v>
      </c>
    </row>
    <row r="1614" spans="1:19" ht="24" customHeight="1" x14ac:dyDescent="0.15">
      <c r="A1614" s="1" t="s">
        <v>119</v>
      </c>
      <c r="B1614" s="1" t="s">
        <v>120</v>
      </c>
      <c r="C1614" s="1">
        <v>11795</v>
      </c>
      <c r="D1614" s="18">
        <v>10</v>
      </c>
      <c r="E1614" s="18">
        <v>6.49028706</v>
      </c>
      <c r="F1614" s="18">
        <v>-75.215498249999996</v>
      </c>
      <c r="G1614" s="1">
        <v>10</v>
      </c>
      <c r="H1614" s="1" t="s">
        <v>490</v>
      </c>
      <c r="I1614" s="1" t="s">
        <v>122</v>
      </c>
      <c r="J1614" s="1" t="s">
        <v>491</v>
      </c>
      <c r="K1614" s="1" t="s">
        <v>494</v>
      </c>
      <c r="L1614" s="1"/>
      <c r="M1614" s="1" t="s">
        <v>494</v>
      </c>
      <c r="N1614" s="1" t="s">
        <v>530</v>
      </c>
      <c r="O1614" s="1" t="s">
        <v>496</v>
      </c>
      <c r="P1614" s="20">
        <v>2</v>
      </c>
      <c r="Q1614" s="1" t="s">
        <v>531</v>
      </c>
      <c r="R1614" s="21" t="s">
        <v>519</v>
      </c>
      <c r="S1614" s="1" t="s">
        <v>506</v>
      </c>
    </row>
    <row r="1615" spans="1:19" ht="24" customHeight="1" x14ac:dyDescent="0.15">
      <c r="A1615" s="1" t="s">
        <v>119</v>
      </c>
      <c r="B1615" s="1" t="s">
        <v>120</v>
      </c>
      <c r="C1615" s="1">
        <v>11928</v>
      </c>
      <c r="D1615" s="18">
        <v>10</v>
      </c>
      <c r="E1615" s="18">
        <v>6.4852903099999999</v>
      </c>
      <c r="F1615" s="18">
        <v>-75.224715309999993</v>
      </c>
      <c r="G1615" s="1">
        <v>10</v>
      </c>
      <c r="H1615" s="1" t="s">
        <v>490</v>
      </c>
      <c r="I1615" s="1" t="s">
        <v>122</v>
      </c>
      <c r="J1615" s="1" t="s">
        <v>504</v>
      </c>
      <c r="K1615" s="1" t="s">
        <v>494</v>
      </c>
      <c r="L1615" s="1"/>
      <c r="M1615" s="1" t="s">
        <v>494</v>
      </c>
      <c r="N1615" s="1" t="s">
        <v>507</v>
      </c>
      <c r="O1615" s="1" t="s">
        <v>496</v>
      </c>
      <c r="P1615" s="20">
        <v>2</v>
      </c>
      <c r="Q1615" s="1" t="s">
        <v>533</v>
      </c>
      <c r="R1615" s="21" t="s">
        <v>519</v>
      </c>
      <c r="S1615" s="1" t="s">
        <v>506</v>
      </c>
    </row>
    <row r="1616" spans="1:19" ht="24" customHeight="1" x14ac:dyDescent="0.15">
      <c r="A1616" s="1" t="s">
        <v>119</v>
      </c>
      <c r="B1616" s="1" t="s">
        <v>120</v>
      </c>
      <c r="C1616" s="1">
        <v>11970</v>
      </c>
      <c r="D1616" s="18">
        <v>10</v>
      </c>
      <c r="E1616" s="18">
        <v>6.4852077699999997</v>
      </c>
      <c r="F1616" s="18">
        <v>-75.22818101</v>
      </c>
      <c r="G1616" s="1">
        <v>10</v>
      </c>
      <c r="H1616" s="1" t="s">
        <v>490</v>
      </c>
      <c r="I1616" s="1" t="s">
        <v>122</v>
      </c>
      <c r="J1616" s="1" t="s">
        <v>504</v>
      </c>
      <c r="K1616" s="1" t="s">
        <v>494</v>
      </c>
      <c r="L1616" s="1"/>
      <c r="M1616" s="1" t="s">
        <v>494</v>
      </c>
      <c r="N1616" s="1" t="s">
        <v>507</v>
      </c>
      <c r="O1616" s="1" t="s">
        <v>496</v>
      </c>
      <c r="P1616" s="20">
        <v>2</v>
      </c>
      <c r="Q1616" s="1" t="s">
        <v>533</v>
      </c>
      <c r="R1616" s="21" t="s">
        <v>519</v>
      </c>
      <c r="S1616" s="1" t="s">
        <v>506</v>
      </c>
    </row>
    <row r="1617" spans="1:19" ht="24" customHeight="1" x14ac:dyDescent="0.15">
      <c r="A1617" s="1" t="s">
        <v>119</v>
      </c>
      <c r="B1617" s="1" t="s">
        <v>120</v>
      </c>
      <c r="C1617" s="1">
        <v>11996</v>
      </c>
      <c r="D1617" s="18">
        <v>10</v>
      </c>
      <c r="E1617" s="18">
        <v>6.4847365100000003</v>
      </c>
      <c r="F1617" s="18">
        <v>-75.230332480000001</v>
      </c>
      <c r="G1617" s="1">
        <v>10</v>
      </c>
      <c r="H1617" s="1" t="s">
        <v>490</v>
      </c>
      <c r="I1617" s="1" t="s">
        <v>122</v>
      </c>
      <c r="J1617" s="1" t="s">
        <v>504</v>
      </c>
      <c r="K1617" s="1" t="s">
        <v>494</v>
      </c>
      <c r="L1617" s="1"/>
      <c r="M1617" s="1" t="s">
        <v>494</v>
      </c>
      <c r="N1617" s="1" t="s">
        <v>507</v>
      </c>
      <c r="O1617" s="1" t="s">
        <v>496</v>
      </c>
      <c r="P1617" s="20">
        <v>2</v>
      </c>
      <c r="Q1617" s="1" t="s">
        <v>533</v>
      </c>
      <c r="R1617" s="21" t="s">
        <v>519</v>
      </c>
      <c r="S1617" s="1" t="s">
        <v>506</v>
      </c>
    </row>
    <row r="1618" spans="1:19" ht="24" customHeight="1" x14ac:dyDescent="0.15">
      <c r="A1618" s="1" t="s">
        <v>119</v>
      </c>
      <c r="B1618" s="1" t="s">
        <v>120</v>
      </c>
      <c r="C1618" s="1">
        <v>12153</v>
      </c>
      <c r="D1618" s="18">
        <v>10</v>
      </c>
      <c r="E1618" s="18">
        <v>6.48886041</v>
      </c>
      <c r="F1618" s="18">
        <v>-75.243381220000003</v>
      </c>
      <c r="G1618" s="1">
        <v>10</v>
      </c>
      <c r="H1618" s="1" t="s">
        <v>490</v>
      </c>
      <c r="I1618" s="1" t="s">
        <v>122</v>
      </c>
      <c r="J1618" s="1" t="s">
        <v>491</v>
      </c>
      <c r="K1618" s="1" t="s">
        <v>494</v>
      </c>
      <c r="L1618" s="1"/>
      <c r="M1618" s="1" t="s">
        <v>494</v>
      </c>
      <c r="N1618" s="1" t="s">
        <v>530</v>
      </c>
      <c r="O1618" s="1" t="s">
        <v>496</v>
      </c>
      <c r="P1618" s="20">
        <v>2</v>
      </c>
      <c r="Q1618" s="1" t="s">
        <v>531</v>
      </c>
      <c r="R1618" s="21" t="s">
        <v>519</v>
      </c>
      <c r="S1618" s="1" t="s">
        <v>506</v>
      </c>
    </row>
    <row r="1619" spans="1:19" ht="24" customHeight="1" x14ac:dyDescent="0.15">
      <c r="A1619" s="1" t="s">
        <v>119</v>
      </c>
      <c r="B1619" s="1" t="s">
        <v>120</v>
      </c>
      <c r="C1619" s="1">
        <v>12184</v>
      </c>
      <c r="D1619" s="18">
        <v>10</v>
      </c>
      <c r="E1619" s="18">
        <v>6.48946486</v>
      </c>
      <c r="F1619" s="18">
        <v>-75.246087110000005</v>
      </c>
      <c r="G1619" s="1">
        <v>10</v>
      </c>
      <c r="H1619" s="1" t="s">
        <v>490</v>
      </c>
      <c r="I1619" s="1" t="s">
        <v>122</v>
      </c>
      <c r="J1619" s="1" t="s">
        <v>491</v>
      </c>
      <c r="K1619" s="1" t="s">
        <v>494</v>
      </c>
      <c r="L1619" s="1"/>
      <c r="M1619" s="1" t="s">
        <v>494</v>
      </c>
      <c r="N1619" s="1" t="s">
        <v>530</v>
      </c>
      <c r="O1619" s="1" t="s">
        <v>496</v>
      </c>
      <c r="P1619" s="20">
        <v>2</v>
      </c>
      <c r="Q1619" s="1" t="s">
        <v>531</v>
      </c>
      <c r="R1619" s="21" t="s">
        <v>519</v>
      </c>
      <c r="S1619" s="1" t="s">
        <v>506</v>
      </c>
    </row>
    <row r="1620" spans="1:19" ht="24" customHeight="1" x14ac:dyDescent="0.15">
      <c r="A1620" s="1" t="s">
        <v>119</v>
      </c>
      <c r="B1620" s="1" t="s">
        <v>120</v>
      </c>
      <c r="C1620" s="1">
        <v>12187</v>
      </c>
      <c r="D1620" s="18">
        <v>10</v>
      </c>
      <c r="E1620" s="18">
        <v>6.4895763100000003</v>
      </c>
      <c r="F1620" s="18">
        <v>-75.246334180000005</v>
      </c>
      <c r="G1620" s="1">
        <v>10</v>
      </c>
      <c r="H1620" s="1" t="s">
        <v>490</v>
      </c>
      <c r="I1620" s="1" t="s">
        <v>122</v>
      </c>
      <c r="J1620" s="1" t="s">
        <v>491</v>
      </c>
      <c r="K1620" s="1" t="s">
        <v>494</v>
      </c>
      <c r="L1620" s="1"/>
      <c r="M1620" s="1" t="s">
        <v>494</v>
      </c>
      <c r="N1620" s="1" t="s">
        <v>530</v>
      </c>
      <c r="O1620" s="1" t="s">
        <v>496</v>
      </c>
      <c r="P1620" s="20">
        <v>2</v>
      </c>
      <c r="Q1620" s="1" t="s">
        <v>531</v>
      </c>
      <c r="R1620" s="21" t="s">
        <v>519</v>
      </c>
      <c r="S1620" s="1" t="s">
        <v>506</v>
      </c>
    </row>
    <row r="1621" spans="1:19" ht="24" customHeight="1" x14ac:dyDescent="0.15">
      <c r="A1621" s="1" t="s">
        <v>119</v>
      </c>
      <c r="B1621" s="1" t="s">
        <v>120</v>
      </c>
      <c r="C1621" s="1">
        <v>12269</v>
      </c>
      <c r="D1621" s="18">
        <v>10</v>
      </c>
      <c r="E1621" s="18">
        <v>6.4903201099999999</v>
      </c>
      <c r="F1621" s="18">
        <v>-75.252972709999995</v>
      </c>
      <c r="G1621" s="1">
        <v>10</v>
      </c>
      <c r="H1621" s="1" t="s">
        <v>490</v>
      </c>
      <c r="I1621" s="1" t="s">
        <v>122</v>
      </c>
      <c r="J1621" s="1" t="s">
        <v>491</v>
      </c>
      <c r="K1621" s="1" t="s">
        <v>494</v>
      </c>
      <c r="L1621" s="1"/>
      <c r="M1621" s="1" t="s">
        <v>494</v>
      </c>
      <c r="N1621" s="1" t="s">
        <v>530</v>
      </c>
      <c r="O1621" s="1" t="s">
        <v>496</v>
      </c>
      <c r="P1621" s="20">
        <v>2</v>
      </c>
      <c r="Q1621" s="1" t="s">
        <v>531</v>
      </c>
      <c r="R1621" s="21" t="s">
        <v>519</v>
      </c>
      <c r="S1621" s="1" t="s">
        <v>506</v>
      </c>
    </row>
    <row r="1622" spans="1:19" ht="24" customHeight="1" x14ac:dyDescent="0.15">
      <c r="A1622" s="1" t="s">
        <v>119</v>
      </c>
      <c r="B1622" s="1" t="s">
        <v>120</v>
      </c>
      <c r="C1622" s="1">
        <v>12271</v>
      </c>
      <c r="D1622" s="18">
        <v>10</v>
      </c>
      <c r="E1622" s="18">
        <v>6.4904125600000002</v>
      </c>
      <c r="F1622" s="18">
        <v>-75.253114839999995</v>
      </c>
      <c r="G1622" s="1">
        <v>10</v>
      </c>
      <c r="H1622" s="1" t="s">
        <v>490</v>
      </c>
      <c r="I1622" s="1" t="s">
        <v>122</v>
      </c>
      <c r="J1622" s="1" t="s">
        <v>491</v>
      </c>
      <c r="K1622" s="1" t="s">
        <v>494</v>
      </c>
      <c r="L1622" s="1"/>
      <c r="M1622" s="1" t="s">
        <v>494</v>
      </c>
      <c r="N1622" s="1" t="s">
        <v>530</v>
      </c>
      <c r="O1622" s="1" t="s">
        <v>496</v>
      </c>
      <c r="P1622" s="20">
        <v>2</v>
      </c>
      <c r="Q1622" s="1" t="s">
        <v>531</v>
      </c>
      <c r="R1622" s="21" t="s">
        <v>519</v>
      </c>
      <c r="S1622" s="1" t="s">
        <v>506</v>
      </c>
    </row>
    <row r="1623" spans="1:19" ht="24" customHeight="1" x14ac:dyDescent="0.15">
      <c r="A1623" s="1" t="s">
        <v>119</v>
      </c>
      <c r="B1623" s="1" t="s">
        <v>120</v>
      </c>
      <c r="C1623" s="1">
        <v>12568</v>
      </c>
      <c r="D1623" s="18">
        <v>10</v>
      </c>
      <c r="E1623" s="18">
        <v>6.4856006800000001</v>
      </c>
      <c r="F1623" s="18">
        <v>-75.272852720000003</v>
      </c>
      <c r="G1623" s="1">
        <v>10</v>
      </c>
      <c r="H1623" s="1" t="s">
        <v>490</v>
      </c>
      <c r="I1623" s="1" t="s">
        <v>122</v>
      </c>
      <c r="J1623" s="1" t="s">
        <v>491</v>
      </c>
      <c r="K1623" s="1" t="s">
        <v>494</v>
      </c>
      <c r="L1623" s="1"/>
      <c r="M1623" s="1" t="s">
        <v>494</v>
      </c>
      <c r="N1623" s="1" t="s">
        <v>530</v>
      </c>
      <c r="O1623" s="1" t="s">
        <v>496</v>
      </c>
      <c r="P1623" s="20">
        <v>2</v>
      </c>
      <c r="Q1623" s="1" t="s">
        <v>531</v>
      </c>
      <c r="R1623" s="21" t="s">
        <v>519</v>
      </c>
      <c r="S1623" s="1" t="s">
        <v>506</v>
      </c>
    </row>
    <row r="1624" spans="1:19" ht="24" customHeight="1" x14ac:dyDescent="0.15">
      <c r="A1624" s="1" t="s">
        <v>119</v>
      </c>
      <c r="B1624" s="1" t="s">
        <v>120</v>
      </c>
      <c r="C1624" s="1">
        <v>12616</v>
      </c>
      <c r="D1624" s="18">
        <v>10</v>
      </c>
      <c r="E1624" s="18">
        <v>6.4819900099999996</v>
      </c>
      <c r="F1624" s="18">
        <v>-75.275110409999996</v>
      </c>
      <c r="G1624" s="1">
        <v>10</v>
      </c>
      <c r="H1624" s="1" t="s">
        <v>490</v>
      </c>
      <c r="I1624" s="1" t="s">
        <v>122</v>
      </c>
      <c r="J1624" s="1" t="s">
        <v>513</v>
      </c>
      <c r="K1624" s="1" t="s">
        <v>494</v>
      </c>
      <c r="L1624" s="1"/>
      <c r="M1624" s="1" t="s">
        <v>494</v>
      </c>
      <c r="N1624" s="1" t="s">
        <v>530</v>
      </c>
      <c r="O1624" s="1" t="s">
        <v>496</v>
      </c>
      <c r="P1624" s="20">
        <v>2</v>
      </c>
      <c r="Q1624" s="1" t="s">
        <v>531</v>
      </c>
      <c r="R1624" s="21" t="s">
        <v>519</v>
      </c>
      <c r="S1624" s="1" t="s">
        <v>506</v>
      </c>
    </row>
    <row r="1625" spans="1:19" ht="24" customHeight="1" x14ac:dyDescent="0.15">
      <c r="A1625" s="1" t="s">
        <v>119</v>
      </c>
      <c r="B1625" s="1" t="s">
        <v>120</v>
      </c>
      <c r="C1625" s="1">
        <v>12617</v>
      </c>
      <c r="D1625" s="18">
        <v>10</v>
      </c>
      <c r="E1625" s="18">
        <v>6.4819231100000003</v>
      </c>
      <c r="F1625" s="18">
        <v>-75.275170020000004</v>
      </c>
      <c r="G1625" s="1">
        <v>10</v>
      </c>
      <c r="H1625" s="1" t="s">
        <v>490</v>
      </c>
      <c r="I1625" s="1" t="s">
        <v>122</v>
      </c>
      <c r="J1625" s="1" t="s">
        <v>513</v>
      </c>
      <c r="K1625" s="1" t="s">
        <v>494</v>
      </c>
      <c r="L1625" s="1"/>
      <c r="M1625" s="1" t="s">
        <v>494</v>
      </c>
      <c r="N1625" s="1" t="s">
        <v>530</v>
      </c>
      <c r="O1625" s="1" t="s">
        <v>496</v>
      </c>
      <c r="P1625" s="20">
        <v>2</v>
      </c>
      <c r="Q1625" s="1" t="s">
        <v>531</v>
      </c>
      <c r="R1625" s="21" t="s">
        <v>519</v>
      </c>
      <c r="S1625" s="1" t="s">
        <v>506</v>
      </c>
    </row>
    <row r="1626" spans="1:19" ht="24" customHeight="1" x14ac:dyDescent="0.15">
      <c r="A1626" s="1" t="s">
        <v>119</v>
      </c>
      <c r="B1626" s="1" t="s">
        <v>120</v>
      </c>
      <c r="C1626" s="1">
        <v>12645</v>
      </c>
      <c r="D1626" s="18">
        <v>10</v>
      </c>
      <c r="E1626" s="18">
        <v>6.4802094600000002</v>
      </c>
      <c r="F1626" s="18">
        <v>-75.277010439999998</v>
      </c>
      <c r="G1626" s="1">
        <v>10</v>
      </c>
      <c r="H1626" s="1" t="s">
        <v>490</v>
      </c>
      <c r="I1626" s="1" t="s">
        <v>122</v>
      </c>
      <c r="J1626" s="1" t="s">
        <v>513</v>
      </c>
      <c r="K1626" s="1" t="s">
        <v>494</v>
      </c>
      <c r="L1626" s="1"/>
      <c r="M1626" s="1" t="s">
        <v>494</v>
      </c>
      <c r="N1626" s="1" t="s">
        <v>530</v>
      </c>
      <c r="O1626" s="1" t="s">
        <v>496</v>
      </c>
      <c r="P1626" s="20">
        <v>2</v>
      </c>
      <c r="Q1626" s="1" t="s">
        <v>531</v>
      </c>
      <c r="R1626" s="21" t="s">
        <v>519</v>
      </c>
      <c r="S1626" s="1" t="s">
        <v>506</v>
      </c>
    </row>
    <row r="1627" spans="1:19" ht="24" customHeight="1" x14ac:dyDescent="0.15">
      <c r="A1627" s="1" t="s">
        <v>119</v>
      </c>
      <c r="B1627" s="1" t="s">
        <v>120</v>
      </c>
      <c r="C1627" s="1">
        <v>12648</v>
      </c>
      <c r="D1627" s="18">
        <v>10</v>
      </c>
      <c r="E1627" s="18">
        <v>6.4800608200000003</v>
      </c>
      <c r="F1627" s="18">
        <v>-75.277233839999994</v>
      </c>
      <c r="G1627" s="1">
        <v>10</v>
      </c>
      <c r="H1627" s="1" t="s">
        <v>490</v>
      </c>
      <c r="I1627" s="1" t="s">
        <v>122</v>
      </c>
      <c r="J1627" s="1" t="s">
        <v>504</v>
      </c>
      <c r="K1627" s="1" t="s">
        <v>494</v>
      </c>
      <c r="L1627" s="1"/>
      <c r="M1627" s="1" t="s">
        <v>494</v>
      </c>
      <c r="N1627" s="1" t="s">
        <v>507</v>
      </c>
      <c r="O1627" s="1" t="s">
        <v>496</v>
      </c>
      <c r="P1627" s="20">
        <v>2</v>
      </c>
      <c r="Q1627" s="1" t="s">
        <v>533</v>
      </c>
      <c r="R1627" s="21" t="s">
        <v>519</v>
      </c>
      <c r="S1627" s="1" t="s">
        <v>506</v>
      </c>
    </row>
    <row r="1628" spans="1:19" ht="24" customHeight="1" x14ac:dyDescent="0.15">
      <c r="A1628" s="1" t="s">
        <v>119</v>
      </c>
      <c r="B1628" s="1" t="s">
        <v>120</v>
      </c>
      <c r="C1628" s="1">
        <v>12656</v>
      </c>
      <c r="D1628" s="18">
        <v>10</v>
      </c>
      <c r="E1628" s="18">
        <v>6.4796963400000003</v>
      </c>
      <c r="F1628" s="18">
        <v>-75.277848070000005</v>
      </c>
      <c r="G1628" s="1">
        <v>10</v>
      </c>
      <c r="H1628" s="1" t="s">
        <v>490</v>
      </c>
      <c r="I1628" s="1" t="s">
        <v>122</v>
      </c>
      <c r="J1628" s="1" t="s">
        <v>504</v>
      </c>
      <c r="K1628" s="1" t="s">
        <v>494</v>
      </c>
      <c r="L1628" s="1"/>
      <c r="M1628" s="1" t="s">
        <v>494</v>
      </c>
      <c r="N1628" s="1" t="s">
        <v>507</v>
      </c>
      <c r="O1628" s="1" t="s">
        <v>496</v>
      </c>
      <c r="P1628" s="20">
        <v>2</v>
      </c>
      <c r="Q1628" s="1" t="s">
        <v>533</v>
      </c>
      <c r="R1628" s="21" t="s">
        <v>519</v>
      </c>
      <c r="S1628" s="1" t="s">
        <v>506</v>
      </c>
    </row>
    <row r="1629" spans="1:19" ht="24" customHeight="1" x14ac:dyDescent="0.15">
      <c r="A1629" s="1" t="s">
        <v>119</v>
      </c>
      <c r="B1629" s="1" t="s">
        <v>120</v>
      </c>
      <c r="C1629" s="1">
        <v>12672</v>
      </c>
      <c r="D1629" s="18">
        <v>10</v>
      </c>
      <c r="E1629" s="18">
        <v>6.4789035400000001</v>
      </c>
      <c r="F1629" s="18">
        <v>-75.27905251</v>
      </c>
      <c r="G1629" s="1">
        <v>10</v>
      </c>
      <c r="H1629" s="1" t="s">
        <v>490</v>
      </c>
      <c r="I1629" s="1" t="s">
        <v>122</v>
      </c>
      <c r="J1629" s="1" t="s">
        <v>504</v>
      </c>
      <c r="K1629" s="1" t="s">
        <v>494</v>
      </c>
      <c r="L1629" s="1"/>
      <c r="M1629" s="1" t="s">
        <v>494</v>
      </c>
      <c r="N1629" s="1" t="s">
        <v>507</v>
      </c>
      <c r="O1629" s="1" t="s">
        <v>496</v>
      </c>
      <c r="P1629" s="20">
        <v>2</v>
      </c>
      <c r="Q1629" s="1" t="s">
        <v>533</v>
      </c>
      <c r="R1629" s="21" t="s">
        <v>519</v>
      </c>
      <c r="S1629" s="1" t="s">
        <v>506</v>
      </c>
    </row>
    <row r="1630" spans="1:19" ht="24" customHeight="1" x14ac:dyDescent="0.15">
      <c r="A1630" s="1" t="s">
        <v>119</v>
      </c>
      <c r="B1630" s="1" t="s">
        <v>120</v>
      </c>
      <c r="C1630" s="1">
        <v>12676</v>
      </c>
      <c r="D1630" s="18">
        <v>10</v>
      </c>
      <c r="E1630" s="18">
        <v>6.4787382899999999</v>
      </c>
      <c r="F1630" s="18">
        <v>-75.279372949999996</v>
      </c>
      <c r="G1630" s="1">
        <v>10</v>
      </c>
      <c r="H1630" s="1" t="s">
        <v>490</v>
      </c>
      <c r="I1630" s="1" t="s">
        <v>122</v>
      </c>
      <c r="J1630" s="1" t="s">
        <v>504</v>
      </c>
      <c r="K1630" s="1" t="s">
        <v>494</v>
      </c>
      <c r="L1630" s="1"/>
      <c r="M1630" s="1" t="s">
        <v>494</v>
      </c>
      <c r="N1630" s="1" t="s">
        <v>507</v>
      </c>
      <c r="O1630" s="1" t="s">
        <v>496</v>
      </c>
      <c r="P1630" s="20">
        <v>2</v>
      </c>
      <c r="Q1630" s="1" t="s">
        <v>533</v>
      </c>
      <c r="R1630" s="21" t="s">
        <v>519</v>
      </c>
      <c r="S1630" s="1" t="s">
        <v>506</v>
      </c>
    </row>
    <row r="1631" spans="1:19" ht="24" customHeight="1" x14ac:dyDescent="0.15">
      <c r="A1631" s="1" t="s">
        <v>119</v>
      </c>
      <c r="B1631" s="1" t="s">
        <v>120</v>
      </c>
      <c r="C1631" s="1">
        <v>12855</v>
      </c>
      <c r="D1631" s="18">
        <v>10</v>
      </c>
      <c r="E1631" s="18">
        <v>6.4685024100000001</v>
      </c>
      <c r="F1631" s="18">
        <v>-75.290057230000002</v>
      </c>
      <c r="G1631" s="1">
        <v>10</v>
      </c>
      <c r="H1631" s="1" t="s">
        <v>490</v>
      </c>
      <c r="I1631" s="1" t="s">
        <v>122</v>
      </c>
      <c r="J1631" s="1" t="s">
        <v>491</v>
      </c>
      <c r="K1631" s="1" t="s">
        <v>494</v>
      </c>
      <c r="L1631" s="1"/>
      <c r="M1631" s="1" t="s">
        <v>494</v>
      </c>
      <c r="N1631" s="1" t="s">
        <v>530</v>
      </c>
      <c r="O1631" s="1" t="s">
        <v>496</v>
      </c>
      <c r="P1631" s="20">
        <v>2</v>
      </c>
      <c r="Q1631" s="1" t="s">
        <v>531</v>
      </c>
      <c r="R1631" s="21" t="s">
        <v>519</v>
      </c>
      <c r="S1631" s="1" t="s">
        <v>506</v>
      </c>
    </row>
    <row r="1632" spans="1:19" ht="24" customHeight="1" x14ac:dyDescent="0.15">
      <c r="A1632" s="1" t="s">
        <v>119</v>
      </c>
      <c r="B1632" s="1" t="s">
        <v>120</v>
      </c>
      <c r="C1632" s="1">
        <v>12864</v>
      </c>
      <c r="D1632" s="18">
        <v>10</v>
      </c>
      <c r="E1632" s="18">
        <v>6.46801753</v>
      </c>
      <c r="F1632" s="18">
        <v>-75.290645280000007</v>
      </c>
      <c r="G1632" s="1">
        <v>10</v>
      </c>
      <c r="H1632" s="1" t="s">
        <v>490</v>
      </c>
      <c r="I1632" s="1" t="s">
        <v>122</v>
      </c>
      <c r="J1632" s="1" t="s">
        <v>491</v>
      </c>
      <c r="K1632" s="1" t="s">
        <v>494</v>
      </c>
      <c r="L1632" s="1"/>
      <c r="M1632" s="1" t="s">
        <v>494</v>
      </c>
      <c r="N1632" s="1" t="s">
        <v>530</v>
      </c>
      <c r="O1632" s="1" t="s">
        <v>496</v>
      </c>
      <c r="P1632" s="20">
        <v>2</v>
      </c>
      <c r="Q1632" s="1" t="s">
        <v>531</v>
      </c>
      <c r="R1632" s="21" t="s">
        <v>519</v>
      </c>
      <c r="S1632" s="1" t="s">
        <v>506</v>
      </c>
    </row>
    <row r="1633" spans="1:19" ht="24" customHeight="1" x14ac:dyDescent="0.15">
      <c r="A1633" s="1" t="s">
        <v>119</v>
      </c>
      <c r="B1633" s="1" t="s">
        <v>120</v>
      </c>
      <c r="C1633" s="1">
        <v>12865</v>
      </c>
      <c r="D1633" s="18">
        <v>10</v>
      </c>
      <c r="E1633" s="18">
        <v>6.46795528</v>
      </c>
      <c r="F1633" s="18">
        <v>-75.290705869999996</v>
      </c>
      <c r="G1633" s="1">
        <v>10</v>
      </c>
      <c r="H1633" s="1" t="s">
        <v>490</v>
      </c>
      <c r="I1633" s="1" t="s">
        <v>122</v>
      </c>
      <c r="J1633" s="1" t="s">
        <v>491</v>
      </c>
      <c r="K1633" s="1" t="s">
        <v>494</v>
      </c>
      <c r="L1633" s="1"/>
      <c r="M1633" s="1" t="s">
        <v>494</v>
      </c>
      <c r="N1633" s="1" t="s">
        <v>530</v>
      </c>
      <c r="O1633" s="1" t="s">
        <v>496</v>
      </c>
      <c r="P1633" s="20">
        <v>2</v>
      </c>
      <c r="Q1633" s="1" t="s">
        <v>531</v>
      </c>
      <c r="R1633" s="21" t="s">
        <v>519</v>
      </c>
      <c r="S1633" s="1" t="s">
        <v>506</v>
      </c>
    </row>
    <row r="1634" spans="1:19" ht="24" customHeight="1" x14ac:dyDescent="0.15">
      <c r="A1634" s="1" t="s">
        <v>119</v>
      </c>
      <c r="B1634" s="1" t="s">
        <v>120</v>
      </c>
      <c r="C1634" s="1">
        <v>12873</v>
      </c>
      <c r="D1634" s="18">
        <v>10</v>
      </c>
      <c r="E1634" s="18">
        <v>6.4673719700000003</v>
      </c>
      <c r="F1634" s="18">
        <v>-75.291099410000001</v>
      </c>
      <c r="G1634" s="1">
        <v>10</v>
      </c>
      <c r="H1634" s="1" t="s">
        <v>490</v>
      </c>
      <c r="I1634" s="1" t="s">
        <v>122</v>
      </c>
      <c r="J1634" s="1" t="s">
        <v>491</v>
      </c>
      <c r="K1634" s="1" t="s">
        <v>494</v>
      </c>
      <c r="L1634" s="1"/>
      <c r="M1634" s="1" t="s">
        <v>494</v>
      </c>
      <c r="N1634" s="1" t="s">
        <v>530</v>
      </c>
      <c r="O1634" s="1" t="s">
        <v>496</v>
      </c>
      <c r="P1634" s="20">
        <v>2</v>
      </c>
      <c r="Q1634" s="1" t="s">
        <v>531</v>
      </c>
      <c r="R1634" s="21" t="s">
        <v>519</v>
      </c>
      <c r="S1634" s="1" t="s">
        <v>506</v>
      </c>
    </row>
    <row r="1635" spans="1:19" ht="24" customHeight="1" x14ac:dyDescent="0.15">
      <c r="A1635" s="1" t="s">
        <v>119</v>
      </c>
      <c r="B1635" s="1" t="s">
        <v>120</v>
      </c>
      <c r="C1635" s="1">
        <v>12923</v>
      </c>
      <c r="D1635" s="18">
        <v>10</v>
      </c>
      <c r="E1635" s="18">
        <v>6.4645719599999998</v>
      </c>
      <c r="F1635" s="18">
        <v>-75.294441419999998</v>
      </c>
      <c r="G1635" s="1">
        <v>10</v>
      </c>
      <c r="H1635" s="1" t="s">
        <v>490</v>
      </c>
      <c r="I1635" s="1" t="s">
        <v>122</v>
      </c>
      <c r="J1635" s="1" t="s">
        <v>491</v>
      </c>
      <c r="K1635" s="1" t="s">
        <v>494</v>
      </c>
      <c r="L1635" s="1"/>
      <c r="M1635" s="1" t="s">
        <v>494</v>
      </c>
      <c r="N1635" s="1" t="s">
        <v>530</v>
      </c>
      <c r="O1635" s="1" t="s">
        <v>496</v>
      </c>
      <c r="P1635" s="20">
        <v>2</v>
      </c>
      <c r="Q1635" s="1" t="s">
        <v>531</v>
      </c>
      <c r="R1635" s="21" t="s">
        <v>519</v>
      </c>
      <c r="S1635" s="1" t="s">
        <v>506</v>
      </c>
    </row>
    <row r="1636" spans="1:19" ht="24" customHeight="1" x14ac:dyDescent="0.15">
      <c r="A1636" s="1" t="s">
        <v>119</v>
      </c>
      <c r="B1636" s="1" t="s">
        <v>120</v>
      </c>
      <c r="C1636" s="1">
        <v>12926</v>
      </c>
      <c r="D1636" s="18">
        <v>10</v>
      </c>
      <c r="E1636" s="18">
        <v>6.4644526400000002</v>
      </c>
      <c r="F1636" s="18">
        <v>-75.294684169999996</v>
      </c>
      <c r="G1636" s="1">
        <v>10</v>
      </c>
      <c r="H1636" s="1" t="s">
        <v>490</v>
      </c>
      <c r="I1636" s="1" t="s">
        <v>122</v>
      </c>
      <c r="J1636" s="1" t="s">
        <v>491</v>
      </c>
      <c r="K1636" s="1" t="s">
        <v>494</v>
      </c>
      <c r="L1636" s="1"/>
      <c r="M1636" s="1" t="s">
        <v>494</v>
      </c>
      <c r="N1636" s="1" t="s">
        <v>530</v>
      </c>
      <c r="O1636" s="1" t="s">
        <v>496</v>
      </c>
      <c r="P1636" s="20">
        <v>2</v>
      </c>
      <c r="Q1636" s="1" t="s">
        <v>531</v>
      </c>
      <c r="R1636" s="21" t="s">
        <v>519</v>
      </c>
      <c r="S1636" s="1" t="s">
        <v>506</v>
      </c>
    </row>
    <row r="1637" spans="1:19" ht="24" customHeight="1" x14ac:dyDescent="0.15">
      <c r="A1637" s="1" t="s">
        <v>119</v>
      </c>
      <c r="B1637" s="1" t="s">
        <v>120</v>
      </c>
      <c r="C1637" s="1">
        <v>12927</v>
      </c>
      <c r="D1637" s="18">
        <v>10</v>
      </c>
      <c r="E1637" s="18">
        <v>6.4644077600000003</v>
      </c>
      <c r="F1637" s="18">
        <v>-75.29476262</v>
      </c>
      <c r="G1637" s="1">
        <v>10</v>
      </c>
      <c r="H1637" s="1" t="s">
        <v>490</v>
      </c>
      <c r="I1637" s="1" t="s">
        <v>122</v>
      </c>
      <c r="J1637" s="1" t="s">
        <v>491</v>
      </c>
      <c r="K1637" s="1" t="s">
        <v>494</v>
      </c>
      <c r="L1637" s="1"/>
      <c r="M1637" s="1" t="s">
        <v>494</v>
      </c>
      <c r="N1637" s="1" t="s">
        <v>530</v>
      </c>
      <c r="O1637" s="1" t="s">
        <v>496</v>
      </c>
      <c r="P1637" s="20">
        <v>2</v>
      </c>
      <c r="Q1637" s="1" t="s">
        <v>531</v>
      </c>
      <c r="R1637" s="21" t="s">
        <v>519</v>
      </c>
      <c r="S1637" s="1" t="s">
        <v>506</v>
      </c>
    </row>
    <row r="1638" spans="1:19" ht="24" customHeight="1" x14ac:dyDescent="0.15">
      <c r="A1638" s="1" t="s">
        <v>119</v>
      </c>
      <c r="B1638" s="1" t="s">
        <v>120</v>
      </c>
      <c r="C1638" s="1">
        <v>12928</v>
      </c>
      <c r="D1638" s="18">
        <v>10</v>
      </c>
      <c r="E1638" s="18">
        <v>6.4643620799999999</v>
      </c>
      <c r="F1638" s="18">
        <v>-75.294840609999994</v>
      </c>
      <c r="G1638" s="1">
        <v>10</v>
      </c>
      <c r="H1638" s="1" t="s">
        <v>490</v>
      </c>
      <c r="I1638" s="1" t="s">
        <v>122</v>
      </c>
      <c r="J1638" s="1" t="s">
        <v>491</v>
      </c>
      <c r="K1638" s="1" t="s">
        <v>494</v>
      </c>
      <c r="L1638" s="1"/>
      <c r="M1638" s="1" t="s">
        <v>494</v>
      </c>
      <c r="N1638" s="1" t="s">
        <v>530</v>
      </c>
      <c r="O1638" s="1" t="s">
        <v>496</v>
      </c>
      <c r="P1638" s="20">
        <v>2</v>
      </c>
      <c r="Q1638" s="1" t="s">
        <v>531</v>
      </c>
      <c r="R1638" s="21" t="s">
        <v>519</v>
      </c>
      <c r="S1638" s="1" t="s">
        <v>506</v>
      </c>
    </row>
    <row r="1639" spans="1:19" ht="24" customHeight="1" x14ac:dyDescent="0.15">
      <c r="A1639" s="1" t="s">
        <v>119</v>
      </c>
      <c r="B1639" s="1" t="s">
        <v>120</v>
      </c>
      <c r="C1639" s="1">
        <v>12929</v>
      </c>
      <c r="D1639" s="18">
        <v>10</v>
      </c>
      <c r="E1639" s="18">
        <v>6.4643160699999997</v>
      </c>
      <c r="F1639" s="18">
        <v>-75.294918350000003</v>
      </c>
      <c r="G1639" s="1">
        <v>10</v>
      </c>
      <c r="H1639" s="1" t="s">
        <v>490</v>
      </c>
      <c r="I1639" s="1" t="s">
        <v>122</v>
      </c>
      <c r="J1639" s="1" t="s">
        <v>491</v>
      </c>
      <c r="K1639" s="1" t="s">
        <v>494</v>
      </c>
      <c r="L1639" s="1"/>
      <c r="M1639" s="1" t="s">
        <v>494</v>
      </c>
      <c r="N1639" s="1" t="s">
        <v>530</v>
      </c>
      <c r="O1639" s="1" t="s">
        <v>496</v>
      </c>
      <c r="P1639" s="20">
        <v>2</v>
      </c>
      <c r="Q1639" s="1" t="s">
        <v>531</v>
      </c>
      <c r="R1639" s="21" t="s">
        <v>519</v>
      </c>
      <c r="S1639" s="1" t="s">
        <v>506</v>
      </c>
    </row>
    <row r="1640" spans="1:19" ht="24" customHeight="1" x14ac:dyDescent="0.15">
      <c r="A1640" s="1" t="s">
        <v>119</v>
      </c>
      <c r="B1640" s="1" t="s">
        <v>120</v>
      </c>
      <c r="C1640" s="1">
        <v>12972</v>
      </c>
      <c r="D1640" s="18">
        <v>10</v>
      </c>
      <c r="E1640" s="18">
        <v>6.4618945500000002</v>
      </c>
      <c r="F1640" s="18">
        <v>-75.297768120000001</v>
      </c>
      <c r="G1640" s="1">
        <v>10</v>
      </c>
      <c r="H1640" s="1" t="s">
        <v>490</v>
      </c>
      <c r="I1640" s="1" t="s">
        <v>122</v>
      </c>
      <c r="J1640" s="1" t="s">
        <v>491</v>
      </c>
      <c r="K1640" s="1" t="s">
        <v>494</v>
      </c>
      <c r="L1640" s="1"/>
      <c r="M1640" s="1" t="s">
        <v>494</v>
      </c>
      <c r="N1640" s="1" t="s">
        <v>530</v>
      </c>
      <c r="O1640" s="1" t="s">
        <v>496</v>
      </c>
      <c r="P1640" s="20">
        <v>2</v>
      </c>
      <c r="Q1640" s="1" t="s">
        <v>531</v>
      </c>
      <c r="R1640" s="21" t="s">
        <v>519</v>
      </c>
      <c r="S1640" s="1" t="s">
        <v>506</v>
      </c>
    </row>
    <row r="1641" spans="1:19" ht="24" customHeight="1" x14ac:dyDescent="0.15">
      <c r="A1641" s="1" t="s">
        <v>119</v>
      </c>
      <c r="B1641" s="1" t="s">
        <v>120</v>
      </c>
      <c r="C1641" s="1">
        <v>12979</v>
      </c>
      <c r="D1641" s="18">
        <v>10</v>
      </c>
      <c r="E1641" s="18">
        <v>6.4615449399999996</v>
      </c>
      <c r="F1641" s="18">
        <v>-75.298277409999997</v>
      </c>
      <c r="G1641" s="1">
        <v>10</v>
      </c>
      <c r="H1641" s="1" t="s">
        <v>490</v>
      </c>
      <c r="I1641" s="1" t="s">
        <v>122</v>
      </c>
      <c r="J1641" s="1" t="s">
        <v>491</v>
      </c>
      <c r="K1641" s="1" t="s">
        <v>494</v>
      </c>
      <c r="L1641" s="1"/>
      <c r="M1641" s="1" t="s">
        <v>494</v>
      </c>
      <c r="N1641" s="1" t="s">
        <v>530</v>
      </c>
      <c r="O1641" s="1" t="s">
        <v>496</v>
      </c>
      <c r="P1641" s="20">
        <v>2</v>
      </c>
      <c r="Q1641" s="1" t="s">
        <v>531</v>
      </c>
      <c r="R1641" s="21" t="s">
        <v>519</v>
      </c>
      <c r="S1641" s="1" t="s">
        <v>506</v>
      </c>
    </row>
    <row r="1642" spans="1:19" ht="24" customHeight="1" x14ac:dyDescent="0.15">
      <c r="A1642" s="1" t="s">
        <v>119</v>
      </c>
      <c r="B1642" s="1" t="s">
        <v>120</v>
      </c>
      <c r="C1642" s="1">
        <v>12980</v>
      </c>
      <c r="D1642" s="18">
        <v>10</v>
      </c>
      <c r="E1642" s="18">
        <v>6.4614955500000004</v>
      </c>
      <c r="F1642" s="18">
        <v>-75.298350970000001</v>
      </c>
      <c r="G1642" s="1">
        <v>10</v>
      </c>
      <c r="H1642" s="1" t="s">
        <v>490</v>
      </c>
      <c r="I1642" s="1" t="s">
        <v>122</v>
      </c>
      <c r="J1642" s="1" t="s">
        <v>491</v>
      </c>
      <c r="K1642" s="1" t="s">
        <v>494</v>
      </c>
      <c r="L1642" s="1"/>
      <c r="M1642" s="1" t="s">
        <v>494</v>
      </c>
      <c r="N1642" s="1" t="s">
        <v>530</v>
      </c>
      <c r="O1642" s="1" t="s">
        <v>496</v>
      </c>
      <c r="P1642" s="20">
        <v>2</v>
      </c>
      <c r="Q1642" s="1" t="s">
        <v>531</v>
      </c>
      <c r="R1642" s="21" t="s">
        <v>519</v>
      </c>
      <c r="S1642" s="1" t="s">
        <v>506</v>
      </c>
    </row>
    <row r="1643" spans="1:19" ht="24" customHeight="1" x14ac:dyDescent="0.15">
      <c r="A1643" s="1" t="s">
        <v>119</v>
      </c>
      <c r="B1643" s="1" t="s">
        <v>120</v>
      </c>
      <c r="C1643" s="1">
        <v>12981</v>
      </c>
      <c r="D1643" s="18">
        <v>10</v>
      </c>
      <c r="E1643" s="18">
        <v>6.4614473400000003</v>
      </c>
      <c r="F1643" s="18">
        <v>-75.298423819999996</v>
      </c>
      <c r="G1643" s="1">
        <v>10</v>
      </c>
      <c r="H1643" s="1" t="s">
        <v>490</v>
      </c>
      <c r="I1643" s="1" t="s">
        <v>122</v>
      </c>
      <c r="J1643" s="1" t="s">
        <v>491</v>
      </c>
      <c r="K1643" s="1" t="s">
        <v>494</v>
      </c>
      <c r="L1643" s="1"/>
      <c r="M1643" s="1" t="s">
        <v>494</v>
      </c>
      <c r="N1643" s="1" t="s">
        <v>530</v>
      </c>
      <c r="O1643" s="1" t="s">
        <v>496</v>
      </c>
      <c r="P1643" s="20">
        <v>2</v>
      </c>
      <c r="Q1643" s="1" t="s">
        <v>531</v>
      </c>
      <c r="R1643" s="21" t="s">
        <v>519</v>
      </c>
      <c r="S1643" s="1" t="s">
        <v>506</v>
      </c>
    </row>
    <row r="1644" spans="1:19" ht="24" customHeight="1" x14ac:dyDescent="0.15">
      <c r="A1644" s="1" t="s">
        <v>119</v>
      </c>
      <c r="B1644" s="1" t="s">
        <v>120</v>
      </c>
      <c r="C1644" s="1">
        <v>13167</v>
      </c>
      <c r="D1644" s="18">
        <v>10</v>
      </c>
      <c r="E1644" s="18">
        <v>6.4579816299999999</v>
      </c>
      <c r="F1644" s="18">
        <v>-75.313517709999999</v>
      </c>
      <c r="G1644" s="1">
        <v>10</v>
      </c>
      <c r="H1644" s="1" t="s">
        <v>490</v>
      </c>
      <c r="I1644" s="1" t="s">
        <v>122</v>
      </c>
      <c r="J1644" s="1" t="s">
        <v>513</v>
      </c>
      <c r="K1644" s="1" t="s">
        <v>494</v>
      </c>
      <c r="L1644" s="1"/>
      <c r="M1644" s="1" t="s">
        <v>494</v>
      </c>
      <c r="N1644" s="1" t="s">
        <v>530</v>
      </c>
      <c r="O1644" s="1" t="s">
        <v>496</v>
      </c>
      <c r="P1644" s="20">
        <v>2</v>
      </c>
      <c r="Q1644" s="1" t="s">
        <v>531</v>
      </c>
      <c r="R1644" s="21" t="s">
        <v>519</v>
      </c>
      <c r="S1644" s="1" t="s">
        <v>506</v>
      </c>
    </row>
    <row r="1645" spans="1:19" ht="24" customHeight="1" x14ac:dyDescent="0.15">
      <c r="A1645" s="1" t="s">
        <v>119</v>
      </c>
      <c r="B1645" s="1" t="s">
        <v>120</v>
      </c>
      <c r="C1645" s="1">
        <v>13195</v>
      </c>
      <c r="D1645" s="18">
        <v>10</v>
      </c>
      <c r="E1645" s="18">
        <v>6.45765776</v>
      </c>
      <c r="F1645" s="18">
        <v>-75.316003140000007</v>
      </c>
      <c r="G1645" s="1">
        <v>10</v>
      </c>
      <c r="H1645" s="1" t="s">
        <v>490</v>
      </c>
      <c r="I1645" s="1" t="s">
        <v>122</v>
      </c>
      <c r="J1645" s="1" t="s">
        <v>504</v>
      </c>
      <c r="K1645" s="1" t="s">
        <v>494</v>
      </c>
      <c r="L1645" s="1"/>
      <c r="M1645" s="1" t="s">
        <v>494</v>
      </c>
      <c r="N1645" s="1" t="s">
        <v>507</v>
      </c>
      <c r="O1645" s="1" t="s">
        <v>496</v>
      </c>
      <c r="P1645" s="20">
        <v>2</v>
      </c>
      <c r="Q1645" s="1" t="s">
        <v>533</v>
      </c>
      <c r="R1645" s="21" t="s">
        <v>519</v>
      </c>
      <c r="S1645" s="1" t="s">
        <v>506</v>
      </c>
    </row>
    <row r="1646" spans="1:19" ht="24" customHeight="1" x14ac:dyDescent="0.15">
      <c r="A1646" s="1" t="s">
        <v>119</v>
      </c>
      <c r="B1646" s="1" t="s">
        <v>120</v>
      </c>
      <c r="C1646" s="1">
        <v>13205</v>
      </c>
      <c r="D1646" s="18">
        <v>10</v>
      </c>
      <c r="E1646" s="18">
        <v>6.45750403</v>
      </c>
      <c r="F1646" s="18">
        <v>-75.316891069999997</v>
      </c>
      <c r="G1646" s="1">
        <v>10</v>
      </c>
      <c r="H1646" s="1" t="s">
        <v>490</v>
      </c>
      <c r="I1646" s="1" t="s">
        <v>122</v>
      </c>
      <c r="J1646" s="1" t="s">
        <v>504</v>
      </c>
      <c r="K1646" s="1" t="s">
        <v>494</v>
      </c>
      <c r="L1646" s="1"/>
      <c r="M1646" s="1" t="s">
        <v>494</v>
      </c>
      <c r="N1646" s="1" t="s">
        <v>507</v>
      </c>
      <c r="O1646" s="1" t="s">
        <v>496</v>
      </c>
      <c r="P1646" s="20">
        <v>2</v>
      </c>
      <c r="Q1646" s="1" t="s">
        <v>533</v>
      </c>
      <c r="R1646" s="21" t="s">
        <v>519</v>
      </c>
      <c r="S1646" s="1" t="s">
        <v>506</v>
      </c>
    </row>
    <row r="1647" spans="1:19" ht="24" customHeight="1" x14ac:dyDescent="0.15">
      <c r="A1647" s="1" t="s">
        <v>119</v>
      </c>
      <c r="B1647" s="1" t="s">
        <v>120</v>
      </c>
      <c r="C1647" s="1">
        <v>13206</v>
      </c>
      <c r="D1647" s="18">
        <v>10</v>
      </c>
      <c r="E1647" s="18">
        <v>6.45749073</v>
      </c>
      <c r="F1647" s="18">
        <v>-75.316980450000003</v>
      </c>
      <c r="G1647" s="1">
        <v>10</v>
      </c>
      <c r="H1647" s="1" t="s">
        <v>490</v>
      </c>
      <c r="I1647" s="1" t="s">
        <v>122</v>
      </c>
      <c r="J1647" s="1" t="s">
        <v>504</v>
      </c>
      <c r="K1647" s="1" t="s">
        <v>494</v>
      </c>
      <c r="L1647" s="1"/>
      <c r="M1647" s="1" t="s">
        <v>494</v>
      </c>
      <c r="N1647" s="1" t="s">
        <v>507</v>
      </c>
      <c r="O1647" s="1" t="s">
        <v>496</v>
      </c>
      <c r="P1647" s="20">
        <v>2</v>
      </c>
      <c r="Q1647" s="1" t="s">
        <v>533</v>
      </c>
      <c r="R1647" s="21" t="s">
        <v>519</v>
      </c>
      <c r="S1647" s="1" t="s">
        <v>506</v>
      </c>
    </row>
    <row r="1648" spans="1:19" ht="24" customHeight="1" x14ac:dyDescent="0.15">
      <c r="A1648" s="1" t="s">
        <v>119</v>
      </c>
      <c r="B1648" s="1" t="s">
        <v>120</v>
      </c>
      <c r="C1648" s="1">
        <v>13281</v>
      </c>
      <c r="D1648" s="18">
        <v>10</v>
      </c>
      <c r="E1648" s="18">
        <v>6.4558761100000002</v>
      </c>
      <c r="F1648" s="18">
        <v>-75.322970069999997</v>
      </c>
      <c r="G1648" s="1">
        <v>10</v>
      </c>
      <c r="H1648" s="1" t="s">
        <v>490</v>
      </c>
      <c r="I1648" s="1" t="s">
        <v>122</v>
      </c>
      <c r="J1648" s="1" t="s">
        <v>504</v>
      </c>
      <c r="K1648" s="1" t="s">
        <v>494</v>
      </c>
      <c r="L1648" s="1"/>
      <c r="M1648" s="1" t="s">
        <v>494</v>
      </c>
      <c r="N1648" s="1" t="s">
        <v>507</v>
      </c>
      <c r="O1648" s="1" t="s">
        <v>496</v>
      </c>
      <c r="P1648" s="20">
        <v>2</v>
      </c>
      <c r="Q1648" s="1" t="s">
        <v>533</v>
      </c>
      <c r="R1648" s="21" t="s">
        <v>519</v>
      </c>
      <c r="S1648" s="1" t="s">
        <v>506</v>
      </c>
    </row>
    <row r="1649" spans="1:19" ht="24" customHeight="1" x14ac:dyDescent="0.15">
      <c r="A1649" s="1" t="s">
        <v>119</v>
      </c>
      <c r="B1649" s="1" t="s">
        <v>120</v>
      </c>
      <c r="C1649" s="1">
        <v>13283</v>
      </c>
      <c r="D1649" s="18">
        <v>10</v>
      </c>
      <c r="E1649" s="18">
        <v>6.4558712600000003</v>
      </c>
      <c r="F1649" s="18">
        <v>-75.32314891</v>
      </c>
      <c r="G1649" s="1">
        <v>10</v>
      </c>
      <c r="H1649" s="1" t="s">
        <v>490</v>
      </c>
      <c r="I1649" s="1" t="s">
        <v>122</v>
      </c>
      <c r="J1649" s="1" t="s">
        <v>504</v>
      </c>
      <c r="K1649" s="1" t="s">
        <v>494</v>
      </c>
      <c r="L1649" s="1"/>
      <c r="M1649" s="1" t="s">
        <v>494</v>
      </c>
      <c r="N1649" s="1" t="s">
        <v>507</v>
      </c>
      <c r="O1649" s="1" t="s">
        <v>496</v>
      </c>
      <c r="P1649" s="20">
        <v>2</v>
      </c>
      <c r="Q1649" s="1" t="s">
        <v>533</v>
      </c>
      <c r="R1649" s="21" t="s">
        <v>519</v>
      </c>
      <c r="S1649" s="1" t="s">
        <v>506</v>
      </c>
    </row>
    <row r="1650" spans="1:19" ht="24" customHeight="1" x14ac:dyDescent="0.15">
      <c r="A1650" s="1" t="s">
        <v>119</v>
      </c>
      <c r="B1650" s="1" t="s">
        <v>120</v>
      </c>
      <c r="C1650" s="1">
        <v>13291</v>
      </c>
      <c r="D1650" s="18">
        <v>10</v>
      </c>
      <c r="E1650" s="18">
        <v>6.4558149800000004</v>
      </c>
      <c r="F1650" s="18">
        <v>-75.323864069999999</v>
      </c>
      <c r="G1650" s="1">
        <v>10</v>
      </c>
      <c r="H1650" s="1" t="s">
        <v>490</v>
      </c>
      <c r="I1650" s="1" t="s">
        <v>122</v>
      </c>
      <c r="J1650" s="1" t="s">
        <v>504</v>
      </c>
      <c r="K1650" s="1" t="s">
        <v>494</v>
      </c>
      <c r="L1650" s="1"/>
      <c r="M1650" s="1" t="s">
        <v>494</v>
      </c>
      <c r="N1650" s="1" t="s">
        <v>507</v>
      </c>
      <c r="O1650" s="1" t="s">
        <v>496</v>
      </c>
      <c r="P1650" s="20">
        <v>2</v>
      </c>
      <c r="Q1650" s="1" t="s">
        <v>533</v>
      </c>
      <c r="R1650" s="21" t="s">
        <v>519</v>
      </c>
      <c r="S1650" s="1" t="s">
        <v>506</v>
      </c>
    </row>
    <row r="1651" spans="1:19" ht="24" customHeight="1" x14ac:dyDescent="0.15">
      <c r="A1651" s="1" t="s">
        <v>119</v>
      </c>
      <c r="B1651" s="1" t="s">
        <v>120</v>
      </c>
      <c r="C1651" s="1">
        <v>13293</v>
      </c>
      <c r="D1651" s="18">
        <v>10</v>
      </c>
      <c r="E1651" s="18">
        <v>6.4558009199999997</v>
      </c>
      <c r="F1651" s="18">
        <v>-75.324043660000001</v>
      </c>
      <c r="G1651" s="1">
        <v>10</v>
      </c>
      <c r="H1651" s="1" t="s">
        <v>490</v>
      </c>
      <c r="I1651" s="1" t="s">
        <v>122</v>
      </c>
      <c r="J1651" s="1" t="s">
        <v>504</v>
      </c>
      <c r="K1651" s="1" t="s">
        <v>494</v>
      </c>
      <c r="L1651" s="1"/>
      <c r="M1651" s="1" t="s">
        <v>494</v>
      </c>
      <c r="N1651" s="1" t="s">
        <v>507</v>
      </c>
      <c r="O1651" s="1" t="s">
        <v>496</v>
      </c>
      <c r="P1651" s="20">
        <v>2</v>
      </c>
      <c r="Q1651" s="1" t="s">
        <v>533</v>
      </c>
      <c r="R1651" s="21" t="s">
        <v>519</v>
      </c>
      <c r="S1651" s="1" t="s">
        <v>506</v>
      </c>
    </row>
    <row r="1652" spans="1:19" ht="24" customHeight="1" x14ac:dyDescent="0.15">
      <c r="A1652" s="1" t="s">
        <v>119</v>
      </c>
      <c r="B1652" s="1" t="s">
        <v>120</v>
      </c>
      <c r="C1652" s="1">
        <v>13297</v>
      </c>
      <c r="D1652" s="18">
        <v>10</v>
      </c>
      <c r="E1652" s="18">
        <v>6.4557736700000001</v>
      </c>
      <c r="F1652" s="18">
        <v>-75.324404040000005</v>
      </c>
      <c r="G1652" s="1">
        <v>10</v>
      </c>
      <c r="H1652" s="1" t="s">
        <v>490</v>
      </c>
      <c r="I1652" s="1" t="s">
        <v>122</v>
      </c>
      <c r="J1652" s="1" t="s">
        <v>513</v>
      </c>
      <c r="K1652" s="1" t="s">
        <v>494</v>
      </c>
      <c r="L1652" s="1"/>
      <c r="M1652" s="1" t="s">
        <v>494</v>
      </c>
      <c r="N1652" s="1" t="s">
        <v>530</v>
      </c>
      <c r="O1652" s="1" t="s">
        <v>496</v>
      </c>
      <c r="P1652" s="20">
        <v>2</v>
      </c>
      <c r="Q1652" s="1" t="s">
        <v>531</v>
      </c>
      <c r="R1652" s="21" t="s">
        <v>519</v>
      </c>
      <c r="S1652" s="1" t="s">
        <v>506</v>
      </c>
    </row>
    <row r="1653" spans="1:19" ht="24" customHeight="1" x14ac:dyDescent="0.15">
      <c r="A1653" s="1" t="s">
        <v>119</v>
      </c>
      <c r="B1653" s="1" t="s">
        <v>120</v>
      </c>
      <c r="C1653" s="1">
        <v>13327</v>
      </c>
      <c r="D1653" s="18">
        <v>10</v>
      </c>
      <c r="E1653" s="18">
        <v>6.4552892100000001</v>
      </c>
      <c r="F1653" s="18">
        <v>-75.327044560000004</v>
      </c>
      <c r="G1653" s="1">
        <v>10</v>
      </c>
      <c r="H1653" s="1" t="s">
        <v>490</v>
      </c>
      <c r="I1653" s="1" t="s">
        <v>122</v>
      </c>
      <c r="J1653" s="1" t="s">
        <v>504</v>
      </c>
      <c r="K1653" s="1" t="s">
        <v>494</v>
      </c>
      <c r="L1653" s="1"/>
      <c r="M1653" s="1" t="s">
        <v>494</v>
      </c>
      <c r="N1653" s="1" t="s">
        <v>507</v>
      </c>
      <c r="O1653" s="1" t="s">
        <v>496</v>
      </c>
      <c r="P1653" s="20">
        <v>2</v>
      </c>
      <c r="Q1653" s="1" t="s">
        <v>533</v>
      </c>
      <c r="R1653" s="21" t="s">
        <v>519</v>
      </c>
      <c r="S1653" s="1" t="s">
        <v>506</v>
      </c>
    </row>
    <row r="1654" spans="1:19" ht="24" customHeight="1" x14ac:dyDescent="0.15">
      <c r="A1654" s="1" t="s">
        <v>119</v>
      </c>
      <c r="B1654" s="1" t="s">
        <v>120</v>
      </c>
      <c r="C1654" s="1">
        <v>13331</v>
      </c>
      <c r="D1654" s="18">
        <v>10</v>
      </c>
      <c r="E1654" s="18">
        <v>6.4550508899999999</v>
      </c>
      <c r="F1654" s="18">
        <v>-75.327313119999999</v>
      </c>
      <c r="G1654" s="1">
        <v>10</v>
      </c>
      <c r="H1654" s="1" t="s">
        <v>490</v>
      </c>
      <c r="I1654" s="1" t="s">
        <v>122</v>
      </c>
      <c r="J1654" s="1" t="s">
        <v>504</v>
      </c>
      <c r="K1654" s="1" t="s">
        <v>494</v>
      </c>
      <c r="L1654" s="1"/>
      <c r="M1654" s="1" t="s">
        <v>494</v>
      </c>
      <c r="N1654" s="1" t="s">
        <v>507</v>
      </c>
      <c r="O1654" s="1" t="s">
        <v>496</v>
      </c>
      <c r="P1654" s="20">
        <v>2</v>
      </c>
      <c r="Q1654" s="1" t="s">
        <v>533</v>
      </c>
      <c r="R1654" s="21" t="s">
        <v>519</v>
      </c>
      <c r="S1654" s="1" t="s">
        <v>506</v>
      </c>
    </row>
    <row r="1655" spans="1:19" ht="24" customHeight="1" x14ac:dyDescent="0.15">
      <c r="A1655" s="1" t="s">
        <v>119</v>
      </c>
      <c r="B1655" s="1" t="s">
        <v>120</v>
      </c>
      <c r="C1655" s="1">
        <v>13377</v>
      </c>
      <c r="D1655" s="18">
        <v>10</v>
      </c>
      <c r="E1655" s="18">
        <v>6.4526854599999997</v>
      </c>
      <c r="F1655" s="18">
        <v>-75.330433760000005</v>
      </c>
      <c r="G1655" s="1">
        <v>10</v>
      </c>
      <c r="H1655" s="1" t="s">
        <v>490</v>
      </c>
      <c r="I1655" s="1" t="s">
        <v>122</v>
      </c>
      <c r="J1655" s="1" t="s">
        <v>504</v>
      </c>
      <c r="K1655" s="1" t="s">
        <v>494</v>
      </c>
      <c r="L1655" s="1"/>
      <c r="M1655" s="1" t="s">
        <v>494</v>
      </c>
      <c r="N1655" s="1" t="s">
        <v>507</v>
      </c>
      <c r="O1655" s="1" t="s">
        <v>496</v>
      </c>
      <c r="P1655" s="20">
        <v>2</v>
      </c>
      <c r="Q1655" s="1" t="s">
        <v>533</v>
      </c>
      <c r="R1655" s="21" t="s">
        <v>519</v>
      </c>
      <c r="S1655" s="1" t="s">
        <v>506</v>
      </c>
    </row>
    <row r="1656" spans="1:19" ht="24" customHeight="1" x14ac:dyDescent="0.15">
      <c r="A1656" s="1" t="s">
        <v>119</v>
      </c>
      <c r="B1656" s="1" t="s">
        <v>120</v>
      </c>
      <c r="C1656" s="1">
        <v>13391</v>
      </c>
      <c r="D1656" s="18">
        <v>10</v>
      </c>
      <c r="E1656" s="18">
        <v>6.4517375899999996</v>
      </c>
      <c r="F1656" s="18">
        <v>-75.33127082</v>
      </c>
      <c r="G1656" s="1">
        <v>10</v>
      </c>
      <c r="H1656" s="1" t="s">
        <v>490</v>
      </c>
      <c r="I1656" s="1" t="s">
        <v>122</v>
      </c>
      <c r="J1656" s="1" t="s">
        <v>504</v>
      </c>
      <c r="K1656" s="1" t="s">
        <v>494</v>
      </c>
      <c r="L1656" s="1"/>
      <c r="M1656" s="1" t="s">
        <v>494</v>
      </c>
      <c r="N1656" s="1" t="s">
        <v>507</v>
      </c>
      <c r="O1656" s="1" t="s">
        <v>496</v>
      </c>
      <c r="P1656" s="20">
        <v>2</v>
      </c>
      <c r="Q1656" s="1" t="s">
        <v>533</v>
      </c>
      <c r="R1656" s="21" t="s">
        <v>519</v>
      </c>
      <c r="S1656" s="1" t="s">
        <v>506</v>
      </c>
    </row>
    <row r="1657" spans="1:19" ht="24" customHeight="1" x14ac:dyDescent="0.15">
      <c r="A1657" s="1" t="s">
        <v>119</v>
      </c>
      <c r="B1657" s="1" t="s">
        <v>120</v>
      </c>
      <c r="C1657" s="1">
        <v>13477</v>
      </c>
      <c r="D1657" s="18">
        <v>10</v>
      </c>
      <c r="E1657" s="18">
        <v>6.4461829399999999</v>
      </c>
      <c r="F1657" s="18">
        <v>-75.336478630000002</v>
      </c>
      <c r="G1657" s="1">
        <v>10</v>
      </c>
      <c r="H1657" s="1" t="s">
        <v>490</v>
      </c>
      <c r="I1657" s="1" t="s">
        <v>122</v>
      </c>
      <c r="J1657" s="1" t="s">
        <v>491</v>
      </c>
      <c r="K1657" s="1" t="s">
        <v>494</v>
      </c>
      <c r="L1657" s="1"/>
      <c r="M1657" s="1" t="s">
        <v>494</v>
      </c>
      <c r="N1657" s="1" t="s">
        <v>530</v>
      </c>
      <c r="O1657" s="1" t="s">
        <v>496</v>
      </c>
      <c r="P1657" s="20">
        <v>2</v>
      </c>
      <c r="Q1657" s="1" t="s">
        <v>531</v>
      </c>
      <c r="R1657" s="21" t="s">
        <v>519</v>
      </c>
      <c r="S1657" s="1" t="s">
        <v>506</v>
      </c>
    </row>
    <row r="1658" spans="1:19" ht="24" customHeight="1" x14ac:dyDescent="0.15">
      <c r="A1658" s="1" t="s">
        <v>119</v>
      </c>
      <c r="B1658" s="1" t="s">
        <v>120</v>
      </c>
      <c r="C1658" s="1">
        <v>13602</v>
      </c>
      <c r="D1658" s="18">
        <v>10</v>
      </c>
      <c r="E1658" s="18">
        <v>6.43713449</v>
      </c>
      <c r="F1658" s="18">
        <v>-75.341757450000003</v>
      </c>
      <c r="G1658" s="1">
        <v>10</v>
      </c>
      <c r="H1658" s="1" t="s">
        <v>490</v>
      </c>
      <c r="I1658" s="1" t="s">
        <v>122</v>
      </c>
      <c r="J1658" s="1" t="s">
        <v>491</v>
      </c>
      <c r="K1658" s="1" t="s">
        <v>494</v>
      </c>
      <c r="L1658" s="1"/>
      <c r="M1658" s="1" t="s">
        <v>494</v>
      </c>
      <c r="N1658" s="1" t="s">
        <v>530</v>
      </c>
      <c r="O1658" s="1" t="s">
        <v>496</v>
      </c>
      <c r="P1658" s="20">
        <v>2</v>
      </c>
      <c r="Q1658" s="1" t="s">
        <v>531</v>
      </c>
      <c r="R1658" s="21" t="s">
        <v>519</v>
      </c>
      <c r="S1658" s="1" t="s">
        <v>506</v>
      </c>
    </row>
    <row r="1659" spans="1:19" ht="24" customHeight="1" x14ac:dyDescent="0.15">
      <c r="A1659" s="1" t="s">
        <v>119</v>
      </c>
      <c r="B1659" s="1" t="s">
        <v>120</v>
      </c>
      <c r="C1659" s="1">
        <v>13612</v>
      </c>
      <c r="D1659" s="18">
        <v>10</v>
      </c>
      <c r="E1659" s="18">
        <v>6.4365346900000002</v>
      </c>
      <c r="F1659" s="18">
        <v>-75.342420849999996</v>
      </c>
      <c r="G1659" s="1">
        <v>10</v>
      </c>
      <c r="H1659" s="1" t="s">
        <v>490</v>
      </c>
      <c r="I1659" s="1" t="s">
        <v>122</v>
      </c>
      <c r="J1659" s="1" t="s">
        <v>491</v>
      </c>
      <c r="K1659" s="1" t="s">
        <v>494</v>
      </c>
      <c r="L1659" s="1"/>
      <c r="M1659" s="1" t="s">
        <v>494</v>
      </c>
      <c r="N1659" s="1" t="s">
        <v>530</v>
      </c>
      <c r="O1659" s="1" t="s">
        <v>496</v>
      </c>
      <c r="P1659" s="20">
        <v>2</v>
      </c>
      <c r="Q1659" s="1" t="s">
        <v>531</v>
      </c>
      <c r="R1659" s="21" t="s">
        <v>519</v>
      </c>
      <c r="S1659" s="1" t="s">
        <v>506</v>
      </c>
    </row>
    <row r="1660" spans="1:19" ht="24" customHeight="1" x14ac:dyDescent="0.15">
      <c r="A1660" s="1" t="s">
        <v>119</v>
      </c>
      <c r="B1660" s="1" t="s">
        <v>120</v>
      </c>
      <c r="C1660" s="1">
        <v>13624</v>
      </c>
      <c r="D1660" s="18">
        <v>10</v>
      </c>
      <c r="E1660" s="18">
        <v>6.4358508099999998</v>
      </c>
      <c r="F1660" s="18">
        <v>-75.34324737</v>
      </c>
      <c r="G1660" s="1">
        <v>10</v>
      </c>
      <c r="H1660" s="1" t="s">
        <v>490</v>
      </c>
      <c r="I1660" s="1" t="s">
        <v>122</v>
      </c>
      <c r="J1660" s="1" t="s">
        <v>491</v>
      </c>
      <c r="K1660" s="1" t="s">
        <v>494</v>
      </c>
      <c r="L1660" s="1"/>
      <c r="M1660" s="1" t="s">
        <v>494</v>
      </c>
      <c r="N1660" s="1" t="s">
        <v>530</v>
      </c>
      <c r="O1660" s="1" t="s">
        <v>496</v>
      </c>
      <c r="P1660" s="20">
        <v>2</v>
      </c>
      <c r="Q1660" s="1" t="s">
        <v>531</v>
      </c>
      <c r="R1660" s="21" t="s">
        <v>519</v>
      </c>
      <c r="S1660" s="1" t="s">
        <v>506</v>
      </c>
    </row>
    <row r="1661" spans="1:19" ht="24" customHeight="1" x14ac:dyDescent="0.15">
      <c r="A1661" s="1" t="s">
        <v>119</v>
      </c>
      <c r="B1661" s="1" t="s">
        <v>120</v>
      </c>
      <c r="C1661" s="1">
        <v>13625</v>
      </c>
      <c r="D1661" s="18">
        <v>10</v>
      </c>
      <c r="E1661" s="18">
        <v>6.4357920100000001</v>
      </c>
      <c r="F1661" s="18">
        <v>-75.343315860000004</v>
      </c>
      <c r="G1661" s="1">
        <v>10</v>
      </c>
      <c r="H1661" s="1" t="s">
        <v>490</v>
      </c>
      <c r="I1661" s="1" t="s">
        <v>122</v>
      </c>
      <c r="J1661" s="1" t="s">
        <v>491</v>
      </c>
      <c r="K1661" s="1" t="s">
        <v>494</v>
      </c>
      <c r="L1661" s="1"/>
      <c r="M1661" s="1" t="s">
        <v>494</v>
      </c>
      <c r="N1661" s="1" t="s">
        <v>530</v>
      </c>
      <c r="O1661" s="1" t="s">
        <v>496</v>
      </c>
      <c r="P1661" s="20">
        <v>2</v>
      </c>
      <c r="Q1661" s="1" t="s">
        <v>531</v>
      </c>
      <c r="R1661" s="21" t="s">
        <v>519</v>
      </c>
      <c r="S1661" s="1" t="s">
        <v>506</v>
      </c>
    </row>
    <row r="1662" spans="1:19" ht="24" customHeight="1" x14ac:dyDescent="0.15">
      <c r="A1662" s="1" t="s">
        <v>119</v>
      </c>
      <c r="B1662" s="1" t="s">
        <v>120</v>
      </c>
      <c r="C1662" s="1">
        <v>13657</v>
      </c>
      <c r="D1662" s="18">
        <v>10</v>
      </c>
      <c r="E1662" s="18">
        <v>6.4339587700000003</v>
      </c>
      <c r="F1662" s="18">
        <v>-75.345502510000003</v>
      </c>
      <c r="G1662" s="1">
        <v>10</v>
      </c>
      <c r="H1662" s="1" t="s">
        <v>490</v>
      </c>
      <c r="I1662" s="1" t="s">
        <v>122</v>
      </c>
      <c r="J1662" s="1" t="s">
        <v>491</v>
      </c>
      <c r="K1662" s="1" t="s">
        <v>494</v>
      </c>
      <c r="L1662" s="1"/>
      <c r="M1662" s="1" t="s">
        <v>494</v>
      </c>
      <c r="N1662" s="1" t="s">
        <v>530</v>
      </c>
      <c r="O1662" s="1" t="s">
        <v>496</v>
      </c>
      <c r="P1662" s="20">
        <v>2</v>
      </c>
      <c r="Q1662" s="1" t="s">
        <v>531</v>
      </c>
      <c r="R1662" s="21" t="s">
        <v>519</v>
      </c>
      <c r="S1662" s="1" t="s">
        <v>506</v>
      </c>
    </row>
    <row r="1663" spans="1:19" ht="24" customHeight="1" x14ac:dyDescent="0.15">
      <c r="A1663" s="1" t="s">
        <v>119</v>
      </c>
      <c r="B1663" s="1" t="s">
        <v>120</v>
      </c>
      <c r="C1663" s="1">
        <v>13802</v>
      </c>
      <c r="D1663" s="18">
        <v>10</v>
      </c>
      <c r="E1663" s="18">
        <v>6.4265493100000004</v>
      </c>
      <c r="F1663" s="18">
        <v>-75.356078310000001</v>
      </c>
      <c r="G1663" s="1">
        <v>10</v>
      </c>
      <c r="H1663" s="1" t="s">
        <v>490</v>
      </c>
      <c r="I1663" s="1" t="s">
        <v>122</v>
      </c>
      <c r="J1663" s="1" t="s">
        <v>491</v>
      </c>
      <c r="K1663" s="1" t="s">
        <v>494</v>
      </c>
      <c r="L1663" s="1"/>
      <c r="M1663" s="1" t="s">
        <v>494</v>
      </c>
      <c r="N1663" s="1" t="s">
        <v>530</v>
      </c>
      <c r="O1663" s="1" t="s">
        <v>496</v>
      </c>
      <c r="P1663" s="20">
        <v>2</v>
      </c>
      <c r="Q1663" s="1" t="s">
        <v>531</v>
      </c>
      <c r="R1663" s="21" t="s">
        <v>519</v>
      </c>
      <c r="S1663" s="1" t="s">
        <v>506</v>
      </c>
    </row>
    <row r="1664" spans="1:19" ht="24" customHeight="1" x14ac:dyDescent="0.15">
      <c r="A1664" s="1" t="s">
        <v>119</v>
      </c>
      <c r="B1664" s="1" t="s">
        <v>120</v>
      </c>
      <c r="C1664" s="1">
        <v>13816</v>
      </c>
      <c r="D1664" s="18">
        <v>10</v>
      </c>
      <c r="E1664" s="18">
        <v>6.42604241</v>
      </c>
      <c r="F1664" s="18">
        <v>-75.35717056</v>
      </c>
      <c r="G1664" s="1">
        <v>10</v>
      </c>
      <c r="H1664" s="1" t="s">
        <v>490</v>
      </c>
      <c r="I1664" s="1" t="s">
        <v>122</v>
      </c>
      <c r="J1664" s="1" t="s">
        <v>491</v>
      </c>
      <c r="K1664" s="1" t="s">
        <v>494</v>
      </c>
      <c r="L1664" s="1"/>
      <c r="M1664" s="1" t="s">
        <v>494</v>
      </c>
      <c r="N1664" s="1" t="s">
        <v>530</v>
      </c>
      <c r="O1664" s="1" t="s">
        <v>496</v>
      </c>
      <c r="P1664" s="20">
        <v>2</v>
      </c>
      <c r="Q1664" s="1" t="s">
        <v>531</v>
      </c>
      <c r="R1664" s="21" t="s">
        <v>519</v>
      </c>
      <c r="S1664" s="1" t="s">
        <v>506</v>
      </c>
    </row>
    <row r="1665" spans="1:19" ht="24" customHeight="1" x14ac:dyDescent="0.15">
      <c r="A1665" s="1" t="s">
        <v>119</v>
      </c>
      <c r="B1665" s="1" t="s">
        <v>120</v>
      </c>
      <c r="C1665" s="1">
        <v>13821</v>
      </c>
      <c r="D1665" s="18">
        <v>10</v>
      </c>
      <c r="E1665" s="18">
        <v>6.4256647100000004</v>
      </c>
      <c r="F1665" s="18">
        <v>-75.357390879999997</v>
      </c>
      <c r="G1665" s="1">
        <v>10</v>
      </c>
      <c r="H1665" s="1" t="s">
        <v>490</v>
      </c>
      <c r="I1665" s="1" t="s">
        <v>122</v>
      </c>
      <c r="J1665" s="1" t="s">
        <v>491</v>
      </c>
      <c r="K1665" s="1" t="s">
        <v>494</v>
      </c>
      <c r="L1665" s="1"/>
      <c r="M1665" s="1" t="s">
        <v>494</v>
      </c>
      <c r="N1665" s="1" t="s">
        <v>530</v>
      </c>
      <c r="O1665" s="1" t="s">
        <v>496</v>
      </c>
      <c r="P1665" s="20">
        <v>2</v>
      </c>
      <c r="Q1665" s="1" t="s">
        <v>531</v>
      </c>
      <c r="R1665" s="21" t="s">
        <v>519</v>
      </c>
      <c r="S1665" s="1" t="s">
        <v>506</v>
      </c>
    </row>
    <row r="1666" spans="1:19" ht="24" customHeight="1" x14ac:dyDescent="0.15">
      <c r="A1666" s="1" t="s">
        <v>119</v>
      </c>
      <c r="B1666" s="1" t="s">
        <v>120</v>
      </c>
      <c r="C1666" s="1">
        <v>13822</v>
      </c>
      <c r="D1666" s="18">
        <v>10</v>
      </c>
      <c r="E1666" s="18">
        <v>6.4255767300000004</v>
      </c>
      <c r="F1666" s="18">
        <v>-75.357409180000005</v>
      </c>
      <c r="G1666" s="1">
        <v>10</v>
      </c>
      <c r="H1666" s="1" t="s">
        <v>490</v>
      </c>
      <c r="I1666" s="1" t="s">
        <v>122</v>
      </c>
      <c r="J1666" s="1" t="s">
        <v>491</v>
      </c>
      <c r="K1666" s="1" t="s">
        <v>494</v>
      </c>
      <c r="L1666" s="1"/>
      <c r="M1666" s="1" t="s">
        <v>494</v>
      </c>
      <c r="N1666" s="1" t="s">
        <v>530</v>
      </c>
      <c r="O1666" s="1" t="s">
        <v>496</v>
      </c>
      <c r="P1666" s="20">
        <v>2</v>
      </c>
      <c r="Q1666" s="1" t="s">
        <v>531</v>
      </c>
      <c r="R1666" s="21" t="s">
        <v>519</v>
      </c>
      <c r="S1666" s="1" t="s">
        <v>506</v>
      </c>
    </row>
    <row r="1667" spans="1:19" ht="24" customHeight="1" x14ac:dyDescent="0.15">
      <c r="A1667" s="1" t="s">
        <v>119</v>
      </c>
      <c r="B1667" s="1" t="s">
        <v>120</v>
      </c>
      <c r="C1667" s="1">
        <v>13858</v>
      </c>
      <c r="D1667" s="18">
        <v>10</v>
      </c>
      <c r="E1667" s="18">
        <v>6.4230149499999998</v>
      </c>
      <c r="F1667" s="18">
        <v>-75.35826161</v>
      </c>
      <c r="G1667" s="1">
        <v>10</v>
      </c>
      <c r="H1667" s="1" t="s">
        <v>490</v>
      </c>
      <c r="I1667" s="1" t="s">
        <v>122</v>
      </c>
      <c r="J1667" s="1" t="s">
        <v>491</v>
      </c>
      <c r="K1667" s="1" t="s">
        <v>494</v>
      </c>
      <c r="L1667" s="1"/>
      <c r="M1667" s="1" t="s">
        <v>494</v>
      </c>
      <c r="N1667" s="1" t="s">
        <v>530</v>
      </c>
      <c r="O1667" s="1" t="s">
        <v>496</v>
      </c>
      <c r="P1667" s="20">
        <v>2</v>
      </c>
      <c r="Q1667" s="1" t="s">
        <v>531</v>
      </c>
      <c r="R1667" s="21" t="s">
        <v>519</v>
      </c>
      <c r="S1667" s="1" t="s">
        <v>506</v>
      </c>
    </row>
    <row r="1668" spans="1:19" ht="24" customHeight="1" x14ac:dyDescent="0.15">
      <c r="A1668" s="1" t="s">
        <v>119</v>
      </c>
      <c r="B1668" s="1" t="s">
        <v>120</v>
      </c>
      <c r="C1668" s="1">
        <v>13884</v>
      </c>
      <c r="D1668" s="18">
        <v>10</v>
      </c>
      <c r="E1668" s="18">
        <v>6.4222072499999996</v>
      </c>
      <c r="F1668" s="18">
        <v>-75.360432230000001</v>
      </c>
      <c r="G1668" s="1">
        <v>10</v>
      </c>
      <c r="H1668" s="1" t="s">
        <v>490</v>
      </c>
      <c r="I1668" s="1" t="s">
        <v>122</v>
      </c>
      <c r="J1668" s="1" t="s">
        <v>491</v>
      </c>
      <c r="K1668" s="1" t="s">
        <v>494</v>
      </c>
      <c r="L1668" s="1"/>
      <c r="M1668" s="1" t="s">
        <v>494</v>
      </c>
      <c r="N1668" s="1" t="s">
        <v>530</v>
      </c>
      <c r="O1668" s="1" t="s">
        <v>496</v>
      </c>
      <c r="P1668" s="20">
        <v>2</v>
      </c>
      <c r="Q1668" s="1" t="s">
        <v>531</v>
      </c>
      <c r="R1668" s="21" t="s">
        <v>519</v>
      </c>
      <c r="S1668" s="1" t="s">
        <v>506</v>
      </c>
    </row>
    <row r="1669" spans="1:19" ht="24" customHeight="1" x14ac:dyDescent="0.15">
      <c r="A1669" s="1" t="s">
        <v>119</v>
      </c>
      <c r="B1669" s="1" t="s">
        <v>120</v>
      </c>
      <c r="C1669" s="1">
        <v>13885</v>
      </c>
      <c r="D1669" s="18">
        <v>10</v>
      </c>
      <c r="E1669" s="18">
        <v>6.4221788599999998</v>
      </c>
      <c r="F1669" s="18">
        <v>-75.360517990000005</v>
      </c>
      <c r="G1669" s="1">
        <v>10</v>
      </c>
      <c r="H1669" s="1" t="s">
        <v>490</v>
      </c>
      <c r="I1669" s="1" t="s">
        <v>122</v>
      </c>
      <c r="J1669" s="1" t="s">
        <v>491</v>
      </c>
      <c r="K1669" s="1" t="s">
        <v>494</v>
      </c>
      <c r="L1669" s="1"/>
      <c r="M1669" s="1" t="s">
        <v>494</v>
      </c>
      <c r="N1669" s="1" t="s">
        <v>530</v>
      </c>
      <c r="O1669" s="1" t="s">
        <v>496</v>
      </c>
      <c r="P1669" s="20">
        <v>2</v>
      </c>
      <c r="Q1669" s="1" t="s">
        <v>531</v>
      </c>
      <c r="R1669" s="21" t="s">
        <v>519</v>
      </c>
      <c r="S1669" s="1" t="s">
        <v>506</v>
      </c>
    </row>
    <row r="1670" spans="1:19" ht="24" customHeight="1" x14ac:dyDescent="0.15">
      <c r="A1670" s="1" t="s">
        <v>119</v>
      </c>
      <c r="B1670" s="1" t="s">
        <v>120</v>
      </c>
      <c r="C1670" s="1">
        <v>13950</v>
      </c>
      <c r="D1670" s="18">
        <v>10</v>
      </c>
      <c r="E1670" s="18">
        <v>6.4189815499999998</v>
      </c>
      <c r="F1670" s="18">
        <v>-75.364981229999998</v>
      </c>
      <c r="G1670" s="1">
        <v>10</v>
      </c>
      <c r="H1670" s="1" t="s">
        <v>490</v>
      </c>
      <c r="I1670" s="1" t="s">
        <v>122</v>
      </c>
      <c r="J1670" s="1" t="s">
        <v>504</v>
      </c>
      <c r="K1670" s="1" t="s">
        <v>494</v>
      </c>
      <c r="L1670" s="1"/>
      <c r="M1670" s="1" t="s">
        <v>494</v>
      </c>
      <c r="N1670" s="1" t="s">
        <v>507</v>
      </c>
      <c r="O1670" s="1" t="s">
        <v>496</v>
      </c>
      <c r="P1670" s="20">
        <v>2</v>
      </c>
      <c r="Q1670" s="1" t="s">
        <v>533</v>
      </c>
      <c r="R1670" s="21" t="s">
        <v>519</v>
      </c>
      <c r="S1670" s="1" t="s">
        <v>506</v>
      </c>
    </row>
    <row r="1671" spans="1:19" ht="24" customHeight="1" x14ac:dyDescent="0.15">
      <c r="A1671" s="1" t="s">
        <v>119</v>
      </c>
      <c r="B1671" s="1" t="s">
        <v>120</v>
      </c>
      <c r="C1671" s="1">
        <v>13972</v>
      </c>
      <c r="D1671" s="18">
        <v>10</v>
      </c>
      <c r="E1671" s="18">
        <v>6.4180628200000003</v>
      </c>
      <c r="F1671" s="18">
        <v>-75.366653940000006</v>
      </c>
      <c r="G1671" s="1">
        <v>10</v>
      </c>
      <c r="H1671" s="1" t="s">
        <v>490</v>
      </c>
      <c r="I1671" s="1" t="s">
        <v>122</v>
      </c>
      <c r="J1671" s="1" t="s">
        <v>504</v>
      </c>
      <c r="K1671" s="1" t="s">
        <v>494</v>
      </c>
      <c r="L1671" s="1"/>
      <c r="M1671" s="1" t="s">
        <v>494</v>
      </c>
      <c r="N1671" s="1" t="s">
        <v>507</v>
      </c>
      <c r="O1671" s="1" t="s">
        <v>496</v>
      </c>
      <c r="P1671" s="20">
        <v>2</v>
      </c>
      <c r="Q1671" s="1" t="s">
        <v>533</v>
      </c>
      <c r="R1671" s="21" t="s">
        <v>519</v>
      </c>
      <c r="S1671" s="1" t="s">
        <v>506</v>
      </c>
    </row>
    <row r="1672" spans="1:19" ht="24" customHeight="1" x14ac:dyDescent="0.15">
      <c r="A1672" s="1" t="s">
        <v>119</v>
      </c>
      <c r="B1672" s="1" t="s">
        <v>120</v>
      </c>
      <c r="C1672" s="1">
        <v>13989</v>
      </c>
      <c r="D1672" s="18">
        <v>10</v>
      </c>
      <c r="E1672" s="18">
        <v>6.4174762699999999</v>
      </c>
      <c r="F1672" s="18">
        <v>-75.368061109999999</v>
      </c>
      <c r="G1672" s="1">
        <v>10</v>
      </c>
      <c r="H1672" s="1" t="s">
        <v>490</v>
      </c>
      <c r="I1672" s="1" t="s">
        <v>122</v>
      </c>
      <c r="J1672" s="1" t="s">
        <v>504</v>
      </c>
      <c r="K1672" s="1" t="s">
        <v>494</v>
      </c>
      <c r="L1672" s="1"/>
      <c r="M1672" s="1" t="s">
        <v>494</v>
      </c>
      <c r="N1672" s="1" t="s">
        <v>507</v>
      </c>
      <c r="O1672" s="1" t="s">
        <v>496</v>
      </c>
      <c r="P1672" s="20">
        <v>2</v>
      </c>
      <c r="Q1672" s="1" t="s">
        <v>533</v>
      </c>
      <c r="R1672" s="21" t="s">
        <v>519</v>
      </c>
      <c r="S1672" s="1" t="s">
        <v>506</v>
      </c>
    </row>
    <row r="1673" spans="1:19" ht="24" customHeight="1" x14ac:dyDescent="0.15">
      <c r="A1673" s="1" t="s">
        <v>119</v>
      </c>
      <c r="B1673" s="1" t="s">
        <v>120</v>
      </c>
      <c r="C1673" s="1">
        <v>13995</v>
      </c>
      <c r="D1673" s="18">
        <v>10</v>
      </c>
      <c r="E1673" s="18">
        <v>6.41724636</v>
      </c>
      <c r="F1673" s="18">
        <v>-75.368552109999996</v>
      </c>
      <c r="G1673" s="1">
        <v>10</v>
      </c>
      <c r="H1673" s="1" t="s">
        <v>490</v>
      </c>
      <c r="I1673" s="1" t="s">
        <v>122</v>
      </c>
      <c r="J1673" s="1" t="s">
        <v>504</v>
      </c>
      <c r="K1673" s="1" t="s">
        <v>494</v>
      </c>
      <c r="L1673" s="1"/>
      <c r="M1673" s="1" t="s">
        <v>494</v>
      </c>
      <c r="N1673" s="1" t="s">
        <v>507</v>
      </c>
      <c r="O1673" s="1" t="s">
        <v>496</v>
      </c>
      <c r="P1673" s="20">
        <v>2</v>
      </c>
      <c r="Q1673" s="1" t="s">
        <v>533</v>
      </c>
      <c r="R1673" s="21" t="s">
        <v>519</v>
      </c>
      <c r="S1673" s="1" t="s">
        <v>506</v>
      </c>
    </row>
    <row r="1674" spans="1:19" ht="24" customHeight="1" x14ac:dyDescent="0.15">
      <c r="A1674" s="1" t="s">
        <v>119</v>
      </c>
      <c r="B1674" s="1" t="s">
        <v>120</v>
      </c>
      <c r="C1674" s="1">
        <v>14019</v>
      </c>
      <c r="D1674" s="18">
        <v>10</v>
      </c>
      <c r="E1674" s="18">
        <v>6.4179524800000003</v>
      </c>
      <c r="F1674" s="18">
        <v>-75.370428590000003</v>
      </c>
      <c r="G1674" s="1">
        <v>10</v>
      </c>
      <c r="H1674" s="1" t="s">
        <v>490</v>
      </c>
      <c r="I1674" s="1" t="s">
        <v>122</v>
      </c>
      <c r="J1674" s="1" t="s">
        <v>491</v>
      </c>
      <c r="K1674" s="1" t="s">
        <v>494</v>
      </c>
      <c r="L1674" s="1"/>
      <c r="M1674" s="1" t="s">
        <v>494</v>
      </c>
      <c r="N1674" s="1" t="s">
        <v>530</v>
      </c>
      <c r="O1674" s="1" t="s">
        <v>496</v>
      </c>
      <c r="P1674" s="20">
        <v>2</v>
      </c>
      <c r="Q1674" s="1" t="s">
        <v>531</v>
      </c>
      <c r="R1674" s="21" t="s">
        <v>519</v>
      </c>
      <c r="S1674" s="1" t="s">
        <v>506</v>
      </c>
    </row>
    <row r="1675" spans="1:19" ht="24" customHeight="1" x14ac:dyDescent="0.15">
      <c r="A1675" s="1" t="s">
        <v>119</v>
      </c>
      <c r="B1675" s="1" t="s">
        <v>120</v>
      </c>
      <c r="C1675" s="1">
        <v>14035</v>
      </c>
      <c r="D1675" s="18">
        <v>10</v>
      </c>
      <c r="E1675" s="18">
        <v>6.4180351900000003</v>
      </c>
      <c r="F1675" s="18">
        <v>-75.371831650000004</v>
      </c>
      <c r="G1675" s="1">
        <v>10</v>
      </c>
      <c r="H1675" s="1" t="s">
        <v>490</v>
      </c>
      <c r="I1675" s="1" t="s">
        <v>122</v>
      </c>
      <c r="J1675" s="1" t="s">
        <v>491</v>
      </c>
      <c r="K1675" s="1" t="s">
        <v>494</v>
      </c>
      <c r="L1675" s="1"/>
      <c r="M1675" s="1" t="s">
        <v>494</v>
      </c>
      <c r="N1675" s="1" t="s">
        <v>530</v>
      </c>
      <c r="O1675" s="1" t="s">
        <v>496</v>
      </c>
      <c r="P1675" s="20">
        <v>2</v>
      </c>
      <c r="Q1675" s="1" t="s">
        <v>531</v>
      </c>
      <c r="R1675" s="21" t="s">
        <v>519</v>
      </c>
      <c r="S1675" s="1" t="s">
        <v>506</v>
      </c>
    </row>
    <row r="1676" spans="1:19" ht="24" customHeight="1" x14ac:dyDescent="0.15">
      <c r="A1676" s="1" t="s">
        <v>119</v>
      </c>
      <c r="B1676" s="1" t="s">
        <v>120</v>
      </c>
      <c r="C1676" s="1">
        <v>14115</v>
      </c>
      <c r="D1676" s="18">
        <v>10</v>
      </c>
      <c r="E1676" s="18">
        <v>6.4171258800000004</v>
      </c>
      <c r="F1676" s="18">
        <v>-75.378924310000002</v>
      </c>
      <c r="G1676" s="1">
        <v>10</v>
      </c>
      <c r="H1676" s="1" t="s">
        <v>490</v>
      </c>
      <c r="I1676" s="1" t="s">
        <v>122</v>
      </c>
      <c r="J1676" s="1" t="s">
        <v>491</v>
      </c>
      <c r="K1676" s="1" t="s">
        <v>494</v>
      </c>
      <c r="L1676" s="1"/>
      <c r="M1676" s="1" t="s">
        <v>494</v>
      </c>
      <c r="N1676" s="1" t="s">
        <v>530</v>
      </c>
      <c r="O1676" s="1" t="s">
        <v>496</v>
      </c>
      <c r="P1676" s="20">
        <v>2</v>
      </c>
      <c r="Q1676" s="1" t="s">
        <v>531</v>
      </c>
      <c r="R1676" s="21" t="s">
        <v>519</v>
      </c>
      <c r="S1676" s="1" t="s">
        <v>506</v>
      </c>
    </row>
    <row r="1677" spans="1:19" ht="24" customHeight="1" x14ac:dyDescent="0.15">
      <c r="A1677" s="1" t="s">
        <v>119</v>
      </c>
      <c r="B1677" s="1" t="s">
        <v>120</v>
      </c>
      <c r="C1677" s="1">
        <v>14117</v>
      </c>
      <c r="D1677" s="18">
        <v>10</v>
      </c>
      <c r="E1677" s="18">
        <v>6.4171179199999999</v>
      </c>
      <c r="F1677" s="18">
        <v>-75.379104269999999</v>
      </c>
      <c r="G1677" s="1">
        <v>10</v>
      </c>
      <c r="H1677" s="1" t="s">
        <v>490</v>
      </c>
      <c r="I1677" s="1" t="s">
        <v>122</v>
      </c>
      <c r="J1677" s="1" t="s">
        <v>491</v>
      </c>
      <c r="K1677" s="1" t="s">
        <v>494</v>
      </c>
      <c r="L1677" s="1"/>
      <c r="M1677" s="1" t="s">
        <v>494</v>
      </c>
      <c r="N1677" s="1" t="s">
        <v>530</v>
      </c>
      <c r="O1677" s="1" t="s">
        <v>496</v>
      </c>
      <c r="P1677" s="20">
        <v>2</v>
      </c>
      <c r="Q1677" s="1" t="s">
        <v>531</v>
      </c>
      <c r="R1677" s="21" t="s">
        <v>519</v>
      </c>
      <c r="S1677" s="1" t="s">
        <v>506</v>
      </c>
    </row>
    <row r="1678" spans="1:19" ht="24" customHeight="1" x14ac:dyDescent="0.15">
      <c r="A1678" s="1" t="s">
        <v>119</v>
      </c>
      <c r="B1678" s="1" t="s">
        <v>120</v>
      </c>
      <c r="C1678" s="1">
        <v>14187</v>
      </c>
      <c r="D1678" s="18">
        <v>10</v>
      </c>
      <c r="E1678" s="18">
        <v>6.4159425299999997</v>
      </c>
      <c r="F1678" s="18">
        <v>-75.385015010000004</v>
      </c>
      <c r="G1678" s="1">
        <v>10</v>
      </c>
      <c r="H1678" s="1" t="s">
        <v>490</v>
      </c>
      <c r="I1678" s="1" t="s">
        <v>122</v>
      </c>
      <c r="J1678" s="1" t="s">
        <v>504</v>
      </c>
      <c r="K1678" s="1" t="s">
        <v>494</v>
      </c>
      <c r="L1678" s="1"/>
      <c r="M1678" s="1" t="s">
        <v>494</v>
      </c>
      <c r="N1678" s="1" t="s">
        <v>507</v>
      </c>
      <c r="O1678" s="1" t="s">
        <v>496</v>
      </c>
      <c r="P1678" s="20">
        <v>2</v>
      </c>
      <c r="Q1678" s="1" t="s">
        <v>533</v>
      </c>
      <c r="R1678" s="21" t="s">
        <v>519</v>
      </c>
      <c r="S1678" s="1" t="s">
        <v>506</v>
      </c>
    </row>
    <row r="1679" spans="1:19" ht="24" customHeight="1" x14ac:dyDescent="0.15">
      <c r="A1679" s="1" t="s">
        <v>119</v>
      </c>
      <c r="B1679" s="1" t="s">
        <v>120</v>
      </c>
      <c r="C1679" s="1">
        <v>14204</v>
      </c>
      <c r="D1679" s="18">
        <v>10</v>
      </c>
      <c r="E1679" s="18">
        <v>6.4157610099999998</v>
      </c>
      <c r="F1679" s="18">
        <v>-75.386528310000003</v>
      </c>
      <c r="G1679" s="1">
        <v>10</v>
      </c>
      <c r="H1679" s="1" t="s">
        <v>490</v>
      </c>
      <c r="I1679" s="1" t="s">
        <v>122</v>
      </c>
      <c r="J1679" s="1" t="s">
        <v>504</v>
      </c>
      <c r="K1679" s="1" t="s">
        <v>494</v>
      </c>
      <c r="L1679" s="1"/>
      <c r="M1679" s="1" t="s">
        <v>494</v>
      </c>
      <c r="N1679" s="1" t="s">
        <v>507</v>
      </c>
      <c r="O1679" s="1" t="s">
        <v>496</v>
      </c>
      <c r="P1679" s="20">
        <v>2</v>
      </c>
      <c r="Q1679" s="1" t="s">
        <v>533</v>
      </c>
      <c r="R1679" s="21" t="s">
        <v>519</v>
      </c>
      <c r="S1679" s="1" t="s">
        <v>506</v>
      </c>
    </row>
    <row r="1680" spans="1:19" ht="24" customHeight="1" x14ac:dyDescent="0.15">
      <c r="A1680" s="1" t="s">
        <v>119</v>
      </c>
      <c r="B1680" s="1" t="s">
        <v>120</v>
      </c>
      <c r="C1680" s="1">
        <v>14228</v>
      </c>
      <c r="D1680" s="18">
        <v>10</v>
      </c>
      <c r="E1680" s="18">
        <v>6.4153901299999996</v>
      </c>
      <c r="F1680" s="18">
        <v>-75.388636360000007</v>
      </c>
      <c r="G1680" s="1">
        <v>10</v>
      </c>
      <c r="H1680" s="1" t="s">
        <v>490</v>
      </c>
      <c r="I1680" s="1" t="s">
        <v>122</v>
      </c>
      <c r="J1680" s="1" t="s">
        <v>504</v>
      </c>
      <c r="K1680" s="1" t="s">
        <v>494</v>
      </c>
      <c r="L1680" s="1"/>
      <c r="M1680" s="1" t="s">
        <v>494</v>
      </c>
      <c r="N1680" s="1" t="s">
        <v>507</v>
      </c>
      <c r="O1680" s="1" t="s">
        <v>496</v>
      </c>
      <c r="P1680" s="20">
        <v>2</v>
      </c>
      <c r="Q1680" s="1" t="s">
        <v>533</v>
      </c>
      <c r="R1680" s="21" t="s">
        <v>519</v>
      </c>
      <c r="S1680" s="1" t="s">
        <v>506</v>
      </c>
    </row>
    <row r="1681" spans="1:19" ht="24" customHeight="1" x14ac:dyDescent="0.15">
      <c r="A1681" s="1" t="s">
        <v>119</v>
      </c>
      <c r="B1681" s="1" t="s">
        <v>120</v>
      </c>
      <c r="C1681" s="1">
        <v>14257</v>
      </c>
      <c r="D1681" s="18">
        <v>10</v>
      </c>
      <c r="E1681" s="18">
        <v>6.4147067499999997</v>
      </c>
      <c r="F1681" s="18">
        <v>-75.391124759999997</v>
      </c>
      <c r="G1681" s="1">
        <v>10</v>
      </c>
      <c r="H1681" s="1" t="s">
        <v>490</v>
      </c>
      <c r="I1681" s="1" t="s">
        <v>122</v>
      </c>
      <c r="J1681" s="1" t="s">
        <v>504</v>
      </c>
      <c r="K1681" s="1" t="s">
        <v>494</v>
      </c>
      <c r="L1681" s="1"/>
      <c r="M1681" s="1" t="s">
        <v>494</v>
      </c>
      <c r="N1681" s="1" t="s">
        <v>507</v>
      </c>
      <c r="O1681" s="1" t="s">
        <v>496</v>
      </c>
      <c r="P1681" s="20">
        <v>2</v>
      </c>
      <c r="Q1681" s="1" t="s">
        <v>533</v>
      </c>
      <c r="R1681" s="21" t="s">
        <v>519</v>
      </c>
      <c r="S1681" s="1" t="s">
        <v>506</v>
      </c>
    </row>
    <row r="1682" spans="1:19" ht="24" customHeight="1" x14ac:dyDescent="0.15">
      <c r="A1682" s="1" t="s">
        <v>119</v>
      </c>
      <c r="B1682" s="1" t="s">
        <v>120</v>
      </c>
      <c r="C1682" s="1">
        <v>14265</v>
      </c>
      <c r="D1682" s="18">
        <v>10</v>
      </c>
      <c r="E1682" s="18">
        <v>6.4145625400000004</v>
      </c>
      <c r="F1682" s="18">
        <v>-75.391827269999993</v>
      </c>
      <c r="G1682" s="1">
        <v>10</v>
      </c>
      <c r="H1682" s="1" t="s">
        <v>490</v>
      </c>
      <c r="I1682" s="1" t="s">
        <v>122</v>
      </c>
      <c r="J1682" s="1" t="s">
        <v>504</v>
      </c>
      <c r="K1682" s="1" t="s">
        <v>494</v>
      </c>
      <c r="L1682" s="1"/>
      <c r="M1682" s="1" t="s">
        <v>494</v>
      </c>
      <c r="N1682" s="1" t="s">
        <v>507</v>
      </c>
      <c r="O1682" s="1" t="s">
        <v>496</v>
      </c>
      <c r="P1682" s="20">
        <v>2</v>
      </c>
      <c r="Q1682" s="1" t="s">
        <v>533</v>
      </c>
      <c r="R1682" s="21" t="s">
        <v>519</v>
      </c>
      <c r="S1682" s="1" t="s">
        <v>506</v>
      </c>
    </row>
    <row r="1683" spans="1:19" ht="24" customHeight="1" x14ac:dyDescent="0.15">
      <c r="A1683" s="1" t="s">
        <v>119</v>
      </c>
      <c r="B1683" s="1" t="s">
        <v>120</v>
      </c>
      <c r="C1683" s="1">
        <v>14645</v>
      </c>
      <c r="D1683" s="18">
        <v>10</v>
      </c>
      <c r="E1683" s="18">
        <v>6.4074869200000002</v>
      </c>
      <c r="F1683" s="18">
        <v>-75.423421129999994</v>
      </c>
      <c r="G1683" s="1">
        <v>10</v>
      </c>
      <c r="H1683" s="1" t="s">
        <v>490</v>
      </c>
      <c r="I1683" s="1" t="s">
        <v>122</v>
      </c>
      <c r="J1683" s="1" t="s">
        <v>491</v>
      </c>
      <c r="K1683" s="1" t="s">
        <v>494</v>
      </c>
      <c r="L1683" s="1"/>
      <c r="M1683" s="1" t="s">
        <v>494</v>
      </c>
      <c r="N1683" s="1" t="s">
        <v>530</v>
      </c>
      <c r="O1683" s="1" t="s">
        <v>496</v>
      </c>
      <c r="P1683" s="20">
        <v>2</v>
      </c>
      <c r="Q1683" s="1" t="s">
        <v>531</v>
      </c>
      <c r="R1683" s="21" t="s">
        <v>519</v>
      </c>
      <c r="S1683" s="1" t="s">
        <v>506</v>
      </c>
    </row>
    <row r="1684" spans="1:19" ht="24" customHeight="1" x14ac:dyDescent="0.15">
      <c r="A1684" s="1" t="s">
        <v>119</v>
      </c>
      <c r="B1684" s="1" t="s">
        <v>120</v>
      </c>
      <c r="C1684" s="1">
        <v>14675</v>
      </c>
      <c r="D1684" s="18">
        <v>10</v>
      </c>
      <c r="E1684" s="18">
        <v>6.4055242100000003</v>
      </c>
      <c r="F1684" s="18">
        <v>-75.425254480000007</v>
      </c>
      <c r="G1684" s="1">
        <v>10</v>
      </c>
      <c r="H1684" s="1" t="s">
        <v>490</v>
      </c>
      <c r="I1684" s="1" t="s">
        <v>122</v>
      </c>
      <c r="J1684" s="1" t="s">
        <v>513</v>
      </c>
      <c r="K1684" s="1" t="s">
        <v>494</v>
      </c>
      <c r="L1684" s="1"/>
      <c r="M1684" s="1" t="s">
        <v>494</v>
      </c>
      <c r="N1684" s="1" t="s">
        <v>530</v>
      </c>
      <c r="O1684" s="1" t="s">
        <v>496</v>
      </c>
      <c r="P1684" s="20">
        <v>2</v>
      </c>
      <c r="Q1684" s="1" t="s">
        <v>531</v>
      </c>
      <c r="R1684" s="21" t="s">
        <v>519</v>
      </c>
      <c r="S1684" s="1" t="s">
        <v>506</v>
      </c>
    </row>
    <row r="1685" spans="1:19" ht="24" customHeight="1" x14ac:dyDescent="0.15">
      <c r="A1685" s="1" t="s">
        <v>119</v>
      </c>
      <c r="B1685" s="1" t="s">
        <v>120</v>
      </c>
      <c r="C1685" s="1">
        <v>14698</v>
      </c>
      <c r="D1685" s="18">
        <v>10</v>
      </c>
      <c r="E1685" s="18">
        <v>6.4041290200000001</v>
      </c>
      <c r="F1685" s="18">
        <v>-75.42678755</v>
      </c>
      <c r="G1685" s="1">
        <v>10</v>
      </c>
      <c r="H1685" s="1" t="s">
        <v>490</v>
      </c>
      <c r="I1685" s="1" t="s">
        <v>122</v>
      </c>
      <c r="J1685" s="1" t="s">
        <v>504</v>
      </c>
      <c r="K1685" s="1" t="s">
        <v>494</v>
      </c>
      <c r="L1685" s="1"/>
      <c r="M1685" s="1" t="s">
        <v>494</v>
      </c>
      <c r="N1685" s="1" t="s">
        <v>507</v>
      </c>
      <c r="O1685" s="1" t="s">
        <v>496</v>
      </c>
      <c r="P1685" s="20">
        <v>2</v>
      </c>
      <c r="Q1685" s="1" t="s">
        <v>533</v>
      </c>
      <c r="R1685" s="21" t="s">
        <v>519</v>
      </c>
      <c r="S1685" s="1" t="s">
        <v>506</v>
      </c>
    </row>
    <row r="1686" spans="1:19" ht="24" customHeight="1" x14ac:dyDescent="0.15">
      <c r="A1686" s="1" t="s">
        <v>119</v>
      </c>
      <c r="B1686" s="1" t="s">
        <v>120</v>
      </c>
      <c r="C1686" s="1">
        <v>14699</v>
      </c>
      <c r="D1686" s="18">
        <v>10</v>
      </c>
      <c r="E1686" s="18">
        <v>6.4041286199999998</v>
      </c>
      <c r="F1686" s="18">
        <v>-75.426877910000002</v>
      </c>
      <c r="G1686" s="1">
        <v>10</v>
      </c>
      <c r="H1686" s="1" t="s">
        <v>490</v>
      </c>
      <c r="I1686" s="1" t="s">
        <v>122</v>
      </c>
      <c r="J1686" s="1" t="s">
        <v>504</v>
      </c>
      <c r="K1686" s="1" t="s">
        <v>494</v>
      </c>
      <c r="L1686" s="1"/>
      <c r="M1686" s="1" t="s">
        <v>494</v>
      </c>
      <c r="N1686" s="1" t="s">
        <v>507</v>
      </c>
      <c r="O1686" s="1" t="s">
        <v>496</v>
      </c>
      <c r="P1686" s="20">
        <v>2</v>
      </c>
      <c r="Q1686" s="1" t="s">
        <v>533</v>
      </c>
      <c r="R1686" s="21" t="s">
        <v>519</v>
      </c>
      <c r="S1686" s="1" t="s">
        <v>506</v>
      </c>
    </row>
    <row r="1687" spans="1:19" ht="24" customHeight="1" x14ac:dyDescent="0.15">
      <c r="A1687" s="1" t="s">
        <v>119</v>
      </c>
      <c r="B1687" s="1" t="s">
        <v>120</v>
      </c>
      <c r="C1687" s="1">
        <v>14710</v>
      </c>
      <c r="D1687" s="18">
        <v>10</v>
      </c>
      <c r="E1687" s="18">
        <v>6.4037684199999996</v>
      </c>
      <c r="F1687" s="18">
        <v>-75.42778491</v>
      </c>
      <c r="G1687" s="1">
        <v>10</v>
      </c>
      <c r="H1687" s="1" t="s">
        <v>490</v>
      </c>
      <c r="I1687" s="1" t="s">
        <v>122</v>
      </c>
      <c r="J1687" s="1" t="s">
        <v>513</v>
      </c>
      <c r="K1687" s="1" t="s">
        <v>494</v>
      </c>
      <c r="L1687" s="1"/>
      <c r="M1687" s="1" t="s">
        <v>494</v>
      </c>
      <c r="N1687" s="1" t="s">
        <v>530</v>
      </c>
      <c r="O1687" s="1" t="s">
        <v>496</v>
      </c>
      <c r="P1687" s="20">
        <v>2</v>
      </c>
      <c r="Q1687" s="1" t="s">
        <v>531</v>
      </c>
      <c r="R1687" s="21" t="s">
        <v>519</v>
      </c>
      <c r="S1687" s="1" t="s">
        <v>506</v>
      </c>
    </row>
    <row r="1688" spans="1:19" ht="24" customHeight="1" x14ac:dyDescent="0.15">
      <c r="A1688" s="1" t="s">
        <v>119</v>
      </c>
      <c r="B1688" s="1" t="s">
        <v>120</v>
      </c>
      <c r="C1688" s="1">
        <v>14726</v>
      </c>
      <c r="D1688" s="18">
        <v>10</v>
      </c>
      <c r="E1688" s="18">
        <v>6.4038697100000004</v>
      </c>
      <c r="F1688" s="18">
        <v>-75.429142760000005</v>
      </c>
      <c r="G1688" s="1">
        <v>10</v>
      </c>
      <c r="H1688" s="1" t="s">
        <v>490</v>
      </c>
      <c r="I1688" s="1" t="s">
        <v>122</v>
      </c>
      <c r="J1688" s="1" t="s">
        <v>513</v>
      </c>
      <c r="K1688" s="1" t="s">
        <v>494</v>
      </c>
      <c r="L1688" s="1"/>
      <c r="M1688" s="1" t="s">
        <v>494</v>
      </c>
      <c r="N1688" s="1" t="s">
        <v>530</v>
      </c>
      <c r="O1688" s="1" t="s">
        <v>496</v>
      </c>
      <c r="P1688" s="20">
        <v>2</v>
      </c>
      <c r="Q1688" s="1" t="s">
        <v>531</v>
      </c>
      <c r="R1688" s="21" t="s">
        <v>519</v>
      </c>
      <c r="S1688" s="1" t="s">
        <v>506</v>
      </c>
    </row>
    <row r="1689" spans="1:19" ht="24" customHeight="1" x14ac:dyDescent="0.15">
      <c r="A1689" s="1" t="s">
        <v>119</v>
      </c>
      <c r="B1689" s="1" t="s">
        <v>120</v>
      </c>
      <c r="C1689" s="1">
        <v>14735</v>
      </c>
      <c r="D1689" s="18">
        <v>10</v>
      </c>
      <c r="E1689" s="18">
        <v>6.40428014</v>
      </c>
      <c r="F1689" s="18">
        <v>-75.429788990000006</v>
      </c>
      <c r="G1689" s="1">
        <v>10</v>
      </c>
      <c r="H1689" s="1" t="s">
        <v>490</v>
      </c>
      <c r="I1689" s="1" t="s">
        <v>122</v>
      </c>
      <c r="J1689" s="1" t="s">
        <v>504</v>
      </c>
      <c r="K1689" s="1" t="s">
        <v>494</v>
      </c>
      <c r="L1689" s="1"/>
      <c r="M1689" s="1" t="s">
        <v>494</v>
      </c>
      <c r="N1689" s="1" t="s">
        <v>507</v>
      </c>
      <c r="O1689" s="1" t="s">
        <v>496</v>
      </c>
      <c r="P1689" s="20">
        <v>2</v>
      </c>
      <c r="Q1689" s="1" t="s">
        <v>533</v>
      </c>
      <c r="R1689" s="21" t="s">
        <v>519</v>
      </c>
      <c r="S1689" s="1" t="s">
        <v>506</v>
      </c>
    </row>
    <row r="1690" spans="1:19" ht="24" customHeight="1" x14ac:dyDescent="0.15">
      <c r="A1690" s="1" t="s">
        <v>119</v>
      </c>
      <c r="B1690" s="1" t="s">
        <v>120</v>
      </c>
      <c r="C1690" s="1">
        <v>14737</v>
      </c>
      <c r="D1690" s="18">
        <v>10</v>
      </c>
      <c r="E1690" s="18">
        <v>6.4043935899999997</v>
      </c>
      <c r="F1690" s="18">
        <v>-75.429919510000005</v>
      </c>
      <c r="G1690" s="1">
        <v>10</v>
      </c>
      <c r="H1690" s="1" t="s">
        <v>490</v>
      </c>
      <c r="I1690" s="1" t="s">
        <v>122</v>
      </c>
      <c r="J1690" s="1" t="s">
        <v>504</v>
      </c>
      <c r="K1690" s="1" t="s">
        <v>494</v>
      </c>
      <c r="L1690" s="1"/>
      <c r="M1690" s="1" t="s">
        <v>494</v>
      </c>
      <c r="N1690" s="1" t="s">
        <v>507</v>
      </c>
      <c r="O1690" s="1" t="s">
        <v>496</v>
      </c>
      <c r="P1690" s="20">
        <v>2</v>
      </c>
      <c r="Q1690" s="1" t="s">
        <v>533</v>
      </c>
      <c r="R1690" s="21" t="s">
        <v>519</v>
      </c>
      <c r="S1690" s="1" t="s">
        <v>506</v>
      </c>
    </row>
    <row r="1691" spans="1:19" ht="13" x14ac:dyDescent="0.15"/>
    <row r="1692" spans="1:19" ht="13" x14ac:dyDescent="0.15"/>
    <row r="1693" spans="1:19" ht="13" x14ac:dyDescent="0.15"/>
    <row r="1694" spans="1:19" ht="13" x14ac:dyDescent="0.15"/>
    <row r="1695" spans="1:19" ht="13" x14ac:dyDescent="0.15"/>
    <row r="1696" spans="1:19" ht="13" x14ac:dyDescent="0.15"/>
    <row r="1697" ht="13" x14ac:dyDescent="0.15"/>
    <row r="1698" ht="13" x14ac:dyDescent="0.15"/>
    <row r="1699" ht="13" x14ac:dyDescent="0.15"/>
    <row r="1700" ht="13" x14ac:dyDescent="0.15"/>
    <row r="1701" ht="13" x14ac:dyDescent="0.15"/>
    <row r="1702" ht="13" x14ac:dyDescent="0.15"/>
    <row r="1703" ht="13" x14ac:dyDescent="0.15"/>
    <row r="1704" ht="13" x14ac:dyDescent="0.15"/>
    <row r="1705" ht="13" x14ac:dyDescent="0.15"/>
    <row r="1706" ht="13" x14ac:dyDescent="0.15"/>
    <row r="1707" ht="13" x14ac:dyDescent="0.15"/>
    <row r="1708" ht="13" x14ac:dyDescent="0.15"/>
    <row r="1709" ht="13" x14ac:dyDescent="0.15"/>
    <row r="1710" ht="13" x14ac:dyDescent="0.15"/>
    <row r="1711" ht="13" x14ac:dyDescent="0.15"/>
    <row r="1712" ht="13" x14ac:dyDescent="0.15"/>
    <row r="1713" ht="13" x14ac:dyDescent="0.15"/>
    <row r="1714" ht="13" x14ac:dyDescent="0.15"/>
    <row r="1715" ht="13" x14ac:dyDescent="0.15"/>
    <row r="1716" ht="13" x14ac:dyDescent="0.15"/>
    <row r="1717" ht="13" x14ac:dyDescent="0.15"/>
    <row r="1718" ht="13" x14ac:dyDescent="0.15"/>
    <row r="1719" ht="13" x14ac:dyDescent="0.15"/>
    <row r="1720" ht="13" x14ac:dyDescent="0.15"/>
    <row r="1721" ht="13" x14ac:dyDescent="0.15"/>
    <row r="1722" ht="13" x14ac:dyDescent="0.15"/>
    <row r="1723" ht="13" x14ac:dyDescent="0.15"/>
    <row r="1724" ht="13" x14ac:dyDescent="0.15"/>
    <row r="1725" ht="13" x14ac:dyDescent="0.15"/>
    <row r="1726" ht="13" x14ac:dyDescent="0.15"/>
    <row r="1727" ht="13" x14ac:dyDescent="0.15"/>
    <row r="1728" ht="13" x14ac:dyDescent="0.15"/>
    <row r="1729" ht="13" x14ac:dyDescent="0.15"/>
    <row r="1730" ht="13" x14ac:dyDescent="0.15"/>
    <row r="1731" ht="13" x14ac:dyDescent="0.15"/>
    <row r="1732" ht="13" x14ac:dyDescent="0.15"/>
    <row r="1733" ht="13" x14ac:dyDescent="0.15"/>
    <row r="1734" ht="13" x14ac:dyDescent="0.15"/>
    <row r="1735" ht="13" x14ac:dyDescent="0.15"/>
    <row r="1736" ht="13" x14ac:dyDescent="0.15"/>
    <row r="1737" ht="13" x14ac:dyDescent="0.15"/>
    <row r="1738" ht="13" x14ac:dyDescent="0.15"/>
    <row r="1739" ht="13" x14ac:dyDescent="0.15"/>
    <row r="1740" ht="13" x14ac:dyDescent="0.15"/>
    <row r="1741" ht="13" x14ac:dyDescent="0.15"/>
    <row r="1742" ht="13" x14ac:dyDescent="0.15"/>
    <row r="1743" ht="13" x14ac:dyDescent="0.15"/>
    <row r="1744" ht="13" x14ac:dyDescent="0.15"/>
    <row r="1745" ht="13" x14ac:dyDescent="0.15"/>
    <row r="1746" ht="13" x14ac:dyDescent="0.15"/>
    <row r="1747" ht="13" x14ac:dyDescent="0.15"/>
    <row r="1748" ht="13" x14ac:dyDescent="0.15"/>
    <row r="1749" ht="13" x14ac:dyDescent="0.15"/>
    <row r="1750" ht="13" x14ac:dyDescent="0.15"/>
    <row r="1751" ht="13" x14ac:dyDescent="0.15"/>
    <row r="1752" ht="13" x14ac:dyDescent="0.15"/>
    <row r="1753" ht="13" x14ac:dyDescent="0.15"/>
    <row r="1754" ht="13" x14ac:dyDescent="0.15"/>
    <row r="1755" ht="13" x14ac:dyDescent="0.15"/>
    <row r="1756" ht="13" x14ac:dyDescent="0.15"/>
    <row r="1757" ht="13" x14ac:dyDescent="0.15"/>
    <row r="1758" ht="13" x14ac:dyDescent="0.15"/>
    <row r="1759" ht="13" x14ac:dyDescent="0.15"/>
    <row r="1760" ht="13" x14ac:dyDescent="0.15"/>
    <row r="1761" ht="13" x14ac:dyDescent="0.15"/>
    <row r="1762" ht="13" x14ac:dyDescent="0.15"/>
    <row r="1763" ht="13" x14ac:dyDescent="0.15"/>
    <row r="1764" ht="13" x14ac:dyDescent="0.15"/>
    <row r="1765" ht="13" x14ac:dyDescent="0.15"/>
    <row r="1766" ht="13" x14ac:dyDescent="0.15"/>
    <row r="1767" ht="13" x14ac:dyDescent="0.15"/>
    <row r="1768" ht="13" x14ac:dyDescent="0.15"/>
    <row r="1769" ht="13" x14ac:dyDescent="0.15"/>
    <row r="1770" ht="13" x14ac:dyDescent="0.15"/>
    <row r="1771" ht="13" x14ac:dyDescent="0.15"/>
    <row r="1772" ht="13" x14ac:dyDescent="0.15"/>
    <row r="1773" ht="13" x14ac:dyDescent="0.15"/>
    <row r="1774" ht="13" x14ac:dyDescent="0.15"/>
    <row r="1775" ht="13" x14ac:dyDescent="0.15"/>
    <row r="1776" ht="13" x14ac:dyDescent="0.15"/>
    <row r="1777" ht="13" x14ac:dyDescent="0.15"/>
    <row r="1778" ht="13" x14ac:dyDescent="0.15"/>
    <row r="1779" ht="13" x14ac:dyDescent="0.15"/>
    <row r="1780" ht="13" x14ac:dyDescent="0.15"/>
    <row r="1781" ht="13" x14ac:dyDescent="0.15"/>
    <row r="1782" ht="13" x14ac:dyDescent="0.15"/>
    <row r="1783" ht="13" x14ac:dyDescent="0.15"/>
    <row r="1784" ht="13" x14ac:dyDescent="0.15"/>
    <row r="1785" ht="13" x14ac:dyDescent="0.15"/>
    <row r="1786" ht="13" x14ac:dyDescent="0.15"/>
    <row r="1787" ht="13" x14ac:dyDescent="0.15"/>
    <row r="1788" ht="13" x14ac:dyDescent="0.15"/>
    <row r="1789" ht="13" x14ac:dyDescent="0.15"/>
    <row r="1790" ht="13" x14ac:dyDescent="0.15"/>
    <row r="1791" ht="13" x14ac:dyDescent="0.15"/>
    <row r="1792" ht="13" x14ac:dyDescent="0.15"/>
    <row r="1793" ht="13" x14ac:dyDescent="0.15"/>
    <row r="1794" ht="13" x14ac:dyDescent="0.15"/>
    <row r="1795" ht="13" x14ac:dyDescent="0.15"/>
    <row r="1796" ht="13" x14ac:dyDescent="0.15"/>
    <row r="1797" ht="13" x14ac:dyDescent="0.15"/>
    <row r="1798" ht="13" x14ac:dyDescent="0.15"/>
    <row r="1799" ht="13" x14ac:dyDescent="0.15"/>
    <row r="1800" ht="13" x14ac:dyDescent="0.15"/>
    <row r="1801" ht="13" x14ac:dyDescent="0.15"/>
    <row r="1802" ht="13" x14ac:dyDescent="0.15"/>
    <row r="1803" ht="13" x14ac:dyDescent="0.15"/>
    <row r="1804" ht="13" x14ac:dyDescent="0.15"/>
    <row r="1805" ht="13" x14ac:dyDescent="0.15"/>
    <row r="1806" ht="13" x14ac:dyDescent="0.15"/>
    <row r="1807" ht="13" x14ac:dyDescent="0.15"/>
    <row r="1808" ht="13" x14ac:dyDescent="0.15"/>
    <row r="1809" ht="13" x14ac:dyDescent="0.15"/>
    <row r="1810" ht="13" x14ac:dyDescent="0.15"/>
    <row r="1811" ht="13" x14ac:dyDescent="0.15"/>
    <row r="1812" ht="13" x14ac:dyDescent="0.15"/>
    <row r="1813" ht="13" x14ac:dyDescent="0.15"/>
    <row r="1814" ht="13" x14ac:dyDescent="0.15"/>
    <row r="1815" ht="13" x14ac:dyDescent="0.15"/>
    <row r="1816" ht="13" x14ac:dyDescent="0.15"/>
    <row r="1817" ht="13" x14ac:dyDescent="0.15"/>
    <row r="1818" ht="13" x14ac:dyDescent="0.15"/>
    <row r="1819" ht="13" x14ac:dyDescent="0.15"/>
    <row r="1820" ht="13" x14ac:dyDescent="0.15"/>
    <row r="1821" ht="13" x14ac:dyDescent="0.15"/>
    <row r="1822" ht="13" x14ac:dyDescent="0.15"/>
    <row r="1823" ht="13" x14ac:dyDescent="0.15"/>
    <row r="1824" ht="13" x14ac:dyDescent="0.15"/>
    <row r="1825" ht="13" x14ac:dyDescent="0.15"/>
    <row r="1826" ht="13" x14ac:dyDescent="0.15"/>
    <row r="1827" ht="13" x14ac:dyDescent="0.15"/>
    <row r="1828" ht="13" x14ac:dyDescent="0.15"/>
    <row r="1829" ht="13" x14ac:dyDescent="0.15"/>
    <row r="1830" ht="13" x14ac:dyDescent="0.15"/>
    <row r="1831" ht="13" x14ac:dyDescent="0.15"/>
    <row r="1832" ht="13" x14ac:dyDescent="0.15"/>
    <row r="1833" ht="13" x14ac:dyDescent="0.15"/>
    <row r="1834" ht="13" x14ac:dyDescent="0.15"/>
    <row r="1835" ht="13" x14ac:dyDescent="0.15"/>
    <row r="1836" ht="13" x14ac:dyDescent="0.15"/>
    <row r="1837" ht="13" x14ac:dyDescent="0.15"/>
    <row r="1838" ht="13" x14ac:dyDescent="0.15"/>
    <row r="1839" ht="13" x14ac:dyDescent="0.15"/>
    <row r="1840" ht="13" x14ac:dyDescent="0.15"/>
    <row r="1841" ht="13" x14ac:dyDescent="0.15"/>
    <row r="1842" ht="13" x14ac:dyDescent="0.15"/>
    <row r="1843" ht="13" x14ac:dyDescent="0.15"/>
    <row r="1844" ht="13" x14ac:dyDescent="0.15"/>
    <row r="1845" ht="13" x14ac:dyDescent="0.15"/>
    <row r="1846" ht="13" x14ac:dyDescent="0.15"/>
    <row r="1847" ht="13" x14ac:dyDescent="0.15"/>
    <row r="1848" ht="13" x14ac:dyDescent="0.15"/>
    <row r="1849" ht="13" x14ac:dyDescent="0.15"/>
    <row r="1850" ht="13" x14ac:dyDescent="0.15"/>
    <row r="1851" ht="13" x14ac:dyDescent="0.15"/>
    <row r="1852" ht="13" x14ac:dyDescent="0.15"/>
    <row r="1853" ht="13" x14ac:dyDescent="0.15"/>
    <row r="1854" ht="13" x14ac:dyDescent="0.15"/>
    <row r="1855" ht="13" x14ac:dyDescent="0.15"/>
    <row r="1856" ht="13" x14ac:dyDescent="0.15"/>
    <row r="1857" ht="13" x14ac:dyDescent="0.15"/>
    <row r="1858" ht="13" x14ac:dyDescent="0.15"/>
    <row r="1859" ht="13" x14ac:dyDescent="0.15"/>
    <row r="1860" ht="13" x14ac:dyDescent="0.15"/>
    <row r="1861" ht="13" x14ac:dyDescent="0.15"/>
    <row r="1862" ht="13" x14ac:dyDescent="0.15"/>
    <row r="1863" ht="13" x14ac:dyDescent="0.15"/>
    <row r="1864" ht="13" x14ac:dyDescent="0.15"/>
    <row r="1865" ht="13" x14ac:dyDescent="0.15"/>
    <row r="1866" ht="13" x14ac:dyDescent="0.15"/>
    <row r="1867" ht="13" x14ac:dyDescent="0.15"/>
    <row r="1868" ht="13" x14ac:dyDescent="0.15"/>
    <row r="1869" ht="13" x14ac:dyDescent="0.15"/>
    <row r="1870" ht="13" x14ac:dyDescent="0.15"/>
    <row r="1871" ht="13" x14ac:dyDescent="0.15"/>
    <row r="1872" ht="13" x14ac:dyDescent="0.15"/>
    <row r="1873" ht="13" x14ac:dyDescent="0.15"/>
    <row r="1874" ht="13" x14ac:dyDescent="0.15"/>
    <row r="1875" ht="13" x14ac:dyDescent="0.15"/>
    <row r="1876" ht="13" x14ac:dyDescent="0.15"/>
    <row r="1877" ht="13" x14ac:dyDescent="0.15"/>
    <row r="1878" ht="13" x14ac:dyDescent="0.15"/>
    <row r="1879" ht="13" x14ac:dyDescent="0.15"/>
    <row r="1880" ht="13" x14ac:dyDescent="0.15"/>
    <row r="1881" ht="13" x14ac:dyDescent="0.15"/>
    <row r="1882" ht="13" x14ac:dyDescent="0.15"/>
    <row r="1883" ht="13" x14ac:dyDescent="0.15"/>
    <row r="1884" ht="13" x14ac:dyDescent="0.15"/>
    <row r="1885" ht="13" x14ac:dyDescent="0.15"/>
    <row r="1886" ht="13" x14ac:dyDescent="0.15"/>
    <row r="1887" ht="13" x14ac:dyDescent="0.15"/>
    <row r="1888" ht="13" x14ac:dyDescent="0.15"/>
    <row r="1889" ht="13" x14ac:dyDescent="0.15"/>
    <row r="1890" ht="13" x14ac:dyDescent="0.15"/>
    <row r="1891" ht="13" x14ac:dyDescent="0.15"/>
    <row r="1892" ht="13" x14ac:dyDescent="0.15"/>
    <row r="1893" ht="13" x14ac:dyDescent="0.15"/>
    <row r="1894" ht="13" x14ac:dyDescent="0.15"/>
    <row r="1895" ht="13" x14ac:dyDescent="0.15"/>
    <row r="1896" ht="13" x14ac:dyDescent="0.15"/>
    <row r="1897" ht="13" x14ac:dyDescent="0.15"/>
    <row r="1898" ht="13" x14ac:dyDescent="0.15"/>
    <row r="1899" ht="13" x14ac:dyDescent="0.15"/>
    <row r="1900" ht="13" x14ac:dyDescent="0.15"/>
    <row r="1901" ht="13" x14ac:dyDescent="0.15"/>
    <row r="1902" ht="13" x14ac:dyDescent="0.15"/>
    <row r="1903" ht="13" x14ac:dyDescent="0.15"/>
    <row r="1904" ht="13" x14ac:dyDescent="0.15"/>
    <row r="1905" ht="13" x14ac:dyDescent="0.15"/>
    <row r="1906" ht="13" x14ac:dyDescent="0.15"/>
    <row r="1907" ht="13" x14ac:dyDescent="0.15"/>
    <row r="1908" ht="13" x14ac:dyDescent="0.15"/>
    <row r="1909" ht="13" x14ac:dyDescent="0.15"/>
    <row r="1910" ht="13" x14ac:dyDescent="0.15"/>
    <row r="1911" ht="13" x14ac:dyDescent="0.15"/>
    <row r="1912" ht="13" x14ac:dyDescent="0.15"/>
    <row r="1913" ht="13" x14ac:dyDescent="0.15"/>
    <row r="1914" ht="13" x14ac:dyDescent="0.15"/>
    <row r="1915" ht="13" x14ac:dyDescent="0.15"/>
    <row r="1916" ht="13" x14ac:dyDescent="0.15"/>
    <row r="1917" ht="13" x14ac:dyDescent="0.15"/>
    <row r="1918" ht="13" x14ac:dyDescent="0.15"/>
    <row r="1919" ht="13" x14ac:dyDescent="0.15"/>
    <row r="1920" ht="13" x14ac:dyDescent="0.15"/>
    <row r="1921" ht="13" x14ac:dyDescent="0.15"/>
    <row r="1922" ht="13" x14ac:dyDescent="0.15"/>
    <row r="1923" ht="13" x14ac:dyDescent="0.15"/>
    <row r="1924" ht="13" x14ac:dyDescent="0.15"/>
    <row r="1925" ht="13" x14ac:dyDescent="0.15"/>
    <row r="1926" ht="13" x14ac:dyDescent="0.15"/>
    <row r="1927" ht="13" x14ac:dyDescent="0.15"/>
    <row r="1928" ht="13" x14ac:dyDescent="0.15"/>
    <row r="1929" ht="13" x14ac:dyDescent="0.15"/>
    <row r="1930" ht="13" x14ac:dyDescent="0.15"/>
    <row r="1931" ht="13" x14ac:dyDescent="0.15"/>
    <row r="1932" ht="13" x14ac:dyDescent="0.15"/>
    <row r="1933" ht="13" x14ac:dyDescent="0.15"/>
    <row r="1934" ht="13" x14ac:dyDescent="0.15"/>
    <row r="1935" ht="13" x14ac:dyDescent="0.15"/>
    <row r="1936" ht="13" x14ac:dyDescent="0.15"/>
    <row r="1937" ht="13" x14ac:dyDescent="0.15"/>
    <row r="1938" ht="13" x14ac:dyDescent="0.15"/>
    <row r="1939" ht="13" x14ac:dyDescent="0.15"/>
    <row r="1940" ht="13" x14ac:dyDescent="0.15"/>
    <row r="1941" ht="13" x14ac:dyDescent="0.15"/>
    <row r="1942" ht="13" x14ac:dyDescent="0.15"/>
    <row r="1943" ht="13" x14ac:dyDescent="0.15"/>
    <row r="1944" ht="13" x14ac:dyDescent="0.15"/>
    <row r="1945" ht="13" x14ac:dyDescent="0.15"/>
    <row r="1946" ht="13" x14ac:dyDescent="0.15"/>
    <row r="1947" ht="13" x14ac:dyDescent="0.15"/>
    <row r="1948" ht="13" x14ac:dyDescent="0.15"/>
    <row r="1949" ht="13" x14ac:dyDescent="0.15"/>
    <row r="1950" ht="13" x14ac:dyDescent="0.15"/>
    <row r="1951" ht="13" x14ac:dyDescent="0.15"/>
    <row r="1952" ht="13" x14ac:dyDescent="0.15"/>
    <row r="1953" ht="13" x14ac:dyDescent="0.15"/>
    <row r="1954" ht="13" x14ac:dyDescent="0.15"/>
    <row r="1955" ht="13" x14ac:dyDescent="0.15"/>
    <row r="1956" ht="13" x14ac:dyDescent="0.15"/>
    <row r="1957" ht="13" x14ac:dyDescent="0.15"/>
    <row r="1958" ht="13" x14ac:dyDescent="0.15"/>
    <row r="1959" ht="13" x14ac:dyDescent="0.15"/>
    <row r="1960" ht="13" x14ac:dyDescent="0.15"/>
    <row r="1961" ht="13" x14ac:dyDescent="0.15"/>
    <row r="1962" ht="13" x14ac:dyDescent="0.15"/>
    <row r="1963" ht="13" x14ac:dyDescent="0.15"/>
    <row r="1964" ht="13" x14ac:dyDescent="0.15"/>
    <row r="1965" ht="13" x14ac:dyDescent="0.15"/>
    <row r="1966" ht="13" x14ac:dyDescent="0.15"/>
    <row r="1967" ht="13" x14ac:dyDescent="0.15"/>
    <row r="1968" ht="13" x14ac:dyDescent="0.15"/>
    <row r="1969" ht="13" x14ac:dyDescent="0.15"/>
    <row r="1970" ht="13" x14ac:dyDescent="0.15"/>
    <row r="1971" ht="13" x14ac:dyDescent="0.15"/>
    <row r="1972" ht="13" x14ac:dyDescent="0.15"/>
    <row r="1973" ht="13" x14ac:dyDescent="0.15"/>
    <row r="1974" ht="13" x14ac:dyDescent="0.15"/>
    <row r="1975" ht="13" x14ac:dyDescent="0.15"/>
    <row r="1976" ht="13" x14ac:dyDescent="0.15"/>
    <row r="1977" ht="13" x14ac:dyDescent="0.15"/>
    <row r="1978" ht="13" x14ac:dyDescent="0.15"/>
    <row r="1979" ht="13" x14ac:dyDescent="0.15"/>
    <row r="1980" ht="13" x14ac:dyDescent="0.15"/>
    <row r="1981" ht="13" x14ac:dyDescent="0.15"/>
    <row r="1982" ht="13" x14ac:dyDescent="0.15"/>
    <row r="1983" ht="13" x14ac:dyDescent="0.15"/>
    <row r="1984" ht="13" x14ac:dyDescent="0.15"/>
    <row r="1985" ht="13" x14ac:dyDescent="0.15"/>
    <row r="1986" ht="13" x14ac:dyDescent="0.15"/>
    <row r="1987" ht="13" x14ac:dyDescent="0.15"/>
    <row r="1988" ht="13" x14ac:dyDescent="0.15"/>
    <row r="1989" ht="13" x14ac:dyDescent="0.15"/>
    <row r="1990" ht="13" x14ac:dyDescent="0.15"/>
    <row r="1991" ht="13" x14ac:dyDescent="0.15"/>
    <row r="1992" ht="13" x14ac:dyDescent="0.15"/>
    <row r="1993" ht="13" x14ac:dyDescent="0.15"/>
    <row r="1994" ht="13" x14ac:dyDescent="0.15"/>
    <row r="1995" ht="13" x14ac:dyDescent="0.15"/>
    <row r="1996" ht="13" x14ac:dyDescent="0.15"/>
    <row r="1997" ht="13" x14ac:dyDescent="0.15"/>
    <row r="1998" ht="13" x14ac:dyDescent="0.15"/>
    <row r="1999" ht="13" x14ac:dyDescent="0.15"/>
    <row r="2000" ht="13" x14ac:dyDescent="0.15"/>
    <row r="2001" ht="13" x14ac:dyDescent="0.15"/>
    <row r="2002" ht="13" x14ac:dyDescent="0.15"/>
    <row r="2003" ht="13" x14ac:dyDescent="0.15"/>
    <row r="2004" ht="13" x14ac:dyDescent="0.15"/>
    <row r="2005" ht="13" x14ac:dyDescent="0.15"/>
    <row r="2006" ht="13" x14ac:dyDescent="0.15"/>
    <row r="2007" ht="13" x14ac:dyDescent="0.15"/>
    <row r="2008" ht="13" x14ac:dyDescent="0.15"/>
    <row r="2009" ht="13" x14ac:dyDescent="0.15"/>
    <row r="2010" ht="13" x14ac:dyDescent="0.15"/>
    <row r="2011" ht="13" x14ac:dyDescent="0.15"/>
    <row r="2012" ht="13" x14ac:dyDescent="0.15"/>
    <row r="2013" ht="13" x14ac:dyDescent="0.15"/>
    <row r="2014" ht="13" x14ac:dyDescent="0.15"/>
    <row r="2015" ht="13" x14ac:dyDescent="0.15"/>
    <row r="2016" ht="13" x14ac:dyDescent="0.15"/>
    <row r="2017" ht="13" x14ac:dyDescent="0.15"/>
    <row r="2018" ht="13" x14ac:dyDescent="0.15"/>
    <row r="2019" ht="13" x14ac:dyDescent="0.15"/>
    <row r="2020" ht="13" x14ac:dyDescent="0.15"/>
    <row r="2021" ht="13" x14ac:dyDescent="0.15"/>
    <row r="2022" ht="13" x14ac:dyDescent="0.15"/>
    <row r="2023" ht="13" x14ac:dyDescent="0.15"/>
    <row r="2024" ht="13" x14ac:dyDescent="0.15"/>
    <row r="2025" ht="13" x14ac:dyDescent="0.15"/>
    <row r="2026" ht="13" x14ac:dyDescent="0.15"/>
    <row r="2027" ht="13" x14ac:dyDescent="0.15"/>
    <row r="2028" ht="13" x14ac:dyDescent="0.15"/>
    <row r="2029" ht="13" x14ac:dyDescent="0.15"/>
    <row r="2030" ht="13" x14ac:dyDescent="0.15"/>
    <row r="2031" ht="13" x14ac:dyDescent="0.15"/>
    <row r="2032" ht="13" x14ac:dyDescent="0.15"/>
    <row r="2033" ht="13" x14ac:dyDescent="0.15"/>
    <row r="2034" ht="13" x14ac:dyDescent="0.15"/>
    <row r="2035" ht="13" x14ac:dyDescent="0.15"/>
    <row r="2036" ht="13" x14ac:dyDescent="0.15"/>
    <row r="2037" ht="13" x14ac:dyDescent="0.15"/>
    <row r="2038" ht="13" x14ac:dyDescent="0.15"/>
    <row r="2039" ht="13" x14ac:dyDescent="0.15"/>
    <row r="2040" ht="13" x14ac:dyDescent="0.15"/>
    <row r="2041" ht="13" x14ac:dyDescent="0.15"/>
    <row r="2042" ht="13" x14ac:dyDescent="0.15"/>
    <row r="2043" ht="13" x14ac:dyDescent="0.15"/>
    <row r="2044" ht="13" x14ac:dyDescent="0.15"/>
    <row r="2045" ht="13" x14ac:dyDescent="0.15"/>
    <row r="2046" ht="13" x14ac:dyDescent="0.15"/>
    <row r="2047" ht="13" x14ac:dyDescent="0.15"/>
    <row r="2048" ht="13" x14ac:dyDescent="0.15"/>
    <row r="2049" ht="13" x14ac:dyDescent="0.15"/>
    <row r="2050" ht="13" x14ac:dyDescent="0.15"/>
    <row r="2051" ht="13" x14ac:dyDescent="0.15"/>
    <row r="2052" ht="13" x14ac:dyDescent="0.15"/>
    <row r="2053" ht="13" x14ac:dyDescent="0.15"/>
    <row r="2054" ht="13" x14ac:dyDescent="0.15"/>
    <row r="2055" ht="13" x14ac:dyDescent="0.15"/>
    <row r="2056" ht="13" x14ac:dyDescent="0.15"/>
    <row r="2057" ht="13" x14ac:dyDescent="0.15"/>
    <row r="2058" ht="13" x14ac:dyDescent="0.15"/>
    <row r="2059" ht="13" x14ac:dyDescent="0.15"/>
    <row r="2060" ht="13" x14ac:dyDescent="0.15"/>
    <row r="2061" ht="13" x14ac:dyDescent="0.15"/>
    <row r="2062" ht="13" x14ac:dyDescent="0.15"/>
    <row r="2063" ht="13" x14ac:dyDescent="0.15"/>
    <row r="2064" ht="13" x14ac:dyDescent="0.15"/>
    <row r="2065" ht="13" x14ac:dyDescent="0.15"/>
    <row r="2066" ht="13" x14ac:dyDescent="0.15"/>
    <row r="2067" ht="13" x14ac:dyDescent="0.15"/>
    <row r="2068" ht="13" x14ac:dyDescent="0.15"/>
    <row r="2069" ht="13" x14ac:dyDescent="0.15"/>
    <row r="2070" ht="13" x14ac:dyDescent="0.15"/>
    <row r="2071" ht="13" x14ac:dyDescent="0.15"/>
    <row r="2072" ht="13" x14ac:dyDescent="0.15"/>
    <row r="2073" ht="13" x14ac:dyDescent="0.15"/>
    <row r="2074" ht="13" x14ac:dyDescent="0.15"/>
    <row r="2075" ht="13" x14ac:dyDescent="0.15"/>
    <row r="2076" ht="13" x14ac:dyDescent="0.15"/>
    <row r="2077" ht="13" x14ac:dyDescent="0.15"/>
    <row r="2078" ht="13" x14ac:dyDescent="0.15"/>
    <row r="2079" ht="13" x14ac:dyDescent="0.15"/>
    <row r="2080" ht="13" x14ac:dyDescent="0.15"/>
    <row r="2081" ht="13" x14ac:dyDescent="0.15"/>
    <row r="2082" ht="13" x14ac:dyDescent="0.15"/>
    <row r="2083" ht="13" x14ac:dyDescent="0.15"/>
    <row r="2084" ht="13" x14ac:dyDescent="0.15"/>
    <row r="2085" ht="13" x14ac:dyDescent="0.15"/>
    <row r="2086" ht="13" x14ac:dyDescent="0.15"/>
    <row r="2087" ht="13" x14ac:dyDescent="0.15"/>
    <row r="2088" ht="13" x14ac:dyDescent="0.15"/>
    <row r="2089" ht="13" x14ac:dyDescent="0.15"/>
    <row r="2090" ht="13" x14ac:dyDescent="0.15"/>
    <row r="2091" ht="13" x14ac:dyDescent="0.15"/>
    <row r="2092" ht="13" x14ac:dyDescent="0.15"/>
    <row r="2093" ht="13" x14ac:dyDescent="0.15"/>
    <row r="2094" ht="13" x14ac:dyDescent="0.15"/>
    <row r="2095" ht="13" x14ac:dyDescent="0.15"/>
    <row r="2096" ht="13" x14ac:dyDescent="0.15"/>
    <row r="2097" ht="13" x14ac:dyDescent="0.15"/>
    <row r="2098" ht="13" x14ac:dyDescent="0.15"/>
    <row r="2099" ht="13" x14ac:dyDescent="0.15"/>
    <row r="2100" ht="13" x14ac:dyDescent="0.15"/>
    <row r="2101" ht="13" x14ac:dyDescent="0.15"/>
    <row r="2102" ht="13" x14ac:dyDescent="0.15"/>
    <row r="2103" ht="13" x14ac:dyDescent="0.15"/>
    <row r="2104" ht="13" x14ac:dyDescent="0.15"/>
    <row r="2105" ht="13" x14ac:dyDescent="0.15"/>
    <row r="2106" ht="13" x14ac:dyDescent="0.15"/>
    <row r="2107" ht="13" x14ac:dyDescent="0.15"/>
    <row r="2108" ht="13" x14ac:dyDescent="0.15"/>
    <row r="2109" ht="13" x14ac:dyDescent="0.15"/>
    <row r="2110" ht="13" x14ac:dyDescent="0.15"/>
    <row r="2111" ht="13" x14ac:dyDescent="0.15"/>
    <row r="2112" ht="13" x14ac:dyDescent="0.15"/>
    <row r="2113" ht="13" x14ac:dyDescent="0.15"/>
    <row r="2114" ht="13" x14ac:dyDescent="0.15"/>
    <row r="2115" ht="13" x14ac:dyDescent="0.15"/>
    <row r="2116" ht="13" x14ac:dyDescent="0.15"/>
    <row r="2117" ht="13" x14ac:dyDescent="0.15"/>
    <row r="2118" ht="13" x14ac:dyDescent="0.15"/>
    <row r="2119" ht="13" x14ac:dyDescent="0.15"/>
    <row r="2120" ht="13" x14ac:dyDescent="0.15"/>
    <row r="2121" ht="13" x14ac:dyDescent="0.15"/>
    <row r="2122" ht="13" x14ac:dyDescent="0.15"/>
    <row r="2123" ht="13" x14ac:dyDescent="0.15"/>
    <row r="2124" ht="13" x14ac:dyDescent="0.15"/>
    <row r="2125" ht="13" x14ac:dyDescent="0.15"/>
    <row r="2126" ht="13" x14ac:dyDescent="0.15"/>
    <row r="2127" ht="13" x14ac:dyDescent="0.15"/>
    <row r="2128" ht="13" x14ac:dyDescent="0.15"/>
    <row r="2129" ht="13" x14ac:dyDescent="0.15"/>
    <row r="2130" ht="13" x14ac:dyDescent="0.15"/>
    <row r="2131" ht="13" x14ac:dyDescent="0.15"/>
    <row r="2132" ht="13" x14ac:dyDescent="0.15"/>
    <row r="2133" ht="13" x14ac:dyDescent="0.15"/>
    <row r="2134" ht="13" x14ac:dyDescent="0.15"/>
    <row r="2135" ht="13" x14ac:dyDescent="0.15"/>
    <row r="2136" ht="13" x14ac:dyDescent="0.15"/>
    <row r="2137" ht="13" x14ac:dyDescent="0.15"/>
    <row r="2138" ht="13" x14ac:dyDescent="0.15"/>
    <row r="2139" ht="13" x14ac:dyDescent="0.15"/>
    <row r="2140" ht="13" x14ac:dyDescent="0.15"/>
    <row r="2141" ht="13" x14ac:dyDescent="0.15"/>
    <row r="2142" ht="13" x14ac:dyDescent="0.15"/>
    <row r="2143" ht="13" x14ac:dyDescent="0.15"/>
    <row r="2144" ht="13" x14ac:dyDescent="0.15"/>
    <row r="2145" ht="13" x14ac:dyDescent="0.15"/>
    <row r="2146" ht="13" x14ac:dyDescent="0.15"/>
    <row r="2147" ht="13" x14ac:dyDescent="0.15"/>
    <row r="2148" ht="13" x14ac:dyDescent="0.15"/>
    <row r="2149" ht="13" x14ac:dyDescent="0.15"/>
    <row r="2150" ht="13" x14ac:dyDescent="0.15"/>
    <row r="2151" ht="13" x14ac:dyDescent="0.15"/>
    <row r="2152" ht="13" x14ac:dyDescent="0.15"/>
    <row r="2153" ht="13" x14ac:dyDescent="0.15"/>
    <row r="2154" ht="13" x14ac:dyDescent="0.15"/>
    <row r="2155" ht="13" x14ac:dyDescent="0.15"/>
    <row r="2156" ht="13" x14ac:dyDescent="0.15"/>
    <row r="2157" ht="13" x14ac:dyDescent="0.15"/>
    <row r="2158" ht="13" x14ac:dyDescent="0.15"/>
    <row r="2159" ht="13" x14ac:dyDescent="0.15"/>
    <row r="2160" ht="13" x14ac:dyDescent="0.15"/>
    <row r="2161" ht="13" x14ac:dyDescent="0.15"/>
    <row r="2162" ht="13" x14ac:dyDescent="0.15"/>
    <row r="2163" ht="13" x14ac:dyDescent="0.15"/>
    <row r="2164" ht="13" x14ac:dyDescent="0.15"/>
    <row r="2165" ht="13" x14ac:dyDescent="0.15"/>
    <row r="2166" ht="13" x14ac:dyDescent="0.15"/>
    <row r="2167" ht="13" x14ac:dyDescent="0.15"/>
    <row r="2168" ht="13" x14ac:dyDescent="0.15"/>
    <row r="2169" ht="13" x14ac:dyDescent="0.15"/>
    <row r="2170" ht="13" x14ac:dyDescent="0.15"/>
    <row r="2171" ht="13" x14ac:dyDescent="0.15"/>
    <row r="2172" ht="13" x14ac:dyDescent="0.15"/>
    <row r="2173" ht="13" x14ac:dyDescent="0.15"/>
    <row r="2174" ht="13" x14ac:dyDescent="0.15"/>
    <row r="2175" ht="13" x14ac:dyDescent="0.15"/>
    <row r="2176" ht="13" x14ac:dyDescent="0.15"/>
    <row r="2177" ht="13" x14ac:dyDescent="0.15"/>
    <row r="2178" ht="13" x14ac:dyDescent="0.15"/>
    <row r="2179" ht="13" x14ac:dyDescent="0.15"/>
    <row r="2180" ht="13" x14ac:dyDescent="0.15"/>
    <row r="2181" ht="13" x14ac:dyDescent="0.15"/>
    <row r="2182" ht="13" x14ac:dyDescent="0.15"/>
    <row r="2183" ht="13" x14ac:dyDescent="0.15"/>
    <row r="2184" ht="13" x14ac:dyDescent="0.15"/>
    <row r="2185" ht="13" x14ac:dyDescent="0.15"/>
    <row r="2186" ht="13" x14ac:dyDescent="0.15"/>
    <row r="2187" ht="13" x14ac:dyDescent="0.15"/>
    <row r="2188" ht="13" x14ac:dyDescent="0.15"/>
    <row r="2189" ht="13" x14ac:dyDescent="0.15"/>
    <row r="2190" ht="13" x14ac:dyDescent="0.15"/>
    <row r="2191" ht="13" x14ac:dyDescent="0.15"/>
    <row r="2192" ht="13" x14ac:dyDescent="0.15"/>
    <row r="2193" ht="13" x14ac:dyDescent="0.15"/>
    <row r="2194" ht="13" x14ac:dyDescent="0.15"/>
    <row r="2195" ht="13" x14ac:dyDescent="0.15"/>
    <row r="2196" ht="13" x14ac:dyDescent="0.15"/>
    <row r="2197" ht="13" x14ac:dyDescent="0.15"/>
    <row r="2198" ht="13" x14ac:dyDescent="0.15"/>
    <row r="2199" ht="13" x14ac:dyDescent="0.15"/>
    <row r="2200" ht="13" x14ac:dyDescent="0.15"/>
    <row r="2201" ht="13" x14ac:dyDescent="0.15"/>
    <row r="2202" ht="13" x14ac:dyDescent="0.15"/>
    <row r="2203" ht="13" x14ac:dyDescent="0.15"/>
    <row r="2204" ht="13" x14ac:dyDescent="0.15"/>
    <row r="2205" ht="13" x14ac:dyDescent="0.15"/>
    <row r="2206" ht="13" x14ac:dyDescent="0.15"/>
    <row r="2207" ht="13" x14ac:dyDescent="0.15"/>
    <row r="2208" ht="13" x14ac:dyDescent="0.15"/>
    <row r="2209" ht="13" x14ac:dyDescent="0.15"/>
    <row r="2210" ht="13" x14ac:dyDescent="0.15"/>
    <row r="2211" ht="13" x14ac:dyDescent="0.15"/>
    <row r="2212" ht="13" x14ac:dyDescent="0.15"/>
    <row r="2213" ht="13" x14ac:dyDescent="0.15"/>
    <row r="2214" ht="13" x14ac:dyDescent="0.15"/>
    <row r="2215" ht="13" x14ac:dyDescent="0.15"/>
    <row r="2216" ht="13" x14ac:dyDescent="0.15"/>
    <row r="2217" ht="13" x14ac:dyDescent="0.15"/>
    <row r="2218" ht="13" x14ac:dyDescent="0.15"/>
    <row r="2219" ht="13" x14ac:dyDescent="0.15"/>
    <row r="2220" ht="13" x14ac:dyDescent="0.15"/>
    <row r="2221" ht="13" x14ac:dyDescent="0.15"/>
    <row r="2222" ht="13" x14ac:dyDescent="0.15"/>
    <row r="2223" ht="13" x14ac:dyDescent="0.15"/>
    <row r="2224" ht="13" x14ac:dyDescent="0.15"/>
    <row r="2225" ht="13" x14ac:dyDescent="0.15"/>
    <row r="2226" ht="13" x14ac:dyDescent="0.15"/>
    <row r="2227" ht="13" x14ac:dyDescent="0.15"/>
    <row r="2228" ht="13" x14ac:dyDescent="0.15"/>
    <row r="2229" ht="13" x14ac:dyDescent="0.15"/>
    <row r="2230" ht="13" x14ac:dyDescent="0.15"/>
    <row r="2231" ht="13" x14ac:dyDescent="0.15"/>
    <row r="2232" ht="13" x14ac:dyDescent="0.15"/>
    <row r="2233" ht="13" x14ac:dyDescent="0.15"/>
    <row r="2234" ht="13" x14ac:dyDescent="0.15"/>
    <row r="2235" ht="13" x14ac:dyDescent="0.15"/>
    <row r="2236" ht="13" x14ac:dyDescent="0.15"/>
    <row r="2237" ht="13" x14ac:dyDescent="0.15"/>
    <row r="2238" ht="13" x14ac:dyDescent="0.15"/>
    <row r="2239" ht="13" x14ac:dyDescent="0.15"/>
    <row r="2240" ht="13" x14ac:dyDescent="0.15"/>
    <row r="2241" ht="13" x14ac:dyDescent="0.15"/>
    <row r="2242" ht="13" x14ac:dyDescent="0.15"/>
    <row r="2243" ht="13" x14ac:dyDescent="0.15"/>
    <row r="2244" ht="13" x14ac:dyDescent="0.15"/>
    <row r="2245" ht="13" x14ac:dyDescent="0.15"/>
    <row r="2246" ht="13" x14ac:dyDescent="0.15"/>
    <row r="2247" ht="13" x14ac:dyDescent="0.15"/>
    <row r="2248" ht="13" x14ac:dyDescent="0.15"/>
    <row r="2249" ht="13" x14ac:dyDescent="0.15"/>
    <row r="2250" ht="13" x14ac:dyDescent="0.15"/>
    <row r="2251" ht="13" x14ac:dyDescent="0.15"/>
    <row r="2252" ht="13" x14ac:dyDescent="0.15"/>
    <row r="2253" ht="13" x14ac:dyDescent="0.15"/>
    <row r="2254" ht="13" x14ac:dyDescent="0.15"/>
    <row r="2255" ht="13" x14ac:dyDescent="0.15"/>
    <row r="2256" ht="13" x14ac:dyDescent="0.15"/>
    <row r="2257" ht="13" x14ac:dyDescent="0.15"/>
    <row r="2258" ht="13" x14ac:dyDescent="0.15"/>
    <row r="2259" ht="13" x14ac:dyDescent="0.15"/>
    <row r="2260" ht="13" x14ac:dyDescent="0.15"/>
    <row r="2261" ht="13" x14ac:dyDescent="0.15"/>
    <row r="2262" ht="13" x14ac:dyDescent="0.15"/>
    <row r="2263" ht="13" x14ac:dyDescent="0.15"/>
    <row r="2264" ht="13" x14ac:dyDescent="0.15"/>
    <row r="2265" ht="13" x14ac:dyDescent="0.15"/>
    <row r="2266" ht="13" x14ac:dyDescent="0.15"/>
    <row r="2267" ht="13" x14ac:dyDescent="0.15"/>
    <row r="2268" ht="13" x14ac:dyDescent="0.15"/>
    <row r="2269" ht="13" x14ac:dyDescent="0.15"/>
    <row r="2270" ht="13" x14ac:dyDescent="0.15"/>
    <row r="2271" ht="13" x14ac:dyDescent="0.15"/>
    <row r="2272" ht="13" x14ac:dyDescent="0.15"/>
    <row r="2273" ht="13" x14ac:dyDescent="0.15"/>
    <row r="2274" ht="13" x14ac:dyDescent="0.15"/>
    <row r="2275" ht="13" x14ac:dyDescent="0.15"/>
    <row r="2276" ht="13" x14ac:dyDescent="0.15"/>
    <row r="2277" ht="13" x14ac:dyDescent="0.15"/>
    <row r="2278" ht="13" x14ac:dyDescent="0.15"/>
    <row r="2279" ht="13" x14ac:dyDescent="0.15"/>
    <row r="2280" ht="13" x14ac:dyDescent="0.15"/>
    <row r="2281" ht="13" x14ac:dyDescent="0.15"/>
    <row r="2282" ht="13" x14ac:dyDescent="0.15"/>
    <row r="2283" ht="13" x14ac:dyDescent="0.15"/>
    <row r="2284" ht="13" x14ac:dyDescent="0.15"/>
    <row r="2285" ht="13" x14ac:dyDescent="0.15"/>
    <row r="2286" ht="13" x14ac:dyDescent="0.15"/>
    <row r="2287" ht="13" x14ac:dyDescent="0.15"/>
    <row r="2288" ht="13" x14ac:dyDescent="0.15"/>
    <row r="2289" ht="13" x14ac:dyDescent="0.15"/>
    <row r="2290" ht="13" x14ac:dyDescent="0.15"/>
    <row r="2291" ht="13" x14ac:dyDescent="0.15"/>
    <row r="2292" ht="13" x14ac:dyDescent="0.15"/>
    <row r="2293" ht="13" x14ac:dyDescent="0.15"/>
    <row r="2294" ht="13" x14ac:dyDescent="0.15"/>
    <row r="2295" ht="13" x14ac:dyDescent="0.15"/>
    <row r="2296" ht="13" x14ac:dyDescent="0.15"/>
    <row r="2297" ht="13" x14ac:dyDescent="0.15"/>
    <row r="2298" ht="13" x14ac:dyDescent="0.15"/>
    <row r="2299" ht="13" x14ac:dyDescent="0.15"/>
    <row r="2300" ht="13" x14ac:dyDescent="0.15"/>
    <row r="2301" ht="13" x14ac:dyDescent="0.15"/>
    <row r="2302" ht="13" x14ac:dyDescent="0.15"/>
    <row r="2303" ht="13" x14ac:dyDescent="0.15"/>
    <row r="2304" ht="13" x14ac:dyDescent="0.15"/>
    <row r="2305" ht="13" x14ac:dyDescent="0.15"/>
    <row r="2306" ht="13" x14ac:dyDescent="0.15"/>
    <row r="2307" ht="13" x14ac:dyDescent="0.15"/>
    <row r="2308" ht="13" x14ac:dyDescent="0.15"/>
    <row r="2309" ht="13" x14ac:dyDescent="0.15"/>
    <row r="2310" ht="13" x14ac:dyDescent="0.15"/>
    <row r="2311" ht="13" x14ac:dyDescent="0.15"/>
    <row r="2312" ht="13" x14ac:dyDescent="0.15"/>
    <row r="2313" ht="13" x14ac:dyDescent="0.15"/>
    <row r="2314" ht="13" x14ac:dyDescent="0.15"/>
    <row r="2315" ht="13" x14ac:dyDescent="0.15"/>
    <row r="2316" ht="13" x14ac:dyDescent="0.15"/>
    <row r="2317" ht="13" x14ac:dyDescent="0.15"/>
    <row r="2318" ht="13" x14ac:dyDescent="0.15"/>
    <row r="2319" ht="13" x14ac:dyDescent="0.15"/>
    <row r="2320" ht="13" x14ac:dyDescent="0.15"/>
    <row r="2321" ht="13" x14ac:dyDescent="0.15"/>
    <row r="2322" ht="13" x14ac:dyDescent="0.15"/>
    <row r="2323" ht="13" x14ac:dyDescent="0.15"/>
    <row r="2324" ht="13" x14ac:dyDescent="0.15"/>
    <row r="2325" ht="13" x14ac:dyDescent="0.15"/>
    <row r="2326" ht="13" x14ac:dyDescent="0.15"/>
    <row r="2327" ht="13" x14ac:dyDescent="0.15"/>
    <row r="2328" ht="13" x14ac:dyDescent="0.15"/>
    <row r="2329" ht="13" x14ac:dyDescent="0.15"/>
    <row r="2330" ht="13" x14ac:dyDescent="0.15"/>
    <row r="2331" ht="13" x14ac:dyDescent="0.15"/>
    <row r="2332" ht="13" x14ac:dyDescent="0.15"/>
    <row r="2333" ht="13" x14ac:dyDescent="0.15"/>
    <row r="2334" ht="13" x14ac:dyDescent="0.15"/>
    <row r="2335" ht="13" x14ac:dyDescent="0.15"/>
    <row r="2336" ht="13" x14ac:dyDescent="0.15"/>
    <row r="2337" ht="13" x14ac:dyDescent="0.15"/>
    <row r="2338" ht="13" x14ac:dyDescent="0.15"/>
    <row r="2339" ht="13" x14ac:dyDescent="0.15"/>
    <row r="2340" ht="13" x14ac:dyDescent="0.15"/>
    <row r="2341" ht="13" x14ac:dyDescent="0.15"/>
    <row r="2342" ht="13" x14ac:dyDescent="0.15"/>
    <row r="2343" ht="13" x14ac:dyDescent="0.15"/>
    <row r="2344" ht="13" x14ac:dyDescent="0.15"/>
    <row r="2345" ht="13" x14ac:dyDescent="0.15"/>
    <row r="2346" ht="13" x14ac:dyDescent="0.15"/>
    <row r="2347" ht="13" x14ac:dyDescent="0.15"/>
    <row r="2348" ht="13" x14ac:dyDescent="0.15"/>
    <row r="2349" ht="13" x14ac:dyDescent="0.15"/>
    <row r="2350" ht="13" x14ac:dyDescent="0.15"/>
    <row r="2351" ht="13" x14ac:dyDescent="0.15"/>
    <row r="2352" ht="13" x14ac:dyDescent="0.15"/>
    <row r="2353" ht="13" x14ac:dyDescent="0.15"/>
    <row r="2354" ht="13" x14ac:dyDescent="0.15"/>
    <row r="2355" ht="13" x14ac:dyDescent="0.15"/>
    <row r="2356" ht="13" x14ac:dyDescent="0.15"/>
    <row r="2357" ht="13" x14ac:dyDescent="0.15"/>
    <row r="2358" ht="13" x14ac:dyDescent="0.15"/>
    <row r="2359" ht="13" x14ac:dyDescent="0.15"/>
    <row r="2360" ht="13" x14ac:dyDescent="0.15"/>
    <row r="2361" ht="13" x14ac:dyDescent="0.15"/>
    <row r="2362" ht="13" x14ac:dyDescent="0.15"/>
    <row r="2363" ht="13" x14ac:dyDescent="0.15"/>
    <row r="2364" ht="13" x14ac:dyDescent="0.15"/>
    <row r="2365" ht="13" x14ac:dyDescent="0.15"/>
    <row r="2366" ht="13" x14ac:dyDescent="0.15"/>
    <row r="2367" ht="13" x14ac:dyDescent="0.15"/>
    <row r="2368" ht="13" x14ac:dyDescent="0.15"/>
    <row r="2369" ht="13" x14ac:dyDescent="0.15"/>
    <row r="2370" ht="13" x14ac:dyDescent="0.15"/>
    <row r="2371" ht="13" x14ac:dyDescent="0.15"/>
    <row r="2372" ht="13" x14ac:dyDescent="0.15"/>
    <row r="2373" ht="13" x14ac:dyDescent="0.15"/>
    <row r="2374" ht="13" x14ac:dyDescent="0.15"/>
    <row r="2375" ht="13" x14ac:dyDescent="0.15"/>
    <row r="2376" ht="13" x14ac:dyDescent="0.15"/>
    <row r="2377" ht="13" x14ac:dyDescent="0.15"/>
    <row r="2378" ht="13" x14ac:dyDescent="0.15"/>
    <row r="2379" ht="13" x14ac:dyDescent="0.15"/>
    <row r="2380" ht="13" x14ac:dyDescent="0.15"/>
    <row r="2381" ht="13" x14ac:dyDescent="0.15"/>
    <row r="2382" ht="13" x14ac:dyDescent="0.15"/>
    <row r="2383" ht="13" x14ac:dyDescent="0.15"/>
    <row r="2384" ht="13" x14ac:dyDescent="0.15"/>
    <row r="2385" ht="13" x14ac:dyDescent="0.15"/>
    <row r="2386" ht="13" x14ac:dyDescent="0.15"/>
    <row r="2387" ht="13" x14ac:dyDescent="0.15"/>
    <row r="2388" ht="13" x14ac:dyDescent="0.15"/>
    <row r="2389" ht="13" x14ac:dyDescent="0.15"/>
    <row r="2390" ht="13" x14ac:dyDescent="0.15"/>
    <row r="2391" ht="13" x14ac:dyDescent="0.15"/>
    <row r="2392" ht="13" x14ac:dyDescent="0.15"/>
    <row r="2393" ht="13" x14ac:dyDescent="0.15"/>
    <row r="2394" ht="13" x14ac:dyDescent="0.15"/>
    <row r="2395" ht="13" x14ac:dyDescent="0.15"/>
    <row r="2396" ht="13" x14ac:dyDescent="0.15"/>
    <row r="2397" ht="13" x14ac:dyDescent="0.15"/>
    <row r="2398" ht="13" x14ac:dyDescent="0.15"/>
    <row r="2399" ht="13" x14ac:dyDescent="0.15"/>
    <row r="2400" ht="13" x14ac:dyDescent="0.15"/>
    <row r="2401" ht="13" x14ac:dyDescent="0.15"/>
    <row r="2402" ht="13" x14ac:dyDescent="0.15"/>
    <row r="2403" ht="13" x14ac:dyDescent="0.15"/>
    <row r="2404" ht="13" x14ac:dyDescent="0.15"/>
    <row r="2405" ht="13" x14ac:dyDescent="0.15"/>
    <row r="2406" ht="13" x14ac:dyDescent="0.15"/>
    <row r="2407" ht="13" x14ac:dyDescent="0.15"/>
    <row r="2408" ht="13" x14ac:dyDescent="0.15"/>
    <row r="2409" ht="13" x14ac:dyDescent="0.15"/>
    <row r="2410" ht="13" x14ac:dyDescent="0.15"/>
    <row r="2411" ht="13" x14ac:dyDescent="0.15"/>
    <row r="2412" ht="13" x14ac:dyDescent="0.15"/>
    <row r="2413" ht="13" x14ac:dyDescent="0.15"/>
    <row r="2414" ht="13" x14ac:dyDescent="0.15"/>
    <row r="2415" ht="13" x14ac:dyDescent="0.15"/>
    <row r="2416" ht="13" x14ac:dyDescent="0.15"/>
    <row r="2417" ht="13" x14ac:dyDescent="0.15"/>
    <row r="2418" ht="13" x14ac:dyDescent="0.15"/>
    <row r="2419" ht="13" x14ac:dyDescent="0.15"/>
    <row r="2420" ht="13" x14ac:dyDescent="0.15"/>
    <row r="2421" ht="13" x14ac:dyDescent="0.15"/>
    <row r="2422" ht="13" x14ac:dyDescent="0.15"/>
    <row r="2423" ht="13" x14ac:dyDescent="0.15"/>
    <row r="2424" ht="13" x14ac:dyDescent="0.15"/>
    <row r="2425" ht="13" x14ac:dyDescent="0.15"/>
    <row r="2426" ht="13" x14ac:dyDescent="0.15"/>
    <row r="2427" ht="13" x14ac:dyDescent="0.15"/>
    <row r="2428" ht="13" x14ac:dyDescent="0.15"/>
    <row r="2429" ht="13" x14ac:dyDescent="0.15"/>
    <row r="2430" ht="13" x14ac:dyDescent="0.15"/>
    <row r="2431" ht="13" x14ac:dyDescent="0.15"/>
    <row r="2432" ht="13" x14ac:dyDescent="0.15"/>
    <row r="2433" ht="13" x14ac:dyDescent="0.15"/>
    <row r="2434" ht="13" x14ac:dyDescent="0.15"/>
    <row r="2435" ht="13" x14ac:dyDescent="0.15"/>
    <row r="2436" ht="13" x14ac:dyDescent="0.15"/>
    <row r="2437" ht="13" x14ac:dyDescent="0.15"/>
    <row r="2438" ht="13" x14ac:dyDescent="0.15"/>
    <row r="2439" ht="13" x14ac:dyDescent="0.15"/>
    <row r="2440" ht="13" x14ac:dyDescent="0.15"/>
    <row r="2441" ht="13" x14ac:dyDescent="0.15"/>
    <row r="2442" ht="13" x14ac:dyDescent="0.15"/>
    <row r="2443" ht="13" x14ac:dyDescent="0.15"/>
    <row r="2444" ht="13" x14ac:dyDescent="0.15"/>
    <row r="2445" ht="13" x14ac:dyDescent="0.15"/>
    <row r="2446" ht="13" x14ac:dyDescent="0.15"/>
    <row r="2447" ht="13" x14ac:dyDescent="0.15"/>
    <row r="2448" ht="13" x14ac:dyDescent="0.15"/>
    <row r="2449" ht="13" x14ac:dyDescent="0.15"/>
    <row r="2450" ht="13" x14ac:dyDescent="0.15"/>
    <row r="2451" ht="13" x14ac:dyDescent="0.15"/>
    <row r="2452" ht="13" x14ac:dyDescent="0.15"/>
    <row r="2453" ht="13" x14ac:dyDescent="0.15"/>
    <row r="2454" ht="13" x14ac:dyDescent="0.15"/>
    <row r="2455" ht="13" x14ac:dyDescent="0.15"/>
    <row r="2456" ht="13" x14ac:dyDescent="0.15"/>
    <row r="2457" ht="13" x14ac:dyDescent="0.15"/>
    <row r="2458" ht="13" x14ac:dyDescent="0.15"/>
    <row r="2459" ht="13" x14ac:dyDescent="0.15"/>
    <row r="2460" ht="13" x14ac:dyDescent="0.15"/>
    <row r="2461" ht="13" x14ac:dyDescent="0.15"/>
    <row r="2462" ht="13" x14ac:dyDescent="0.15"/>
    <row r="2463" ht="13" x14ac:dyDescent="0.15"/>
    <row r="2464" ht="13" x14ac:dyDescent="0.15"/>
    <row r="2465" ht="13" x14ac:dyDescent="0.15"/>
    <row r="2466" ht="13" x14ac:dyDescent="0.15"/>
    <row r="2467" ht="13" x14ac:dyDescent="0.15"/>
    <row r="2468" ht="13" x14ac:dyDescent="0.15"/>
    <row r="2469" ht="13" x14ac:dyDescent="0.15"/>
    <row r="2470" ht="13" x14ac:dyDescent="0.15"/>
    <row r="2471" ht="13" x14ac:dyDescent="0.15"/>
    <row r="2472" ht="13" x14ac:dyDescent="0.15"/>
    <row r="2473" ht="13" x14ac:dyDescent="0.15"/>
    <row r="2474" ht="13" x14ac:dyDescent="0.15"/>
    <row r="2475" ht="13" x14ac:dyDescent="0.15"/>
    <row r="2476" ht="13" x14ac:dyDescent="0.15"/>
    <row r="2477" ht="13" x14ac:dyDescent="0.15"/>
    <row r="2478" ht="13" x14ac:dyDescent="0.15"/>
    <row r="2479" ht="13" x14ac:dyDescent="0.15"/>
    <row r="2480" ht="13" x14ac:dyDescent="0.15"/>
    <row r="2481" ht="13" x14ac:dyDescent="0.15"/>
    <row r="2482" ht="13" x14ac:dyDescent="0.15"/>
    <row r="2483" ht="13" x14ac:dyDescent="0.15"/>
    <row r="2484" ht="13" x14ac:dyDescent="0.15"/>
    <row r="2485" ht="13" x14ac:dyDescent="0.15"/>
    <row r="2486" ht="13" x14ac:dyDescent="0.15"/>
    <row r="2487" ht="13" x14ac:dyDescent="0.15"/>
    <row r="2488" ht="13" x14ac:dyDescent="0.15"/>
    <row r="2489" ht="13" x14ac:dyDescent="0.15"/>
    <row r="2490" ht="13" x14ac:dyDescent="0.15"/>
    <row r="2491" ht="13" x14ac:dyDescent="0.15"/>
    <row r="2492" ht="13" x14ac:dyDescent="0.15"/>
    <row r="2493" ht="13" x14ac:dyDescent="0.15"/>
    <row r="2494" ht="13" x14ac:dyDescent="0.15"/>
    <row r="2495" ht="13" x14ac:dyDescent="0.15"/>
    <row r="2496" ht="13" x14ac:dyDescent="0.15"/>
    <row r="2497" ht="13" x14ac:dyDescent="0.15"/>
    <row r="2498" ht="13" x14ac:dyDescent="0.15"/>
    <row r="2499" ht="13" x14ac:dyDescent="0.15"/>
    <row r="2500" ht="13" x14ac:dyDescent="0.15"/>
  </sheetData>
  <pageMargins left="0.7" right="0.7" top="0.75" bottom="0.75" header="0.511811023622047" footer="0.511811023622047"/>
  <pageSetup paperSize="9" orientation="portrait" horizontalDpi="300" verticalDpi="30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0"/>
  <sheetViews>
    <sheetView workbookViewId="0">
      <selection activeCell="O48" sqref="O48"/>
    </sheetView>
  </sheetViews>
  <sheetFormatPr baseColWidth="10" defaultColWidth="8.83203125" defaultRowHeight="13" x14ac:dyDescent="0.15"/>
  <cols>
    <col min="1" max="1" width="24" customWidth="1"/>
    <col min="2" max="2" width="30" customWidth="1"/>
    <col min="3" max="6" width="34" customWidth="1"/>
  </cols>
  <sheetData>
    <row r="1" spans="1:6" ht="22" customHeight="1" x14ac:dyDescent="0.15">
      <c r="A1" s="159" t="s">
        <v>535</v>
      </c>
      <c r="B1" s="134"/>
      <c r="C1" s="134"/>
      <c r="D1" s="134"/>
      <c r="E1" s="134"/>
      <c r="F1" s="134"/>
    </row>
    <row r="2" spans="1:6" ht="22" customHeight="1" x14ac:dyDescent="0.15"/>
    <row r="3" spans="1:6" ht="42" customHeight="1" x14ac:dyDescent="0.15">
      <c r="A3" s="154" t="s">
        <v>536</v>
      </c>
      <c r="B3" s="161"/>
      <c r="C3" s="161"/>
      <c r="D3" s="161"/>
      <c r="E3" s="161"/>
      <c r="F3" s="162"/>
    </row>
    <row r="4" spans="1:6" ht="22" customHeight="1" x14ac:dyDescent="0.15">
      <c r="A4" s="163"/>
      <c r="B4" s="134"/>
      <c r="C4" s="134"/>
      <c r="D4" s="134"/>
      <c r="E4" s="134"/>
      <c r="F4" s="164"/>
    </row>
    <row r="5" spans="1:6" ht="22" customHeight="1" x14ac:dyDescent="0.15">
      <c r="A5" s="165"/>
      <c r="B5" s="158"/>
      <c r="C5" s="158"/>
      <c r="D5" s="158"/>
      <c r="E5" s="158"/>
      <c r="F5" s="166"/>
    </row>
    <row r="6" spans="1:6" ht="22" customHeight="1" x14ac:dyDescent="0.15"/>
    <row r="7" spans="1:6" ht="22" customHeight="1" x14ac:dyDescent="0.15">
      <c r="A7" s="146" t="s">
        <v>537</v>
      </c>
      <c r="B7" s="134"/>
      <c r="C7" s="134"/>
      <c r="D7" s="134"/>
      <c r="E7" s="134"/>
      <c r="F7" s="134"/>
    </row>
    <row r="8" spans="1:6" ht="22" customHeight="1" x14ac:dyDescent="0.15">
      <c r="A8" s="58" t="s">
        <v>380</v>
      </c>
      <c r="B8" s="58" t="s">
        <v>538</v>
      </c>
      <c r="C8" s="58" t="s">
        <v>61</v>
      </c>
      <c r="D8" s="58" t="s">
        <v>539</v>
      </c>
      <c r="E8" s="58" t="s">
        <v>540</v>
      </c>
      <c r="F8" s="58" t="s">
        <v>541</v>
      </c>
    </row>
    <row r="9" spans="1:6" ht="42" customHeight="1" x14ac:dyDescent="0.15">
      <c r="A9" s="59" t="s">
        <v>542</v>
      </c>
      <c r="B9" s="60" t="s">
        <v>543</v>
      </c>
      <c r="C9" s="60" t="s">
        <v>544</v>
      </c>
      <c r="D9" s="60" t="s">
        <v>545</v>
      </c>
      <c r="E9" s="60" t="s">
        <v>546</v>
      </c>
      <c r="F9" s="60" t="s">
        <v>547</v>
      </c>
    </row>
    <row r="10" spans="1:6" ht="42" customHeight="1" x14ac:dyDescent="0.15">
      <c r="A10" s="59" t="s">
        <v>158</v>
      </c>
      <c r="B10" s="60" t="s">
        <v>486</v>
      </c>
      <c r="C10" s="60" t="s">
        <v>548</v>
      </c>
      <c r="D10" s="60" t="s">
        <v>549</v>
      </c>
      <c r="E10" s="60" t="s">
        <v>550</v>
      </c>
      <c r="F10" s="60" t="s">
        <v>551</v>
      </c>
    </row>
    <row r="11" spans="1:6" ht="42" customHeight="1" x14ac:dyDescent="0.15">
      <c r="A11" s="59" t="s">
        <v>164</v>
      </c>
      <c r="B11" s="60" t="s">
        <v>487</v>
      </c>
      <c r="C11" s="60" t="s">
        <v>552</v>
      </c>
      <c r="D11" s="60" t="s">
        <v>553</v>
      </c>
      <c r="E11" s="60" t="s">
        <v>554</v>
      </c>
      <c r="F11" s="60" t="s">
        <v>555</v>
      </c>
    </row>
    <row r="12" spans="1:6" ht="42" customHeight="1" x14ac:dyDescent="0.15">
      <c r="A12" s="59" t="s">
        <v>170</v>
      </c>
      <c r="B12" s="60" t="s">
        <v>488</v>
      </c>
      <c r="C12" s="60" t="s">
        <v>556</v>
      </c>
      <c r="D12" s="60" t="s">
        <v>557</v>
      </c>
      <c r="E12" s="60" t="s">
        <v>558</v>
      </c>
      <c r="F12" s="60" t="s">
        <v>559</v>
      </c>
    </row>
    <row r="13" spans="1:6" ht="42" customHeight="1" x14ac:dyDescent="0.15">
      <c r="A13" s="59" t="s">
        <v>176</v>
      </c>
      <c r="B13" s="60" t="s">
        <v>489</v>
      </c>
      <c r="C13" s="60" t="s">
        <v>560</v>
      </c>
      <c r="D13" s="60" t="s">
        <v>561</v>
      </c>
      <c r="E13" s="60" t="s">
        <v>562</v>
      </c>
      <c r="F13" s="60" t="s">
        <v>563</v>
      </c>
    </row>
    <row r="14" spans="1:6" ht="22" customHeight="1" x14ac:dyDescent="0.15"/>
    <row r="15" spans="1:6" ht="22" customHeight="1" x14ac:dyDescent="0.15"/>
    <row r="16" spans="1:6" ht="22" customHeight="1" x14ac:dyDescent="0.15">
      <c r="A16" s="146" t="s">
        <v>564</v>
      </c>
      <c r="B16" s="134"/>
      <c r="C16" s="134"/>
      <c r="D16" s="134"/>
      <c r="E16" s="134"/>
      <c r="F16" s="134"/>
    </row>
    <row r="17" spans="1:6" ht="41" customHeight="1" x14ac:dyDescent="0.15">
      <c r="A17" s="160" t="s">
        <v>565</v>
      </c>
      <c r="B17" s="156"/>
      <c r="C17" s="167" t="s">
        <v>566</v>
      </c>
      <c r="D17" s="155"/>
      <c r="E17" s="155"/>
      <c r="F17" s="156"/>
    </row>
    <row r="18" spans="1:6" ht="41" customHeight="1" x14ac:dyDescent="0.15">
      <c r="A18" s="160" t="s">
        <v>567</v>
      </c>
      <c r="B18" s="156"/>
      <c r="C18" s="167" t="s">
        <v>568</v>
      </c>
      <c r="D18" s="155"/>
      <c r="E18" s="155"/>
      <c r="F18" s="156"/>
    </row>
    <row r="19" spans="1:6" ht="41" customHeight="1" x14ac:dyDescent="0.15">
      <c r="A19" s="160" t="s">
        <v>569</v>
      </c>
      <c r="B19" s="156"/>
      <c r="C19" s="167" t="s">
        <v>570</v>
      </c>
      <c r="D19" s="155"/>
      <c r="E19" s="155"/>
      <c r="F19" s="156"/>
    </row>
    <row r="20" spans="1:6" ht="22" customHeight="1" x14ac:dyDescent="0.15"/>
    <row r="21" spans="1:6" ht="22" customHeight="1" x14ac:dyDescent="0.15">
      <c r="A21" s="146" t="s">
        <v>571</v>
      </c>
      <c r="B21" s="134"/>
      <c r="C21" s="134"/>
      <c r="D21" s="134"/>
      <c r="E21" s="134"/>
      <c r="F21" s="134"/>
    </row>
    <row r="22" spans="1:6" ht="22" customHeight="1" x14ac:dyDescent="0.15">
      <c r="A22" s="58" t="s">
        <v>572</v>
      </c>
      <c r="B22" s="58" t="s">
        <v>573</v>
      </c>
      <c r="C22" s="58" t="s">
        <v>574</v>
      </c>
      <c r="D22" s="58" t="s">
        <v>575</v>
      </c>
      <c r="E22" s="58" t="s">
        <v>576</v>
      </c>
      <c r="F22" s="58" t="s">
        <v>577</v>
      </c>
    </row>
    <row r="23" spans="1:6" ht="42" customHeight="1" x14ac:dyDescent="0.15">
      <c r="A23" s="61" t="s">
        <v>519</v>
      </c>
      <c r="B23" s="60" t="s">
        <v>578</v>
      </c>
      <c r="C23" s="60" t="s">
        <v>579</v>
      </c>
      <c r="D23" s="60" t="s">
        <v>580</v>
      </c>
      <c r="E23" s="60" t="s">
        <v>581</v>
      </c>
      <c r="F23" s="60" t="s">
        <v>582</v>
      </c>
    </row>
    <row r="24" spans="1:6" ht="42" customHeight="1" x14ac:dyDescent="0.15">
      <c r="A24" s="62" t="s">
        <v>501</v>
      </c>
      <c r="B24" s="60" t="s">
        <v>583</v>
      </c>
      <c r="C24" s="60" t="s">
        <v>584</v>
      </c>
      <c r="D24" s="60" t="s">
        <v>585</v>
      </c>
      <c r="E24" s="60" t="s">
        <v>586</v>
      </c>
      <c r="F24" s="60" t="s">
        <v>587</v>
      </c>
    </row>
    <row r="25" spans="1:6" ht="42" customHeight="1" x14ac:dyDescent="0.15">
      <c r="A25" s="63" t="s">
        <v>498</v>
      </c>
      <c r="B25" s="60" t="s">
        <v>588</v>
      </c>
      <c r="C25" s="60" t="s">
        <v>589</v>
      </c>
      <c r="D25" s="60" t="s">
        <v>590</v>
      </c>
      <c r="E25" s="60" t="s">
        <v>591</v>
      </c>
      <c r="F25" s="60" t="s">
        <v>592</v>
      </c>
    </row>
    <row r="26" spans="1:6" ht="22" customHeight="1" x14ac:dyDescent="0.15"/>
    <row r="27" spans="1:6" ht="22" customHeight="1" x14ac:dyDescent="0.15"/>
    <row r="28" spans="1:6" ht="42" customHeight="1" x14ac:dyDescent="0.15">
      <c r="A28" s="160" t="s">
        <v>593</v>
      </c>
      <c r="B28" s="161"/>
      <c r="C28" s="161"/>
      <c r="D28" s="161"/>
      <c r="E28" s="161"/>
      <c r="F28" s="162"/>
    </row>
    <row r="29" spans="1:6" ht="42" customHeight="1" x14ac:dyDescent="0.15">
      <c r="A29" s="163"/>
      <c r="B29" s="134"/>
      <c r="C29" s="134"/>
      <c r="D29" s="134"/>
      <c r="E29" s="134"/>
      <c r="F29" s="164"/>
    </row>
    <row r="30" spans="1:6" ht="42" customHeight="1" x14ac:dyDescent="0.15">
      <c r="A30" s="165"/>
      <c r="B30" s="158"/>
      <c r="C30" s="158"/>
      <c r="D30" s="158"/>
      <c r="E30" s="158"/>
      <c r="F30" s="166"/>
    </row>
  </sheetData>
  <mergeCells count="12">
    <mergeCell ref="A1:F1"/>
    <mergeCell ref="A17:B17"/>
    <mergeCell ref="A18:B18"/>
    <mergeCell ref="C19:F19"/>
    <mergeCell ref="A21:F21"/>
    <mergeCell ref="A28:F30"/>
    <mergeCell ref="A7:F7"/>
    <mergeCell ref="A3:F5"/>
    <mergeCell ref="A16:F16"/>
    <mergeCell ref="C18:F18"/>
    <mergeCell ref="C17:F17"/>
    <mergeCell ref="A19:B19"/>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0"/>
  <sheetViews>
    <sheetView showGridLines="0" topLeftCell="D1" zoomScaleNormal="100" workbookViewId="0">
      <selection activeCell="O48" sqref="O48"/>
    </sheetView>
  </sheetViews>
  <sheetFormatPr baseColWidth="10" defaultColWidth="8.6640625" defaultRowHeight="15" customHeight="1" x14ac:dyDescent="0.15"/>
  <cols>
    <col min="1" max="1" width="34" customWidth="1"/>
    <col min="2" max="2" width="17" customWidth="1"/>
    <col min="3" max="3" width="10" customWidth="1"/>
    <col min="4" max="4" width="23" customWidth="1"/>
    <col min="5" max="5" width="22" customWidth="1"/>
    <col min="6" max="12" width="10" customWidth="1"/>
    <col min="13" max="13" width="22" customWidth="1"/>
    <col min="14" max="16" width="10" customWidth="1"/>
    <col min="17" max="17" width="23" customWidth="1"/>
    <col min="18" max="23" width="10" customWidth="1"/>
    <col min="24" max="24" width="17" customWidth="1"/>
    <col min="25" max="25" width="15" customWidth="1"/>
    <col min="26" max="26" width="54.83203125" customWidth="1"/>
  </cols>
  <sheetData>
    <row r="1" spans="1:26" ht="17.25" customHeight="1" x14ac:dyDescent="0.2">
      <c r="A1" s="2" t="s">
        <v>594</v>
      </c>
    </row>
    <row r="3" spans="1:26" ht="15" customHeight="1" x14ac:dyDescent="0.15">
      <c r="A3" s="5" t="s">
        <v>595</v>
      </c>
      <c r="B3" s="5" t="s">
        <v>596</v>
      </c>
      <c r="C3" s="5" t="s">
        <v>597</v>
      </c>
      <c r="D3" s="5" t="s">
        <v>598</v>
      </c>
      <c r="E3" s="5" t="s">
        <v>599</v>
      </c>
      <c r="F3" s="5" t="s">
        <v>600</v>
      </c>
      <c r="G3" s="5" t="s">
        <v>601</v>
      </c>
      <c r="H3" s="5" t="s">
        <v>602</v>
      </c>
      <c r="I3" s="5" t="s">
        <v>603</v>
      </c>
      <c r="J3" s="5" t="s">
        <v>604</v>
      </c>
      <c r="K3" s="5" t="s">
        <v>605</v>
      </c>
      <c r="L3" s="5" t="s">
        <v>606</v>
      </c>
      <c r="M3" s="5" t="s">
        <v>607</v>
      </c>
      <c r="N3" s="5" t="s">
        <v>608</v>
      </c>
      <c r="O3" s="5" t="s">
        <v>609</v>
      </c>
      <c r="P3" s="5" t="s">
        <v>610</v>
      </c>
      <c r="Q3" s="5" t="s">
        <v>611</v>
      </c>
      <c r="R3" s="5" t="s">
        <v>612</v>
      </c>
      <c r="S3" s="5" t="s">
        <v>613</v>
      </c>
      <c r="T3" s="5" t="s">
        <v>614</v>
      </c>
      <c r="U3" s="5" t="s">
        <v>615</v>
      </c>
      <c r="V3" s="5" t="s">
        <v>616</v>
      </c>
      <c r="W3" s="5" t="s">
        <v>617</v>
      </c>
      <c r="X3" s="5" t="s">
        <v>618</v>
      </c>
      <c r="Y3" s="5" t="s">
        <v>619</v>
      </c>
      <c r="Z3" s="5" t="s">
        <v>620</v>
      </c>
    </row>
    <row r="4" spans="1:26" ht="41.75" customHeight="1" x14ac:dyDescent="0.15">
      <c r="A4" s="1" t="s">
        <v>621</v>
      </c>
      <c r="B4" s="1" t="s">
        <v>622</v>
      </c>
      <c r="C4" s="22">
        <v>0.82739000000000018</v>
      </c>
      <c r="D4" s="22">
        <v>4.2420000000000027E-3</v>
      </c>
      <c r="E4" s="22">
        <v>1.9204999999999989E-2</v>
      </c>
      <c r="F4" s="22">
        <v>0.104227</v>
      </c>
      <c r="G4" s="22">
        <v>3.4294000000000012E-2</v>
      </c>
      <c r="H4" s="22">
        <v>0</v>
      </c>
      <c r="I4" s="22">
        <v>0</v>
      </c>
      <c r="J4" s="22">
        <v>0</v>
      </c>
      <c r="K4" s="22">
        <v>0</v>
      </c>
      <c r="L4" s="22">
        <v>0</v>
      </c>
      <c r="M4" s="22">
        <v>4.8179999999999976E-3</v>
      </c>
      <c r="N4" s="22">
        <v>4.3539999999999976E-3</v>
      </c>
      <c r="O4" s="22">
        <v>8.9700000000000066E-4</v>
      </c>
      <c r="P4" s="22">
        <v>4.1900000000000032E-4</v>
      </c>
      <c r="Q4" s="22">
        <v>1.529999999999999E-4</v>
      </c>
      <c r="R4" s="22">
        <v>0</v>
      </c>
      <c r="S4" s="22">
        <v>0</v>
      </c>
      <c r="T4" s="22">
        <v>0</v>
      </c>
      <c r="U4" s="22">
        <v>0</v>
      </c>
      <c r="V4" s="22">
        <v>0</v>
      </c>
      <c r="W4" s="22">
        <v>0</v>
      </c>
      <c r="X4" s="22">
        <f>SUM(C4:W4)</f>
        <v>0.99999900000000008</v>
      </c>
      <c r="Y4" s="1" t="str">
        <f>IF(ABS(X4-1)&lt;=0.001,"OK","Revisar")</f>
        <v>OK</v>
      </c>
      <c r="Z4" s="1" t="s">
        <v>623</v>
      </c>
    </row>
    <row r="5" spans="1:26" ht="55.25" customHeight="1" x14ac:dyDescent="0.15">
      <c r="A5" s="1"/>
      <c r="B5" s="1"/>
      <c r="C5" s="22"/>
      <c r="D5" s="22"/>
      <c r="E5" s="22"/>
      <c r="F5" s="22"/>
      <c r="G5" s="22"/>
      <c r="H5" s="22"/>
      <c r="I5" s="22"/>
      <c r="J5" s="22"/>
      <c r="K5" s="22"/>
      <c r="L5" s="22"/>
      <c r="M5" s="22"/>
      <c r="N5" s="22"/>
      <c r="O5" s="22"/>
      <c r="P5" s="22"/>
      <c r="Q5" s="22"/>
      <c r="R5" s="22"/>
      <c r="S5" s="22"/>
      <c r="T5" s="22"/>
      <c r="U5" s="22"/>
      <c r="V5" s="22"/>
      <c r="W5" s="22"/>
      <c r="X5" s="22"/>
      <c r="Y5" s="1"/>
      <c r="Z5" s="1"/>
    </row>
    <row r="6" spans="1:26" ht="55.25" customHeight="1" x14ac:dyDescent="0.15">
      <c r="A6" s="1"/>
      <c r="B6" s="1"/>
      <c r="C6" s="22"/>
      <c r="D6" s="22"/>
      <c r="E6" s="22"/>
      <c r="F6" s="22"/>
      <c r="G6" s="22"/>
      <c r="H6" s="22"/>
      <c r="I6" s="22"/>
      <c r="J6" s="22"/>
      <c r="K6" s="22"/>
      <c r="L6" s="22"/>
      <c r="M6" s="22"/>
      <c r="N6" s="22"/>
      <c r="O6" s="22"/>
      <c r="P6" s="22"/>
      <c r="Q6" s="22"/>
      <c r="R6" s="22"/>
      <c r="S6" s="22"/>
      <c r="T6" s="22"/>
      <c r="U6" s="22"/>
      <c r="V6" s="22"/>
      <c r="W6" s="22"/>
      <c r="X6" s="22"/>
      <c r="Y6" s="1"/>
      <c r="Z6" s="1"/>
    </row>
    <row r="7" spans="1:26" ht="41.75" customHeight="1" x14ac:dyDescent="0.15">
      <c r="A7" s="1"/>
      <c r="B7" s="1"/>
      <c r="C7" s="22"/>
      <c r="D7" s="22"/>
      <c r="E7" s="22"/>
      <c r="F7" s="22"/>
      <c r="G7" s="22"/>
      <c r="H7" s="22"/>
      <c r="I7" s="22"/>
      <c r="J7" s="22"/>
      <c r="K7" s="22"/>
      <c r="L7" s="22"/>
      <c r="M7" s="22"/>
      <c r="N7" s="22"/>
      <c r="O7" s="22"/>
      <c r="P7" s="22"/>
      <c r="Q7" s="22"/>
      <c r="R7" s="22"/>
      <c r="S7" s="22"/>
      <c r="T7" s="22"/>
      <c r="U7" s="22"/>
      <c r="V7" s="22"/>
      <c r="W7" s="22"/>
      <c r="X7" s="22"/>
      <c r="Y7" s="1"/>
      <c r="Z7" s="1"/>
    </row>
    <row r="8" spans="1:26" ht="41.75" customHeight="1" x14ac:dyDescent="0.15">
      <c r="A8" s="1"/>
      <c r="B8" s="1"/>
      <c r="C8" s="22"/>
      <c r="D8" s="22"/>
      <c r="E8" s="22"/>
      <c r="F8" s="22"/>
      <c r="G8" s="22"/>
      <c r="H8" s="22"/>
      <c r="I8" s="22"/>
      <c r="J8" s="22"/>
      <c r="K8" s="22"/>
      <c r="L8" s="22"/>
      <c r="M8" s="22"/>
      <c r="N8" s="22"/>
      <c r="O8" s="22"/>
      <c r="P8" s="22"/>
      <c r="Q8" s="22"/>
      <c r="R8" s="22"/>
      <c r="S8" s="22"/>
      <c r="T8" s="22"/>
      <c r="U8" s="22"/>
      <c r="V8" s="22"/>
      <c r="W8" s="22"/>
      <c r="X8" s="22"/>
      <c r="Y8" s="1"/>
      <c r="Z8" s="1"/>
    </row>
    <row r="9" spans="1:26" ht="41.75" customHeight="1" x14ac:dyDescent="0.15">
      <c r="A9" s="1"/>
      <c r="B9" s="1"/>
      <c r="C9" s="22"/>
      <c r="D9" s="22"/>
      <c r="E9" s="22"/>
      <c r="F9" s="22"/>
      <c r="G9" s="22"/>
      <c r="H9" s="22"/>
      <c r="I9" s="22"/>
      <c r="J9" s="22"/>
      <c r="K9" s="22"/>
      <c r="L9" s="22"/>
      <c r="M9" s="22"/>
      <c r="N9" s="22"/>
      <c r="O9" s="22"/>
      <c r="P9" s="22"/>
      <c r="Q9" s="22"/>
      <c r="R9" s="22"/>
      <c r="S9" s="22"/>
      <c r="T9" s="22"/>
      <c r="U9" s="22"/>
      <c r="V9" s="22"/>
      <c r="W9" s="22"/>
      <c r="X9" s="22"/>
      <c r="Y9" s="1"/>
      <c r="Z9" s="1"/>
    </row>
    <row r="10" spans="1:26" ht="55.25" customHeight="1" x14ac:dyDescent="0.15">
      <c r="A10" s="1"/>
      <c r="B10" s="1"/>
      <c r="C10" s="22"/>
      <c r="D10" s="22"/>
      <c r="E10" s="22"/>
      <c r="F10" s="22"/>
      <c r="G10" s="22"/>
      <c r="H10" s="22"/>
      <c r="I10" s="22"/>
      <c r="J10" s="22"/>
      <c r="K10" s="22"/>
      <c r="L10" s="22"/>
      <c r="M10" s="22"/>
      <c r="N10" s="22"/>
      <c r="O10" s="22"/>
      <c r="P10" s="22"/>
      <c r="Q10" s="22"/>
      <c r="R10" s="22"/>
      <c r="S10" s="22"/>
      <c r="T10" s="22"/>
      <c r="U10" s="22"/>
      <c r="V10" s="22"/>
      <c r="W10" s="22"/>
      <c r="X10" s="22"/>
      <c r="Y10" s="1"/>
      <c r="Z10" s="1"/>
    </row>
    <row r="11" spans="1:26" ht="41.75" customHeight="1" x14ac:dyDescent="0.15">
      <c r="A11" s="1"/>
      <c r="B11" s="1"/>
      <c r="C11" s="22"/>
      <c r="D11" s="22"/>
      <c r="E11" s="22"/>
      <c r="F11" s="22"/>
      <c r="G11" s="22"/>
      <c r="H11" s="22"/>
      <c r="I11" s="22"/>
      <c r="J11" s="22"/>
      <c r="K11" s="22"/>
      <c r="L11" s="22"/>
      <c r="M11" s="22"/>
      <c r="N11" s="22"/>
      <c r="O11" s="22"/>
      <c r="P11" s="22"/>
      <c r="Q11" s="22"/>
      <c r="R11" s="22"/>
      <c r="S11" s="22"/>
      <c r="T11" s="22"/>
      <c r="U11" s="22"/>
      <c r="V11" s="22"/>
      <c r="W11" s="22"/>
      <c r="X11" s="22"/>
      <c r="Y11" s="1"/>
      <c r="Z11" s="1"/>
    </row>
    <row r="12" spans="1:26" ht="55.25" customHeight="1" x14ac:dyDescent="0.15">
      <c r="A12" s="1"/>
      <c r="B12" s="1"/>
      <c r="C12" s="22"/>
      <c r="D12" s="22"/>
      <c r="E12" s="22"/>
      <c r="F12" s="22"/>
      <c r="G12" s="22"/>
      <c r="H12" s="22"/>
      <c r="I12" s="22"/>
      <c r="J12" s="22"/>
      <c r="K12" s="22"/>
      <c r="L12" s="22"/>
      <c r="M12" s="22"/>
      <c r="N12" s="22"/>
      <c r="O12" s="22"/>
      <c r="P12" s="22"/>
      <c r="Q12" s="22"/>
      <c r="R12" s="22"/>
      <c r="S12" s="22"/>
      <c r="T12" s="22"/>
      <c r="U12" s="22"/>
      <c r="V12" s="22"/>
      <c r="W12" s="22"/>
      <c r="X12" s="22"/>
      <c r="Y12" s="1"/>
      <c r="Z12" s="1"/>
    </row>
    <row r="13" spans="1:26" ht="68.75" customHeight="1" x14ac:dyDescent="0.15">
      <c r="A13" s="1"/>
      <c r="B13" s="1"/>
      <c r="C13" s="22"/>
      <c r="D13" s="22"/>
      <c r="E13" s="22"/>
      <c r="F13" s="22"/>
      <c r="G13" s="22"/>
      <c r="H13" s="22"/>
      <c r="I13" s="22"/>
      <c r="J13" s="22"/>
      <c r="K13" s="22"/>
      <c r="L13" s="22"/>
      <c r="M13" s="22"/>
      <c r="N13" s="22"/>
      <c r="O13" s="22"/>
      <c r="P13" s="22"/>
      <c r="Q13" s="22"/>
      <c r="R13" s="22"/>
      <c r="S13" s="22"/>
      <c r="T13" s="22"/>
      <c r="U13" s="22"/>
      <c r="V13" s="22"/>
      <c r="W13" s="22"/>
      <c r="X13" s="22"/>
      <c r="Y13" s="1"/>
      <c r="Z13" s="1"/>
    </row>
    <row r="14" spans="1:26" ht="68.75" customHeight="1" x14ac:dyDescent="0.15">
      <c r="A14" s="1"/>
      <c r="B14" s="1"/>
      <c r="C14" s="22"/>
      <c r="D14" s="22"/>
      <c r="E14" s="22"/>
      <c r="F14" s="22"/>
      <c r="G14" s="22"/>
      <c r="H14" s="22"/>
      <c r="I14" s="22"/>
      <c r="J14" s="22"/>
      <c r="K14" s="22"/>
      <c r="L14" s="22"/>
      <c r="M14" s="22"/>
      <c r="N14" s="22"/>
      <c r="O14" s="22"/>
      <c r="P14" s="22"/>
      <c r="Q14" s="22"/>
      <c r="R14" s="22"/>
      <c r="S14" s="22"/>
      <c r="T14" s="22"/>
      <c r="U14" s="22"/>
      <c r="V14" s="22"/>
      <c r="W14" s="22"/>
      <c r="X14" s="22"/>
      <c r="Y14" s="1"/>
      <c r="Z14" s="1"/>
    </row>
    <row r="15" spans="1:26" ht="55.25" customHeight="1" x14ac:dyDescent="0.15">
      <c r="A15" s="1"/>
      <c r="B15" s="1"/>
      <c r="C15" s="22"/>
      <c r="D15" s="22"/>
      <c r="E15" s="22"/>
      <c r="F15" s="22"/>
      <c r="G15" s="22"/>
      <c r="H15" s="22"/>
      <c r="I15" s="22"/>
      <c r="J15" s="22"/>
      <c r="K15" s="22"/>
      <c r="L15" s="22"/>
      <c r="M15" s="22"/>
      <c r="N15" s="22"/>
      <c r="O15" s="22"/>
      <c r="P15" s="22"/>
      <c r="Q15" s="22"/>
      <c r="R15" s="22"/>
      <c r="S15" s="22"/>
      <c r="T15" s="22"/>
      <c r="U15" s="22"/>
      <c r="V15" s="22"/>
      <c r="W15" s="22"/>
      <c r="X15" s="22"/>
      <c r="Y15" s="1"/>
      <c r="Z15" s="1"/>
    </row>
    <row r="16" spans="1:26" ht="55.25" customHeight="1" x14ac:dyDescent="0.15">
      <c r="A16" s="1"/>
      <c r="B16" s="1"/>
      <c r="C16" s="22"/>
      <c r="D16" s="22"/>
      <c r="E16" s="22"/>
      <c r="F16" s="22"/>
      <c r="G16" s="22"/>
      <c r="H16" s="22"/>
      <c r="I16" s="22"/>
      <c r="J16" s="22"/>
      <c r="K16" s="22"/>
      <c r="L16" s="22"/>
      <c r="M16" s="22"/>
      <c r="N16" s="22"/>
      <c r="O16" s="22"/>
      <c r="P16" s="22"/>
      <c r="Q16" s="22"/>
      <c r="R16" s="22"/>
      <c r="S16" s="22"/>
      <c r="T16" s="22"/>
      <c r="U16" s="22"/>
      <c r="V16" s="22"/>
      <c r="W16" s="22"/>
      <c r="X16" s="22"/>
      <c r="Y16" s="1"/>
      <c r="Z16" s="1"/>
    </row>
    <row r="17" spans="1:26" ht="55.25" customHeight="1" x14ac:dyDescent="0.15">
      <c r="A17" s="1"/>
      <c r="B17" s="1"/>
      <c r="C17" s="22"/>
      <c r="D17" s="22"/>
      <c r="E17" s="22"/>
      <c r="F17" s="22"/>
      <c r="G17" s="22"/>
      <c r="H17" s="22"/>
      <c r="I17" s="22"/>
      <c r="J17" s="22"/>
      <c r="K17" s="22"/>
      <c r="L17" s="22"/>
      <c r="M17" s="22"/>
      <c r="N17" s="22"/>
      <c r="O17" s="22"/>
      <c r="P17" s="22"/>
      <c r="Q17" s="22"/>
      <c r="R17" s="22"/>
      <c r="S17" s="22"/>
      <c r="T17" s="22"/>
      <c r="U17" s="22"/>
      <c r="V17" s="22"/>
      <c r="W17" s="22"/>
      <c r="X17" s="22"/>
      <c r="Y17" s="1"/>
      <c r="Z17" s="1"/>
    </row>
    <row r="18" spans="1:26" ht="55.25" customHeight="1" x14ac:dyDescent="0.15">
      <c r="A18" s="1"/>
      <c r="B18" s="1"/>
      <c r="C18" s="22"/>
      <c r="D18" s="22"/>
      <c r="E18" s="22"/>
      <c r="F18" s="22"/>
      <c r="G18" s="22"/>
      <c r="H18" s="22"/>
      <c r="I18" s="22"/>
      <c r="J18" s="22"/>
      <c r="K18" s="22"/>
      <c r="L18" s="22"/>
      <c r="M18" s="22"/>
      <c r="N18" s="22"/>
      <c r="O18" s="22"/>
      <c r="P18" s="22"/>
      <c r="Q18" s="22"/>
      <c r="R18" s="22"/>
      <c r="S18" s="22"/>
      <c r="T18" s="22"/>
      <c r="U18" s="22"/>
      <c r="V18" s="22"/>
      <c r="W18" s="22"/>
      <c r="X18" s="22"/>
      <c r="Y18" s="1"/>
      <c r="Z18" s="1"/>
    </row>
    <row r="19" spans="1:26" ht="13" x14ac:dyDescent="0.15"/>
    <row r="20" spans="1:26" ht="13" x14ac:dyDescent="0.15"/>
  </sheetData>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23"/>
  <sheetViews>
    <sheetView showGridLines="0" zoomScaleNormal="100" workbookViewId="0">
      <pane ySplit="3" topLeftCell="A4" activePane="bottomLeft" state="frozen"/>
      <selection pane="bottomLeft" activeCell="O48" sqref="O48"/>
    </sheetView>
  </sheetViews>
  <sheetFormatPr baseColWidth="10" defaultColWidth="8.6640625" defaultRowHeight="15" customHeight="1" x14ac:dyDescent="0.15"/>
  <cols>
    <col min="1" max="1" width="28" customWidth="1"/>
    <col min="2" max="2" width="32" customWidth="1"/>
    <col min="3" max="3" width="33.1640625" customWidth="1"/>
    <col min="4" max="4" width="14" customWidth="1"/>
    <col min="5" max="5" width="16" customWidth="1"/>
    <col min="6" max="6" width="22" customWidth="1"/>
    <col min="7" max="7" width="21" customWidth="1"/>
    <col min="8" max="8" width="54.6640625" customWidth="1"/>
    <col min="9" max="9" width="42.6640625" customWidth="1"/>
    <col min="10" max="11" width="55" customWidth="1"/>
  </cols>
  <sheetData>
    <row r="1" spans="1:10" ht="17.25" customHeight="1" x14ac:dyDescent="0.2">
      <c r="A1" s="2" t="s">
        <v>624</v>
      </c>
    </row>
    <row r="2" spans="1:10" ht="24" customHeight="1" x14ac:dyDescent="0.2">
      <c r="A2" s="141" t="s">
        <v>625</v>
      </c>
      <c r="B2" s="134"/>
      <c r="C2" s="134"/>
      <c r="D2" s="134"/>
      <c r="E2" s="134"/>
      <c r="F2" s="134"/>
      <c r="G2" s="134"/>
      <c r="H2" s="134"/>
      <c r="I2" s="134"/>
      <c r="J2" s="134"/>
    </row>
    <row r="3" spans="1:10" ht="15" customHeight="1" x14ac:dyDescent="0.15">
      <c r="A3" s="5" t="s">
        <v>94</v>
      </c>
      <c r="B3" s="5" t="s">
        <v>95</v>
      </c>
      <c r="C3" s="5" t="s">
        <v>626</v>
      </c>
      <c r="D3" s="5" t="s">
        <v>29</v>
      </c>
      <c r="E3" s="5" t="s">
        <v>46</v>
      </c>
      <c r="F3" s="5" t="s">
        <v>218</v>
      </c>
      <c r="G3" s="5" t="s">
        <v>448</v>
      </c>
      <c r="H3" s="5" t="s">
        <v>241</v>
      </c>
      <c r="I3" s="5" t="s">
        <v>242</v>
      </c>
      <c r="J3" s="5" t="s">
        <v>627</v>
      </c>
    </row>
    <row r="4" spans="1:10" ht="31.5" customHeight="1" x14ac:dyDescent="0.15">
      <c r="A4" s="1" t="str">
        <f>'04_Matriz_Ponderacion'!B30</f>
        <v>Gasoducto Troncal Oriental</v>
      </c>
      <c r="B4" s="1" t="str">
        <f>'04_Matriz_Ponderacion'!C30</f>
        <v>Gasoducto Oriente . Occidente</v>
      </c>
      <c r="C4" s="1" t="str">
        <f>'04_Matriz_Ponderacion'!E30</f>
        <v>Estaciones, medidores y cromatógrafo H2</v>
      </c>
      <c r="D4" s="21" t="str">
        <f>'04_Matriz_Ponderacion'!H30</f>
        <v>Faltante</v>
      </c>
      <c r="E4" s="18">
        <f>'04_Matriz_Ponderacion'!I30</f>
        <v>4</v>
      </c>
      <c r="F4" s="18">
        <f>'04_Matriz_Ponderacion'!J30</f>
        <v>1.5</v>
      </c>
      <c r="G4" s="18">
        <f>'04_Matriz_Ponderacion'!AJ30</f>
        <v>1.0935000000000001</v>
      </c>
      <c r="H4" s="1" t="str">
        <f>'04_Matriz_Ponderacion'!X30</f>
        <v>Muy alto potencial: medición, regulación y cromatografía</v>
      </c>
      <c r="I4" s="1" t="str">
        <f>'04_Matriz_Ponderacion'!Y30</f>
        <v>Calibración, verificación y control operativo</v>
      </c>
      <c r="J4" s="1" t="s">
        <v>628</v>
      </c>
    </row>
    <row r="5" spans="1:10" ht="31.5" customHeight="1" x14ac:dyDescent="0.15">
      <c r="A5" s="1" t="str">
        <f>'04_Matriz_Ponderacion'!B6</f>
        <v>Gasoducto Troncal Oriental</v>
      </c>
      <c r="B5" s="1" t="str">
        <f>'04_Matriz_Ponderacion'!C6</f>
        <v>Gasoducto Oriente . Occidente</v>
      </c>
      <c r="C5" s="1" t="str">
        <f>'04_Matriz_Ponderacion'!E6</f>
        <v>Caudal promedio / energía objetivo</v>
      </c>
      <c r="D5" s="21" t="str">
        <f>'04_Matriz_Ponderacion'!H6</f>
        <v>Faltante</v>
      </c>
      <c r="E5" s="18">
        <f>'04_Matriz_Ponderacion'!I6</f>
        <v>4</v>
      </c>
      <c r="F5" s="18">
        <f>'04_Matriz_Ponderacion'!J6</f>
        <v>1.5</v>
      </c>
      <c r="G5" s="18">
        <f>'04_Matriz_Ponderacion'!AJ6</f>
        <v>0.59400000000000008</v>
      </c>
      <c r="H5" s="1" t="str">
        <f>'04_Matriz_Ponderacion'!X6</f>
        <v>Alta sensibilidad en compresión, looping y sizing</v>
      </c>
      <c r="I5" s="1" t="str">
        <f>'04_Matriz_Ponderacion'!Y6</f>
        <v>Alta sensibilidad en energía eléctrica/fuel gas</v>
      </c>
      <c r="J5" s="1" t="s">
        <v>629</v>
      </c>
    </row>
    <row r="6" spans="1:10" ht="31.5" customHeight="1" x14ac:dyDescent="0.15">
      <c r="A6" s="1" t="str">
        <f>'04_Matriz_Ponderacion'!B8</f>
        <v>Gasoducto Troncal Oriental</v>
      </c>
      <c r="B6" s="1" t="str">
        <f>'04_Matriz_Ponderacion'!C8</f>
        <v>Gasoducto Oriente . Occidente</v>
      </c>
      <c r="C6" s="1" t="str">
        <f>'04_Matriz_Ponderacion'!E8</f>
        <v>Medición comercial / cromatógrafo apto para H2</v>
      </c>
      <c r="D6" s="21" t="str">
        <f>'04_Matriz_Ponderacion'!H8</f>
        <v>Faltante</v>
      </c>
      <c r="E6" s="18">
        <f>'04_Matriz_Ponderacion'!I8</f>
        <v>4</v>
      </c>
      <c r="F6" s="18">
        <f>'04_Matriz_Ponderacion'!J8</f>
        <v>1.5</v>
      </c>
      <c r="G6" s="18">
        <f>'04_Matriz_Ponderacion'!AJ8</f>
        <v>0.29700000000000004</v>
      </c>
      <c r="H6" s="1" t="str">
        <f>'04_Matriz_Ponderacion'!X8</f>
        <v>Medio-alto: retrofit o reemplazo de medición/cromatografía</v>
      </c>
      <c r="I6" s="1" t="str">
        <f>'04_Matriz_Ponderacion'!Y8</f>
        <v>Calibración y verificación metrológica</v>
      </c>
      <c r="J6" s="1" t="s">
        <v>630</v>
      </c>
    </row>
    <row r="7" spans="1:10" ht="31.5" customHeight="1" x14ac:dyDescent="0.15">
      <c r="A7" s="1" t="str">
        <f>'04_Matriz_Ponderacion'!B31</f>
        <v>Gasoducto Troncal Oriental</v>
      </c>
      <c r="B7" s="1" t="str">
        <f>'04_Matriz_Ponderacion'!C31</f>
        <v>Gasoducto Oriente . Occidente</v>
      </c>
      <c r="C7" s="1" t="str">
        <f>'04_Matriz_Ponderacion'!E31</f>
        <v>Restricciones de usuarios finales / calidad de gas</v>
      </c>
      <c r="D7" s="21" t="str">
        <f>'04_Matriz_Ponderacion'!H31</f>
        <v>Faltante</v>
      </c>
      <c r="E7" s="18">
        <f>'04_Matriz_Ponderacion'!I31</f>
        <v>4</v>
      </c>
      <c r="F7" s="18">
        <f>'04_Matriz_Ponderacion'!J31</f>
        <v>1.5</v>
      </c>
      <c r="G7" s="18">
        <f>'04_Matriz_Ponderacion'!AJ31</f>
        <v>0.20400000000000004</v>
      </c>
      <c r="H7" s="1" t="str">
        <f>'04_Matriz_Ponderacion'!X31</f>
        <v>Puede requerir segregación o tratamiento adicional</v>
      </c>
      <c r="I7" s="1" t="str">
        <f>'04_Matriz_Ponderacion'!Y31</f>
        <v>Seguimiento contractual y de calidad</v>
      </c>
      <c r="J7" s="1" t="s">
        <v>631</v>
      </c>
    </row>
    <row r="8" spans="1:10" ht="31.5" customHeight="1" x14ac:dyDescent="0.15">
      <c r="A8" s="1" t="str">
        <f>'04_Matriz_Ponderacion'!B7</f>
        <v>Gasoducto Troncal Oriental</v>
      </c>
      <c r="B8" s="1" t="str">
        <f>'04_Matriz_Ponderacion'!C7</f>
        <v>Gasoducto Oriente . Occidente</v>
      </c>
      <c r="C8" s="1" t="str">
        <f>'04_Matriz_Ponderacion'!E7</f>
        <v>Perfil de demanda / factor de carga</v>
      </c>
      <c r="D8" s="21" t="str">
        <f>'04_Matriz_Ponderacion'!H7</f>
        <v>Faltante</v>
      </c>
      <c r="E8" s="18">
        <f>'04_Matriz_Ponderacion'!I7</f>
        <v>4</v>
      </c>
      <c r="F8" s="18">
        <f>'04_Matriz_Ponderacion'!J7</f>
        <v>1.5</v>
      </c>
      <c r="G8" s="18">
        <f>'04_Matriz_Ponderacion'!AJ7</f>
        <v>0.19800000000000001</v>
      </c>
      <c r="H8" s="1" t="str">
        <f>'04_Matriz_Ponderacion'!X7</f>
        <v>Media: afecta dimensionamiento fino</v>
      </c>
      <c r="I8" s="1" t="str">
        <f>'04_Matriz_Ponderacion'!Y7</f>
        <v>Alta: horas equivalentes de compresión</v>
      </c>
      <c r="J8" s="1" t="s">
        <v>632</v>
      </c>
    </row>
    <row r="9" spans="1:10" ht="31.5" customHeight="1" x14ac:dyDescent="0.15">
      <c r="A9" s="1" t="str">
        <f>'04_Matriz_Ponderacion'!B33</f>
        <v>Gasoducto Troncal Oriental</v>
      </c>
      <c r="B9" s="1" t="str">
        <f>'04_Matriz_Ponderacion'!C33</f>
        <v>Gasoducto Oriente . Occidente</v>
      </c>
      <c r="C9" s="1" t="str">
        <f>'04_Matriz_Ponderacion'!E33</f>
        <v>Permisos / seguridad local / lineamientos regulatorios</v>
      </c>
      <c r="D9" s="21" t="str">
        <f>'04_Matriz_Ponderacion'!H33</f>
        <v>Faltante</v>
      </c>
      <c r="E9" s="18">
        <f>'04_Matriz_Ponderacion'!I33</f>
        <v>3</v>
      </c>
      <c r="F9" s="18">
        <f>'04_Matriz_Ponderacion'!J33</f>
        <v>1.5</v>
      </c>
      <c r="G9" s="18">
        <f>'04_Matriz_Ponderacion'!AJ33</f>
        <v>0.11475</v>
      </c>
      <c r="H9" s="1" t="str">
        <f>'04_Matriz_Ponderacion'!X33</f>
        <v>Estudios, permisos y adecuaciones de seguridad</v>
      </c>
      <c r="I9" s="1" t="str">
        <f>'04_Matriz_Ponderacion'!Y33</f>
        <v>Monitoreo, auditoría y cumplimiento</v>
      </c>
      <c r="J9" s="1" t="s">
        <v>633</v>
      </c>
    </row>
    <row r="10" spans="1:10" ht="31.5" customHeight="1" x14ac:dyDescent="0.15">
      <c r="A10" s="1"/>
      <c r="B10" s="1"/>
      <c r="C10" s="1"/>
      <c r="D10" s="21"/>
      <c r="E10" s="18"/>
      <c r="F10" s="18"/>
      <c r="G10" s="18"/>
      <c r="H10" s="1"/>
      <c r="I10" s="1"/>
      <c r="J10" s="1"/>
    </row>
    <row r="11" spans="1:10" ht="31.5" customHeight="1" x14ac:dyDescent="0.15">
      <c r="A11" s="1"/>
      <c r="B11" s="1"/>
      <c r="C11" s="1"/>
      <c r="D11" s="21"/>
      <c r="E11" s="18"/>
      <c r="F11" s="18"/>
      <c r="G11" s="18"/>
      <c r="H11" s="1"/>
      <c r="I11" s="1"/>
      <c r="J11" s="1"/>
    </row>
    <row r="12" spans="1:10" ht="31.5" customHeight="1" x14ac:dyDescent="0.15">
      <c r="A12" s="1"/>
      <c r="B12" s="1"/>
      <c r="C12" s="1"/>
      <c r="D12" s="21"/>
      <c r="E12" s="18"/>
      <c r="F12" s="18"/>
      <c r="G12" s="18"/>
      <c r="H12" s="1"/>
      <c r="I12" s="1"/>
      <c r="J12" s="1"/>
    </row>
    <row r="13" spans="1:10" ht="31.5" customHeight="1" x14ac:dyDescent="0.15">
      <c r="A13" s="1"/>
      <c r="B13" s="1"/>
      <c r="C13" s="1"/>
      <c r="D13" s="21"/>
      <c r="E13" s="18"/>
      <c r="F13" s="18"/>
      <c r="G13" s="18"/>
      <c r="H13" s="1"/>
      <c r="I13" s="1"/>
      <c r="J13" s="1"/>
    </row>
    <row r="14" spans="1:10" ht="31.5" customHeight="1" x14ac:dyDescent="0.15">
      <c r="A14" s="1"/>
      <c r="B14" s="1"/>
      <c r="C14" s="1"/>
      <c r="D14" s="21"/>
      <c r="E14" s="18"/>
      <c r="F14" s="18"/>
      <c r="G14" s="18"/>
      <c r="H14" s="1"/>
      <c r="I14" s="1"/>
      <c r="J14" s="1"/>
    </row>
    <row r="15" spans="1:10" ht="31.5" customHeight="1" x14ac:dyDescent="0.15">
      <c r="A15" s="1"/>
      <c r="B15" s="1"/>
      <c r="C15" s="1"/>
      <c r="D15" s="21"/>
      <c r="E15" s="18"/>
      <c r="F15" s="18"/>
      <c r="G15" s="18"/>
      <c r="H15" s="1"/>
      <c r="I15" s="1"/>
      <c r="J15" s="1"/>
    </row>
    <row r="16" spans="1:10" ht="31.5" customHeight="1" x14ac:dyDescent="0.15">
      <c r="A16" s="1"/>
      <c r="B16" s="1"/>
      <c r="C16" s="1"/>
      <c r="D16" s="21"/>
      <c r="E16" s="18"/>
      <c r="F16" s="18"/>
      <c r="G16" s="18"/>
      <c r="H16" s="1"/>
      <c r="I16" s="1"/>
      <c r="J16" s="1"/>
    </row>
    <row r="17" spans="1:10" ht="31.5" customHeight="1" x14ac:dyDescent="0.15">
      <c r="A17" s="1"/>
      <c r="B17" s="1"/>
      <c r="C17" s="1"/>
      <c r="D17" s="21"/>
      <c r="E17" s="18"/>
      <c r="F17" s="18"/>
      <c r="G17" s="18"/>
      <c r="H17" s="1"/>
      <c r="I17" s="1"/>
      <c r="J17" s="1"/>
    </row>
    <row r="18" spans="1:10" ht="31.5" customHeight="1" x14ac:dyDescent="0.15">
      <c r="A18" s="1"/>
      <c r="B18" s="1"/>
      <c r="C18" s="1"/>
      <c r="D18" s="21"/>
      <c r="E18" s="18"/>
      <c r="F18" s="18"/>
      <c r="G18" s="18"/>
      <c r="H18" s="1"/>
      <c r="I18" s="1"/>
      <c r="J18" s="1"/>
    </row>
    <row r="19" spans="1:10" ht="31.5" customHeight="1" x14ac:dyDescent="0.15">
      <c r="A19" s="1"/>
      <c r="B19" s="1"/>
      <c r="C19" s="1"/>
      <c r="D19" s="21"/>
      <c r="E19" s="18"/>
      <c r="F19" s="18"/>
      <c r="G19" s="18"/>
      <c r="H19" s="1"/>
      <c r="I19" s="1"/>
      <c r="J19" s="1"/>
    </row>
    <row r="20" spans="1:10" ht="31.5" customHeight="1" x14ac:dyDescent="0.15">
      <c r="A20" s="1"/>
      <c r="B20" s="1"/>
      <c r="C20" s="1"/>
      <c r="D20" s="21"/>
      <c r="E20" s="18"/>
      <c r="F20" s="18"/>
      <c r="G20" s="18"/>
      <c r="H20" s="1"/>
      <c r="I20" s="1"/>
      <c r="J20" s="1"/>
    </row>
    <row r="21" spans="1:10" ht="31.5" customHeight="1" x14ac:dyDescent="0.15">
      <c r="A21" s="1"/>
      <c r="B21" s="1"/>
      <c r="C21" s="1"/>
      <c r="D21" s="21"/>
      <c r="E21" s="18"/>
      <c r="F21" s="18"/>
      <c r="G21" s="18"/>
      <c r="H21" s="1"/>
      <c r="I21" s="1"/>
      <c r="J21" s="1"/>
    </row>
    <row r="22" spans="1:10" ht="31.5" customHeight="1" x14ac:dyDescent="0.15">
      <c r="A22" s="1"/>
      <c r="B22" s="1"/>
      <c r="C22" s="1"/>
      <c r="D22" s="21"/>
      <c r="E22" s="18"/>
      <c r="F22" s="18"/>
      <c r="G22" s="18"/>
      <c r="H22" s="1"/>
      <c r="I22" s="1"/>
      <c r="J22" s="1"/>
    </row>
    <row r="23" spans="1:10" ht="31.5" customHeight="1" x14ac:dyDescent="0.15">
      <c r="A23" s="1"/>
      <c r="B23" s="1"/>
      <c r="C23" s="1"/>
      <c r="D23" s="21"/>
      <c r="E23" s="18"/>
      <c r="F23" s="18"/>
      <c r="G23" s="18"/>
      <c r="H23" s="1"/>
      <c r="I23" s="1"/>
      <c r="J23" s="1"/>
    </row>
    <row r="24" spans="1:10" ht="31.5" customHeight="1" x14ac:dyDescent="0.15">
      <c r="A24" s="1"/>
      <c r="B24" s="1"/>
      <c r="C24" s="1"/>
      <c r="D24" s="21"/>
      <c r="E24" s="18"/>
      <c r="F24" s="18"/>
      <c r="G24" s="18"/>
      <c r="H24" s="1"/>
      <c r="I24" s="1"/>
      <c r="J24" s="1"/>
    </row>
    <row r="25" spans="1:10" ht="31.5" customHeight="1" x14ac:dyDescent="0.15">
      <c r="A25" s="1"/>
      <c r="B25" s="1"/>
      <c r="C25" s="1"/>
      <c r="D25" s="21"/>
      <c r="E25" s="18"/>
      <c r="F25" s="18"/>
      <c r="G25" s="18"/>
      <c r="H25" s="1"/>
      <c r="I25" s="1"/>
      <c r="J25" s="1"/>
    </row>
    <row r="26" spans="1:10" ht="31.5" customHeight="1" x14ac:dyDescent="0.15">
      <c r="A26" s="1"/>
      <c r="B26" s="1"/>
      <c r="C26" s="1"/>
      <c r="D26" s="21"/>
      <c r="E26" s="18"/>
      <c r="F26" s="18"/>
      <c r="G26" s="18"/>
      <c r="H26" s="1"/>
      <c r="I26" s="1"/>
      <c r="J26" s="1"/>
    </row>
    <row r="27" spans="1:10" ht="31.5" customHeight="1" x14ac:dyDescent="0.15">
      <c r="A27" s="1"/>
      <c r="B27" s="1"/>
      <c r="C27" s="1"/>
      <c r="D27" s="21"/>
      <c r="E27" s="18"/>
      <c r="F27" s="18"/>
      <c r="G27" s="18"/>
      <c r="H27" s="1"/>
      <c r="I27" s="1"/>
      <c r="J27" s="1"/>
    </row>
    <row r="28" spans="1:10" ht="31.5" customHeight="1" x14ac:dyDescent="0.15">
      <c r="A28" s="1"/>
      <c r="B28" s="1"/>
      <c r="C28" s="1"/>
      <c r="D28" s="21"/>
      <c r="E28" s="18"/>
      <c r="F28" s="18"/>
      <c r="G28" s="18"/>
      <c r="H28" s="1"/>
      <c r="I28" s="1"/>
      <c r="J28" s="1"/>
    </row>
    <row r="29" spans="1:10" ht="31.5" customHeight="1" x14ac:dyDescent="0.15">
      <c r="A29" s="1"/>
      <c r="B29" s="1"/>
      <c r="C29" s="1"/>
      <c r="D29" s="21"/>
      <c r="E29" s="18"/>
      <c r="F29" s="18"/>
      <c r="G29" s="18"/>
      <c r="H29" s="1"/>
      <c r="I29" s="1"/>
      <c r="J29" s="1"/>
    </row>
    <row r="30" spans="1:10" ht="31.5" customHeight="1" x14ac:dyDescent="0.15">
      <c r="A30" s="1"/>
      <c r="B30" s="1"/>
      <c r="C30" s="1"/>
      <c r="D30" s="21"/>
      <c r="E30" s="18"/>
      <c r="F30" s="18"/>
      <c r="G30" s="18"/>
      <c r="H30" s="1"/>
      <c r="I30" s="1"/>
      <c r="J30" s="1"/>
    </row>
    <row r="31" spans="1:10" ht="31.5" customHeight="1" x14ac:dyDescent="0.15">
      <c r="A31" s="1"/>
      <c r="B31" s="1"/>
      <c r="C31" s="1"/>
      <c r="D31" s="21"/>
      <c r="E31" s="18"/>
      <c r="F31" s="18"/>
      <c r="G31" s="18"/>
      <c r="H31" s="1"/>
      <c r="I31" s="1"/>
      <c r="J31" s="1"/>
    </row>
    <row r="32" spans="1:10" ht="31.5" customHeight="1" x14ac:dyDescent="0.15">
      <c r="A32" s="1"/>
      <c r="B32" s="1"/>
      <c r="C32" s="1"/>
      <c r="D32" s="21"/>
      <c r="E32" s="18"/>
      <c r="F32" s="18"/>
      <c r="G32" s="18"/>
      <c r="H32" s="1"/>
      <c r="I32" s="1"/>
      <c r="J32" s="1"/>
    </row>
    <row r="33" spans="1:10" ht="31.5" customHeight="1" x14ac:dyDescent="0.15">
      <c r="A33" s="1"/>
      <c r="B33" s="1"/>
      <c r="C33" s="1"/>
      <c r="D33" s="21"/>
      <c r="E33" s="18"/>
      <c r="F33" s="18"/>
      <c r="G33" s="18"/>
      <c r="H33" s="1"/>
      <c r="I33" s="1"/>
      <c r="J33" s="1"/>
    </row>
    <row r="34" spans="1:10" ht="31.5" customHeight="1" x14ac:dyDescent="0.15">
      <c r="A34" s="1"/>
      <c r="B34" s="1"/>
      <c r="C34" s="1"/>
      <c r="D34" s="21"/>
      <c r="E34" s="18"/>
      <c r="F34" s="18"/>
      <c r="G34" s="18"/>
      <c r="H34" s="1"/>
      <c r="I34" s="1"/>
      <c r="J34" s="1"/>
    </row>
    <row r="35" spans="1:10" ht="31.5" customHeight="1" x14ac:dyDescent="0.15">
      <c r="A35" s="1"/>
      <c r="B35" s="1"/>
      <c r="C35" s="1"/>
      <c r="D35" s="21"/>
      <c r="E35" s="18"/>
      <c r="F35" s="18"/>
      <c r="G35" s="18"/>
      <c r="H35" s="1"/>
      <c r="I35" s="1"/>
      <c r="J35" s="1"/>
    </row>
    <row r="36" spans="1:10" ht="31.5" customHeight="1" x14ac:dyDescent="0.15">
      <c r="A36" s="1"/>
      <c r="B36" s="1"/>
      <c r="C36" s="1"/>
      <c r="D36" s="21"/>
      <c r="E36" s="18"/>
      <c r="F36" s="18"/>
      <c r="G36" s="18"/>
      <c r="H36" s="1"/>
      <c r="I36" s="1"/>
      <c r="J36" s="1"/>
    </row>
    <row r="37" spans="1:10" ht="31.5" customHeight="1" x14ac:dyDescent="0.15">
      <c r="A37" s="1"/>
      <c r="B37" s="1"/>
      <c r="C37" s="1"/>
      <c r="D37" s="21"/>
      <c r="E37" s="18"/>
      <c r="F37" s="18"/>
      <c r="G37" s="18"/>
      <c r="H37" s="1"/>
      <c r="I37" s="1"/>
      <c r="J37" s="1"/>
    </row>
    <row r="38" spans="1:10" ht="31.5" customHeight="1" x14ac:dyDescent="0.15">
      <c r="A38" s="1"/>
      <c r="B38" s="1"/>
      <c r="C38" s="1"/>
      <c r="D38" s="21"/>
      <c r="E38" s="18"/>
      <c r="F38" s="18"/>
      <c r="G38" s="18"/>
      <c r="H38" s="1"/>
      <c r="I38" s="1"/>
      <c r="J38" s="1"/>
    </row>
    <row r="39" spans="1:10" ht="31.5" customHeight="1" x14ac:dyDescent="0.15">
      <c r="A39" s="1"/>
      <c r="B39" s="1"/>
      <c r="C39" s="1"/>
      <c r="D39" s="21"/>
      <c r="E39" s="18"/>
      <c r="F39" s="18"/>
      <c r="G39" s="18"/>
      <c r="H39" s="1"/>
      <c r="I39" s="1"/>
      <c r="J39" s="1"/>
    </row>
    <row r="40" spans="1:10" ht="31.5" customHeight="1" x14ac:dyDescent="0.15">
      <c r="A40" s="1"/>
      <c r="B40" s="1"/>
      <c r="C40" s="1"/>
      <c r="D40" s="21"/>
      <c r="E40" s="18"/>
      <c r="F40" s="18"/>
      <c r="G40" s="18"/>
      <c r="H40" s="1"/>
      <c r="I40" s="1"/>
      <c r="J40" s="1"/>
    </row>
    <row r="41" spans="1:10" ht="31.5" customHeight="1" x14ac:dyDescent="0.15">
      <c r="A41" s="1"/>
      <c r="B41" s="1"/>
      <c r="C41" s="1"/>
      <c r="D41" s="21"/>
      <c r="E41" s="18"/>
      <c r="F41" s="18"/>
      <c r="G41" s="18"/>
      <c r="H41" s="1"/>
      <c r="I41" s="1"/>
      <c r="J41" s="1"/>
    </row>
    <row r="42" spans="1:10" ht="31.5" customHeight="1" x14ac:dyDescent="0.15">
      <c r="A42" s="1"/>
      <c r="B42" s="1"/>
      <c r="C42" s="1"/>
      <c r="D42" s="21"/>
      <c r="E42" s="18"/>
      <c r="F42" s="18"/>
      <c r="G42" s="18"/>
      <c r="H42" s="1"/>
      <c r="I42" s="1"/>
      <c r="J42" s="1"/>
    </row>
    <row r="43" spans="1:10" ht="31.5" customHeight="1" x14ac:dyDescent="0.15">
      <c r="A43" s="1"/>
      <c r="B43" s="1"/>
      <c r="C43" s="1"/>
      <c r="D43" s="21"/>
      <c r="E43" s="18"/>
      <c r="F43" s="18"/>
      <c r="G43" s="18"/>
      <c r="H43" s="1"/>
      <c r="I43" s="1"/>
      <c r="J43" s="1"/>
    </row>
    <row r="44" spans="1:10" ht="31.5" customHeight="1" x14ac:dyDescent="0.15">
      <c r="A44" s="1"/>
      <c r="B44" s="1"/>
      <c r="C44" s="1"/>
      <c r="D44" s="21"/>
      <c r="E44" s="18"/>
      <c r="F44" s="18"/>
      <c r="G44" s="18"/>
      <c r="H44" s="1"/>
      <c r="I44" s="1"/>
      <c r="J44" s="1"/>
    </row>
    <row r="45" spans="1:10" ht="31.5" customHeight="1" x14ac:dyDescent="0.15">
      <c r="A45" s="1"/>
      <c r="B45" s="1"/>
      <c r="C45" s="1"/>
      <c r="D45" s="21"/>
      <c r="E45" s="18"/>
      <c r="F45" s="18"/>
      <c r="G45" s="18"/>
      <c r="H45" s="1"/>
      <c r="I45" s="1"/>
      <c r="J45" s="1"/>
    </row>
    <row r="46" spans="1:10" ht="31.5" customHeight="1" x14ac:dyDescent="0.15">
      <c r="A46" s="1"/>
      <c r="B46" s="1"/>
      <c r="C46" s="1"/>
      <c r="D46" s="21"/>
      <c r="E46" s="18"/>
      <c r="F46" s="18"/>
      <c r="G46" s="18"/>
      <c r="H46" s="1"/>
      <c r="I46" s="1"/>
      <c r="J46" s="1"/>
    </row>
    <row r="47" spans="1:10" ht="31.5" customHeight="1" x14ac:dyDescent="0.15">
      <c r="A47" s="1"/>
      <c r="B47" s="1"/>
      <c r="C47" s="1"/>
      <c r="D47" s="21"/>
      <c r="E47" s="18"/>
      <c r="F47" s="18"/>
      <c r="G47" s="18"/>
      <c r="H47" s="1"/>
      <c r="I47" s="1"/>
      <c r="J47" s="1"/>
    </row>
    <row r="48" spans="1:10" ht="31.5" customHeight="1" x14ac:dyDescent="0.15">
      <c r="A48" s="1"/>
      <c r="B48" s="1"/>
      <c r="C48" s="1"/>
      <c r="D48" s="21"/>
      <c r="E48" s="18"/>
      <c r="F48" s="18"/>
      <c r="G48" s="18"/>
      <c r="H48" s="1"/>
      <c r="I48" s="1"/>
      <c r="J48" s="1"/>
    </row>
    <row r="49" spans="1:10" ht="31.5" customHeight="1" x14ac:dyDescent="0.15">
      <c r="A49" s="1"/>
      <c r="B49" s="1"/>
      <c r="C49" s="1"/>
      <c r="D49" s="21"/>
      <c r="E49" s="18"/>
      <c r="F49" s="18"/>
      <c r="G49" s="18"/>
      <c r="H49" s="1"/>
      <c r="I49" s="1"/>
      <c r="J49" s="1"/>
    </row>
    <row r="50" spans="1:10" ht="31.5" customHeight="1" x14ac:dyDescent="0.15">
      <c r="A50" s="1"/>
      <c r="B50" s="1"/>
      <c r="C50" s="1"/>
      <c r="D50" s="21"/>
      <c r="E50" s="18"/>
      <c r="F50" s="18"/>
      <c r="G50" s="18"/>
      <c r="H50" s="1"/>
      <c r="I50" s="1"/>
      <c r="J50" s="1"/>
    </row>
    <row r="51" spans="1:10" ht="31.5" customHeight="1" x14ac:dyDescent="0.15">
      <c r="A51" s="1"/>
      <c r="B51" s="1"/>
      <c r="C51" s="1"/>
      <c r="D51" s="21"/>
      <c r="E51" s="18"/>
      <c r="F51" s="18"/>
      <c r="G51" s="18"/>
      <c r="H51" s="1"/>
      <c r="I51" s="1"/>
      <c r="J51" s="1"/>
    </row>
    <row r="52" spans="1:10" ht="31.5" customHeight="1" x14ac:dyDescent="0.15">
      <c r="A52" s="1"/>
      <c r="B52" s="1"/>
      <c r="C52" s="1"/>
      <c r="D52" s="21"/>
      <c r="E52" s="18"/>
      <c r="F52" s="18"/>
      <c r="G52" s="18"/>
      <c r="H52" s="1"/>
      <c r="I52" s="1"/>
      <c r="J52" s="1"/>
    </row>
    <row r="53" spans="1:10" ht="31.5" customHeight="1" x14ac:dyDescent="0.15">
      <c r="A53" s="1"/>
      <c r="B53" s="1"/>
      <c r="C53" s="1"/>
      <c r="D53" s="21"/>
      <c r="E53" s="18"/>
      <c r="F53" s="18"/>
      <c r="G53" s="18"/>
      <c r="H53" s="1"/>
      <c r="I53" s="1"/>
      <c r="J53" s="1"/>
    </row>
    <row r="54" spans="1:10" ht="31.5" customHeight="1" x14ac:dyDescent="0.15">
      <c r="A54" s="1"/>
      <c r="B54" s="1"/>
      <c r="C54" s="1"/>
      <c r="D54" s="21"/>
      <c r="E54" s="18"/>
      <c r="F54" s="18"/>
      <c r="G54" s="18"/>
      <c r="H54" s="1"/>
      <c r="I54" s="1"/>
      <c r="J54" s="1"/>
    </row>
    <row r="55" spans="1:10" ht="31.5" customHeight="1" x14ac:dyDescent="0.15">
      <c r="A55" s="1"/>
      <c r="B55" s="1"/>
      <c r="C55" s="1"/>
      <c r="D55" s="21"/>
      <c r="E55" s="18"/>
      <c r="F55" s="18"/>
      <c r="G55" s="18"/>
      <c r="H55" s="1"/>
      <c r="I55" s="1"/>
      <c r="J55" s="1"/>
    </row>
    <row r="56" spans="1:10" ht="31.5" customHeight="1" x14ac:dyDescent="0.15">
      <c r="A56" s="1"/>
      <c r="B56" s="1"/>
      <c r="C56" s="1"/>
      <c r="D56" s="21"/>
      <c r="E56" s="18"/>
      <c r="F56" s="18"/>
      <c r="G56" s="18"/>
      <c r="H56" s="1"/>
      <c r="I56" s="1"/>
      <c r="J56" s="1"/>
    </row>
    <row r="57" spans="1:10" ht="31.5" customHeight="1" x14ac:dyDescent="0.15">
      <c r="A57" s="1"/>
      <c r="B57" s="1"/>
      <c r="C57" s="1"/>
      <c r="D57" s="21"/>
      <c r="E57" s="18"/>
      <c r="F57" s="18"/>
      <c r="G57" s="18"/>
      <c r="H57" s="1"/>
      <c r="I57" s="1"/>
      <c r="J57" s="1"/>
    </row>
    <row r="58" spans="1:10" ht="31.5" customHeight="1" x14ac:dyDescent="0.15">
      <c r="A58" s="1"/>
      <c r="B58" s="1"/>
      <c r="C58" s="1"/>
      <c r="D58" s="21"/>
      <c r="E58" s="18"/>
      <c r="F58" s="18"/>
      <c r="G58" s="18"/>
      <c r="H58" s="1"/>
      <c r="I58" s="1"/>
      <c r="J58" s="1"/>
    </row>
    <row r="59" spans="1:10" ht="31.5" customHeight="1" x14ac:dyDescent="0.15">
      <c r="A59" s="1"/>
      <c r="B59" s="1"/>
      <c r="C59" s="1"/>
      <c r="D59" s="21"/>
      <c r="E59" s="18"/>
      <c r="F59" s="18"/>
      <c r="G59" s="18"/>
      <c r="H59" s="1"/>
      <c r="I59" s="1"/>
      <c r="J59" s="1"/>
    </row>
    <row r="60" spans="1:10" ht="31.5" customHeight="1" x14ac:dyDescent="0.15">
      <c r="A60" s="1"/>
      <c r="B60" s="1"/>
      <c r="C60" s="1"/>
      <c r="D60" s="21"/>
      <c r="E60" s="18"/>
      <c r="F60" s="18"/>
      <c r="G60" s="18"/>
      <c r="H60" s="1"/>
      <c r="I60" s="1"/>
      <c r="J60" s="1"/>
    </row>
    <row r="61" spans="1:10" ht="31.5" customHeight="1" x14ac:dyDescent="0.15">
      <c r="A61" s="1"/>
      <c r="B61" s="1"/>
      <c r="C61" s="1"/>
      <c r="D61" s="21"/>
      <c r="E61" s="18"/>
      <c r="F61" s="18"/>
      <c r="G61" s="18"/>
      <c r="H61" s="1"/>
      <c r="I61" s="1"/>
      <c r="J61" s="1"/>
    </row>
    <row r="62" spans="1:10" ht="31.5" customHeight="1" x14ac:dyDescent="0.15">
      <c r="A62" s="1"/>
      <c r="B62" s="1"/>
      <c r="C62" s="1"/>
      <c r="D62" s="21"/>
      <c r="E62" s="18"/>
      <c r="F62" s="18"/>
      <c r="G62" s="18"/>
      <c r="H62" s="1"/>
      <c r="I62" s="1"/>
      <c r="J62" s="1"/>
    </row>
    <row r="63" spans="1:10" ht="31.5" customHeight="1" x14ac:dyDescent="0.15">
      <c r="A63" s="1"/>
      <c r="B63" s="1"/>
      <c r="C63" s="1"/>
      <c r="D63" s="21"/>
      <c r="E63" s="18"/>
      <c r="F63" s="18"/>
      <c r="G63" s="18"/>
      <c r="H63" s="1"/>
      <c r="I63" s="1"/>
      <c r="J63" s="1"/>
    </row>
    <row r="64" spans="1:10" ht="31.5" customHeight="1" x14ac:dyDescent="0.15">
      <c r="A64" s="1"/>
      <c r="B64" s="1"/>
      <c r="C64" s="1"/>
      <c r="D64" s="21"/>
      <c r="E64" s="18"/>
      <c r="F64" s="18"/>
      <c r="G64" s="18"/>
      <c r="H64" s="1"/>
      <c r="I64" s="1"/>
      <c r="J64" s="1"/>
    </row>
    <row r="65" spans="1:10" ht="31.5" customHeight="1" x14ac:dyDescent="0.15">
      <c r="A65" s="1"/>
      <c r="B65" s="1"/>
      <c r="C65" s="1"/>
      <c r="D65" s="21"/>
      <c r="E65" s="18"/>
      <c r="F65" s="18"/>
      <c r="G65" s="18"/>
      <c r="H65" s="1"/>
      <c r="I65" s="1"/>
      <c r="J65" s="1"/>
    </row>
    <row r="66" spans="1:10" ht="31.5" customHeight="1" x14ac:dyDescent="0.15">
      <c r="A66" s="1"/>
      <c r="B66" s="1"/>
      <c r="C66" s="1"/>
      <c r="D66" s="21"/>
      <c r="E66" s="18"/>
      <c r="F66" s="18"/>
      <c r="G66" s="18"/>
      <c r="H66" s="1"/>
      <c r="I66" s="1"/>
      <c r="J66" s="1"/>
    </row>
    <row r="67" spans="1:10" ht="31.5" customHeight="1" x14ac:dyDescent="0.15">
      <c r="A67" s="1"/>
      <c r="B67" s="1"/>
      <c r="C67" s="1"/>
      <c r="D67" s="21"/>
      <c r="E67" s="18"/>
      <c r="F67" s="18"/>
      <c r="G67" s="18"/>
      <c r="H67" s="1"/>
      <c r="I67" s="1"/>
      <c r="J67" s="1"/>
    </row>
    <row r="68" spans="1:10" ht="31.5" customHeight="1" x14ac:dyDescent="0.15">
      <c r="A68" s="1"/>
      <c r="B68" s="1"/>
      <c r="C68" s="1"/>
      <c r="D68" s="21"/>
      <c r="E68" s="18"/>
      <c r="F68" s="18"/>
      <c r="G68" s="18"/>
      <c r="H68" s="1"/>
      <c r="I68" s="1"/>
      <c r="J68" s="1"/>
    </row>
    <row r="69" spans="1:10" ht="31.5" customHeight="1" x14ac:dyDescent="0.15">
      <c r="A69" s="1"/>
      <c r="B69" s="1"/>
      <c r="C69" s="1"/>
      <c r="D69" s="21"/>
      <c r="E69" s="18"/>
      <c r="F69" s="18"/>
      <c r="G69" s="18"/>
      <c r="H69" s="1"/>
      <c r="I69" s="1"/>
      <c r="J69" s="1"/>
    </row>
    <row r="70" spans="1:10" ht="31.5" customHeight="1" x14ac:dyDescent="0.15">
      <c r="A70" s="1"/>
      <c r="B70" s="1"/>
      <c r="C70" s="1"/>
      <c r="D70" s="21"/>
      <c r="E70" s="18"/>
      <c r="F70" s="18"/>
      <c r="G70" s="18"/>
      <c r="H70" s="1"/>
      <c r="I70" s="1"/>
      <c r="J70" s="1"/>
    </row>
    <row r="71" spans="1:10" ht="31.5" customHeight="1" x14ac:dyDescent="0.15">
      <c r="A71" s="1"/>
      <c r="B71" s="1"/>
      <c r="C71" s="1"/>
      <c r="D71" s="21"/>
      <c r="E71" s="18"/>
      <c r="F71" s="18"/>
      <c r="G71" s="18"/>
      <c r="H71" s="1"/>
      <c r="I71" s="1"/>
      <c r="J71" s="1"/>
    </row>
    <row r="72" spans="1:10" ht="31.5" customHeight="1" x14ac:dyDescent="0.15">
      <c r="A72" s="1"/>
      <c r="B72" s="1"/>
      <c r="C72" s="1"/>
      <c r="D72" s="21"/>
      <c r="E72" s="18"/>
      <c r="F72" s="18"/>
      <c r="G72" s="18"/>
      <c r="H72" s="1"/>
      <c r="I72" s="1"/>
      <c r="J72" s="1"/>
    </row>
    <row r="73" spans="1:10" ht="31.5" customHeight="1" x14ac:dyDescent="0.15">
      <c r="A73" s="1"/>
      <c r="B73" s="1"/>
      <c r="C73" s="1"/>
      <c r="D73" s="21"/>
      <c r="E73" s="18"/>
      <c r="F73" s="18"/>
      <c r="G73" s="18"/>
      <c r="H73" s="1"/>
      <c r="I73" s="1"/>
      <c r="J73" s="1"/>
    </row>
    <row r="74" spans="1:10" ht="31.5" customHeight="1" x14ac:dyDescent="0.15">
      <c r="A74" s="1"/>
      <c r="B74" s="1"/>
      <c r="C74" s="1"/>
      <c r="D74" s="21"/>
      <c r="E74" s="18"/>
      <c r="F74" s="18"/>
      <c r="G74" s="18"/>
      <c r="H74" s="1"/>
      <c r="I74" s="1"/>
      <c r="J74" s="1"/>
    </row>
    <row r="75" spans="1:10" ht="31.5" customHeight="1" x14ac:dyDescent="0.15">
      <c r="A75" s="1"/>
      <c r="B75" s="1"/>
      <c r="C75" s="1"/>
      <c r="D75" s="21"/>
      <c r="E75" s="18"/>
      <c r="F75" s="18"/>
      <c r="G75" s="18"/>
      <c r="H75" s="1"/>
      <c r="I75" s="1"/>
      <c r="J75" s="1"/>
    </row>
    <row r="76" spans="1:10" ht="31.5" customHeight="1" x14ac:dyDescent="0.15">
      <c r="A76" s="1"/>
      <c r="B76" s="1"/>
      <c r="C76" s="1"/>
      <c r="D76" s="21"/>
      <c r="E76" s="18"/>
      <c r="F76" s="18"/>
      <c r="G76" s="18"/>
      <c r="H76" s="1"/>
      <c r="I76" s="1"/>
      <c r="J76" s="1"/>
    </row>
    <row r="77" spans="1:10" ht="31.5" customHeight="1" x14ac:dyDescent="0.15">
      <c r="A77" s="1"/>
      <c r="B77" s="1"/>
      <c r="C77" s="1"/>
      <c r="D77" s="21"/>
      <c r="E77" s="18"/>
      <c r="F77" s="18"/>
      <c r="G77" s="18"/>
      <c r="H77" s="1"/>
      <c r="I77" s="1"/>
      <c r="J77" s="1"/>
    </row>
    <row r="78" spans="1:10" ht="31.5" customHeight="1" x14ac:dyDescent="0.15">
      <c r="A78" s="1"/>
      <c r="B78" s="1"/>
      <c r="C78" s="1"/>
      <c r="D78" s="21"/>
      <c r="E78" s="18"/>
      <c r="F78" s="18"/>
      <c r="G78" s="18"/>
      <c r="H78" s="1"/>
      <c r="I78" s="1"/>
      <c r="J78" s="1"/>
    </row>
    <row r="79" spans="1:10" ht="31.5" customHeight="1" x14ac:dyDescent="0.15">
      <c r="A79" s="1"/>
      <c r="B79" s="1"/>
      <c r="C79" s="1"/>
      <c r="D79" s="21"/>
      <c r="E79" s="18"/>
      <c r="F79" s="18"/>
      <c r="G79" s="18"/>
      <c r="H79" s="1"/>
      <c r="I79" s="1"/>
      <c r="J79" s="1"/>
    </row>
    <row r="80" spans="1:10" ht="31.5" customHeight="1" x14ac:dyDescent="0.15">
      <c r="A80" s="1"/>
      <c r="B80" s="1"/>
      <c r="C80" s="1"/>
      <c r="D80" s="21"/>
      <c r="E80" s="18"/>
      <c r="F80" s="18"/>
      <c r="G80" s="18"/>
      <c r="H80" s="1"/>
      <c r="I80" s="1"/>
      <c r="J80" s="1"/>
    </row>
    <row r="81" spans="1:10" ht="31.5" customHeight="1" x14ac:dyDescent="0.15">
      <c r="A81" s="1"/>
      <c r="B81" s="1"/>
      <c r="C81" s="1"/>
      <c r="D81" s="21"/>
      <c r="E81" s="18"/>
      <c r="F81" s="18"/>
      <c r="G81" s="18"/>
      <c r="H81" s="1"/>
      <c r="I81" s="1"/>
      <c r="J81" s="1"/>
    </row>
    <row r="82" spans="1:10" ht="31.5" customHeight="1" x14ac:dyDescent="0.15">
      <c r="A82" s="1"/>
      <c r="B82" s="1"/>
      <c r="C82" s="1"/>
      <c r="D82" s="21"/>
      <c r="E82" s="18"/>
      <c r="F82" s="18"/>
      <c r="G82" s="18"/>
      <c r="H82" s="1"/>
      <c r="I82" s="1"/>
      <c r="J82" s="1"/>
    </row>
    <row r="83" spans="1:10" ht="31.5" customHeight="1" x14ac:dyDescent="0.15">
      <c r="A83" s="1"/>
      <c r="B83" s="1"/>
      <c r="C83" s="1"/>
      <c r="D83" s="21"/>
      <c r="E83" s="18"/>
      <c r="F83" s="18"/>
      <c r="G83" s="18"/>
      <c r="H83" s="1"/>
      <c r="I83" s="1"/>
      <c r="J83" s="1"/>
    </row>
    <row r="84" spans="1:10" ht="31.5" customHeight="1" x14ac:dyDescent="0.15">
      <c r="A84" s="1"/>
      <c r="B84" s="1"/>
      <c r="C84" s="1"/>
      <c r="D84" s="21"/>
      <c r="E84" s="18"/>
      <c r="F84" s="18"/>
      <c r="G84" s="18"/>
      <c r="H84" s="1"/>
      <c r="I84" s="1"/>
      <c r="J84" s="1"/>
    </row>
    <row r="85" spans="1:10" ht="31.5" customHeight="1" x14ac:dyDescent="0.15">
      <c r="A85" s="1"/>
      <c r="B85" s="1"/>
      <c r="C85" s="1"/>
      <c r="D85" s="21"/>
      <c r="E85" s="18"/>
      <c r="F85" s="18"/>
      <c r="G85" s="18"/>
      <c r="H85" s="1"/>
      <c r="I85" s="1"/>
      <c r="J85" s="1"/>
    </row>
    <row r="86" spans="1:10" ht="31.5" customHeight="1" x14ac:dyDescent="0.15">
      <c r="A86" s="1"/>
      <c r="B86" s="1"/>
      <c r="C86" s="1"/>
      <c r="D86" s="21"/>
      <c r="E86" s="18"/>
      <c r="F86" s="18"/>
      <c r="G86" s="18"/>
      <c r="H86" s="1"/>
      <c r="I86" s="1"/>
      <c r="J86" s="1"/>
    </row>
    <row r="87" spans="1:10" ht="31.5" customHeight="1" x14ac:dyDescent="0.15">
      <c r="A87" s="1"/>
      <c r="B87" s="1"/>
      <c r="C87" s="1"/>
      <c r="D87" s="21"/>
      <c r="E87" s="18"/>
      <c r="F87" s="18"/>
      <c r="G87" s="18"/>
      <c r="H87" s="1"/>
      <c r="I87" s="1"/>
      <c r="J87" s="1"/>
    </row>
    <row r="88" spans="1:10" ht="31.5" customHeight="1" x14ac:dyDescent="0.15">
      <c r="A88" s="1"/>
      <c r="B88" s="1"/>
      <c r="C88" s="1"/>
      <c r="D88" s="21"/>
      <c r="E88" s="18"/>
      <c r="F88" s="18"/>
      <c r="G88" s="18"/>
      <c r="H88" s="1"/>
      <c r="I88" s="1"/>
      <c r="J88" s="1"/>
    </row>
    <row r="89" spans="1:10" ht="31.5" customHeight="1" x14ac:dyDescent="0.15">
      <c r="A89" s="1"/>
      <c r="B89" s="1"/>
      <c r="C89" s="1"/>
      <c r="D89" s="21"/>
      <c r="E89" s="18"/>
      <c r="F89" s="18"/>
      <c r="G89" s="18"/>
      <c r="H89" s="1"/>
      <c r="I89" s="1"/>
      <c r="J89" s="1"/>
    </row>
    <row r="90" spans="1:10" ht="31.5" customHeight="1" x14ac:dyDescent="0.15">
      <c r="A90" s="1"/>
      <c r="B90" s="1"/>
      <c r="C90" s="1"/>
      <c r="D90" s="21"/>
      <c r="E90" s="18"/>
      <c r="F90" s="18"/>
      <c r="G90" s="18"/>
      <c r="H90" s="1"/>
      <c r="I90" s="1"/>
      <c r="J90" s="1"/>
    </row>
    <row r="91" spans="1:10" ht="31.5" customHeight="1" x14ac:dyDescent="0.15">
      <c r="A91" s="1"/>
      <c r="B91" s="1"/>
      <c r="C91" s="1"/>
      <c r="D91" s="21"/>
      <c r="E91" s="18"/>
      <c r="F91" s="18"/>
      <c r="G91" s="18"/>
      <c r="H91" s="1"/>
      <c r="I91" s="1"/>
      <c r="J91" s="1"/>
    </row>
    <row r="92" spans="1:10" ht="31.5" customHeight="1" x14ac:dyDescent="0.15">
      <c r="A92" s="1"/>
      <c r="B92" s="1"/>
      <c r="C92" s="1"/>
      <c r="D92" s="21"/>
      <c r="E92" s="18"/>
      <c r="F92" s="18"/>
      <c r="G92" s="18"/>
      <c r="H92" s="1"/>
      <c r="I92" s="1"/>
      <c r="J92" s="1"/>
    </row>
    <row r="93" spans="1:10" ht="31.5" customHeight="1" x14ac:dyDescent="0.15">
      <c r="A93" s="1"/>
      <c r="B93" s="1"/>
      <c r="C93" s="1"/>
      <c r="D93" s="21"/>
      <c r="E93" s="18"/>
      <c r="F93" s="18"/>
      <c r="G93" s="18"/>
      <c r="H93" s="1"/>
      <c r="I93" s="1"/>
      <c r="J93" s="1"/>
    </row>
    <row r="94" spans="1:10" ht="31.5" customHeight="1" x14ac:dyDescent="0.15">
      <c r="A94" s="1"/>
      <c r="B94" s="1"/>
      <c r="C94" s="1"/>
      <c r="D94" s="21"/>
      <c r="E94" s="18"/>
      <c r="F94" s="18"/>
      <c r="G94" s="18"/>
      <c r="H94" s="1"/>
      <c r="I94" s="1"/>
      <c r="J94" s="1"/>
    </row>
    <row r="95" spans="1:10" ht="31.5" customHeight="1" x14ac:dyDescent="0.15">
      <c r="A95" s="1"/>
      <c r="B95" s="1"/>
      <c r="C95" s="1"/>
      <c r="D95" s="21"/>
      <c r="E95" s="18"/>
      <c r="F95" s="18"/>
      <c r="G95" s="18"/>
      <c r="H95" s="1"/>
      <c r="I95" s="1"/>
      <c r="J95" s="1"/>
    </row>
    <row r="96" spans="1:10" ht="31.5" customHeight="1" x14ac:dyDescent="0.15">
      <c r="A96" s="1"/>
      <c r="B96" s="1"/>
      <c r="C96" s="1"/>
      <c r="D96" s="21"/>
      <c r="E96" s="18"/>
      <c r="F96" s="18"/>
      <c r="G96" s="18"/>
      <c r="H96" s="1"/>
      <c r="I96" s="1"/>
      <c r="J96" s="1"/>
    </row>
    <row r="97" spans="1:10" ht="31.5" customHeight="1" x14ac:dyDescent="0.15">
      <c r="A97" s="1"/>
      <c r="B97" s="1"/>
      <c r="C97" s="1"/>
      <c r="D97" s="21"/>
      <c r="E97" s="18"/>
      <c r="F97" s="18"/>
      <c r="G97" s="18"/>
      <c r="H97" s="1"/>
      <c r="I97" s="1"/>
      <c r="J97" s="1"/>
    </row>
    <row r="98" spans="1:10" ht="31.5" customHeight="1" x14ac:dyDescent="0.15">
      <c r="A98" s="1"/>
      <c r="B98" s="1"/>
      <c r="C98" s="1"/>
      <c r="D98" s="21"/>
      <c r="E98" s="18"/>
      <c r="F98" s="18"/>
      <c r="G98" s="18"/>
      <c r="H98" s="1"/>
      <c r="I98" s="1"/>
      <c r="J98" s="1"/>
    </row>
    <row r="99" spans="1:10" ht="31.5" customHeight="1" x14ac:dyDescent="0.15">
      <c r="A99" s="1"/>
      <c r="B99" s="1"/>
      <c r="C99" s="1"/>
      <c r="D99" s="21"/>
      <c r="E99" s="18"/>
      <c r="F99" s="18"/>
      <c r="G99" s="18"/>
      <c r="H99" s="1"/>
      <c r="I99" s="1"/>
      <c r="J99" s="1"/>
    </row>
    <row r="100" spans="1:10" ht="31.5" customHeight="1" x14ac:dyDescent="0.15">
      <c r="A100" s="1"/>
      <c r="B100" s="1"/>
      <c r="C100" s="1"/>
      <c r="D100" s="21"/>
      <c r="E100" s="18"/>
      <c r="F100" s="18"/>
      <c r="G100" s="18"/>
      <c r="H100" s="1"/>
      <c r="I100" s="1"/>
      <c r="J100" s="1"/>
    </row>
    <row r="101" spans="1:10" ht="31.5" customHeight="1" x14ac:dyDescent="0.15">
      <c r="A101" s="1"/>
      <c r="B101" s="1"/>
      <c r="C101" s="1"/>
      <c r="D101" s="21"/>
      <c r="E101" s="18"/>
      <c r="F101" s="18"/>
      <c r="G101" s="18"/>
      <c r="H101" s="1"/>
      <c r="I101" s="1"/>
      <c r="J101" s="1"/>
    </row>
    <row r="102" spans="1:10" ht="31.5" customHeight="1" x14ac:dyDescent="0.15">
      <c r="A102" s="1"/>
      <c r="B102" s="1"/>
      <c r="C102" s="1"/>
      <c r="D102" s="21"/>
      <c r="E102" s="18"/>
      <c r="F102" s="18"/>
      <c r="G102" s="18"/>
      <c r="H102" s="1"/>
      <c r="I102" s="1"/>
      <c r="J102" s="1"/>
    </row>
    <row r="103" spans="1:10" ht="31.5" customHeight="1" x14ac:dyDescent="0.15">
      <c r="A103" s="1"/>
      <c r="B103" s="1"/>
      <c r="C103" s="1"/>
      <c r="D103" s="21"/>
      <c r="E103" s="18"/>
      <c r="F103" s="18"/>
      <c r="G103" s="18"/>
      <c r="H103" s="1"/>
      <c r="I103" s="1"/>
      <c r="J103" s="1"/>
    </row>
    <row r="104" spans="1:10" ht="31.5" customHeight="1" x14ac:dyDescent="0.15">
      <c r="A104" s="1"/>
      <c r="B104" s="1"/>
      <c r="C104" s="1"/>
      <c r="D104" s="21"/>
      <c r="E104" s="18"/>
      <c r="F104" s="18"/>
      <c r="G104" s="18"/>
      <c r="H104" s="1"/>
      <c r="I104" s="1"/>
      <c r="J104" s="1"/>
    </row>
    <row r="105" spans="1:10" ht="31.5" customHeight="1" x14ac:dyDescent="0.15">
      <c r="A105" s="1"/>
      <c r="B105" s="1"/>
      <c r="C105" s="1"/>
      <c r="D105" s="21"/>
      <c r="E105" s="18"/>
      <c r="F105" s="18"/>
      <c r="G105" s="18"/>
      <c r="H105" s="1"/>
      <c r="I105" s="1"/>
      <c r="J105" s="1"/>
    </row>
    <row r="106" spans="1:10" ht="31.5" customHeight="1" x14ac:dyDescent="0.15">
      <c r="A106" s="1"/>
      <c r="B106" s="1"/>
      <c r="C106" s="1"/>
      <c r="D106" s="21"/>
      <c r="E106" s="18"/>
      <c r="F106" s="18"/>
      <c r="G106" s="18"/>
      <c r="H106" s="1"/>
      <c r="I106" s="1"/>
      <c r="J106" s="1"/>
    </row>
    <row r="107" spans="1:10" ht="31.5" customHeight="1" x14ac:dyDescent="0.15">
      <c r="A107" s="1"/>
      <c r="B107" s="1"/>
      <c r="C107" s="1"/>
      <c r="D107" s="21"/>
      <c r="E107" s="18"/>
      <c r="F107" s="18"/>
      <c r="G107" s="18"/>
      <c r="H107" s="1"/>
      <c r="I107" s="1"/>
      <c r="J107" s="1"/>
    </row>
    <row r="108" spans="1:10" ht="31.5" customHeight="1" x14ac:dyDescent="0.15">
      <c r="A108" s="1"/>
      <c r="B108" s="1"/>
      <c r="C108" s="1"/>
      <c r="D108" s="21"/>
      <c r="E108" s="18"/>
      <c r="F108" s="18"/>
      <c r="G108" s="18"/>
      <c r="H108" s="1"/>
      <c r="I108" s="1"/>
      <c r="J108" s="1"/>
    </row>
    <row r="109" spans="1:10" ht="31.5" customHeight="1" x14ac:dyDescent="0.15">
      <c r="A109" s="1"/>
      <c r="B109" s="1"/>
      <c r="C109" s="1"/>
      <c r="D109" s="21"/>
      <c r="E109" s="18"/>
      <c r="F109" s="18"/>
      <c r="G109" s="18"/>
      <c r="H109" s="1"/>
      <c r="I109" s="1"/>
      <c r="J109" s="1"/>
    </row>
    <row r="110" spans="1:10" ht="31.5" customHeight="1" x14ac:dyDescent="0.15">
      <c r="A110" s="1"/>
      <c r="B110" s="1"/>
      <c r="C110" s="1"/>
      <c r="D110" s="21"/>
      <c r="E110" s="18"/>
      <c r="F110" s="18"/>
      <c r="G110" s="18"/>
      <c r="H110" s="1"/>
      <c r="I110" s="1"/>
      <c r="J110" s="1"/>
    </row>
    <row r="111" spans="1:10" ht="31.5" customHeight="1" x14ac:dyDescent="0.15">
      <c r="A111" s="1"/>
      <c r="B111" s="1"/>
      <c r="C111" s="1"/>
      <c r="D111" s="21"/>
      <c r="E111" s="18"/>
      <c r="F111" s="18"/>
      <c r="G111" s="18"/>
      <c r="H111" s="1"/>
      <c r="I111" s="1"/>
      <c r="J111" s="1"/>
    </row>
    <row r="112" spans="1:10" ht="31.5" customHeight="1" x14ac:dyDescent="0.15">
      <c r="A112" s="1"/>
      <c r="B112" s="1"/>
      <c r="C112" s="1"/>
      <c r="D112" s="21"/>
      <c r="E112" s="18"/>
      <c r="F112" s="18"/>
      <c r="G112" s="18"/>
      <c r="H112" s="1"/>
      <c r="I112" s="1"/>
      <c r="J112" s="1"/>
    </row>
    <row r="113" spans="1:10" ht="31.5" customHeight="1" x14ac:dyDescent="0.15">
      <c r="A113" s="1"/>
      <c r="B113" s="1"/>
      <c r="C113" s="1"/>
      <c r="D113" s="21"/>
      <c r="E113" s="18"/>
      <c r="F113" s="18"/>
      <c r="G113" s="18"/>
      <c r="H113" s="1"/>
      <c r="I113" s="1"/>
      <c r="J113" s="1"/>
    </row>
    <row r="114" spans="1:10" ht="31.5" customHeight="1" x14ac:dyDescent="0.15">
      <c r="A114" s="1"/>
      <c r="B114" s="1"/>
      <c r="C114" s="1"/>
      <c r="D114" s="21"/>
      <c r="E114" s="18"/>
      <c r="F114" s="18"/>
      <c r="G114" s="18"/>
      <c r="H114" s="1"/>
      <c r="I114" s="1"/>
      <c r="J114" s="1"/>
    </row>
    <row r="115" spans="1:10" ht="31.5" customHeight="1" x14ac:dyDescent="0.15">
      <c r="A115" s="1"/>
      <c r="B115" s="1"/>
      <c r="C115" s="1"/>
      <c r="D115" s="21"/>
      <c r="E115" s="18"/>
      <c r="F115" s="18"/>
      <c r="G115" s="18"/>
      <c r="H115" s="1"/>
      <c r="I115" s="1"/>
      <c r="J115" s="1"/>
    </row>
    <row r="116" spans="1:10" ht="31.5" customHeight="1" x14ac:dyDescent="0.15">
      <c r="A116" s="1"/>
      <c r="B116" s="1"/>
      <c r="C116" s="1"/>
      <c r="D116" s="21"/>
      <c r="E116" s="18"/>
      <c r="F116" s="18"/>
      <c r="G116" s="18"/>
      <c r="H116" s="1"/>
      <c r="I116" s="1"/>
      <c r="J116" s="1"/>
    </row>
    <row r="117" spans="1:10" ht="31.5" customHeight="1" x14ac:dyDescent="0.15">
      <c r="A117" s="1"/>
      <c r="B117" s="1"/>
      <c r="C117" s="1"/>
      <c r="D117" s="21"/>
      <c r="E117" s="18"/>
      <c r="F117" s="18"/>
      <c r="G117" s="18"/>
      <c r="H117" s="1"/>
      <c r="I117" s="1"/>
      <c r="J117" s="1"/>
    </row>
    <row r="118" spans="1:10" ht="31.5" customHeight="1" x14ac:dyDescent="0.15">
      <c r="A118" s="1"/>
      <c r="B118" s="1"/>
      <c r="C118" s="1"/>
      <c r="D118" s="21"/>
      <c r="E118" s="18"/>
      <c r="F118" s="18"/>
      <c r="G118" s="18"/>
      <c r="H118" s="1"/>
      <c r="I118" s="1"/>
      <c r="J118" s="1"/>
    </row>
    <row r="119" spans="1:10" ht="31.5" customHeight="1" x14ac:dyDescent="0.15">
      <c r="A119" s="1"/>
      <c r="B119" s="1"/>
      <c r="C119" s="1"/>
      <c r="D119" s="21"/>
      <c r="E119" s="18"/>
      <c r="F119" s="18"/>
      <c r="G119" s="18"/>
      <c r="H119" s="1"/>
      <c r="I119" s="1"/>
      <c r="J119" s="1"/>
    </row>
    <row r="120" spans="1:10" ht="31.5" customHeight="1" x14ac:dyDescent="0.15">
      <c r="A120" s="1"/>
      <c r="B120" s="1"/>
      <c r="C120" s="1"/>
      <c r="D120" s="21"/>
      <c r="E120" s="18"/>
      <c r="F120" s="18"/>
      <c r="G120" s="18"/>
      <c r="H120" s="1"/>
      <c r="I120" s="1"/>
      <c r="J120" s="1"/>
    </row>
    <row r="121" spans="1:10" ht="31.5" customHeight="1" x14ac:dyDescent="0.15">
      <c r="A121" s="1"/>
      <c r="B121" s="1"/>
      <c r="C121" s="1"/>
      <c r="D121" s="21"/>
      <c r="E121" s="18"/>
      <c r="F121" s="18"/>
      <c r="G121" s="18"/>
      <c r="H121" s="1"/>
      <c r="I121" s="1"/>
      <c r="J121" s="1"/>
    </row>
    <row r="122" spans="1:10" ht="31.5" customHeight="1" x14ac:dyDescent="0.15">
      <c r="A122" s="1"/>
      <c r="B122" s="1"/>
      <c r="C122" s="1"/>
      <c r="D122" s="21"/>
      <c r="E122" s="18"/>
      <c r="F122" s="18"/>
      <c r="G122" s="18"/>
      <c r="H122" s="1"/>
      <c r="I122" s="1"/>
      <c r="J122" s="1"/>
    </row>
    <row r="123" spans="1:10" ht="31.5" customHeight="1" x14ac:dyDescent="0.15">
      <c r="A123" s="1"/>
      <c r="B123" s="1"/>
      <c r="C123" s="1"/>
      <c r="D123" s="21"/>
      <c r="E123" s="18"/>
      <c r="F123" s="18"/>
      <c r="G123" s="18"/>
      <c r="H123" s="1"/>
      <c r="I123" s="1"/>
      <c r="J123" s="1"/>
    </row>
    <row r="124" spans="1:10" ht="31.5" customHeight="1" x14ac:dyDescent="0.15">
      <c r="A124" s="1"/>
      <c r="B124" s="1"/>
      <c r="C124" s="1"/>
      <c r="D124" s="21"/>
      <c r="E124" s="18"/>
      <c r="F124" s="18"/>
      <c r="G124" s="18"/>
      <c r="H124" s="1"/>
      <c r="I124" s="1"/>
      <c r="J124" s="1"/>
    </row>
    <row r="125" spans="1:10" ht="31.5" customHeight="1" x14ac:dyDescent="0.15">
      <c r="A125" s="1"/>
      <c r="B125" s="1"/>
      <c r="C125" s="1"/>
      <c r="D125" s="21"/>
      <c r="E125" s="18"/>
      <c r="F125" s="18"/>
      <c r="G125" s="18"/>
      <c r="H125" s="1"/>
      <c r="I125" s="1"/>
      <c r="J125" s="1"/>
    </row>
    <row r="126" spans="1:10" ht="31.5" customHeight="1" x14ac:dyDescent="0.15">
      <c r="A126" s="1"/>
      <c r="B126" s="1"/>
      <c r="C126" s="1"/>
      <c r="D126" s="21"/>
      <c r="E126" s="18"/>
      <c r="F126" s="18"/>
      <c r="G126" s="18"/>
      <c r="H126" s="1"/>
      <c r="I126" s="1"/>
      <c r="J126" s="1"/>
    </row>
    <row r="127" spans="1:10" ht="31.5" customHeight="1" x14ac:dyDescent="0.15">
      <c r="A127" s="1"/>
      <c r="B127" s="1"/>
      <c r="C127" s="1"/>
      <c r="D127" s="21"/>
      <c r="E127" s="18"/>
      <c r="F127" s="18"/>
      <c r="G127" s="18"/>
      <c r="H127" s="1"/>
      <c r="I127" s="1"/>
      <c r="J127" s="1"/>
    </row>
    <row r="128" spans="1:10" ht="31.5" customHeight="1" x14ac:dyDescent="0.15">
      <c r="A128" s="1"/>
      <c r="B128" s="1"/>
      <c r="C128" s="1"/>
      <c r="D128" s="21"/>
      <c r="E128" s="18"/>
      <c r="F128" s="18"/>
      <c r="G128" s="18"/>
      <c r="H128" s="1"/>
      <c r="I128" s="1"/>
      <c r="J128" s="1"/>
    </row>
    <row r="129" spans="1:10" ht="31.5" customHeight="1" x14ac:dyDescent="0.15">
      <c r="A129" s="1"/>
      <c r="B129" s="1"/>
      <c r="C129" s="1"/>
      <c r="D129" s="21"/>
      <c r="E129" s="18"/>
      <c r="F129" s="18"/>
      <c r="G129" s="18"/>
      <c r="H129" s="1"/>
      <c r="I129" s="1"/>
      <c r="J129" s="1"/>
    </row>
    <row r="130" spans="1:10" ht="31.5" customHeight="1" x14ac:dyDescent="0.15">
      <c r="A130" s="1"/>
      <c r="B130" s="1"/>
      <c r="C130" s="1"/>
      <c r="D130" s="21"/>
      <c r="E130" s="18"/>
      <c r="F130" s="18"/>
      <c r="G130" s="18"/>
      <c r="H130" s="1"/>
      <c r="I130" s="1"/>
      <c r="J130" s="1"/>
    </row>
    <row r="131" spans="1:10" ht="31.5" customHeight="1" x14ac:dyDescent="0.15">
      <c r="A131" s="1"/>
      <c r="B131" s="1"/>
      <c r="C131" s="1"/>
      <c r="D131" s="21"/>
      <c r="E131" s="18"/>
      <c r="F131" s="18"/>
      <c r="G131" s="18"/>
      <c r="H131" s="1"/>
      <c r="I131" s="1"/>
      <c r="J131" s="1"/>
    </row>
    <row r="132" spans="1:10" ht="31.5" customHeight="1" x14ac:dyDescent="0.15">
      <c r="A132" s="1"/>
      <c r="B132" s="1"/>
      <c r="C132" s="1"/>
      <c r="D132" s="21"/>
      <c r="E132" s="18"/>
      <c r="F132" s="18"/>
      <c r="G132" s="18"/>
      <c r="H132" s="1"/>
      <c r="I132" s="1"/>
      <c r="J132" s="1"/>
    </row>
    <row r="133" spans="1:10" ht="31.5" customHeight="1" x14ac:dyDescent="0.15">
      <c r="A133" s="1"/>
      <c r="B133" s="1"/>
      <c r="C133" s="1"/>
      <c r="D133" s="21"/>
      <c r="E133" s="18"/>
      <c r="F133" s="18"/>
      <c r="G133" s="18"/>
      <c r="H133" s="1"/>
      <c r="I133" s="1"/>
      <c r="J133" s="1"/>
    </row>
    <row r="134" spans="1:10" ht="31.5" customHeight="1" x14ac:dyDescent="0.15">
      <c r="A134" s="1"/>
      <c r="B134" s="1"/>
      <c r="C134" s="1"/>
      <c r="D134" s="21"/>
      <c r="E134" s="18"/>
      <c r="F134" s="18"/>
      <c r="G134" s="18"/>
      <c r="H134" s="1"/>
      <c r="I134" s="1"/>
      <c r="J134" s="1"/>
    </row>
    <row r="135" spans="1:10" ht="31.5" customHeight="1" x14ac:dyDescent="0.15">
      <c r="A135" s="1"/>
      <c r="B135" s="1"/>
      <c r="C135" s="1"/>
      <c r="D135" s="21"/>
      <c r="E135" s="18"/>
      <c r="F135" s="18"/>
      <c r="G135" s="18"/>
      <c r="H135" s="1"/>
      <c r="I135" s="1"/>
      <c r="J135" s="1"/>
    </row>
    <row r="136" spans="1:10" ht="31.5" customHeight="1" x14ac:dyDescent="0.15">
      <c r="A136" s="1"/>
      <c r="B136" s="1"/>
      <c r="C136" s="1"/>
      <c r="D136" s="21"/>
      <c r="E136" s="18"/>
      <c r="F136" s="18"/>
      <c r="G136" s="18"/>
      <c r="H136" s="1"/>
      <c r="I136" s="1"/>
      <c r="J136" s="1"/>
    </row>
    <row r="137" spans="1:10" ht="31.5" customHeight="1" x14ac:dyDescent="0.15">
      <c r="A137" s="1"/>
      <c r="B137" s="1"/>
      <c r="C137" s="1"/>
      <c r="D137" s="21"/>
      <c r="E137" s="18"/>
      <c r="F137" s="18"/>
      <c r="G137" s="18"/>
      <c r="H137" s="1"/>
      <c r="I137" s="1"/>
      <c r="J137" s="1"/>
    </row>
    <row r="138" spans="1:10" ht="31.5" customHeight="1" x14ac:dyDescent="0.15">
      <c r="A138" s="1"/>
      <c r="B138" s="1"/>
      <c r="C138" s="1"/>
      <c r="D138" s="21"/>
      <c r="E138" s="18"/>
      <c r="F138" s="18"/>
      <c r="G138" s="18"/>
      <c r="H138" s="1"/>
      <c r="I138" s="1"/>
      <c r="J138" s="1"/>
    </row>
    <row r="139" spans="1:10" ht="31.5" customHeight="1" x14ac:dyDescent="0.15">
      <c r="A139" s="1"/>
      <c r="B139" s="1"/>
      <c r="C139" s="1"/>
      <c r="D139" s="21"/>
      <c r="E139" s="18"/>
      <c r="F139" s="18"/>
      <c r="G139" s="18"/>
      <c r="H139" s="1"/>
      <c r="I139" s="1"/>
      <c r="J139" s="1"/>
    </row>
    <row r="140" spans="1:10" ht="31.5" customHeight="1" x14ac:dyDescent="0.15">
      <c r="A140" s="1"/>
      <c r="B140" s="1"/>
      <c r="C140" s="1"/>
      <c r="D140" s="21"/>
      <c r="E140" s="18"/>
      <c r="F140" s="18"/>
      <c r="G140" s="18"/>
      <c r="H140" s="1"/>
      <c r="I140" s="1"/>
      <c r="J140" s="1"/>
    </row>
    <row r="141" spans="1:10" ht="31.5" customHeight="1" x14ac:dyDescent="0.15">
      <c r="A141" s="1"/>
      <c r="B141" s="1"/>
      <c r="C141" s="1"/>
      <c r="D141" s="21"/>
      <c r="E141" s="18"/>
      <c r="F141" s="18"/>
      <c r="G141" s="18"/>
      <c r="H141" s="1"/>
      <c r="I141" s="1"/>
      <c r="J141" s="1"/>
    </row>
    <row r="142" spans="1:10" ht="31.5" customHeight="1" x14ac:dyDescent="0.15">
      <c r="A142" s="1"/>
      <c r="B142" s="1"/>
      <c r="C142" s="1"/>
      <c r="D142" s="21"/>
      <c r="E142" s="18"/>
      <c r="F142" s="18"/>
      <c r="G142" s="18"/>
      <c r="H142" s="1"/>
      <c r="I142" s="1"/>
      <c r="J142" s="1"/>
    </row>
    <row r="143" spans="1:10" ht="31.5" customHeight="1" x14ac:dyDescent="0.15">
      <c r="A143" s="1"/>
      <c r="B143" s="1"/>
      <c r="C143" s="1"/>
      <c r="D143" s="21"/>
      <c r="E143" s="18"/>
      <c r="F143" s="18"/>
      <c r="G143" s="18"/>
      <c r="H143" s="1"/>
      <c r="I143" s="1"/>
      <c r="J143" s="1"/>
    </row>
    <row r="144" spans="1:10" ht="31.5" customHeight="1" x14ac:dyDescent="0.15">
      <c r="A144" s="1"/>
      <c r="B144" s="1"/>
      <c r="C144" s="1"/>
      <c r="D144" s="21"/>
      <c r="E144" s="18"/>
      <c r="F144" s="18"/>
      <c r="G144" s="18"/>
      <c r="H144" s="1"/>
      <c r="I144" s="1"/>
      <c r="J144" s="1"/>
    </row>
    <row r="145" spans="1:10" ht="31.5" customHeight="1" x14ac:dyDescent="0.15">
      <c r="A145" s="1"/>
      <c r="B145" s="1"/>
      <c r="C145" s="1"/>
      <c r="D145" s="21"/>
      <c r="E145" s="18"/>
      <c r="F145" s="18"/>
      <c r="G145" s="18"/>
      <c r="H145" s="1"/>
      <c r="I145" s="1"/>
      <c r="J145" s="1"/>
    </row>
    <row r="146" spans="1:10" ht="31.5" customHeight="1" x14ac:dyDescent="0.15">
      <c r="A146" s="1"/>
      <c r="B146" s="1"/>
      <c r="C146" s="1"/>
      <c r="D146" s="21"/>
      <c r="E146" s="18"/>
      <c r="F146" s="18"/>
      <c r="G146" s="18"/>
      <c r="H146" s="1"/>
      <c r="I146" s="1"/>
      <c r="J146" s="1"/>
    </row>
    <row r="147" spans="1:10" ht="31.5" customHeight="1" x14ac:dyDescent="0.15">
      <c r="A147" s="1"/>
      <c r="B147" s="1"/>
      <c r="C147" s="1"/>
      <c r="D147" s="21"/>
      <c r="E147" s="18"/>
      <c r="F147" s="18"/>
      <c r="G147" s="18"/>
      <c r="H147" s="1"/>
      <c r="I147" s="1"/>
      <c r="J147" s="1"/>
    </row>
    <row r="148" spans="1:10" ht="31.5" customHeight="1" x14ac:dyDescent="0.15">
      <c r="A148" s="1"/>
      <c r="B148" s="1"/>
      <c r="C148" s="1"/>
      <c r="D148" s="21"/>
      <c r="E148" s="18"/>
      <c r="F148" s="18"/>
      <c r="G148" s="18"/>
      <c r="H148" s="1"/>
      <c r="I148" s="1"/>
      <c r="J148" s="1"/>
    </row>
    <row r="149" spans="1:10" ht="31.5" customHeight="1" x14ac:dyDescent="0.15">
      <c r="A149" s="1"/>
      <c r="B149" s="1"/>
      <c r="C149" s="1"/>
      <c r="D149" s="21"/>
      <c r="E149" s="18"/>
      <c r="F149" s="18"/>
      <c r="G149" s="18"/>
      <c r="H149" s="1"/>
      <c r="I149" s="1"/>
      <c r="J149" s="1"/>
    </row>
    <row r="150" spans="1:10" ht="31.5" customHeight="1" x14ac:dyDescent="0.15">
      <c r="A150" s="1"/>
      <c r="B150" s="1"/>
      <c r="C150" s="1"/>
      <c r="D150" s="21"/>
      <c r="E150" s="18"/>
      <c r="F150" s="18"/>
      <c r="G150" s="18"/>
      <c r="H150" s="1"/>
      <c r="I150" s="1"/>
      <c r="J150" s="1"/>
    </row>
    <row r="151" spans="1:10" ht="31.5" customHeight="1" x14ac:dyDescent="0.15">
      <c r="A151" s="1"/>
      <c r="B151" s="1"/>
      <c r="C151" s="1"/>
      <c r="D151" s="21"/>
      <c r="E151" s="18"/>
      <c r="F151" s="18"/>
      <c r="G151" s="18"/>
      <c r="H151" s="1"/>
      <c r="I151" s="1"/>
      <c r="J151" s="1"/>
    </row>
    <row r="152" spans="1:10" ht="31.5" customHeight="1" x14ac:dyDescent="0.15">
      <c r="A152" s="1"/>
      <c r="B152" s="1"/>
      <c r="C152" s="1"/>
      <c r="D152" s="21"/>
      <c r="E152" s="18"/>
      <c r="F152" s="18"/>
      <c r="G152" s="18"/>
      <c r="H152" s="1"/>
      <c r="I152" s="1"/>
      <c r="J152" s="1"/>
    </row>
    <row r="153" spans="1:10" ht="31.5" customHeight="1" x14ac:dyDescent="0.15">
      <c r="A153" s="1"/>
      <c r="B153" s="1"/>
      <c r="C153" s="1"/>
      <c r="D153" s="21"/>
      <c r="E153" s="18"/>
      <c r="F153" s="18"/>
      <c r="G153" s="18"/>
      <c r="H153" s="1"/>
      <c r="I153" s="1"/>
      <c r="J153" s="1"/>
    </row>
    <row r="154" spans="1:10" ht="31.5" customHeight="1" x14ac:dyDescent="0.15">
      <c r="A154" s="1"/>
      <c r="B154" s="1"/>
      <c r="C154" s="1"/>
      <c r="D154" s="21"/>
      <c r="E154" s="18"/>
      <c r="F154" s="18"/>
      <c r="G154" s="18"/>
      <c r="H154" s="1"/>
      <c r="I154" s="1"/>
      <c r="J154" s="1"/>
    </row>
    <row r="155" spans="1:10" ht="31.5" customHeight="1" x14ac:dyDescent="0.15">
      <c r="A155" s="1"/>
      <c r="B155" s="1"/>
      <c r="C155" s="1"/>
      <c r="D155" s="21"/>
      <c r="E155" s="18"/>
      <c r="F155" s="18"/>
      <c r="G155" s="18"/>
      <c r="H155" s="1"/>
      <c r="I155" s="1"/>
      <c r="J155" s="1"/>
    </row>
    <row r="156" spans="1:10" ht="31.5" customHeight="1" x14ac:dyDescent="0.15">
      <c r="A156" s="1"/>
      <c r="B156" s="1"/>
      <c r="C156" s="1"/>
      <c r="D156" s="21"/>
      <c r="E156" s="18"/>
      <c r="F156" s="18"/>
      <c r="G156" s="18"/>
      <c r="H156" s="1"/>
      <c r="I156" s="1"/>
      <c r="J156" s="1"/>
    </row>
    <row r="157" spans="1:10" ht="31.5" customHeight="1" x14ac:dyDescent="0.15">
      <c r="A157" s="1"/>
      <c r="B157" s="1"/>
      <c r="C157" s="1"/>
      <c r="D157" s="21"/>
      <c r="E157" s="18"/>
      <c r="F157" s="18"/>
      <c r="G157" s="18"/>
      <c r="H157" s="1"/>
      <c r="I157" s="1"/>
      <c r="J157" s="1"/>
    </row>
    <row r="158" spans="1:10" ht="31.5" customHeight="1" x14ac:dyDescent="0.15">
      <c r="A158" s="1"/>
      <c r="B158" s="1"/>
      <c r="C158" s="1"/>
      <c r="D158" s="21"/>
      <c r="E158" s="18"/>
      <c r="F158" s="18"/>
      <c r="G158" s="18"/>
      <c r="H158" s="1"/>
      <c r="I158" s="1"/>
      <c r="J158" s="1"/>
    </row>
    <row r="159" spans="1:10" ht="31.5" customHeight="1" x14ac:dyDescent="0.15">
      <c r="A159" s="1"/>
      <c r="B159" s="1"/>
      <c r="C159" s="1"/>
      <c r="D159" s="21"/>
      <c r="E159" s="18"/>
      <c r="F159" s="18"/>
      <c r="G159" s="18"/>
      <c r="H159" s="1"/>
      <c r="I159" s="1"/>
      <c r="J159" s="1"/>
    </row>
    <row r="160" spans="1:10" ht="31.5" customHeight="1" x14ac:dyDescent="0.15">
      <c r="A160" s="1"/>
      <c r="B160" s="1"/>
      <c r="C160" s="1"/>
      <c r="D160" s="21"/>
      <c r="E160" s="18"/>
      <c r="F160" s="18"/>
      <c r="G160" s="18"/>
      <c r="H160" s="1"/>
      <c r="I160" s="1"/>
      <c r="J160" s="1"/>
    </row>
    <row r="161" spans="1:10" ht="31.5" customHeight="1" x14ac:dyDescent="0.15">
      <c r="A161" s="1"/>
      <c r="B161" s="1"/>
      <c r="C161" s="1"/>
      <c r="D161" s="21"/>
      <c r="E161" s="18"/>
      <c r="F161" s="18"/>
      <c r="G161" s="18"/>
      <c r="H161" s="1"/>
      <c r="I161" s="1"/>
      <c r="J161" s="1"/>
    </row>
    <row r="162" spans="1:10" ht="31.5" customHeight="1" x14ac:dyDescent="0.15">
      <c r="A162" s="1"/>
      <c r="B162" s="1"/>
      <c r="C162" s="1"/>
      <c r="D162" s="21"/>
      <c r="E162" s="18"/>
      <c r="F162" s="18"/>
      <c r="G162" s="18"/>
      <c r="H162" s="1"/>
      <c r="I162" s="1"/>
      <c r="J162" s="1"/>
    </row>
    <row r="163" spans="1:10" ht="31.5" customHeight="1" x14ac:dyDescent="0.15">
      <c r="A163" s="1"/>
      <c r="B163" s="1"/>
      <c r="C163" s="1"/>
      <c r="D163" s="21"/>
      <c r="E163" s="18"/>
      <c r="F163" s="18"/>
      <c r="G163" s="18"/>
      <c r="H163" s="1"/>
      <c r="I163" s="1"/>
      <c r="J163" s="1"/>
    </row>
    <row r="164" spans="1:10" ht="31.5" customHeight="1" x14ac:dyDescent="0.15">
      <c r="A164" s="1"/>
      <c r="B164" s="1"/>
      <c r="C164" s="1"/>
      <c r="D164" s="21"/>
      <c r="E164" s="18"/>
      <c r="F164" s="18"/>
      <c r="G164" s="18"/>
      <c r="H164" s="1"/>
      <c r="I164" s="1"/>
      <c r="J164" s="1"/>
    </row>
    <row r="165" spans="1:10" ht="31.5" customHeight="1" x14ac:dyDescent="0.15">
      <c r="A165" s="1"/>
      <c r="B165" s="1"/>
      <c r="C165" s="1"/>
      <c r="D165" s="21"/>
      <c r="E165" s="18"/>
      <c r="F165" s="18"/>
      <c r="G165" s="18"/>
      <c r="H165" s="1"/>
      <c r="I165" s="1"/>
      <c r="J165" s="1"/>
    </row>
    <row r="166" spans="1:10" ht="31.5" customHeight="1" x14ac:dyDescent="0.15">
      <c r="A166" s="1"/>
      <c r="B166" s="1"/>
      <c r="C166" s="1"/>
      <c r="D166" s="21"/>
      <c r="E166" s="18"/>
      <c r="F166" s="18"/>
      <c r="G166" s="18"/>
      <c r="H166" s="1"/>
      <c r="I166" s="1"/>
      <c r="J166" s="1"/>
    </row>
    <row r="167" spans="1:10" ht="31.5" customHeight="1" x14ac:dyDescent="0.15">
      <c r="A167" s="1"/>
      <c r="B167" s="1"/>
      <c r="C167" s="1"/>
      <c r="D167" s="21"/>
      <c r="E167" s="18"/>
      <c r="F167" s="18"/>
      <c r="G167" s="18"/>
      <c r="H167" s="1"/>
      <c r="I167" s="1"/>
      <c r="J167" s="1"/>
    </row>
    <row r="168" spans="1:10" ht="31.5" customHeight="1" x14ac:dyDescent="0.15">
      <c r="A168" s="1"/>
      <c r="B168" s="1"/>
      <c r="C168" s="1"/>
      <c r="D168" s="21"/>
      <c r="E168" s="18"/>
      <c r="F168" s="18"/>
      <c r="G168" s="18"/>
      <c r="H168" s="1"/>
      <c r="I168" s="1"/>
      <c r="J168" s="1"/>
    </row>
    <row r="169" spans="1:10" ht="31.5" customHeight="1" x14ac:dyDescent="0.15">
      <c r="A169" s="1"/>
      <c r="B169" s="1"/>
      <c r="C169" s="1"/>
      <c r="D169" s="21"/>
      <c r="E169" s="18"/>
      <c r="F169" s="18"/>
      <c r="G169" s="18"/>
      <c r="H169" s="1"/>
      <c r="I169" s="1"/>
      <c r="J169" s="1"/>
    </row>
    <row r="170" spans="1:10" ht="31.5" customHeight="1" x14ac:dyDescent="0.15">
      <c r="A170" s="1"/>
      <c r="B170" s="1"/>
      <c r="C170" s="1"/>
      <c r="D170" s="21"/>
      <c r="E170" s="18"/>
      <c r="F170" s="18"/>
      <c r="G170" s="18"/>
      <c r="H170" s="1"/>
      <c r="I170" s="1"/>
      <c r="J170" s="1"/>
    </row>
    <row r="171" spans="1:10" ht="31.5" customHeight="1" x14ac:dyDescent="0.15">
      <c r="A171" s="1"/>
      <c r="B171" s="1"/>
      <c r="C171" s="1"/>
      <c r="D171" s="21"/>
      <c r="E171" s="18"/>
      <c r="F171" s="18"/>
      <c r="G171" s="18"/>
      <c r="H171" s="1"/>
      <c r="I171" s="1"/>
      <c r="J171" s="1"/>
    </row>
    <row r="172" spans="1:10" ht="31.5" customHeight="1" x14ac:dyDescent="0.15">
      <c r="A172" s="1"/>
      <c r="B172" s="1"/>
      <c r="C172" s="1"/>
      <c r="D172" s="21"/>
      <c r="E172" s="18"/>
      <c r="F172" s="18"/>
      <c r="G172" s="18"/>
      <c r="H172" s="1"/>
      <c r="I172" s="1"/>
      <c r="J172" s="1"/>
    </row>
    <row r="173" spans="1:10" ht="31.5" customHeight="1" x14ac:dyDescent="0.15">
      <c r="A173" s="1"/>
      <c r="B173" s="1"/>
      <c r="C173" s="1"/>
      <c r="D173" s="21"/>
      <c r="E173" s="18"/>
      <c r="F173" s="18"/>
      <c r="G173" s="18"/>
      <c r="H173" s="1"/>
      <c r="I173" s="1"/>
      <c r="J173" s="1"/>
    </row>
    <row r="174" spans="1:10" ht="31.5" customHeight="1" x14ac:dyDescent="0.15">
      <c r="A174" s="1"/>
      <c r="B174" s="1"/>
      <c r="C174" s="1"/>
      <c r="D174" s="21"/>
      <c r="E174" s="18"/>
      <c r="F174" s="18"/>
      <c r="G174" s="18"/>
      <c r="H174" s="1"/>
      <c r="I174" s="1"/>
      <c r="J174" s="1"/>
    </row>
    <row r="175" spans="1:10" ht="31.5" customHeight="1" x14ac:dyDescent="0.15">
      <c r="A175" s="1"/>
      <c r="B175" s="1"/>
      <c r="C175" s="1"/>
      <c r="D175" s="21"/>
      <c r="E175" s="18"/>
      <c r="F175" s="18"/>
      <c r="G175" s="18"/>
      <c r="H175" s="1"/>
      <c r="I175" s="1"/>
      <c r="J175" s="1"/>
    </row>
    <row r="176" spans="1:10" ht="31.5" customHeight="1" x14ac:dyDescent="0.15">
      <c r="A176" s="1"/>
      <c r="B176" s="1"/>
      <c r="C176" s="1"/>
      <c r="D176" s="21"/>
      <c r="E176" s="18"/>
      <c r="F176" s="18"/>
      <c r="G176" s="18"/>
      <c r="H176" s="1"/>
      <c r="I176" s="1"/>
      <c r="J176" s="1"/>
    </row>
    <row r="177" spans="1:10" ht="31.5" customHeight="1" x14ac:dyDescent="0.15">
      <c r="A177" s="1"/>
      <c r="B177" s="1"/>
      <c r="C177" s="1"/>
      <c r="D177" s="21"/>
      <c r="E177" s="18"/>
      <c r="F177" s="18"/>
      <c r="G177" s="18"/>
      <c r="H177" s="1"/>
      <c r="I177" s="1"/>
      <c r="J177" s="1"/>
    </row>
    <row r="178" spans="1:10" ht="31.5" customHeight="1" x14ac:dyDescent="0.15">
      <c r="A178" s="1"/>
      <c r="B178" s="1"/>
      <c r="C178" s="1"/>
      <c r="D178" s="21"/>
      <c r="E178" s="18"/>
      <c r="F178" s="18"/>
      <c r="G178" s="18"/>
      <c r="H178" s="1"/>
      <c r="I178" s="1"/>
      <c r="J178" s="1"/>
    </row>
    <row r="179" spans="1:10" ht="31.5" customHeight="1" x14ac:dyDescent="0.15">
      <c r="A179" s="1"/>
      <c r="B179" s="1"/>
      <c r="C179" s="1"/>
      <c r="D179" s="21"/>
      <c r="E179" s="18"/>
      <c r="F179" s="18"/>
      <c r="G179" s="18"/>
      <c r="H179" s="1"/>
      <c r="I179" s="1"/>
      <c r="J179" s="1"/>
    </row>
    <row r="180" spans="1:10" ht="31.5" customHeight="1" x14ac:dyDescent="0.15">
      <c r="A180" s="1"/>
      <c r="B180" s="1"/>
      <c r="C180" s="1"/>
      <c r="D180" s="21"/>
      <c r="E180" s="18"/>
      <c r="F180" s="18"/>
      <c r="G180" s="18"/>
      <c r="H180" s="1"/>
      <c r="I180" s="1"/>
      <c r="J180" s="1"/>
    </row>
    <row r="181" spans="1:10" ht="31.5" customHeight="1" x14ac:dyDescent="0.15">
      <c r="A181" s="1"/>
      <c r="B181" s="1"/>
      <c r="C181" s="1"/>
      <c r="D181" s="21"/>
      <c r="E181" s="18"/>
      <c r="F181" s="18"/>
      <c r="G181" s="18"/>
      <c r="H181" s="1"/>
      <c r="I181" s="1"/>
      <c r="J181" s="1"/>
    </row>
    <row r="182" spans="1:10" ht="31.5" customHeight="1" x14ac:dyDescent="0.15">
      <c r="A182" s="1"/>
      <c r="B182" s="1"/>
      <c r="C182" s="1"/>
      <c r="D182" s="21"/>
      <c r="E182" s="18"/>
      <c r="F182" s="18"/>
      <c r="G182" s="18"/>
      <c r="H182" s="1"/>
      <c r="I182" s="1"/>
      <c r="J182" s="1"/>
    </row>
    <row r="183" spans="1:10" ht="31.5" customHeight="1" x14ac:dyDescent="0.15">
      <c r="A183" s="1"/>
      <c r="B183" s="1"/>
      <c r="C183" s="1"/>
      <c r="D183" s="21"/>
      <c r="E183" s="18"/>
      <c r="F183" s="18"/>
      <c r="G183" s="18"/>
      <c r="H183" s="1"/>
      <c r="I183" s="1"/>
      <c r="J183" s="1"/>
    </row>
    <row r="184" spans="1:10" ht="31.5" customHeight="1" x14ac:dyDescent="0.15">
      <c r="A184" s="1"/>
      <c r="B184" s="1"/>
      <c r="C184" s="1"/>
      <c r="D184" s="21"/>
      <c r="E184" s="18"/>
      <c r="F184" s="18"/>
      <c r="G184" s="18"/>
      <c r="H184" s="1"/>
      <c r="I184" s="1"/>
      <c r="J184" s="1"/>
    </row>
    <row r="185" spans="1:10" ht="31.5" customHeight="1" x14ac:dyDescent="0.15">
      <c r="A185" s="1"/>
      <c r="B185" s="1"/>
      <c r="C185" s="1"/>
      <c r="D185" s="21"/>
      <c r="E185" s="18"/>
      <c r="F185" s="18"/>
      <c r="G185" s="18"/>
      <c r="H185" s="1"/>
      <c r="I185" s="1"/>
      <c r="J185" s="1"/>
    </row>
    <row r="186" spans="1:10" ht="31.5" customHeight="1" x14ac:dyDescent="0.15">
      <c r="A186" s="1"/>
      <c r="B186" s="1"/>
      <c r="C186" s="1"/>
      <c r="D186" s="21"/>
      <c r="E186" s="18"/>
      <c r="F186" s="18"/>
      <c r="G186" s="18"/>
      <c r="H186" s="1"/>
      <c r="I186" s="1"/>
      <c r="J186" s="1"/>
    </row>
    <row r="187" spans="1:10" ht="31.5" customHeight="1" x14ac:dyDescent="0.15">
      <c r="A187" s="1"/>
      <c r="B187" s="1"/>
      <c r="C187" s="1"/>
      <c r="D187" s="21"/>
      <c r="E187" s="18"/>
      <c r="F187" s="18"/>
      <c r="G187" s="18"/>
      <c r="H187" s="1"/>
      <c r="I187" s="1"/>
      <c r="J187" s="1"/>
    </row>
    <row r="188" spans="1:10" ht="31.5" customHeight="1" x14ac:dyDescent="0.15">
      <c r="A188" s="1"/>
      <c r="B188" s="1"/>
      <c r="C188" s="1"/>
      <c r="D188" s="21"/>
      <c r="E188" s="18"/>
      <c r="F188" s="18"/>
      <c r="G188" s="18"/>
      <c r="H188" s="1"/>
      <c r="I188" s="1"/>
      <c r="J188" s="1"/>
    </row>
    <row r="189" spans="1:10" ht="31.5" customHeight="1" x14ac:dyDescent="0.15">
      <c r="A189" s="1"/>
      <c r="B189" s="1"/>
      <c r="C189" s="1"/>
      <c r="D189" s="21"/>
      <c r="E189" s="18"/>
      <c r="F189" s="18"/>
      <c r="G189" s="18"/>
      <c r="H189" s="1"/>
      <c r="I189" s="1"/>
      <c r="J189" s="1"/>
    </row>
    <row r="190" spans="1:10" ht="31.5" customHeight="1" x14ac:dyDescent="0.15">
      <c r="A190" s="1"/>
      <c r="B190" s="1"/>
      <c r="C190" s="1"/>
      <c r="D190" s="21"/>
      <c r="E190" s="18"/>
      <c r="F190" s="18"/>
      <c r="G190" s="18"/>
      <c r="H190" s="1"/>
      <c r="I190" s="1"/>
      <c r="J190" s="1"/>
    </row>
    <row r="191" spans="1:10" ht="31.5" customHeight="1" x14ac:dyDescent="0.15">
      <c r="A191" s="1"/>
      <c r="B191" s="1"/>
      <c r="C191" s="1"/>
      <c r="D191" s="21"/>
      <c r="E191" s="18"/>
      <c r="F191" s="18"/>
      <c r="G191" s="18"/>
      <c r="H191" s="1"/>
      <c r="I191" s="1"/>
      <c r="J191" s="1"/>
    </row>
    <row r="192" spans="1:10" ht="31.5" customHeight="1" x14ac:dyDescent="0.15">
      <c r="A192" s="1"/>
      <c r="B192" s="1"/>
      <c r="C192" s="1"/>
      <c r="D192" s="21"/>
      <c r="E192" s="18"/>
      <c r="F192" s="18"/>
      <c r="G192" s="18"/>
      <c r="H192" s="1"/>
      <c r="I192" s="1"/>
      <c r="J192" s="1"/>
    </row>
    <row r="193" spans="1:10" ht="31.5" customHeight="1" x14ac:dyDescent="0.15">
      <c r="A193" s="1"/>
      <c r="B193" s="1"/>
      <c r="C193" s="1"/>
      <c r="D193" s="21"/>
      <c r="E193" s="18"/>
      <c r="F193" s="18"/>
      <c r="G193" s="18"/>
      <c r="H193" s="1"/>
      <c r="I193" s="1"/>
      <c r="J193" s="1"/>
    </row>
    <row r="194" spans="1:10" ht="31.5" customHeight="1" x14ac:dyDescent="0.15">
      <c r="A194" s="1"/>
      <c r="B194" s="1"/>
      <c r="C194" s="1"/>
      <c r="D194" s="21"/>
      <c r="E194" s="18"/>
      <c r="F194" s="18"/>
      <c r="G194" s="18"/>
      <c r="H194" s="1"/>
      <c r="I194" s="1"/>
      <c r="J194" s="1"/>
    </row>
    <row r="195" spans="1:10" ht="31.5" customHeight="1" x14ac:dyDescent="0.15">
      <c r="A195" s="1"/>
      <c r="B195" s="1"/>
      <c r="C195" s="1"/>
      <c r="D195" s="21"/>
      <c r="E195" s="18"/>
      <c r="F195" s="18"/>
      <c r="G195" s="18"/>
      <c r="H195" s="1"/>
      <c r="I195" s="1"/>
      <c r="J195" s="1"/>
    </row>
    <row r="196" spans="1:10" ht="31.5" customHeight="1" x14ac:dyDescent="0.15">
      <c r="A196" s="1"/>
      <c r="B196" s="1"/>
      <c r="C196" s="1"/>
      <c r="D196" s="21"/>
      <c r="E196" s="18"/>
      <c r="F196" s="18"/>
      <c r="G196" s="18"/>
      <c r="H196" s="1"/>
      <c r="I196" s="1"/>
      <c r="J196" s="1"/>
    </row>
    <row r="197" spans="1:10" ht="31.5" customHeight="1" x14ac:dyDescent="0.15">
      <c r="A197" s="1"/>
      <c r="B197" s="1"/>
      <c r="C197" s="1"/>
      <c r="D197" s="21"/>
      <c r="E197" s="18"/>
      <c r="F197" s="18"/>
      <c r="G197" s="18"/>
      <c r="H197" s="1"/>
      <c r="I197" s="1"/>
      <c r="J197" s="1"/>
    </row>
    <row r="198" spans="1:10" ht="31.5" customHeight="1" x14ac:dyDescent="0.15">
      <c r="A198" s="1"/>
      <c r="B198" s="1"/>
      <c r="C198" s="1"/>
      <c r="D198" s="21"/>
      <c r="E198" s="18"/>
      <c r="F198" s="18"/>
      <c r="G198" s="18"/>
      <c r="H198" s="1"/>
      <c r="I198" s="1"/>
      <c r="J198" s="1"/>
    </row>
    <row r="199" spans="1:10" ht="31.5" customHeight="1" x14ac:dyDescent="0.15">
      <c r="A199" s="1"/>
      <c r="B199" s="1"/>
      <c r="C199" s="1"/>
      <c r="D199" s="21"/>
      <c r="E199" s="18"/>
      <c r="F199" s="18"/>
      <c r="G199" s="18"/>
      <c r="H199" s="1"/>
      <c r="I199" s="1"/>
      <c r="J199" s="1"/>
    </row>
    <row r="200" spans="1:10" ht="31.5" customHeight="1" x14ac:dyDescent="0.15">
      <c r="A200" s="1"/>
      <c r="B200" s="1"/>
      <c r="C200" s="1"/>
      <c r="D200" s="21"/>
      <c r="E200" s="18"/>
      <c r="F200" s="18"/>
      <c r="G200" s="18"/>
      <c r="H200" s="1"/>
      <c r="I200" s="1"/>
      <c r="J200" s="1"/>
    </row>
    <row r="201" spans="1:10" ht="31.5" customHeight="1" x14ac:dyDescent="0.15">
      <c r="A201" s="1"/>
      <c r="B201" s="1"/>
      <c r="C201" s="1"/>
      <c r="D201" s="21"/>
      <c r="E201" s="18"/>
      <c r="F201" s="18"/>
      <c r="G201" s="18"/>
      <c r="H201" s="1"/>
      <c r="I201" s="1"/>
      <c r="J201" s="1"/>
    </row>
    <row r="202" spans="1:10" ht="31.5" customHeight="1" x14ac:dyDescent="0.15">
      <c r="A202" s="1"/>
      <c r="B202" s="1"/>
      <c r="C202" s="1"/>
      <c r="D202" s="21"/>
      <c r="E202" s="18"/>
      <c r="F202" s="18"/>
      <c r="G202" s="18"/>
      <c r="H202" s="1"/>
      <c r="I202" s="1"/>
      <c r="J202" s="1"/>
    </row>
    <row r="203" spans="1:10" ht="31.5" customHeight="1" x14ac:dyDescent="0.15">
      <c r="A203" s="1"/>
      <c r="B203" s="1"/>
      <c r="C203" s="1"/>
      <c r="D203" s="21"/>
      <c r="E203" s="18"/>
      <c r="F203" s="18"/>
      <c r="G203" s="18"/>
      <c r="H203" s="1"/>
      <c r="I203" s="1"/>
      <c r="J203" s="1"/>
    </row>
    <row r="204" spans="1:10" ht="31.5" customHeight="1" x14ac:dyDescent="0.15">
      <c r="A204" s="1"/>
      <c r="B204" s="1"/>
      <c r="C204" s="1"/>
      <c r="D204" s="21"/>
      <c r="E204" s="18"/>
      <c r="F204" s="18"/>
      <c r="G204" s="18"/>
      <c r="H204" s="1"/>
      <c r="I204" s="1"/>
      <c r="J204" s="1"/>
    </row>
    <row r="205" spans="1:10" ht="31.5" customHeight="1" x14ac:dyDescent="0.15">
      <c r="A205" s="1"/>
      <c r="B205" s="1"/>
      <c r="C205" s="1"/>
      <c r="D205" s="21"/>
      <c r="E205" s="18"/>
      <c r="F205" s="18"/>
      <c r="G205" s="18"/>
      <c r="H205" s="1"/>
      <c r="I205" s="1"/>
      <c r="J205" s="1"/>
    </row>
    <row r="206" spans="1:10" ht="31.5" customHeight="1" x14ac:dyDescent="0.15">
      <c r="A206" s="1"/>
      <c r="B206" s="1"/>
      <c r="C206" s="1"/>
      <c r="D206" s="21"/>
      <c r="E206" s="18"/>
      <c r="F206" s="18"/>
      <c r="G206" s="18"/>
      <c r="H206" s="1"/>
      <c r="I206" s="1"/>
      <c r="J206" s="1"/>
    </row>
    <row r="207" spans="1:10" ht="31.5" customHeight="1" x14ac:dyDescent="0.15">
      <c r="A207" s="1"/>
      <c r="B207" s="1"/>
      <c r="C207" s="1"/>
      <c r="D207" s="21"/>
      <c r="E207" s="18"/>
      <c r="F207" s="18"/>
      <c r="G207" s="18"/>
      <c r="H207" s="1"/>
      <c r="I207" s="1"/>
      <c r="J207" s="1"/>
    </row>
    <row r="208" spans="1:10" ht="31.5" customHeight="1" x14ac:dyDescent="0.15">
      <c r="A208" s="1"/>
      <c r="B208" s="1"/>
      <c r="C208" s="1"/>
      <c r="D208" s="21"/>
      <c r="E208" s="18"/>
      <c r="F208" s="18"/>
      <c r="G208" s="18"/>
      <c r="H208" s="1"/>
      <c r="I208" s="1"/>
      <c r="J208" s="1"/>
    </row>
    <row r="209" spans="1:10" ht="31.5" customHeight="1" x14ac:dyDescent="0.15">
      <c r="A209" s="1"/>
      <c r="B209" s="1"/>
      <c r="C209" s="1"/>
      <c r="D209" s="21"/>
      <c r="E209" s="18"/>
      <c r="F209" s="18"/>
      <c r="G209" s="18"/>
      <c r="H209" s="1"/>
      <c r="I209" s="1"/>
      <c r="J209" s="1"/>
    </row>
    <row r="210" spans="1:10" ht="31.5" customHeight="1" x14ac:dyDescent="0.15">
      <c r="A210" s="1"/>
      <c r="B210" s="1"/>
      <c r="C210" s="1"/>
      <c r="D210" s="21"/>
      <c r="E210" s="18"/>
      <c r="F210" s="18"/>
      <c r="G210" s="18"/>
      <c r="H210" s="1"/>
      <c r="I210" s="1"/>
      <c r="J210" s="1"/>
    </row>
    <row r="211" spans="1:10" ht="31.5" customHeight="1" x14ac:dyDescent="0.15">
      <c r="A211" s="1"/>
      <c r="B211" s="1"/>
      <c r="C211" s="1"/>
      <c r="D211" s="21"/>
      <c r="E211" s="18"/>
      <c r="F211" s="18"/>
      <c r="G211" s="18"/>
      <c r="H211" s="1"/>
      <c r="I211" s="1"/>
      <c r="J211" s="1"/>
    </row>
    <row r="212" spans="1:10" ht="31.5" customHeight="1" x14ac:dyDescent="0.15">
      <c r="A212" s="1"/>
      <c r="B212" s="1"/>
      <c r="C212" s="1"/>
      <c r="D212" s="21"/>
      <c r="E212" s="18"/>
      <c r="F212" s="18"/>
      <c r="G212" s="18"/>
      <c r="H212" s="1"/>
      <c r="I212" s="1"/>
      <c r="J212" s="1"/>
    </row>
    <row r="213" spans="1:10" ht="31.5" customHeight="1" x14ac:dyDescent="0.15">
      <c r="A213" s="1"/>
      <c r="B213" s="1"/>
      <c r="C213" s="1"/>
      <c r="D213" s="21"/>
      <c r="E213" s="18"/>
      <c r="F213" s="18"/>
      <c r="G213" s="18"/>
      <c r="H213" s="1"/>
      <c r="I213" s="1"/>
      <c r="J213" s="1"/>
    </row>
    <row r="214" spans="1:10" ht="31.5" customHeight="1" x14ac:dyDescent="0.15">
      <c r="A214" s="1"/>
      <c r="B214" s="1"/>
      <c r="C214" s="1"/>
      <c r="D214" s="21"/>
      <c r="E214" s="18"/>
      <c r="F214" s="18"/>
      <c r="G214" s="18"/>
      <c r="H214" s="1"/>
      <c r="I214" s="1"/>
      <c r="J214" s="1"/>
    </row>
    <row r="215" spans="1:10" ht="31.5" customHeight="1" x14ac:dyDescent="0.15">
      <c r="A215" s="1"/>
      <c r="B215" s="1"/>
      <c r="C215" s="1"/>
      <c r="D215" s="21"/>
      <c r="E215" s="18"/>
      <c r="F215" s="18"/>
      <c r="G215" s="18"/>
      <c r="H215" s="1"/>
      <c r="I215" s="1"/>
      <c r="J215" s="1"/>
    </row>
    <row r="216" spans="1:10" ht="31.5" customHeight="1" x14ac:dyDescent="0.15">
      <c r="A216" s="1"/>
      <c r="B216" s="1"/>
      <c r="C216" s="1"/>
      <c r="D216" s="21"/>
      <c r="E216" s="18"/>
      <c r="F216" s="18"/>
      <c r="G216" s="18"/>
      <c r="H216" s="1"/>
      <c r="I216" s="1"/>
      <c r="J216" s="1"/>
    </row>
    <row r="217" spans="1:10" ht="31.5" customHeight="1" x14ac:dyDescent="0.15">
      <c r="A217" s="1"/>
      <c r="B217" s="1"/>
      <c r="C217" s="1"/>
      <c r="D217" s="21"/>
      <c r="E217" s="18"/>
      <c r="F217" s="18"/>
      <c r="G217" s="18"/>
      <c r="H217" s="1"/>
      <c r="I217" s="1"/>
      <c r="J217" s="1"/>
    </row>
    <row r="218" spans="1:10" ht="31.5" customHeight="1" x14ac:dyDescent="0.15">
      <c r="A218" s="1"/>
      <c r="B218" s="1"/>
      <c r="C218" s="1"/>
      <c r="D218" s="21"/>
      <c r="E218" s="18"/>
      <c r="F218" s="18"/>
      <c r="G218" s="18"/>
      <c r="H218" s="1"/>
      <c r="I218" s="1"/>
      <c r="J218" s="1"/>
    </row>
    <row r="219" spans="1:10" ht="31.5" customHeight="1" x14ac:dyDescent="0.15">
      <c r="A219" s="1"/>
      <c r="B219" s="1"/>
      <c r="C219" s="1"/>
      <c r="D219" s="21"/>
      <c r="E219" s="18"/>
      <c r="F219" s="18"/>
      <c r="G219" s="18"/>
      <c r="H219" s="1"/>
      <c r="I219" s="1"/>
      <c r="J219" s="1"/>
    </row>
    <row r="220" spans="1:10" ht="31.5" customHeight="1" x14ac:dyDescent="0.15">
      <c r="A220" s="1"/>
      <c r="B220" s="1"/>
      <c r="C220" s="1"/>
      <c r="D220" s="21"/>
      <c r="E220" s="18"/>
      <c r="F220" s="18"/>
      <c r="G220" s="18"/>
      <c r="H220" s="1"/>
      <c r="I220" s="1"/>
      <c r="J220" s="1"/>
    </row>
    <row r="221" spans="1:10" ht="31.5" customHeight="1" x14ac:dyDescent="0.15">
      <c r="A221" s="1"/>
      <c r="B221" s="1"/>
      <c r="C221" s="1"/>
      <c r="D221" s="21"/>
      <c r="E221" s="18"/>
      <c r="F221" s="18"/>
      <c r="G221" s="18"/>
      <c r="H221" s="1"/>
      <c r="I221" s="1"/>
      <c r="J221" s="1"/>
    </row>
    <row r="222" spans="1:10" ht="31.5" customHeight="1" x14ac:dyDescent="0.15">
      <c r="A222" s="1"/>
      <c r="B222" s="1"/>
      <c r="C222" s="1"/>
      <c r="D222" s="21"/>
      <c r="E222" s="18"/>
      <c r="F222" s="18"/>
      <c r="G222" s="18"/>
      <c r="H222" s="1"/>
      <c r="I222" s="1"/>
      <c r="J222" s="1"/>
    </row>
    <row r="223" spans="1:10" ht="31.5" customHeight="1" x14ac:dyDescent="0.15">
      <c r="A223" s="1"/>
      <c r="B223" s="1"/>
      <c r="C223" s="1"/>
      <c r="D223" s="21"/>
      <c r="E223" s="18"/>
      <c r="F223" s="18"/>
      <c r="G223" s="18"/>
      <c r="H223" s="1"/>
      <c r="I223" s="1"/>
      <c r="J223" s="1"/>
    </row>
  </sheetData>
  <mergeCells count="1">
    <mergeCell ref="A2:J2"/>
  </mergeCells>
  <pageMargins left="0.7" right="0.7" top="0.75" bottom="0.75"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0"/>
  <sheetViews>
    <sheetView showGridLines="0" topLeftCell="A3" workbookViewId="0">
      <selection activeCell="O48" sqref="O48"/>
    </sheetView>
  </sheetViews>
  <sheetFormatPr baseColWidth="10" defaultColWidth="8.83203125" defaultRowHeight="13" x14ac:dyDescent="0.15"/>
  <cols>
    <col min="1" max="1" width="24" customWidth="1"/>
    <col min="2" max="2" width="30" customWidth="1"/>
    <col min="3" max="6" width="34" customWidth="1"/>
  </cols>
  <sheetData>
    <row r="1" spans="1:6" ht="22" customHeight="1" x14ac:dyDescent="0.15">
      <c r="A1" s="159" t="s">
        <v>634</v>
      </c>
      <c r="B1" s="134"/>
      <c r="C1" s="134"/>
    </row>
    <row r="2" spans="1:6" ht="22" customHeight="1" x14ac:dyDescent="0.15"/>
    <row r="3" spans="1:6" ht="42" customHeight="1" x14ac:dyDescent="0.15">
      <c r="A3" s="57" t="s">
        <v>635</v>
      </c>
    </row>
    <row r="4" spans="1:6" ht="22" customHeight="1" x14ac:dyDescent="0.15"/>
    <row r="5" spans="1:6" ht="22" customHeight="1" x14ac:dyDescent="0.15"/>
    <row r="6" spans="1:6" ht="22" customHeight="1" x14ac:dyDescent="0.15"/>
    <row r="7" spans="1:6" ht="22" customHeight="1" x14ac:dyDescent="0.15">
      <c r="A7" s="51" t="s">
        <v>636</v>
      </c>
    </row>
    <row r="8" spans="1:6" ht="22" customHeight="1" x14ac:dyDescent="0.15">
      <c r="A8" s="58" t="s">
        <v>59</v>
      </c>
      <c r="B8" s="58" t="s">
        <v>538</v>
      </c>
      <c r="C8" s="58" t="s">
        <v>61</v>
      </c>
      <c r="D8" s="58" t="s">
        <v>539</v>
      </c>
      <c r="E8" s="58" t="s">
        <v>540</v>
      </c>
      <c r="F8" s="58" t="s">
        <v>541</v>
      </c>
    </row>
    <row r="9" spans="1:6" ht="42" customHeight="1" x14ac:dyDescent="0.15">
      <c r="A9" s="59" t="s">
        <v>637</v>
      </c>
      <c r="B9" s="60" t="s">
        <v>94</v>
      </c>
      <c r="C9" s="60" t="s">
        <v>638</v>
      </c>
      <c r="D9" s="60" t="s">
        <v>639</v>
      </c>
      <c r="E9" s="60" t="s">
        <v>640</v>
      </c>
      <c r="F9" s="60" t="s">
        <v>641</v>
      </c>
    </row>
    <row r="10" spans="1:6" ht="42" customHeight="1" x14ac:dyDescent="0.15">
      <c r="A10" s="59" t="s">
        <v>65</v>
      </c>
      <c r="B10" s="60" t="s">
        <v>95</v>
      </c>
      <c r="C10" s="60" t="s">
        <v>638</v>
      </c>
      <c r="D10" s="60" t="s">
        <v>642</v>
      </c>
      <c r="E10" s="60" t="s">
        <v>643</v>
      </c>
      <c r="F10" s="60" t="s">
        <v>644</v>
      </c>
    </row>
    <row r="11" spans="1:6" ht="42" customHeight="1" x14ac:dyDescent="0.15">
      <c r="A11" s="59" t="s">
        <v>70</v>
      </c>
      <c r="B11" s="60" t="s">
        <v>626</v>
      </c>
      <c r="C11" s="60" t="s">
        <v>638</v>
      </c>
      <c r="D11" s="60" t="s">
        <v>645</v>
      </c>
      <c r="E11" s="60" t="s">
        <v>646</v>
      </c>
      <c r="F11" s="60" t="s">
        <v>647</v>
      </c>
    </row>
    <row r="12" spans="1:6" ht="42" customHeight="1" x14ac:dyDescent="0.15">
      <c r="A12" s="59" t="s">
        <v>75</v>
      </c>
      <c r="B12" s="60" t="s">
        <v>29</v>
      </c>
      <c r="C12" s="60" t="s">
        <v>638</v>
      </c>
      <c r="D12" s="60" t="s">
        <v>648</v>
      </c>
      <c r="E12" s="60" t="s">
        <v>649</v>
      </c>
      <c r="F12" s="60" t="s">
        <v>650</v>
      </c>
    </row>
    <row r="13" spans="1:6" ht="42" customHeight="1" x14ac:dyDescent="0.15">
      <c r="A13" s="59" t="s">
        <v>79</v>
      </c>
      <c r="B13" s="60" t="s">
        <v>46</v>
      </c>
      <c r="C13" s="60" t="s">
        <v>638</v>
      </c>
      <c r="D13" s="60" t="s">
        <v>651</v>
      </c>
      <c r="E13" s="60" t="s">
        <v>652</v>
      </c>
      <c r="F13" s="60" t="s">
        <v>653</v>
      </c>
    </row>
    <row r="14" spans="1:6" ht="45" customHeight="1" x14ac:dyDescent="0.15">
      <c r="A14" s="59" t="s">
        <v>83</v>
      </c>
      <c r="B14" s="60" t="s">
        <v>218</v>
      </c>
      <c r="C14" s="60" t="s">
        <v>638</v>
      </c>
      <c r="D14" s="60" t="s">
        <v>654</v>
      </c>
      <c r="E14" s="60" t="s">
        <v>655</v>
      </c>
      <c r="F14" s="60" t="s">
        <v>656</v>
      </c>
    </row>
    <row r="15" spans="1:6" ht="45" customHeight="1" x14ac:dyDescent="0.15">
      <c r="A15" s="59" t="s">
        <v>657</v>
      </c>
      <c r="B15" s="60" t="s">
        <v>448</v>
      </c>
      <c r="C15" s="60" t="s">
        <v>658</v>
      </c>
      <c r="D15" s="60" t="s">
        <v>659</v>
      </c>
      <c r="E15" s="60" t="s">
        <v>660</v>
      </c>
      <c r="F15" s="60" t="s">
        <v>661</v>
      </c>
    </row>
    <row r="16" spans="1:6" ht="45" customHeight="1" x14ac:dyDescent="0.15">
      <c r="A16" s="59" t="s">
        <v>662</v>
      </c>
      <c r="B16" s="60" t="s">
        <v>241</v>
      </c>
      <c r="C16" s="60" t="s">
        <v>663</v>
      </c>
      <c r="D16" s="60" t="s">
        <v>664</v>
      </c>
      <c r="E16" s="60" t="s">
        <v>665</v>
      </c>
      <c r="F16" s="60" t="s">
        <v>666</v>
      </c>
    </row>
    <row r="17" spans="1:6" ht="45" customHeight="1" x14ac:dyDescent="0.15">
      <c r="A17" s="59" t="s">
        <v>667</v>
      </c>
      <c r="B17" s="60" t="s">
        <v>242</v>
      </c>
      <c r="C17" s="60" t="s">
        <v>663</v>
      </c>
      <c r="D17" s="60" t="s">
        <v>668</v>
      </c>
      <c r="E17" s="60" t="s">
        <v>669</v>
      </c>
      <c r="F17" s="60" t="s">
        <v>670</v>
      </c>
    </row>
    <row r="18" spans="1:6" ht="45" customHeight="1" x14ac:dyDescent="0.15">
      <c r="A18" s="59" t="s">
        <v>671</v>
      </c>
      <c r="B18" s="60" t="s">
        <v>627</v>
      </c>
      <c r="C18" s="60" t="s">
        <v>672</v>
      </c>
      <c r="D18" s="60" t="s">
        <v>673</v>
      </c>
      <c r="E18" s="60" t="s">
        <v>674</v>
      </c>
      <c r="F18" s="60" t="s">
        <v>675</v>
      </c>
    </row>
    <row r="19" spans="1:6" ht="22" customHeight="1" x14ac:dyDescent="0.15"/>
    <row r="20" spans="1:6" ht="22" customHeight="1" x14ac:dyDescent="0.15"/>
    <row r="21" spans="1:6" ht="39" customHeight="1" x14ac:dyDescent="0.15">
      <c r="A21" t="s">
        <v>564</v>
      </c>
    </row>
    <row r="22" spans="1:6" ht="39" customHeight="1" x14ac:dyDescent="0.15">
      <c r="A22" t="s">
        <v>676</v>
      </c>
      <c r="C22" s="168" t="s">
        <v>677</v>
      </c>
      <c r="D22" s="134"/>
    </row>
    <row r="23" spans="1:6" ht="39" customHeight="1" x14ac:dyDescent="0.15">
      <c r="A23" t="s">
        <v>678</v>
      </c>
      <c r="C23" s="168" t="s">
        <v>679</v>
      </c>
      <c r="D23" s="134"/>
    </row>
    <row r="24" spans="1:6" ht="39" customHeight="1" x14ac:dyDescent="0.15">
      <c r="A24" t="s">
        <v>680</v>
      </c>
      <c r="C24" s="168" t="s">
        <v>681</v>
      </c>
      <c r="D24" s="134"/>
    </row>
    <row r="25" spans="1:6" ht="39" customHeight="1" x14ac:dyDescent="0.15">
      <c r="A25" t="s">
        <v>682</v>
      </c>
      <c r="C25" s="168" t="s">
        <v>683</v>
      </c>
      <c r="D25" s="134"/>
    </row>
    <row r="26" spans="1:6" ht="22" customHeight="1" x14ac:dyDescent="0.15"/>
    <row r="27" spans="1:6" ht="22" customHeight="1" x14ac:dyDescent="0.15">
      <c r="A27" t="s">
        <v>684</v>
      </c>
    </row>
    <row r="28" spans="1:6" ht="42" customHeight="1" x14ac:dyDescent="0.15">
      <c r="A28" t="s">
        <v>448</v>
      </c>
      <c r="C28" s="68"/>
    </row>
    <row r="29" spans="1:6" ht="42" customHeight="1" x14ac:dyDescent="0.15"/>
    <row r="30" spans="1:6" ht="42" customHeight="1" x14ac:dyDescent="0.15">
      <c r="A30" t="s">
        <v>685</v>
      </c>
      <c r="C30" s="168" t="s">
        <v>686</v>
      </c>
      <c r="D30" s="134"/>
    </row>
  </sheetData>
  <mergeCells count="6">
    <mergeCell ref="C30:D30"/>
    <mergeCell ref="C24:D24"/>
    <mergeCell ref="A1:C1"/>
    <mergeCell ref="C25:D25"/>
    <mergeCell ref="C22:D22"/>
    <mergeCell ref="C23:D2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8"/>
  <sheetViews>
    <sheetView showGridLines="0" zoomScaleNormal="100" workbookViewId="0">
      <selection activeCell="O48" sqref="O48"/>
    </sheetView>
  </sheetViews>
  <sheetFormatPr baseColWidth="10" defaultColWidth="8.6640625" defaultRowHeight="15" customHeight="1" x14ac:dyDescent="0.15"/>
  <cols>
    <col min="1" max="1" width="32" customWidth="1"/>
    <col min="2" max="2" width="55" customWidth="1"/>
    <col min="3" max="3" width="89.33203125" customWidth="1"/>
    <col min="4" max="4" width="71.33203125" customWidth="1"/>
  </cols>
  <sheetData>
    <row r="1" spans="1:4" ht="17.25" customHeight="1" x14ac:dyDescent="0.2">
      <c r="A1" s="2" t="s">
        <v>687</v>
      </c>
    </row>
    <row r="3" spans="1:4" ht="15" customHeight="1" x14ac:dyDescent="0.15">
      <c r="A3" s="5" t="s">
        <v>229</v>
      </c>
      <c r="B3" s="5" t="s">
        <v>688</v>
      </c>
      <c r="C3" s="5" t="s">
        <v>689</v>
      </c>
      <c r="D3" s="5" t="s">
        <v>690</v>
      </c>
    </row>
    <row r="4" spans="1:4" ht="28.25" customHeight="1" x14ac:dyDescent="0.15">
      <c r="A4" s="1" t="s">
        <v>691</v>
      </c>
      <c r="B4" s="1" t="s">
        <v>692</v>
      </c>
      <c r="C4" s="1" t="s">
        <v>693</v>
      </c>
      <c r="D4" s="1" t="s">
        <v>694</v>
      </c>
    </row>
    <row r="5" spans="1:4" ht="28.25" customHeight="1" x14ac:dyDescent="0.15">
      <c r="A5" s="1" t="s">
        <v>695</v>
      </c>
      <c r="B5" s="1" t="s">
        <v>696</v>
      </c>
      <c r="C5" s="1" t="s">
        <v>697</v>
      </c>
      <c r="D5" s="1" t="s">
        <v>698</v>
      </c>
    </row>
    <row r="6" spans="1:4" ht="28.25" customHeight="1" x14ac:dyDescent="0.15">
      <c r="A6" s="1" t="s">
        <v>699</v>
      </c>
      <c r="B6" s="1" t="s">
        <v>700</v>
      </c>
      <c r="C6" s="1" t="s">
        <v>701</v>
      </c>
      <c r="D6" s="1" t="s">
        <v>702</v>
      </c>
    </row>
    <row r="7" spans="1:4" ht="41.75" customHeight="1" x14ac:dyDescent="0.15">
      <c r="A7" s="1" t="s">
        <v>703</v>
      </c>
      <c r="B7" s="1" t="s">
        <v>704</v>
      </c>
      <c r="C7" s="127" t="s">
        <v>705</v>
      </c>
      <c r="D7" s="1" t="s">
        <v>706</v>
      </c>
    </row>
    <row r="8" spans="1:4" ht="48" customHeight="1" x14ac:dyDescent="0.15">
      <c r="A8" s="1" t="s">
        <v>707</v>
      </c>
      <c r="B8" s="1" t="s">
        <v>708</v>
      </c>
      <c r="C8" s="1" t="s">
        <v>709</v>
      </c>
      <c r="D8" s="1" t="s">
        <v>710</v>
      </c>
    </row>
  </sheetData>
  <hyperlinks>
    <hyperlink ref="C7" r:id="rId1" xr:uid="{00000000-0004-0000-0F00-000000000000}"/>
  </hyperlinks>
  <pageMargins left="0.7" right="0.7" top="0.75" bottom="0.75"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785"/>
  <sheetViews>
    <sheetView zoomScaleNormal="100" workbookViewId="0">
      <pane ySplit="3" topLeftCell="A11" activePane="bottomLeft" state="frozen"/>
      <selection pane="bottomLeft" activeCell="O48" sqref="O48"/>
    </sheetView>
  </sheetViews>
  <sheetFormatPr baseColWidth="10" defaultColWidth="8.6640625" defaultRowHeight="15" customHeight="1" x14ac:dyDescent="0.15"/>
  <cols>
    <col min="1" max="1" width="12" customWidth="1"/>
    <col min="2" max="2" width="28" customWidth="1"/>
    <col min="3" max="3" width="35.83203125" customWidth="1"/>
    <col min="4" max="4" width="37.5" customWidth="1"/>
    <col min="5" max="6" width="10" customWidth="1"/>
    <col min="7" max="7" width="34" customWidth="1"/>
    <col min="8" max="8" width="14" customWidth="1"/>
    <col min="9" max="9" width="23.33203125" customWidth="1"/>
    <col min="10" max="10" width="11" customWidth="1"/>
    <col min="11" max="11" width="12" customWidth="1"/>
    <col min="12" max="12" width="16" customWidth="1"/>
    <col min="13" max="16" width="11" customWidth="1"/>
    <col min="17" max="17" width="16" customWidth="1"/>
    <col min="18" max="18" width="39.5" customWidth="1"/>
    <col min="19" max="19" width="50.83203125" customWidth="1"/>
    <col min="20" max="20" width="46.5" customWidth="1"/>
    <col min="21" max="21" width="14" customWidth="1"/>
    <col min="22" max="22" width="32.5" customWidth="1"/>
    <col min="23" max="23" width="22" customWidth="1"/>
    <col min="24" max="24" width="55" customWidth="1"/>
  </cols>
  <sheetData>
    <row r="1" spans="1:24" ht="24" customHeight="1" x14ac:dyDescent="0.15">
      <c r="A1" s="170" t="s">
        <v>711</v>
      </c>
      <c r="B1" s="134"/>
      <c r="C1" s="134"/>
      <c r="D1" s="134"/>
      <c r="E1" s="134"/>
      <c r="F1" s="134"/>
      <c r="G1" s="134"/>
      <c r="H1" s="134"/>
      <c r="I1" s="134"/>
      <c r="J1" s="134"/>
      <c r="K1" s="134"/>
      <c r="L1" s="134"/>
      <c r="M1" s="134"/>
      <c r="N1" s="134"/>
      <c r="O1" s="134"/>
      <c r="P1" s="134"/>
      <c r="Q1" s="134"/>
      <c r="R1" s="134"/>
      <c r="S1" s="134"/>
      <c r="T1" s="134"/>
      <c r="U1" s="134"/>
      <c r="V1" s="134"/>
      <c r="W1" s="134"/>
      <c r="X1" s="134"/>
    </row>
    <row r="2" spans="1:24" ht="36" customHeight="1" x14ac:dyDescent="0.15">
      <c r="A2" s="169" t="s">
        <v>712</v>
      </c>
      <c r="B2" s="134"/>
      <c r="C2" s="134"/>
      <c r="D2" s="134"/>
      <c r="E2" s="134"/>
      <c r="F2" s="134"/>
      <c r="G2" s="134"/>
      <c r="H2" s="134"/>
      <c r="I2" s="134"/>
      <c r="J2" s="134"/>
      <c r="K2" s="134"/>
      <c r="L2" s="134"/>
      <c r="M2" s="134"/>
      <c r="N2" s="134"/>
      <c r="O2" s="134"/>
      <c r="P2" s="134"/>
      <c r="Q2" s="134"/>
      <c r="R2" s="134"/>
      <c r="S2" s="134"/>
      <c r="T2" s="134"/>
      <c r="U2" s="134"/>
      <c r="V2" s="134"/>
      <c r="W2" s="134"/>
      <c r="X2" s="134"/>
    </row>
    <row r="3" spans="1:24" ht="24" customHeight="1" x14ac:dyDescent="0.2">
      <c r="A3" s="141" t="s">
        <v>713</v>
      </c>
      <c r="B3" s="134"/>
      <c r="C3" s="134"/>
      <c r="D3" s="134"/>
      <c r="E3" s="134"/>
      <c r="F3" s="134"/>
      <c r="G3" s="134"/>
      <c r="H3" s="134"/>
      <c r="I3" s="134"/>
      <c r="J3" s="134"/>
      <c r="K3" s="134"/>
      <c r="L3" s="134"/>
      <c r="M3" s="134"/>
      <c r="N3" s="134"/>
      <c r="O3" s="134"/>
      <c r="P3" s="134"/>
      <c r="Q3" s="134"/>
      <c r="R3" s="134"/>
      <c r="S3" s="134"/>
      <c r="T3" s="134"/>
      <c r="U3" s="134"/>
      <c r="V3" s="134"/>
      <c r="W3" s="134"/>
      <c r="X3" s="134"/>
    </row>
    <row r="4" spans="1:24" ht="42" customHeight="1" x14ac:dyDescent="0.15">
      <c r="A4" s="23" t="s">
        <v>714</v>
      </c>
      <c r="B4" t="s">
        <v>715</v>
      </c>
      <c r="C4" t="s">
        <v>716</v>
      </c>
      <c r="D4" t="s">
        <v>717</v>
      </c>
      <c r="E4" t="s">
        <v>718</v>
      </c>
      <c r="F4" t="s">
        <v>719</v>
      </c>
      <c r="G4" t="s">
        <v>720</v>
      </c>
      <c r="H4" t="s">
        <v>721</v>
      </c>
      <c r="I4" t="s">
        <v>722</v>
      </c>
      <c r="J4" t="s">
        <v>723</v>
      </c>
      <c r="K4" t="s">
        <v>724</v>
      </c>
      <c r="L4" t="s">
        <v>725</v>
      </c>
      <c r="M4" t="s">
        <v>726</v>
      </c>
      <c r="N4" t="s">
        <v>727</v>
      </c>
      <c r="O4" t="s">
        <v>728</v>
      </c>
      <c r="P4" t="s">
        <v>729</v>
      </c>
      <c r="Q4" t="s">
        <v>730</v>
      </c>
      <c r="R4" t="s">
        <v>731</v>
      </c>
      <c r="S4" t="s">
        <v>732</v>
      </c>
      <c r="T4" t="s">
        <v>733</v>
      </c>
      <c r="U4" t="s">
        <v>734</v>
      </c>
      <c r="V4" t="s">
        <v>735</v>
      </c>
      <c r="W4" t="s">
        <v>736</v>
      </c>
      <c r="X4" t="s">
        <v>737</v>
      </c>
    </row>
    <row r="5" spans="1:24" ht="28.25" customHeight="1" x14ac:dyDescent="0.15">
      <c r="A5" s="24" t="s">
        <v>738</v>
      </c>
      <c r="B5" s="24" t="s">
        <v>94</v>
      </c>
      <c r="C5" s="24" t="s">
        <v>95</v>
      </c>
      <c r="D5" s="24" t="s">
        <v>22</v>
      </c>
      <c r="E5" s="24" t="s">
        <v>739</v>
      </c>
      <c r="F5" s="24" t="s">
        <v>740</v>
      </c>
      <c r="G5" s="24" t="s">
        <v>741</v>
      </c>
      <c r="H5" s="24" t="s">
        <v>29</v>
      </c>
      <c r="I5" s="24" t="s">
        <v>742</v>
      </c>
      <c r="J5" s="24" t="s">
        <v>231</v>
      </c>
      <c r="K5" s="24" t="s">
        <v>46</v>
      </c>
      <c r="L5" s="24" t="s">
        <v>218</v>
      </c>
      <c r="M5" s="24" t="s">
        <v>743</v>
      </c>
      <c r="N5" s="24" t="s">
        <v>744</v>
      </c>
      <c r="O5" s="24" t="s">
        <v>745</v>
      </c>
      <c r="P5" s="24" t="s">
        <v>746</v>
      </c>
      <c r="Q5" s="24" t="s">
        <v>747</v>
      </c>
      <c r="R5" s="24" t="s">
        <v>748</v>
      </c>
      <c r="S5" s="24" t="s">
        <v>749</v>
      </c>
      <c r="T5" s="24" t="s">
        <v>750</v>
      </c>
      <c r="U5" s="24" t="s">
        <v>751</v>
      </c>
      <c r="V5" s="24" t="s">
        <v>752</v>
      </c>
      <c r="W5" s="24" t="s">
        <v>753</v>
      </c>
      <c r="X5" s="24" t="s">
        <v>754</v>
      </c>
    </row>
    <row r="6" spans="1:24" ht="28.25" customHeight="1" x14ac:dyDescent="0.15">
      <c r="A6" s="25">
        <v>4</v>
      </c>
      <c r="B6" s="26" t="str">
        <f>'05_Categorias_x_Activo'!A4</f>
        <v>Gasoducto Troncal Oriental</v>
      </c>
      <c r="C6" s="26" t="str">
        <f>'05_Categorias_x_Activo'!B4</f>
        <v>Gasoducto Oriente . Occidente</v>
      </c>
      <c r="D6" s="26" t="str">
        <f>'05_Categorias_x_Activo'!C4</f>
        <v>Composición / demanda / medición</v>
      </c>
      <c r="E6" s="25">
        <f>'04_Matriz_Ponderacion'!A4</f>
        <v>1</v>
      </c>
      <c r="F6" s="25">
        <v>4</v>
      </c>
      <c r="G6" s="26" t="str">
        <f>'04_Matriz_Ponderacion'!E4</f>
        <v>Cromatografía base del GN</v>
      </c>
      <c r="H6" s="26" t="str">
        <f>'04_Matriz_Ponderacion'!H4</f>
        <v>Verificado</v>
      </c>
      <c r="I6" s="26" t="str">
        <f>'04_Matriz_Ponderacion'!Z4</f>
        <v>Base técnica</v>
      </c>
      <c r="J6" s="27">
        <f>'04_Matriz_Ponderacion'!F4</f>
        <v>0.3</v>
      </c>
      <c r="K6" s="27">
        <f>'04_Matriz_Ponderacion'!I4</f>
        <v>1</v>
      </c>
      <c r="L6" s="27">
        <f>'04_Matriz_Ponderacion'!J4</f>
        <v>1</v>
      </c>
      <c r="M6" s="28">
        <f>'04_Matriz_Ponderacion'!P4</f>
        <v>4.9500000000000002E-2</v>
      </c>
      <c r="N6" s="28">
        <f>'04_Matriz_Ponderacion'!Q4</f>
        <v>5.8499999999999996E-2</v>
      </c>
      <c r="O6" s="28">
        <f>'04_Matriz_Ponderacion'!R4</f>
        <v>7.6499999999999999E-2</v>
      </c>
      <c r="P6" s="28">
        <f>'04_Matriz_Ponderacion'!S4</f>
        <v>9.9000000000000005E-2</v>
      </c>
      <c r="Q6" s="29">
        <f t="shared" ref="Q6:Q36" si="0">IF(U6=0,0,P6/U6)</f>
        <v>0.08</v>
      </c>
      <c r="R6" s="26" t="str">
        <f>'04_Matriz_Ponderacion'!W4</f>
        <v>Reuso / inspección básica</v>
      </c>
      <c r="S6" s="26" t="str">
        <f>'04_Matriz_Ponderacion'!X4</f>
        <v>Medición adicional / posible actualización de blending skids</v>
      </c>
      <c r="T6" s="26" t="str">
        <f>'04_Matriz_Ponderacion'!Y4</f>
        <v>Mayor muestreo, balance y control de calidad</v>
      </c>
      <c r="U6" s="28">
        <f>'05_Categorias_x_Activo'!R4</f>
        <v>1.2375</v>
      </c>
      <c r="V6" s="26" t="str">
        <f>'05_Categorias_x_Activo'!V4</f>
        <v>Inspección / retrofit focalizado</v>
      </c>
      <c r="W6" s="26" t="str">
        <f t="shared" ref="W6:W36" si="1">IF(AND(I6="Brecha de información",P6&gt;=0.3),"Alta - brecha bloqueante",IF(P6&gt;=0.3,"Alta - driver de costo",IF(P6&gt;=0.1,"Media","Baja")))</f>
        <v>Baja</v>
      </c>
      <c r="X6" s="26" t="s">
        <v>755</v>
      </c>
    </row>
    <row r="7" spans="1:24" ht="28.25" customHeight="1" x14ac:dyDescent="0.15">
      <c r="A7" s="25">
        <v>4</v>
      </c>
      <c r="B7" s="26" t="str">
        <f>'05_Categorias_x_Activo'!A4</f>
        <v>Gasoducto Troncal Oriental</v>
      </c>
      <c r="C7" s="26" t="str">
        <f>'05_Categorias_x_Activo'!B4</f>
        <v>Gasoducto Oriente . Occidente</v>
      </c>
      <c r="D7" s="26" t="str">
        <f>'05_Categorias_x_Activo'!C4</f>
        <v>Composición / demanda / medición</v>
      </c>
      <c r="E7" s="25">
        <f>'04_Matriz_Ponderacion'!A5</f>
        <v>2</v>
      </c>
      <c r="F7" s="25">
        <v>5</v>
      </c>
      <c r="G7" s="26" t="str">
        <f>'04_Matriz_Ponderacion'!E5</f>
        <v>Cierre / consistencia de la cromatografía</v>
      </c>
      <c r="H7" s="26" t="str">
        <f>'04_Matriz_Ponderacion'!H5</f>
        <v>Verificado</v>
      </c>
      <c r="I7" s="26" t="str">
        <f>'04_Matriz_Ponderacion'!Z5</f>
        <v>Base técnica</v>
      </c>
      <c r="J7" s="27">
        <f>'04_Matriz_Ponderacion'!F5</f>
        <v>0.15</v>
      </c>
      <c r="K7" s="27">
        <f>'04_Matriz_Ponderacion'!I5</f>
        <v>1</v>
      </c>
      <c r="L7" s="27">
        <f>'04_Matriz_Ponderacion'!J5</f>
        <v>1</v>
      </c>
      <c r="M7" s="28">
        <f>'04_Matriz_Ponderacion'!P5</f>
        <v>2.4750000000000001E-2</v>
      </c>
      <c r="N7" s="28">
        <f>'04_Matriz_Ponderacion'!Q5</f>
        <v>2.9249999999999998E-2</v>
      </c>
      <c r="O7" s="28">
        <f>'04_Matriz_Ponderacion'!R5</f>
        <v>3.8249999999999999E-2</v>
      </c>
      <c r="P7" s="28">
        <f>'04_Matriz_Ponderacion'!S5</f>
        <v>4.9500000000000002E-2</v>
      </c>
      <c r="Q7" s="29">
        <f t="shared" si="0"/>
        <v>0.04</v>
      </c>
      <c r="R7" s="26" t="str">
        <f>'04_Matriz_Ponderacion'!W5</f>
        <v>Reuso / inspección básica</v>
      </c>
      <c r="S7" s="26" t="str">
        <f>'04_Matriz_Ponderacion'!X5</f>
        <v>Bajo; principalmente validación / analítica</v>
      </c>
      <c r="T7" s="26" t="str">
        <f>'04_Matriz_Ponderacion'!Y5</f>
        <v>Muestreo y aseguramiento metrológico</v>
      </c>
      <c r="U7" s="28">
        <f>'05_Categorias_x_Activo'!R4</f>
        <v>1.2375</v>
      </c>
      <c r="V7" s="26" t="str">
        <f>'05_Categorias_x_Activo'!V4</f>
        <v>Inspección / retrofit focalizado</v>
      </c>
      <c r="W7" s="26" t="str">
        <f t="shared" si="1"/>
        <v>Baja</v>
      </c>
      <c r="X7" s="26" t="s">
        <v>755</v>
      </c>
    </row>
    <row r="8" spans="1:24" ht="28.25" customHeight="1" x14ac:dyDescent="0.15">
      <c r="A8" s="25">
        <v>4</v>
      </c>
      <c r="B8" s="26" t="str">
        <f>'05_Categorias_x_Activo'!A4</f>
        <v>Gasoducto Troncal Oriental</v>
      </c>
      <c r="C8" s="26" t="str">
        <f>'05_Categorias_x_Activo'!B4</f>
        <v>Gasoducto Oriente . Occidente</v>
      </c>
      <c r="D8" s="26" t="str">
        <f>'05_Categorias_x_Activo'!C4</f>
        <v>Composición / demanda / medición</v>
      </c>
      <c r="E8" s="25">
        <f>'04_Matriz_Ponderacion'!A6</f>
        <v>3</v>
      </c>
      <c r="F8" s="25">
        <v>6</v>
      </c>
      <c r="G8" s="26" t="str">
        <f>'04_Matriz_Ponderacion'!E6</f>
        <v>Caudal promedio / energía objetivo</v>
      </c>
      <c r="H8" s="26" t="str">
        <f>'04_Matriz_Ponderacion'!H6</f>
        <v>Faltante</v>
      </c>
      <c r="I8" s="26" t="str">
        <f>'04_Matriz_Ponderacion'!Z6</f>
        <v>Brecha de información</v>
      </c>
      <c r="J8" s="27">
        <f>'04_Matriz_Ponderacion'!F6</f>
        <v>0.3</v>
      </c>
      <c r="K8" s="27">
        <f>'04_Matriz_Ponderacion'!I6</f>
        <v>4</v>
      </c>
      <c r="L8" s="27">
        <f>'04_Matriz_Ponderacion'!J6</f>
        <v>1.5</v>
      </c>
      <c r="M8" s="28">
        <f>'04_Matriz_Ponderacion'!P6</f>
        <v>0.29700000000000004</v>
      </c>
      <c r="N8" s="28">
        <f>'04_Matriz_Ponderacion'!Q6</f>
        <v>0.35100000000000003</v>
      </c>
      <c r="O8" s="28">
        <f>'04_Matriz_Ponderacion'!R6</f>
        <v>0.45900000000000002</v>
      </c>
      <c r="P8" s="28">
        <f>'04_Matriz_Ponderacion'!S6</f>
        <v>0.59400000000000008</v>
      </c>
      <c r="Q8" s="29">
        <f t="shared" si="0"/>
        <v>0.48000000000000004</v>
      </c>
      <c r="R8" s="26" t="str">
        <f>'04_Matriz_Ponderacion'!W6</f>
        <v>Reuso / inspección básica</v>
      </c>
      <c r="S8" s="26" t="str">
        <f>'04_Matriz_Ponderacion'!X6</f>
        <v>Alta sensibilidad en compresión, looping y sizing</v>
      </c>
      <c r="T8" s="26" t="str">
        <f>'04_Matriz_Ponderacion'!Y6</f>
        <v>Alta sensibilidad en energía eléctrica/fuel gas</v>
      </c>
      <c r="U8" s="28">
        <f>'05_Categorias_x_Activo'!R4</f>
        <v>1.2375</v>
      </c>
      <c r="V8" s="26" t="str">
        <f>'05_Categorias_x_Activo'!V4</f>
        <v>Inspección / retrofit focalizado</v>
      </c>
      <c r="W8" s="26" t="str">
        <f t="shared" si="1"/>
        <v>Alta - brecha bloqueante</v>
      </c>
      <c r="X8" s="26" t="s">
        <v>755</v>
      </c>
    </row>
    <row r="9" spans="1:24" ht="28.25" customHeight="1" x14ac:dyDescent="0.15">
      <c r="A9" s="25">
        <v>4</v>
      </c>
      <c r="B9" s="26" t="str">
        <f>'05_Categorias_x_Activo'!A4</f>
        <v>Gasoducto Troncal Oriental</v>
      </c>
      <c r="C9" s="26" t="str">
        <f>'05_Categorias_x_Activo'!B4</f>
        <v>Gasoducto Oriente . Occidente</v>
      </c>
      <c r="D9" s="26" t="str">
        <f>'05_Categorias_x_Activo'!C4</f>
        <v>Composición / demanda / medición</v>
      </c>
      <c r="E9" s="25">
        <f>'04_Matriz_Ponderacion'!A7</f>
        <v>4</v>
      </c>
      <c r="F9" s="25">
        <v>7</v>
      </c>
      <c r="G9" s="26" t="str">
        <f>'04_Matriz_Ponderacion'!E7</f>
        <v>Perfil de demanda / factor de carga</v>
      </c>
      <c r="H9" s="26" t="str">
        <f>'04_Matriz_Ponderacion'!H7</f>
        <v>Faltante</v>
      </c>
      <c r="I9" s="26" t="str">
        <f>'04_Matriz_Ponderacion'!Z7</f>
        <v>Brecha de información</v>
      </c>
      <c r="J9" s="27">
        <f>'04_Matriz_Ponderacion'!F7</f>
        <v>0.1</v>
      </c>
      <c r="K9" s="27">
        <f>'04_Matriz_Ponderacion'!I7</f>
        <v>4</v>
      </c>
      <c r="L9" s="27">
        <f>'04_Matriz_Ponderacion'!J7</f>
        <v>1.5</v>
      </c>
      <c r="M9" s="28">
        <f>'04_Matriz_Ponderacion'!P7</f>
        <v>9.9000000000000005E-2</v>
      </c>
      <c r="N9" s="28">
        <f>'04_Matriz_Ponderacion'!Q7</f>
        <v>0.11699999999999999</v>
      </c>
      <c r="O9" s="28">
        <f>'04_Matriz_Ponderacion'!R7</f>
        <v>0.153</v>
      </c>
      <c r="P9" s="28">
        <f>'04_Matriz_Ponderacion'!S7</f>
        <v>0.19800000000000001</v>
      </c>
      <c r="Q9" s="29">
        <f t="shared" si="0"/>
        <v>0.16</v>
      </c>
      <c r="R9" s="26" t="str">
        <f>'04_Matriz_Ponderacion'!W7</f>
        <v>Reuso / inspección básica</v>
      </c>
      <c r="S9" s="26" t="str">
        <f>'04_Matriz_Ponderacion'!X7</f>
        <v>Media: afecta dimensionamiento fino</v>
      </c>
      <c r="T9" s="26" t="str">
        <f>'04_Matriz_Ponderacion'!Y7</f>
        <v>Alta: horas equivalentes de compresión</v>
      </c>
      <c r="U9" s="28">
        <f>'05_Categorias_x_Activo'!R4</f>
        <v>1.2375</v>
      </c>
      <c r="V9" s="26" t="str">
        <f>'05_Categorias_x_Activo'!V4</f>
        <v>Inspección / retrofit focalizado</v>
      </c>
      <c r="W9" s="26" t="str">
        <f t="shared" si="1"/>
        <v>Media</v>
      </c>
      <c r="X9" s="26" t="s">
        <v>755</v>
      </c>
    </row>
    <row r="10" spans="1:24" ht="28.25" customHeight="1" x14ac:dyDescent="0.15">
      <c r="A10" s="25">
        <v>4</v>
      </c>
      <c r="B10" s="26" t="str">
        <f>'05_Categorias_x_Activo'!A4</f>
        <v>Gasoducto Troncal Oriental</v>
      </c>
      <c r="C10" s="26" t="str">
        <f>'05_Categorias_x_Activo'!B4</f>
        <v>Gasoducto Oriente . Occidente</v>
      </c>
      <c r="D10" s="26" t="str">
        <f>'05_Categorias_x_Activo'!C4</f>
        <v>Composición / demanda / medición</v>
      </c>
      <c r="E10" s="25">
        <f>'04_Matriz_Ponderacion'!A8</f>
        <v>5</v>
      </c>
      <c r="F10" s="25">
        <v>8</v>
      </c>
      <c r="G10" s="26" t="str">
        <f>'04_Matriz_Ponderacion'!E8</f>
        <v>Medición comercial / cromatógrafo apto para H2</v>
      </c>
      <c r="H10" s="26" t="str">
        <f>'04_Matriz_Ponderacion'!H8</f>
        <v>Faltante</v>
      </c>
      <c r="I10" s="26" t="str">
        <f>'04_Matriz_Ponderacion'!Z8</f>
        <v>Brecha de información</v>
      </c>
      <c r="J10" s="27">
        <f>'04_Matriz_Ponderacion'!F8</f>
        <v>0.15</v>
      </c>
      <c r="K10" s="27">
        <f>'04_Matriz_Ponderacion'!I8</f>
        <v>4</v>
      </c>
      <c r="L10" s="27">
        <f>'04_Matriz_Ponderacion'!J8</f>
        <v>1.5</v>
      </c>
      <c r="M10" s="28">
        <f>'04_Matriz_Ponderacion'!P8</f>
        <v>0.14850000000000002</v>
      </c>
      <c r="N10" s="28">
        <f>'04_Matriz_Ponderacion'!Q8</f>
        <v>0.17550000000000002</v>
      </c>
      <c r="O10" s="28">
        <f>'04_Matriz_Ponderacion'!R8</f>
        <v>0.22950000000000001</v>
      </c>
      <c r="P10" s="28">
        <f>'04_Matriz_Ponderacion'!S8</f>
        <v>0.29700000000000004</v>
      </c>
      <c r="Q10" s="29">
        <f t="shared" si="0"/>
        <v>0.24000000000000002</v>
      </c>
      <c r="R10" s="26" t="str">
        <f>'04_Matriz_Ponderacion'!W8</f>
        <v>Reuso / inspección básica</v>
      </c>
      <c r="S10" s="26" t="str">
        <f>'04_Matriz_Ponderacion'!X8</f>
        <v>Medio-alto: retrofit o reemplazo de medición/cromatografía</v>
      </c>
      <c r="T10" s="26" t="str">
        <f>'04_Matriz_Ponderacion'!Y8</f>
        <v>Calibración y verificación metrológica</v>
      </c>
      <c r="U10" s="28">
        <f>'05_Categorias_x_Activo'!R4</f>
        <v>1.2375</v>
      </c>
      <c r="V10" s="26" t="str">
        <f>'05_Categorias_x_Activo'!V4</f>
        <v>Inspección / retrofit focalizado</v>
      </c>
      <c r="W10" s="26" t="str">
        <f t="shared" si="1"/>
        <v>Media</v>
      </c>
      <c r="X10" s="26" t="s">
        <v>755</v>
      </c>
    </row>
    <row r="11" spans="1:24" ht="28.25" customHeight="1" x14ac:dyDescent="0.15">
      <c r="A11" s="25">
        <v>5</v>
      </c>
      <c r="B11" s="26" t="str">
        <f>'05_Categorias_x_Activo'!A5</f>
        <v>Gasoducto Troncal Oriental</v>
      </c>
      <c r="C11" s="26" t="str">
        <f>'05_Categorias_x_Activo'!B5</f>
        <v>Gasoducto Oriente . Occidente</v>
      </c>
      <c r="D11" s="26" t="str">
        <f>'05_Categorias_x_Activo'!C5</f>
        <v>Geometría e hidráulica</v>
      </c>
      <c r="E11" s="25">
        <f>'04_Matriz_Ponderacion'!A9</f>
        <v>6</v>
      </c>
      <c r="F11" s="25">
        <v>9</v>
      </c>
      <c r="G11" s="26" t="str">
        <f>'04_Matriz_Ponderacion'!E9</f>
        <v>Diámetro NPS / OD</v>
      </c>
      <c r="H11" s="26" t="str">
        <f>'04_Matriz_Ponderacion'!H9</f>
        <v>Verificado</v>
      </c>
      <c r="I11" s="26" t="str">
        <f>'04_Matriz_Ponderacion'!Z9</f>
        <v>Base técnica</v>
      </c>
      <c r="J11" s="27">
        <f>'04_Matriz_Ponderacion'!F9</f>
        <v>0.25</v>
      </c>
      <c r="K11" s="27">
        <f>'04_Matriz_Ponderacion'!I9</f>
        <v>3</v>
      </c>
      <c r="L11" s="27">
        <f>'04_Matriz_Ponderacion'!J9</f>
        <v>1</v>
      </c>
      <c r="M11" s="28">
        <f>'04_Matriz_Ponderacion'!P9</f>
        <v>0.15000000000000002</v>
      </c>
      <c r="N11" s="28">
        <f>'04_Matriz_Ponderacion'!Q9</f>
        <v>0.18000000000000002</v>
      </c>
      <c r="O11" s="28">
        <f>'04_Matriz_Ponderacion'!R9</f>
        <v>0.24000000000000005</v>
      </c>
      <c r="P11" s="28">
        <f>'04_Matriz_Ponderacion'!S9</f>
        <v>0.34500000000000003</v>
      </c>
      <c r="Q11" s="29">
        <f t="shared" si="0"/>
        <v>0.30927835051546387</v>
      </c>
      <c r="R11" s="26" t="str">
        <f>'04_Matriz_Ponderacion'!W9</f>
        <v>Reuso / inspección básica</v>
      </c>
      <c r="S11" s="26" t="str">
        <f>'04_Matriz_Ponderacion'!X9</f>
        <v>Puede disparar looping, compresión o restricciones de capacidad</v>
      </c>
      <c r="T11" s="26" t="str">
        <f>'04_Matriz_Ponderacion'!Y9</f>
        <v>Incide en pérdidas de carga y consumo energético</v>
      </c>
      <c r="U11" s="28">
        <f>'05_Categorias_x_Activo'!R5</f>
        <v>1.1155000000000002</v>
      </c>
      <c r="V11" s="26" t="str">
        <f>'05_Categorias_x_Activo'!V5</f>
        <v>Inspección / retrofit focalizado</v>
      </c>
      <c r="W11" s="26" t="str">
        <f t="shared" si="1"/>
        <v>Alta - driver de costo</v>
      </c>
      <c r="X11" s="26" t="s">
        <v>756</v>
      </c>
    </row>
    <row r="12" spans="1:24" ht="28.25" customHeight="1" x14ac:dyDescent="0.15">
      <c r="A12" s="25">
        <v>5</v>
      </c>
      <c r="B12" s="26" t="str">
        <f>'05_Categorias_x_Activo'!A5</f>
        <v>Gasoducto Troncal Oriental</v>
      </c>
      <c r="C12" s="26" t="str">
        <f>'05_Categorias_x_Activo'!B5</f>
        <v>Gasoducto Oriente . Occidente</v>
      </c>
      <c r="D12" s="26" t="str">
        <f>'05_Categorias_x_Activo'!C5</f>
        <v>Geometría e hidráulica</v>
      </c>
      <c r="E12" s="25">
        <f>'04_Matriz_Ponderacion'!A10</f>
        <v>7</v>
      </c>
      <c r="F12" s="25">
        <v>10</v>
      </c>
      <c r="G12" s="26" t="str">
        <f>'04_Matriz_Ponderacion'!E10</f>
        <v>Espesor nominal</v>
      </c>
      <c r="H12" s="26" t="str">
        <f>'04_Matriz_Ponderacion'!H10</f>
        <v>Verificado</v>
      </c>
      <c r="I12" s="26" t="str">
        <f>'04_Matriz_Ponderacion'!Z10</f>
        <v>Base técnica</v>
      </c>
      <c r="J12" s="27">
        <f>'04_Matriz_Ponderacion'!F10</f>
        <v>0.2</v>
      </c>
      <c r="K12" s="27">
        <f>'04_Matriz_Ponderacion'!I10</f>
        <v>2.5</v>
      </c>
      <c r="L12" s="27">
        <f>'04_Matriz_Ponderacion'!J10</f>
        <v>1</v>
      </c>
      <c r="M12" s="28">
        <f>'04_Matriz_Ponderacion'!P10</f>
        <v>0.10000000000000002</v>
      </c>
      <c r="N12" s="28">
        <f>'04_Matriz_Ponderacion'!Q10</f>
        <v>0.12000000000000002</v>
      </c>
      <c r="O12" s="28">
        <f>'04_Matriz_Ponderacion'!R10</f>
        <v>0.16000000000000003</v>
      </c>
      <c r="P12" s="28">
        <f>'04_Matriz_Ponderacion'!S10</f>
        <v>0.23000000000000004</v>
      </c>
      <c r="Q12" s="29">
        <f t="shared" si="0"/>
        <v>0.2061855670103093</v>
      </c>
      <c r="R12" s="26" t="str">
        <f>'04_Matriz_Ponderacion'!W10</f>
        <v>Reuso / inspección básica</v>
      </c>
      <c r="S12" s="26" t="str">
        <f>'04_Matriz_Ponderacion'!X10</f>
        <v>Puede mover derating, rehab o reemplazo localizado</v>
      </c>
      <c r="T12" s="26" t="str">
        <f>'04_Matriz_Ponderacion'!Y10</f>
        <v>Seguimiento de integridad y margen mecánico</v>
      </c>
      <c r="U12" s="28">
        <f>'05_Categorias_x_Activo'!R5</f>
        <v>1.1155000000000002</v>
      </c>
      <c r="V12" s="26" t="str">
        <f>'05_Categorias_x_Activo'!V5</f>
        <v>Inspección / retrofit focalizado</v>
      </c>
      <c r="W12" s="26" t="str">
        <f t="shared" si="1"/>
        <v>Media</v>
      </c>
      <c r="X12" s="26" t="s">
        <v>756</v>
      </c>
    </row>
    <row r="13" spans="1:24" ht="28.25" customHeight="1" x14ac:dyDescent="0.15">
      <c r="A13" s="25">
        <v>5</v>
      </c>
      <c r="B13" s="26" t="str">
        <f>'05_Categorias_x_Activo'!A5</f>
        <v>Gasoducto Troncal Oriental</v>
      </c>
      <c r="C13" s="26" t="str">
        <f>'05_Categorias_x_Activo'!B5</f>
        <v>Gasoducto Oriente . Occidente</v>
      </c>
      <c r="D13" s="26" t="str">
        <f>'05_Categorias_x_Activo'!C5</f>
        <v>Geometría e hidráulica</v>
      </c>
      <c r="E13" s="25">
        <f>'04_Matriz_Ponderacion'!A11</f>
        <v>8</v>
      </c>
      <c r="F13" s="25">
        <v>11</v>
      </c>
      <c r="G13" s="26" t="str">
        <f>'04_Matriz_Ponderacion'!E11</f>
        <v>Relación presión promedio / MAOP</v>
      </c>
      <c r="H13" s="26" t="str">
        <f>'04_Matriz_Ponderacion'!H11</f>
        <v>Verificado</v>
      </c>
      <c r="I13" s="26" t="str">
        <f>'04_Matriz_Ponderacion'!Z11</f>
        <v>Base técnica</v>
      </c>
      <c r="J13" s="27">
        <f>'04_Matriz_Ponderacion'!F11</f>
        <v>0.3</v>
      </c>
      <c r="K13" s="27">
        <f>'04_Matriz_Ponderacion'!I11</f>
        <v>3</v>
      </c>
      <c r="L13" s="27">
        <f>'04_Matriz_Ponderacion'!J11</f>
        <v>1</v>
      </c>
      <c r="M13" s="28">
        <f>'04_Matriz_Ponderacion'!P11</f>
        <v>0.18</v>
      </c>
      <c r="N13" s="28">
        <f>'04_Matriz_Ponderacion'!Q11</f>
        <v>0.216</v>
      </c>
      <c r="O13" s="28">
        <f>'04_Matriz_Ponderacion'!R11</f>
        <v>0.28799999999999998</v>
      </c>
      <c r="P13" s="28">
        <f>'04_Matriz_Ponderacion'!S11</f>
        <v>0.41399999999999998</v>
      </c>
      <c r="Q13" s="29">
        <f t="shared" si="0"/>
        <v>0.3711340206185566</v>
      </c>
      <c r="R13" s="26" t="str">
        <f>'04_Matriz_Ponderacion'!W11</f>
        <v>Reuso / inspección básica</v>
      </c>
      <c r="S13" s="26" t="str">
        <f>'04_Matriz_Ponderacion'!X11</f>
        <v>Define headroom hidráulico y posible compresión adicional</v>
      </c>
      <c r="T13" s="26" t="str">
        <f>'04_Matriz_Ponderacion'!Y11</f>
        <v>Impacta energía de compresión</v>
      </c>
      <c r="U13" s="28">
        <f>'05_Categorias_x_Activo'!R5</f>
        <v>1.1155000000000002</v>
      </c>
      <c r="V13" s="26" t="str">
        <f>'05_Categorias_x_Activo'!V5</f>
        <v>Inspección / retrofit focalizado</v>
      </c>
      <c r="W13" s="26" t="str">
        <f t="shared" si="1"/>
        <v>Alta - driver de costo</v>
      </c>
      <c r="X13" s="26" t="s">
        <v>756</v>
      </c>
    </row>
    <row r="14" spans="1:24" ht="28.25" customHeight="1" x14ac:dyDescent="0.15">
      <c r="A14" s="25">
        <v>5</v>
      </c>
      <c r="B14" s="26" t="str">
        <f>'05_Categorias_x_Activo'!A5</f>
        <v>Gasoducto Troncal Oriental</v>
      </c>
      <c r="C14" s="26" t="str">
        <f>'05_Categorias_x_Activo'!B5</f>
        <v>Gasoducto Oriente . Occidente</v>
      </c>
      <c r="D14" s="26" t="str">
        <f>'05_Categorias_x_Activo'!C5</f>
        <v>Geometría e hidráulica</v>
      </c>
      <c r="E14" s="25">
        <f>'04_Matriz_Ponderacion'!A12</f>
        <v>9</v>
      </c>
      <c r="F14" s="25">
        <v>12</v>
      </c>
      <c r="G14" s="26" t="str">
        <f>'04_Matriz_Ponderacion'!E12</f>
        <v>Altimetría y segmentación</v>
      </c>
      <c r="H14" s="26" t="str">
        <f>'04_Matriz_Ponderacion'!H12</f>
        <v>Verificado</v>
      </c>
      <c r="I14" s="26" t="str">
        <f>'04_Matriz_Ponderacion'!Z12</f>
        <v>Base técnica</v>
      </c>
      <c r="J14" s="27">
        <f>'04_Matriz_Ponderacion'!F12</f>
        <v>0.15</v>
      </c>
      <c r="K14" s="27">
        <f>'04_Matriz_Ponderacion'!I12</f>
        <v>1</v>
      </c>
      <c r="L14" s="27">
        <f>'04_Matriz_Ponderacion'!J12</f>
        <v>1</v>
      </c>
      <c r="M14" s="28">
        <f>'04_Matriz_Ponderacion'!P12</f>
        <v>0.03</v>
      </c>
      <c r="N14" s="28">
        <f>'04_Matriz_Ponderacion'!Q12</f>
        <v>3.5999999999999997E-2</v>
      </c>
      <c r="O14" s="28">
        <f>'04_Matriz_Ponderacion'!R12</f>
        <v>4.8000000000000001E-2</v>
      </c>
      <c r="P14" s="28">
        <f>'04_Matriz_Ponderacion'!S12</f>
        <v>6.8999999999999992E-2</v>
      </c>
      <c r="Q14" s="29">
        <f t="shared" si="0"/>
        <v>6.1855670103092765E-2</v>
      </c>
      <c r="R14" s="26" t="str">
        <f>'04_Matriz_Ponderacion'!W12</f>
        <v>Reuso / inspección básica</v>
      </c>
      <c r="S14" s="26" t="str">
        <f>'04_Matriz_Ponderacion'!X12</f>
        <v>Escala cantidades de obra y análisis de tramos críticos</v>
      </c>
      <c r="T14" s="26" t="str">
        <f>'04_Matriz_Ponderacion'!Y12</f>
        <v>Bajo directo; apoya hidráulica y mantenimiento</v>
      </c>
      <c r="U14" s="28">
        <f>'05_Categorias_x_Activo'!R5</f>
        <v>1.1155000000000002</v>
      </c>
      <c r="V14" s="26" t="str">
        <f>'05_Categorias_x_Activo'!V5</f>
        <v>Inspección / retrofit focalizado</v>
      </c>
      <c r="W14" s="26" t="str">
        <f t="shared" si="1"/>
        <v>Baja</v>
      </c>
      <c r="X14" s="26" t="s">
        <v>756</v>
      </c>
    </row>
    <row r="15" spans="1:24" ht="28.25" customHeight="1" x14ac:dyDescent="0.15">
      <c r="A15" s="25">
        <v>5</v>
      </c>
      <c r="B15" s="26" t="str">
        <f>'05_Categorias_x_Activo'!A5</f>
        <v>Gasoducto Troncal Oriental</v>
      </c>
      <c r="C15" s="26" t="str">
        <f>'05_Categorias_x_Activo'!B5</f>
        <v>Gasoducto Oriente . Occidente</v>
      </c>
      <c r="D15" s="26" t="str">
        <f>'05_Categorias_x_Activo'!C5</f>
        <v>Geometría e hidráulica</v>
      </c>
      <c r="E15" s="25">
        <f>'04_Matriz_Ponderacion'!A13</f>
        <v>10</v>
      </c>
      <c r="F15" s="25">
        <v>13</v>
      </c>
      <c r="G15" s="26" t="str">
        <f>'04_Matriz_Ponderacion'!E13</f>
        <v>Temperatura operativa</v>
      </c>
      <c r="H15" s="26" t="str">
        <f>'04_Matriz_Ponderacion'!H13</f>
        <v>Parcial</v>
      </c>
      <c r="I15" s="26" t="str">
        <f>'04_Matriz_Ponderacion'!Z13</f>
        <v>Base técnica</v>
      </c>
      <c r="J15" s="27">
        <f>'04_Matriz_Ponderacion'!F13</f>
        <v>0.1</v>
      </c>
      <c r="K15" s="27">
        <f>'04_Matriz_Ponderacion'!I13</f>
        <v>1</v>
      </c>
      <c r="L15" s="27">
        <f>'04_Matriz_Ponderacion'!J13</f>
        <v>1.25</v>
      </c>
      <c r="M15" s="28">
        <f>'04_Matriz_Ponderacion'!P13</f>
        <v>2.5000000000000005E-2</v>
      </c>
      <c r="N15" s="28">
        <f>'04_Matriz_Ponderacion'!Q13</f>
        <v>3.0000000000000006E-2</v>
      </c>
      <c r="O15" s="28">
        <f>'04_Matriz_Ponderacion'!R13</f>
        <v>4.0000000000000008E-2</v>
      </c>
      <c r="P15" s="28">
        <f>'04_Matriz_Ponderacion'!S13</f>
        <v>5.7500000000000009E-2</v>
      </c>
      <c r="Q15" s="29">
        <f t="shared" si="0"/>
        <v>5.1546391752577324E-2</v>
      </c>
      <c r="R15" s="26" t="str">
        <f>'04_Matriz_Ponderacion'!W13</f>
        <v>Reuso / inspección básica</v>
      </c>
      <c r="S15" s="26" t="str">
        <f>'04_Matriz_Ponderacion'!X13</f>
        <v>Bajo directo; ayuda a validar hidráulica</v>
      </c>
      <c r="T15" s="26" t="str">
        <f>'04_Matriz_Ponderacion'!Y13</f>
        <v>Medio: mejora cálculo energético y operacional</v>
      </c>
      <c r="U15" s="28">
        <f>'05_Categorias_x_Activo'!R5</f>
        <v>1.1155000000000002</v>
      </c>
      <c r="V15" s="26" t="str">
        <f>'05_Categorias_x_Activo'!V5</f>
        <v>Inspección / retrofit focalizado</v>
      </c>
      <c r="W15" s="26" t="str">
        <f t="shared" si="1"/>
        <v>Baja</v>
      </c>
      <c r="X15" s="26" t="s">
        <v>756</v>
      </c>
    </row>
    <row r="16" spans="1:24" ht="28.25" customHeight="1" x14ac:dyDescent="0.15">
      <c r="A16" s="25">
        <v>6</v>
      </c>
      <c r="B16" s="26" t="str">
        <f>'05_Categorias_x_Activo'!A6</f>
        <v>Gasoducto Troncal Oriental</v>
      </c>
      <c r="C16" s="26" t="str">
        <f>'05_Categorias_x_Activo'!B6</f>
        <v>Gasoducto Oriente . Occidente</v>
      </c>
      <c r="D16" s="26" t="str">
        <f>'05_Categorias_x_Activo'!C6</f>
        <v>Materiales y diseño del ducto</v>
      </c>
      <c r="E16" s="25">
        <f>'04_Matriz_Ponderacion'!A14</f>
        <v>11</v>
      </c>
      <c r="F16" s="25">
        <v>14</v>
      </c>
      <c r="G16" s="26" t="str">
        <f>'04_Matriz_Ponderacion'!E14</f>
        <v>Grado de tubería / SMYS</v>
      </c>
      <c r="H16" s="26" t="str">
        <f>'04_Matriz_Ponderacion'!H14</f>
        <v>Verificado</v>
      </c>
      <c r="I16" s="26" t="str">
        <f>'04_Matriz_Ponderacion'!Z14</f>
        <v>Base técnica</v>
      </c>
      <c r="J16" s="27">
        <f>'04_Matriz_Ponderacion'!F14</f>
        <v>0.17</v>
      </c>
      <c r="K16" s="27">
        <f>'04_Matriz_Ponderacion'!I14</f>
        <v>2.5</v>
      </c>
      <c r="L16" s="27">
        <f>'04_Matriz_Ponderacion'!J14</f>
        <v>1</v>
      </c>
      <c r="M16" s="28">
        <f>'04_Matriz_Ponderacion'!P14</f>
        <v>8.5000000000000006E-2</v>
      </c>
      <c r="N16" s="28">
        <f>'04_Matriz_Ponderacion'!Q14</f>
        <v>9.7750000000000004E-2</v>
      </c>
      <c r="O16" s="28">
        <f>'04_Matriz_Ponderacion'!R14</f>
        <v>0.15300000000000002</v>
      </c>
      <c r="P16" s="28">
        <f>'04_Matriz_Ponderacion'!S14</f>
        <v>0.23799999999999999</v>
      </c>
      <c r="Q16" s="29">
        <f t="shared" si="0"/>
        <v>0.22149029090795389</v>
      </c>
      <c r="R16" s="26" t="str">
        <f>'04_Matriz_Ponderacion'!W14</f>
        <v>Reuso / inspección básica</v>
      </c>
      <c r="S16" s="26" t="str">
        <f>'04_Matriz_Ponderacion'!X14</f>
        <v>Puede llevar a derating o mayor verificación metalúrgica</v>
      </c>
      <c r="T16" s="26" t="str">
        <f>'04_Matriz_Ponderacion'!Y14</f>
        <v>Inspección y monitoreo metalúrgico</v>
      </c>
      <c r="U16" s="28">
        <f>'05_Categorias_x_Activo'!R6</f>
        <v>1.0745391999999998</v>
      </c>
      <c r="V16" s="26" t="str">
        <f>'05_Categorias_x_Activo'!V6</f>
        <v>Inspección / retrofit focalizado</v>
      </c>
      <c r="W16" s="26" t="str">
        <f t="shared" si="1"/>
        <v>Media</v>
      </c>
      <c r="X16" s="26" t="s">
        <v>757</v>
      </c>
    </row>
    <row r="17" spans="1:24" ht="28.25" customHeight="1" x14ac:dyDescent="0.15">
      <c r="A17" s="25">
        <v>6</v>
      </c>
      <c r="B17" s="26" t="str">
        <f>'05_Categorias_x_Activo'!A6</f>
        <v>Gasoducto Troncal Oriental</v>
      </c>
      <c r="C17" s="26" t="str">
        <f>'05_Categorias_x_Activo'!B6</f>
        <v>Gasoducto Oriente . Occidente</v>
      </c>
      <c r="D17" s="26" t="str">
        <f>'05_Categorias_x_Activo'!C6</f>
        <v>Materiales y diseño del ducto</v>
      </c>
      <c r="E17" s="25">
        <f>'04_Matriz_Ponderacion'!A15</f>
        <v>12</v>
      </c>
      <c r="F17" s="25">
        <v>15</v>
      </c>
      <c r="G17" s="26" t="str">
        <f>'04_Matriz_Ponderacion'!E15</f>
        <v>Tipo de costura</v>
      </c>
      <c r="H17" s="26" t="str">
        <f>'04_Matriz_Ponderacion'!H15</f>
        <v>Verificado</v>
      </c>
      <c r="I17" s="26" t="str">
        <f>'04_Matriz_Ponderacion'!Z15</f>
        <v>Base técnica</v>
      </c>
      <c r="J17" s="27">
        <f>'04_Matriz_Ponderacion'!F15</f>
        <v>0.21</v>
      </c>
      <c r="K17" s="27">
        <f>'04_Matriz_Ponderacion'!I15</f>
        <v>2</v>
      </c>
      <c r="L17" s="27">
        <f>'04_Matriz_Ponderacion'!J15</f>
        <v>1</v>
      </c>
      <c r="M17" s="28">
        <f>'04_Matriz_Ponderacion'!P15</f>
        <v>8.4000000000000005E-2</v>
      </c>
      <c r="N17" s="28">
        <f>'04_Matriz_Ponderacion'!Q15</f>
        <v>9.6600000000000005E-2</v>
      </c>
      <c r="O17" s="28">
        <f>'04_Matriz_Ponderacion'!R15</f>
        <v>0.1512</v>
      </c>
      <c r="P17" s="28">
        <f>'04_Matriz_Ponderacion'!S15</f>
        <v>0.23519999999999999</v>
      </c>
      <c r="Q17" s="29">
        <f t="shared" si="0"/>
        <v>0.218884522779625</v>
      </c>
      <c r="R17" s="26" t="str">
        <f>'04_Matriz_Ponderacion'!W15</f>
        <v>Reuso / inspección básica</v>
      </c>
      <c r="S17" s="26" t="str">
        <f>'04_Matriz_Ponderacion'!X15</f>
        <v>Puede disparar reemplazo/rehabilitación de segmentos</v>
      </c>
      <c r="T17" s="26" t="str">
        <f>'04_Matriz_Ponderacion'!Y15</f>
        <v>Mayor inspección de integridad si hay incertidumbre</v>
      </c>
      <c r="U17" s="28">
        <f>'05_Categorias_x_Activo'!R6</f>
        <v>1.0745391999999998</v>
      </c>
      <c r="V17" s="26" t="str">
        <f>'05_Categorias_x_Activo'!V6</f>
        <v>Inspección / retrofit focalizado</v>
      </c>
      <c r="W17" s="26" t="str">
        <f t="shared" si="1"/>
        <v>Media</v>
      </c>
      <c r="X17" s="26" t="s">
        <v>757</v>
      </c>
    </row>
    <row r="18" spans="1:24" ht="28.25" customHeight="1" x14ac:dyDescent="0.15">
      <c r="A18" s="25">
        <v>6</v>
      </c>
      <c r="B18" s="26" t="str">
        <f>'05_Categorias_x_Activo'!A6</f>
        <v>Gasoducto Troncal Oriental</v>
      </c>
      <c r="C18" s="26" t="str">
        <f>'05_Categorias_x_Activo'!B6</f>
        <v>Gasoducto Oriente . Occidente</v>
      </c>
      <c r="D18" s="26" t="str">
        <f>'05_Categorias_x_Activo'!C6</f>
        <v>Materiales y diseño del ducto</v>
      </c>
      <c r="E18" s="25">
        <f>'04_Matriz_Ponderacion'!A16</f>
        <v>13</v>
      </c>
      <c r="F18" s="25">
        <v>16</v>
      </c>
      <c r="G18" s="26" t="str">
        <f>'04_Matriz_Ponderacion'!E16</f>
        <v>Tipo de soldadura de juntas</v>
      </c>
      <c r="H18" s="26" t="str">
        <f>'04_Matriz_Ponderacion'!H16</f>
        <v>Verificado</v>
      </c>
      <c r="I18" s="26" t="str">
        <f>'04_Matriz_Ponderacion'!Z16</f>
        <v>Base técnica</v>
      </c>
      <c r="J18" s="27">
        <f>'04_Matriz_Ponderacion'!F16</f>
        <v>0.13</v>
      </c>
      <c r="K18" s="27">
        <f>'04_Matriz_Ponderacion'!I16</f>
        <v>2</v>
      </c>
      <c r="L18" s="27">
        <f>'04_Matriz_Ponderacion'!J16</f>
        <v>1</v>
      </c>
      <c r="M18" s="28">
        <f>'04_Matriz_Ponderacion'!P16</f>
        <v>5.2000000000000005E-2</v>
      </c>
      <c r="N18" s="28">
        <f>'04_Matriz_Ponderacion'!Q16</f>
        <v>5.9799999999999999E-2</v>
      </c>
      <c r="O18" s="28">
        <f>'04_Matriz_Ponderacion'!R16</f>
        <v>9.3600000000000017E-2</v>
      </c>
      <c r="P18" s="28">
        <f>'04_Matriz_Ponderacion'!S16</f>
        <v>0.14560000000000001</v>
      </c>
      <c r="Q18" s="29">
        <f t="shared" si="0"/>
        <v>0.1354999426731012</v>
      </c>
      <c r="R18" s="26" t="str">
        <f>'04_Matriz_Ponderacion'!W16</f>
        <v>Reuso / inspección básica</v>
      </c>
      <c r="S18" s="26" t="str">
        <f>'04_Matriz_Ponderacion'!X16</f>
        <v>Puede requerir evaluación adicional de procedimientos/uniones</v>
      </c>
      <c r="T18" s="26" t="str">
        <f>'04_Matriz_Ponderacion'!Y16</f>
        <v>Inspección focalizada de soldaduras</v>
      </c>
      <c r="U18" s="28">
        <f>'05_Categorias_x_Activo'!R6</f>
        <v>1.0745391999999998</v>
      </c>
      <c r="V18" s="26" t="str">
        <f>'05_Categorias_x_Activo'!V6</f>
        <v>Inspección / retrofit focalizado</v>
      </c>
      <c r="W18" s="26" t="str">
        <f t="shared" si="1"/>
        <v>Media</v>
      </c>
      <c r="X18" s="26" t="s">
        <v>757</v>
      </c>
    </row>
    <row r="19" spans="1:24" ht="28.25" customHeight="1" x14ac:dyDescent="0.15">
      <c r="A19" s="25">
        <v>6</v>
      </c>
      <c r="B19" s="26" t="str">
        <f>'05_Categorias_x_Activo'!A6</f>
        <v>Gasoducto Troncal Oriental</v>
      </c>
      <c r="C19" s="26" t="str">
        <f>'05_Categorias_x_Activo'!B6</f>
        <v>Gasoducto Oriente . Occidente</v>
      </c>
      <c r="D19" s="26" t="str">
        <f>'05_Categorias_x_Activo'!C6</f>
        <v>Materiales y diseño del ducto</v>
      </c>
      <c r="E19" s="25">
        <f>'04_Matriz_Ponderacion'!A17</f>
        <v>14</v>
      </c>
      <c r="F19" s="25">
        <v>17</v>
      </c>
      <c r="G19" s="26" t="str">
        <f>'04_Matriz_Ponderacion'!E17</f>
        <v>Código de diseño aplicado</v>
      </c>
      <c r="H19" s="26" t="str">
        <f>'04_Matriz_Ponderacion'!H17</f>
        <v>Verificado</v>
      </c>
      <c r="I19" s="26" t="str">
        <f>'04_Matriz_Ponderacion'!Z17</f>
        <v>Base técnica</v>
      </c>
      <c r="J19" s="27">
        <f>'04_Matriz_Ponderacion'!F17</f>
        <v>0.09</v>
      </c>
      <c r="K19" s="27">
        <f>'04_Matriz_Ponderacion'!I17</f>
        <v>2.5</v>
      </c>
      <c r="L19" s="27">
        <f>'04_Matriz_Ponderacion'!J17</f>
        <v>1</v>
      </c>
      <c r="M19" s="28">
        <f>'04_Matriz_Ponderacion'!P17</f>
        <v>4.4999999999999998E-2</v>
      </c>
      <c r="N19" s="28">
        <f>'04_Matriz_Ponderacion'!Q17</f>
        <v>5.1749999999999997E-2</v>
      </c>
      <c r="O19" s="28">
        <f>'04_Matriz_Ponderacion'!R17</f>
        <v>8.1000000000000003E-2</v>
      </c>
      <c r="P19" s="28">
        <f>'04_Matriz_Ponderacion'!S17</f>
        <v>0.126</v>
      </c>
      <c r="Q19" s="29">
        <f t="shared" si="0"/>
        <v>0.11725956577479912</v>
      </c>
      <c r="R19" s="26" t="str">
        <f>'04_Matriz_Ponderacion'!W17</f>
        <v>Reuso / inspección básica</v>
      </c>
      <c r="S19" s="26" t="str">
        <f>'04_Matriz_Ponderacion'!X17</f>
        <v>Bajo directo; soporta criterio de reutilización</v>
      </c>
      <c r="T19" s="26" t="str">
        <f>'04_Matriz_Ponderacion'!Y17</f>
        <v>Bajo directo; soporta trazabilidad regulatoria</v>
      </c>
      <c r="U19" s="28">
        <f>'05_Categorias_x_Activo'!R6</f>
        <v>1.0745391999999998</v>
      </c>
      <c r="V19" s="26" t="str">
        <f>'05_Categorias_x_Activo'!V6</f>
        <v>Inspección / retrofit focalizado</v>
      </c>
      <c r="W19" s="26" t="str">
        <f t="shared" si="1"/>
        <v>Media</v>
      </c>
      <c r="X19" s="26" t="s">
        <v>757</v>
      </c>
    </row>
    <row r="20" spans="1:24" ht="28.25" customHeight="1" x14ac:dyDescent="0.15">
      <c r="A20" s="25">
        <v>6</v>
      </c>
      <c r="B20" s="26" t="str">
        <f>'05_Categorias_x_Activo'!A6</f>
        <v>Gasoducto Troncal Oriental</v>
      </c>
      <c r="C20" s="26" t="str">
        <f>'05_Categorias_x_Activo'!B6</f>
        <v>Gasoducto Oriente . Occidente</v>
      </c>
      <c r="D20" s="26" t="str">
        <f>'05_Categorias_x_Activo'!C6</f>
        <v>Materiales y diseño del ducto</v>
      </c>
      <c r="E20" s="25">
        <f>'04_Matriz_Ponderacion'!A18</f>
        <v>15</v>
      </c>
      <c r="F20" s="25">
        <v>18</v>
      </c>
      <c r="G20" s="26" t="str">
        <f>'04_Matriz_Ponderacion'!E18</f>
        <v>Tipo de recubrimiento</v>
      </c>
      <c r="H20" s="26" t="str">
        <f>'04_Matriz_Ponderacion'!H18</f>
        <v>Parcial</v>
      </c>
      <c r="I20" s="26" t="str">
        <f>'04_Matriz_Ponderacion'!Z18</f>
        <v>Base técnica</v>
      </c>
      <c r="J20" s="27">
        <f>'04_Matriz_Ponderacion'!F18</f>
        <v>0.08</v>
      </c>
      <c r="K20" s="27">
        <f>'04_Matriz_Ponderacion'!I18</f>
        <v>1</v>
      </c>
      <c r="L20" s="27">
        <f>'04_Matriz_Ponderacion'!J18</f>
        <v>1.25</v>
      </c>
      <c r="M20" s="28">
        <f>'04_Matriz_Ponderacion'!P18</f>
        <v>0.02</v>
      </c>
      <c r="N20" s="28">
        <f>'04_Matriz_Ponderacion'!Q18</f>
        <v>2.3E-2</v>
      </c>
      <c r="O20" s="28">
        <f>'04_Matriz_Ponderacion'!R18</f>
        <v>3.6000000000000004E-2</v>
      </c>
      <c r="P20" s="28">
        <f>'04_Matriz_Ponderacion'!S18</f>
        <v>5.5999999999999994E-2</v>
      </c>
      <c r="Q20" s="29">
        <f t="shared" si="0"/>
        <v>5.2115362566577381E-2</v>
      </c>
      <c r="R20" s="26" t="str">
        <f>'04_Matriz_Ponderacion'!W18</f>
        <v>Reuso / inspección básica</v>
      </c>
      <c r="S20" s="26" t="str">
        <f>'04_Matriz_Ponderacion'!X18</f>
        <v>Puede requerir rehabilitación o recoating localizado</v>
      </c>
      <c r="T20" s="26" t="str">
        <f>'04_Matriz_Ponderacion'!Y18</f>
        <v>Mantenimiento de recubrimiento y control de corrosión</v>
      </c>
      <c r="U20" s="28">
        <f>'05_Categorias_x_Activo'!R6</f>
        <v>1.0745391999999998</v>
      </c>
      <c r="V20" s="26" t="str">
        <f>'05_Categorias_x_Activo'!V6</f>
        <v>Inspección / retrofit focalizado</v>
      </c>
      <c r="W20" s="26" t="str">
        <f t="shared" si="1"/>
        <v>Baja</v>
      </c>
      <c r="X20" s="26" t="s">
        <v>757</v>
      </c>
    </row>
    <row r="21" spans="1:24" ht="28.25" customHeight="1" x14ac:dyDescent="0.15">
      <c r="A21" s="25">
        <v>6</v>
      </c>
      <c r="B21" s="26" t="str">
        <f>'05_Categorias_x_Activo'!A6</f>
        <v>Gasoducto Troncal Oriental</v>
      </c>
      <c r="C21" s="26" t="str">
        <f>'05_Categorias_x_Activo'!B6</f>
        <v>Gasoducto Oriente . Occidente</v>
      </c>
      <c r="D21" s="26" t="str">
        <f>'05_Categorias_x_Activo'!C6</f>
        <v>Materiales y diseño del ducto</v>
      </c>
      <c r="E21" s="25">
        <f>'04_Matriz_Ponderacion'!A19</f>
        <v>16</v>
      </c>
      <c r="F21" s="25">
        <v>19</v>
      </c>
      <c r="G21" s="26" t="str">
        <f>'04_Matriz_Ponderacion'!E19</f>
        <v>Estado del recubrimiento</v>
      </c>
      <c r="H21" s="26" t="str">
        <f>'04_Matriz_Ponderacion'!H19</f>
        <v>Verificado</v>
      </c>
      <c r="I21" s="26" t="str">
        <f>'04_Matriz_Ponderacion'!Z19</f>
        <v>Base técnica</v>
      </c>
      <c r="J21" s="27">
        <f>'04_Matriz_Ponderacion'!F19</f>
        <v>0.17</v>
      </c>
      <c r="K21" s="27">
        <f>'04_Matriz_Ponderacion'!I19</f>
        <v>1.2210000000000001</v>
      </c>
      <c r="L21" s="27">
        <f>'04_Matriz_Ponderacion'!J19</f>
        <v>1</v>
      </c>
      <c r="M21" s="28">
        <f>'04_Matriz_Ponderacion'!P19</f>
        <v>4.1514000000000009E-2</v>
      </c>
      <c r="N21" s="28">
        <f>'04_Matriz_Ponderacion'!Q19</f>
        <v>4.7741100000000009E-2</v>
      </c>
      <c r="O21" s="28">
        <f>'04_Matriz_Ponderacion'!R19</f>
        <v>7.4725200000000019E-2</v>
      </c>
      <c r="P21" s="28">
        <f>'04_Matriz_Ponderacion'!S19</f>
        <v>0.11623920000000001</v>
      </c>
      <c r="Q21" s="29">
        <f t="shared" si="0"/>
        <v>0.10817585807944469</v>
      </c>
      <c r="R21" s="26" t="str">
        <f>'04_Matriz_Ponderacion'!W19</f>
        <v>Reuso / inspección básica</v>
      </c>
      <c r="S21" s="26" t="str">
        <f>'04_Matriz_Ponderacion'!X19</f>
        <v>CAPEX de rehabilitación/corrección de recubrimiento</v>
      </c>
      <c r="T21" s="26" t="str">
        <f>'04_Matriz_Ponderacion'!Y19</f>
        <v>Seguimiento de corrosión externa</v>
      </c>
      <c r="U21" s="28">
        <f>'05_Categorias_x_Activo'!R6</f>
        <v>1.0745391999999998</v>
      </c>
      <c r="V21" s="26" t="str">
        <f>'05_Categorias_x_Activo'!V6</f>
        <v>Inspección / retrofit focalizado</v>
      </c>
      <c r="W21" s="26" t="str">
        <f t="shared" si="1"/>
        <v>Media</v>
      </c>
      <c r="X21" s="26" t="s">
        <v>757</v>
      </c>
    </row>
    <row r="22" spans="1:24" ht="28.25" customHeight="1" x14ac:dyDescent="0.15">
      <c r="A22" s="25">
        <v>7</v>
      </c>
      <c r="B22" s="26" t="str">
        <f>'05_Categorias_x_Activo'!A7</f>
        <v>Gasoducto Troncal Oriental</v>
      </c>
      <c r="C22" s="26" t="str">
        <f>'05_Categorias_x_Activo'!B7</f>
        <v>Gasoducto Oriente . Occidente</v>
      </c>
      <c r="D22" s="26" t="str">
        <f>'05_Categorias_x_Activo'!C7</f>
        <v>Integridad histórica y estado del activo</v>
      </c>
      <c r="E22" s="25">
        <f>'04_Matriz_Ponderacion'!A20</f>
        <v>17</v>
      </c>
      <c r="F22" s="25">
        <v>20</v>
      </c>
      <c r="G22" s="26" t="str">
        <f>'04_Matriz_Ponderacion'!E20</f>
        <v>Reparaciones reportadas por ILI</v>
      </c>
      <c r="H22" s="26" t="str">
        <f>'04_Matriz_Ponderacion'!H20</f>
        <v>Verificado</v>
      </c>
      <c r="I22" s="26" t="str">
        <f>'04_Matriz_Ponderacion'!Z20</f>
        <v>Base técnica</v>
      </c>
      <c r="J22" s="27">
        <f>'04_Matriz_Ponderacion'!F20</f>
        <v>0.15</v>
      </c>
      <c r="K22" s="27">
        <f>'04_Matriz_Ponderacion'!I20</f>
        <v>1</v>
      </c>
      <c r="L22" s="27">
        <f>'04_Matriz_Ponderacion'!J20</f>
        <v>1</v>
      </c>
      <c r="M22" s="28">
        <f>'04_Matriz_Ponderacion'!P20</f>
        <v>3.7499999999999999E-2</v>
      </c>
      <c r="N22" s="28">
        <f>'04_Matriz_Ponderacion'!Q20</f>
        <v>4.6875E-2</v>
      </c>
      <c r="O22" s="28">
        <f>'04_Matriz_Ponderacion'!R20</f>
        <v>7.4999999999999997E-2</v>
      </c>
      <c r="P22" s="28">
        <f>'04_Matriz_Ponderacion'!S20</f>
        <v>0.12</v>
      </c>
      <c r="Q22" s="29">
        <f t="shared" si="0"/>
        <v>8.4326512255453109E-2</v>
      </c>
      <c r="R22" s="26" t="str">
        <f>'04_Matriz_Ponderacion'!W20</f>
        <v>Reuso / inspección básica</v>
      </c>
      <c r="S22" s="26" t="str">
        <f>'04_Matriz_Ponderacion'!X20</f>
        <v>Inspección, reparación o reemplazo localizado</v>
      </c>
      <c r="T22" s="26" t="str">
        <f>'04_Matriz_Ponderacion'!Y20</f>
        <v>ILI adicional y seguimiento de integridad</v>
      </c>
      <c r="U22" s="28">
        <f>'05_Categorias_x_Activo'!R7</f>
        <v>1.4230400000000001</v>
      </c>
      <c r="V22" s="26" t="str">
        <f>'05_Categorias_x_Activo'!V7</f>
        <v>Inspección / retrofit focalizado</v>
      </c>
      <c r="W22" s="26" t="str">
        <f t="shared" si="1"/>
        <v>Media</v>
      </c>
      <c r="X22" s="26" t="s">
        <v>758</v>
      </c>
    </row>
    <row r="23" spans="1:24" ht="28.25" customHeight="1" x14ac:dyDescent="0.15">
      <c r="A23" s="25">
        <v>7</v>
      </c>
      <c r="B23" s="26" t="str">
        <f>'05_Categorias_x_Activo'!A7</f>
        <v>Gasoducto Troncal Oriental</v>
      </c>
      <c r="C23" s="26" t="str">
        <f>'05_Categorias_x_Activo'!B7</f>
        <v>Gasoducto Oriente . Occidente</v>
      </c>
      <c r="D23" s="26" t="str">
        <f>'05_Categorias_x_Activo'!C7</f>
        <v>Integridad histórica y estado del activo</v>
      </c>
      <c r="E23" s="25">
        <f>'04_Matriz_Ponderacion'!A21</f>
        <v>18</v>
      </c>
      <c r="F23" s="25">
        <v>21</v>
      </c>
      <c r="G23" s="26" t="str">
        <f>'04_Matriz_Ponderacion'!E21</f>
        <v>Longitud reemplazada / camisas o refuerzos</v>
      </c>
      <c r="H23" s="26" t="str">
        <f>'04_Matriz_Ponderacion'!H21</f>
        <v>Verificado</v>
      </c>
      <c r="I23" s="26" t="str">
        <f>'04_Matriz_Ponderacion'!Z21</f>
        <v>Base técnica</v>
      </c>
      <c r="J23" s="27">
        <f>'04_Matriz_Ponderacion'!F21</f>
        <v>0.15</v>
      </c>
      <c r="K23" s="27">
        <f>'04_Matriz_Ponderacion'!I21</f>
        <v>2</v>
      </c>
      <c r="L23" s="27">
        <f>'04_Matriz_Ponderacion'!J21</f>
        <v>1</v>
      </c>
      <c r="M23" s="28">
        <f>'04_Matriz_Ponderacion'!P21</f>
        <v>7.4999999999999997E-2</v>
      </c>
      <c r="N23" s="28">
        <f>'04_Matriz_Ponderacion'!Q21</f>
        <v>9.375E-2</v>
      </c>
      <c r="O23" s="28">
        <f>'04_Matriz_Ponderacion'!R21</f>
        <v>0.15</v>
      </c>
      <c r="P23" s="28">
        <f>'04_Matriz_Ponderacion'!S21</f>
        <v>0.24</v>
      </c>
      <c r="Q23" s="29">
        <f t="shared" si="0"/>
        <v>0.16865302451090622</v>
      </c>
      <c r="R23" s="26" t="str">
        <f>'04_Matriz_Ponderacion'!W21</f>
        <v>Reuso / inspección básica</v>
      </c>
      <c r="S23" s="26" t="str">
        <f>'04_Matriz_Ponderacion'!X21</f>
        <v>Alto: rehab/reemplazo localizado y compatibilidad de reparaciones</v>
      </c>
      <c r="T23" s="26" t="str">
        <f>'04_Matriz_Ponderacion'!Y21</f>
        <v>Seguimiento periódico de zonas intervenidas</v>
      </c>
      <c r="U23" s="28">
        <f>'05_Categorias_x_Activo'!R7</f>
        <v>1.4230400000000001</v>
      </c>
      <c r="V23" s="26" t="str">
        <f>'05_Categorias_x_Activo'!V7</f>
        <v>Inspección / retrofit focalizado</v>
      </c>
      <c r="W23" s="26" t="str">
        <f t="shared" si="1"/>
        <v>Media</v>
      </c>
      <c r="X23" s="26" t="s">
        <v>758</v>
      </c>
    </row>
    <row r="24" spans="1:24" ht="28.25" customHeight="1" x14ac:dyDescent="0.15">
      <c r="A24" s="25">
        <v>7</v>
      </c>
      <c r="B24" s="26" t="str">
        <f>'05_Categorias_x_Activo'!A7</f>
        <v>Gasoducto Troncal Oriental</v>
      </c>
      <c r="C24" s="26" t="str">
        <f>'05_Categorias_x_Activo'!B7</f>
        <v>Gasoducto Oriente . Occidente</v>
      </c>
      <c r="D24" s="26" t="str">
        <f>'05_Categorias_x_Activo'!C7</f>
        <v>Integridad histórica y estado del activo</v>
      </c>
      <c r="E24" s="25">
        <f>'04_Matriz_Ponderacion'!A22</f>
        <v>19</v>
      </c>
      <c r="F24" s="25">
        <v>22</v>
      </c>
      <c r="G24" s="26" t="str">
        <f>'04_Matriz_Ponderacion'!E22</f>
        <v>Reparaciones pendientes</v>
      </c>
      <c r="H24" s="26" t="str">
        <f>'04_Matriz_Ponderacion'!H22</f>
        <v>Parcial</v>
      </c>
      <c r="I24" s="26" t="str">
        <f>'04_Matriz_Ponderacion'!Z22</f>
        <v>Base técnica</v>
      </c>
      <c r="J24" s="27">
        <f>'04_Matriz_Ponderacion'!F22</f>
        <v>0.15</v>
      </c>
      <c r="K24" s="27">
        <f>'04_Matriz_Ponderacion'!I22</f>
        <v>2</v>
      </c>
      <c r="L24" s="27">
        <f>'04_Matriz_Ponderacion'!J22</f>
        <v>1.25</v>
      </c>
      <c r="M24" s="28">
        <f>'04_Matriz_Ponderacion'!P22</f>
        <v>9.375E-2</v>
      </c>
      <c r="N24" s="28">
        <f>'04_Matriz_Ponderacion'!Q22</f>
        <v>0.1171875</v>
      </c>
      <c r="O24" s="28">
        <f>'04_Matriz_Ponderacion'!R22</f>
        <v>0.1875</v>
      </c>
      <c r="P24" s="28">
        <f>'04_Matriz_Ponderacion'!S22</f>
        <v>0.30000000000000004</v>
      </c>
      <c r="Q24" s="29">
        <f t="shared" si="0"/>
        <v>0.21081628063863281</v>
      </c>
      <c r="R24" s="26" t="str">
        <f>'04_Matriz_Ponderacion'!W22</f>
        <v>Reuso / inspección básica</v>
      </c>
      <c r="S24" s="26" t="str">
        <f>'04_Matriz_Ponderacion'!X22</f>
        <v>Puede anticipar CAPEX inmediato previo al blending</v>
      </c>
      <c r="T24" s="26" t="str">
        <f>'04_Matriz_Ponderacion'!Y22</f>
        <v>Mantenimiento correctivo y preventivo</v>
      </c>
      <c r="U24" s="28">
        <f>'05_Categorias_x_Activo'!R7</f>
        <v>1.4230400000000001</v>
      </c>
      <c r="V24" s="26" t="str">
        <f>'05_Categorias_x_Activo'!V7</f>
        <v>Inspección / retrofit focalizado</v>
      </c>
      <c r="W24" s="26" t="str">
        <f t="shared" si="1"/>
        <v>Alta - driver de costo</v>
      </c>
      <c r="X24" s="26" t="s">
        <v>758</v>
      </c>
    </row>
    <row r="25" spans="1:24" ht="28.25" customHeight="1" x14ac:dyDescent="0.15">
      <c r="A25" s="25">
        <v>7</v>
      </c>
      <c r="B25" s="26" t="str">
        <f>'05_Categorias_x_Activo'!A7</f>
        <v>Gasoducto Troncal Oriental</v>
      </c>
      <c r="C25" s="26" t="str">
        <f>'05_Categorias_x_Activo'!B7</f>
        <v>Gasoducto Oriente . Occidente</v>
      </c>
      <c r="D25" s="26" t="str">
        <f>'05_Categorias_x_Activo'!C7</f>
        <v>Integridad histórica y estado del activo</v>
      </c>
      <c r="E25" s="25">
        <f>'04_Matriz_Ponderacion'!A23</f>
        <v>20</v>
      </c>
      <c r="F25" s="25">
        <v>23</v>
      </c>
      <c r="G25" s="26" t="str">
        <f>'04_Matriz_Ponderacion'!E23</f>
        <v>Indicios de grietas / SCC</v>
      </c>
      <c r="H25" s="26" t="str">
        <f>'04_Matriz_Ponderacion'!H23</f>
        <v>Verificado</v>
      </c>
      <c r="I25" s="26" t="str">
        <f>'04_Matriz_Ponderacion'!Z23</f>
        <v>Base técnica</v>
      </c>
      <c r="J25" s="27">
        <f>'04_Matriz_Ponderacion'!F23</f>
        <v>0.2</v>
      </c>
      <c r="K25" s="27">
        <f>'04_Matriz_Ponderacion'!I23</f>
        <v>1</v>
      </c>
      <c r="L25" s="27">
        <f>'04_Matriz_Ponderacion'!J23</f>
        <v>1</v>
      </c>
      <c r="M25" s="28">
        <f>'04_Matriz_Ponderacion'!P23</f>
        <v>0.05</v>
      </c>
      <c r="N25" s="28">
        <f>'04_Matriz_Ponderacion'!Q23</f>
        <v>6.25E-2</v>
      </c>
      <c r="O25" s="28">
        <f>'04_Matriz_Ponderacion'!R23</f>
        <v>0.1</v>
      </c>
      <c r="P25" s="28">
        <f>'04_Matriz_Ponderacion'!S23</f>
        <v>0.16000000000000003</v>
      </c>
      <c r="Q25" s="29">
        <f t="shared" si="0"/>
        <v>0.11243534967393751</v>
      </c>
      <c r="R25" s="26" t="str">
        <f>'04_Matriz_Ponderacion'!W23</f>
        <v>Reuso / inspección básica</v>
      </c>
      <c r="S25" s="26" t="str">
        <f>'04_Matriz_Ponderacion'!X23</f>
        <v>Muy alto si existe SCC: estudio detallado o reemplazo</v>
      </c>
      <c r="T25" s="26" t="str">
        <f>'04_Matriz_Ponderacion'!Y23</f>
        <v>Monitoreo intensivo de grietas/fatiga</v>
      </c>
      <c r="U25" s="28">
        <f>'05_Categorias_x_Activo'!R7</f>
        <v>1.4230400000000001</v>
      </c>
      <c r="V25" s="26" t="str">
        <f>'05_Categorias_x_Activo'!V7</f>
        <v>Inspección / retrofit focalizado</v>
      </c>
      <c r="W25" s="26" t="str">
        <f t="shared" si="1"/>
        <v>Media</v>
      </c>
      <c r="X25" s="26" t="s">
        <v>758</v>
      </c>
    </row>
    <row r="26" spans="1:24" ht="28.25" customHeight="1" x14ac:dyDescent="0.15">
      <c r="A26" s="25">
        <v>7</v>
      </c>
      <c r="B26" s="26" t="str">
        <f>'05_Categorias_x_Activo'!A7</f>
        <v>Gasoducto Troncal Oriental</v>
      </c>
      <c r="C26" s="26" t="str">
        <f>'05_Categorias_x_Activo'!B7</f>
        <v>Gasoducto Oriente . Occidente</v>
      </c>
      <c r="D26" s="26" t="str">
        <f>'05_Categorias_x_Activo'!C7</f>
        <v>Integridad histórica y estado del activo</v>
      </c>
      <c r="E26" s="25">
        <f>'04_Matriz_Ponderacion'!A24</f>
        <v>21</v>
      </c>
      <c r="F26" s="25">
        <v>24</v>
      </c>
      <c r="G26" s="26" t="str">
        <f>'04_Matriz_Ponderacion'!E24</f>
        <v>Sistema de protección catódica y estado</v>
      </c>
      <c r="H26" s="26" t="str">
        <f>'04_Matriz_Ponderacion'!H24</f>
        <v>Verificado</v>
      </c>
      <c r="I26" s="26" t="str">
        <f>'04_Matriz_Ponderacion'!Z24</f>
        <v>Base técnica</v>
      </c>
      <c r="J26" s="27">
        <f>'04_Matriz_Ponderacion'!F24</f>
        <v>0.15</v>
      </c>
      <c r="K26" s="27">
        <f>'04_Matriz_Ponderacion'!I24</f>
        <v>1.3169999999999999</v>
      </c>
      <c r="L26" s="27">
        <f>'04_Matriz_Ponderacion'!J24</f>
        <v>1</v>
      </c>
      <c r="M26" s="28">
        <f>'04_Matriz_Ponderacion'!P24</f>
        <v>4.9387499999999994E-2</v>
      </c>
      <c r="N26" s="28">
        <f>'04_Matriz_Ponderacion'!Q24</f>
        <v>6.1734374999999994E-2</v>
      </c>
      <c r="O26" s="28">
        <f>'04_Matriz_Ponderacion'!R24</f>
        <v>9.8774999999999988E-2</v>
      </c>
      <c r="P26" s="28">
        <f>'04_Matriz_Ponderacion'!S24</f>
        <v>0.15803999999999999</v>
      </c>
      <c r="Q26" s="29">
        <f t="shared" si="0"/>
        <v>0.11105801664043173</v>
      </c>
      <c r="R26" s="26" t="str">
        <f>'04_Matriz_Ponderacion'!W24</f>
        <v>Reuso / inspección básica</v>
      </c>
      <c r="S26" s="26" t="str">
        <f>'04_Matriz_Ponderacion'!X24</f>
        <v>Rectificación/mejora de SPC o rehabilitación localizada</v>
      </c>
      <c r="T26" s="26" t="str">
        <f>'04_Matriz_Ponderacion'!Y24</f>
        <v>Monitoreo de potenciales y corrosión</v>
      </c>
      <c r="U26" s="28">
        <f>'05_Categorias_x_Activo'!R7</f>
        <v>1.4230400000000001</v>
      </c>
      <c r="V26" s="26" t="str">
        <f>'05_Categorias_x_Activo'!V7</f>
        <v>Inspección / retrofit focalizado</v>
      </c>
      <c r="W26" s="26" t="str">
        <f t="shared" si="1"/>
        <v>Media</v>
      </c>
      <c r="X26" s="26" t="s">
        <v>758</v>
      </c>
    </row>
    <row r="27" spans="1:24" ht="28.25" customHeight="1" x14ac:dyDescent="0.15">
      <c r="A27" s="25">
        <v>7</v>
      </c>
      <c r="B27" s="26" t="str">
        <f>'05_Categorias_x_Activo'!A7</f>
        <v>Gasoducto Troncal Oriental</v>
      </c>
      <c r="C27" s="26" t="str">
        <f>'05_Categorias_x_Activo'!B7</f>
        <v>Gasoducto Oriente . Occidente</v>
      </c>
      <c r="D27" s="26" t="str">
        <f>'05_Categorias_x_Activo'!C7</f>
        <v>Integridad histórica y estado del activo</v>
      </c>
      <c r="E27" s="25">
        <f>'04_Matriz_Ponderacion'!A25</f>
        <v>22</v>
      </c>
      <c r="F27" s="25">
        <v>25</v>
      </c>
      <c r="G27" s="26" t="str">
        <f>'04_Matriz_Ponderacion'!E25</f>
        <v>Monitoreo de corrosión interna / cupones / inhibidor</v>
      </c>
      <c r="H27" s="26" t="str">
        <f>'04_Matriz_Ponderacion'!H25</f>
        <v>Parcial</v>
      </c>
      <c r="I27" s="26" t="str">
        <f>'04_Matriz_Ponderacion'!Z25</f>
        <v>Base técnica</v>
      </c>
      <c r="J27" s="27">
        <f>'04_Matriz_Ponderacion'!F25</f>
        <v>0.05</v>
      </c>
      <c r="K27" s="27">
        <f>'04_Matriz_Ponderacion'!I25</f>
        <v>2.5</v>
      </c>
      <c r="L27" s="27">
        <f>'04_Matriz_Ponderacion'!J25</f>
        <v>1.25</v>
      </c>
      <c r="M27" s="28">
        <f>'04_Matriz_Ponderacion'!P25</f>
        <v>3.90625E-2</v>
      </c>
      <c r="N27" s="28">
        <f>'04_Matriz_Ponderacion'!Q25</f>
        <v>4.8828125E-2</v>
      </c>
      <c r="O27" s="28">
        <f>'04_Matriz_Ponderacion'!R25</f>
        <v>7.8125E-2</v>
      </c>
      <c r="P27" s="28">
        <f>'04_Matriz_Ponderacion'!S25</f>
        <v>0.125</v>
      </c>
      <c r="Q27" s="29">
        <f t="shared" si="0"/>
        <v>8.7840116932763654E-2</v>
      </c>
      <c r="R27" s="26" t="str">
        <f>'04_Matriz_Ponderacion'!W25</f>
        <v>Reuso / inspección básica</v>
      </c>
      <c r="S27" s="26" t="str">
        <f>'04_Matriz_Ponderacion'!X25</f>
        <v>Bajo-medio: instrumentación/monitoreo adicional</v>
      </c>
      <c r="T27" s="26" t="str">
        <f>'04_Matriz_Ponderacion'!Y25</f>
        <v>Campañas de corrosión interna y química</v>
      </c>
      <c r="U27" s="28">
        <f>'05_Categorias_x_Activo'!R7</f>
        <v>1.4230400000000001</v>
      </c>
      <c r="V27" s="26" t="str">
        <f>'05_Categorias_x_Activo'!V7</f>
        <v>Inspección / retrofit focalizado</v>
      </c>
      <c r="W27" s="26" t="str">
        <f t="shared" si="1"/>
        <v>Media</v>
      </c>
      <c r="X27" s="26" t="s">
        <v>758</v>
      </c>
    </row>
    <row r="28" spans="1:24" ht="28.25" customHeight="1" x14ac:dyDescent="0.15">
      <c r="A28" s="25">
        <v>7</v>
      </c>
      <c r="B28" s="26" t="str">
        <f>'05_Categorias_x_Activo'!A7</f>
        <v>Gasoducto Troncal Oriental</v>
      </c>
      <c r="C28" s="26" t="str">
        <f>'05_Categorias_x_Activo'!B7</f>
        <v>Gasoducto Oriente . Occidente</v>
      </c>
      <c r="D28" s="26" t="str">
        <f>'05_Categorias_x_Activo'!C7</f>
        <v>Integridad histórica y estado del activo</v>
      </c>
      <c r="E28" s="25">
        <f>'04_Matriz_Ponderacion'!A26</f>
        <v>23</v>
      </c>
      <c r="F28" s="25">
        <v>26</v>
      </c>
      <c r="G28" s="26" t="str">
        <f>'04_Matriz_Ponderacion'!E26</f>
        <v>Historial de rupturas / geotecnia</v>
      </c>
      <c r="H28" s="26" t="str">
        <f>'04_Matriz_Ponderacion'!H26</f>
        <v>Verificado</v>
      </c>
      <c r="I28" s="26" t="str">
        <f>'04_Matriz_Ponderacion'!Z26</f>
        <v>Base técnica</v>
      </c>
      <c r="J28" s="27">
        <f>'04_Matriz_Ponderacion'!F26</f>
        <v>0.1</v>
      </c>
      <c r="K28" s="27">
        <f>'04_Matriz_Ponderacion'!I26</f>
        <v>3</v>
      </c>
      <c r="L28" s="27">
        <f>'04_Matriz_Ponderacion'!J26</f>
        <v>1</v>
      </c>
      <c r="M28" s="28">
        <f>'04_Matriz_Ponderacion'!P26</f>
        <v>7.5000000000000011E-2</v>
      </c>
      <c r="N28" s="28">
        <f>'04_Matriz_Ponderacion'!Q26</f>
        <v>9.3750000000000014E-2</v>
      </c>
      <c r="O28" s="28">
        <f>'04_Matriz_Ponderacion'!R26</f>
        <v>0.15000000000000002</v>
      </c>
      <c r="P28" s="28">
        <f>'04_Matriz_Ponderacion'!S26</f>
        <v>0.24000000000000005</v>
      </c>
      <c r="Q28" s="29">
        <f t="shared" si="0"/>
        <v>0.16865302451090625</v>
      </c>
      <c r="R28" s="26" t="str">
        <f>'04_Matriz_Ponderacion'!W26</f>
        <v>Reuso / inspección básica</v>
      </c>
      <c r="S28" s="26" t="str">
        <f>'04_Matriz_Ponderacion'!X26</f>
        <v>Puede activar geotecnia, reemplazo o estabilización localizada</v>
      </c>
      <c r="T28" s="26" t="str">
        <f>'04_Matriz_Ponderacion'!Y26</f>
        <v>Patrullaje y seguimiento geotécnico</v>
      </c>
      <c r="U28" s="28">
        <f>'05_Categorias_x_Activo'!R7</f>
        <v>1.4230400000000001</v>
      </c>
      <c r="V28" s="26" t="str">
        <f>'05_Categorias_x_Activo'!V7</f>
        <v>Inspección / retrofit focalizado</v>
      </c>
      <c r="W28" s="26" t="str">
        <f t="shared" si="1"/>
        <v>Media</v>
      </c>
      <c r="X28" s="26" t="s">
        <v>758</v>
      </c>
    </row>
    <row r="29" spans="1:24" ht="28.25" customHeight="1" x14ac:dyDescent="0.15">
      <c r="A29" s="25">
        <v>7</v>
      </c>
      <c r="B29" s="26" t="str">
        <f>'05_Categorias_x_Activo'!A7</f>
        <v>Gasoducto Troncal Oriental</v>
      </c>
      <c r="C29" s="26" t="str">
        <f>'05_Categorias_x_Activo'!B7</f>
        <v>Gasoducto Oriente . Occidente</v>
      </c>
      <c r="D29" s="26" t="str">
        <f>'05_Categorias_x_Activo'!C7</f>
        <v>Integridad histórica y estado del activo</v>
      </c>
      <c r="E29" s="25">
        <f>'04_Matriz_Ponderacion'!A27</f>
        <v>24</v>
      </c>
      <c r="F29" s="25">
        <v>27</v>
      </c>
      <c r="G29" s="26" t="str">
        <f>'04_Matriz_Ponderacion'!E27</f>
        <v>Ciclos de presión / vida por fatiga</v>
      </c>
      <c r="H29" s="26" t="str">
        <f>'04_Matriz_Ponderacion'!H27</f>
        <v>Verificado</v>
      </c>
      <c r="I29" s="26" t="str">
        <f>'04_Matriz_Ponderacion'!Z27</f>
        <v>Base técnica</v>
      </c>
      <c r="J29" s="27">
        <f>'04_Matriz_Ponderacion'!F27</f>
        <v>0.05</v>
      </c>
      <c r="K29" s="27">
        <f>'04_Matriz_Ponderacion'!I27</f>
        <v>2</v>
      </c>
      <c r="L29" s="27">
        <f>'04_Matriz_Ponderacion'!J27</f>
        <v>1</v>
      </c>
      <c r="M29" s="28">
        <f>'04_Matriz_Ponderacion'!P27</f>
        <v>2.5000000000000001E-2</v>
      </c>
      <c r="N29" s="28">
        <f>'04_Matriz_Ponderacion'!Q27</f>
        <v>3.125E-2</v>
      </c>
      <c r="O29" s="28">
        <f>'04_Matriz_Ponderacion'!R27</f>
        <v>0.05</v>
      </c>
      <c r="P29" s="28">
        <f>'04_Matriz_Ponderacion'!S27</f>
        <v>8.0000000000000016E-2</v>
      </c>
      <c r="Q29" s="29">
        <f t="shared" si="0"/>
        <v>5.6217674836968753E-2</v>
      </c>
      <c r="R29" s="26" t="str">
        <f>'04_Matriz_Ponderacion'!W27</f>
        <v>Reuso / inspección básica</v>
      </c>
      <c r="S29" s="26" t="str">
        <f>'04_Matriz_Ponderacion'!X27</f>
        <v>Puede llevar a derating o rehabilitación adicional</v>
      </c>
      <c r="T29" s="26" t="str">
        <f>'04_Matriz_Ponderacion'!Y27</f>
        <v>Alta sensibilidad en inspección por fatiga</v>
      </c>
      <c r="U29" s="28">
        <f>'05_Categorias_x_Activo'!R7</f>
        <v>1.4230400000000001</v>
      </c>
      <c r="V29" s="26" t="str">
        <f>'05_Categorias_x_Activo'!V7</f>
        <v>Inspección / retrofit focalizado</v>
      </c>
      <c r="W29" s="26" t="str">
        <f t="shared" si="1"/>
        <v>Baja</v>
      </c>
      <c r="X29" s="26" t="s">
        <v>758</v>
      </c>
    </row>
    <row r="30" spans="1:24" ht="28.25" customHeight="1" x14ac:dyDescent="0.15">
      <c r="A30" s="25">
        <v>8</v>
      </c>
      <c r="B30" s="26" t="str">
        <f>'05_Categorias_x_Activo'!A8</f>
        <v>Gasoducto Troncal Oriental</v>
      </c>
      <c r="C30" s="26" t="str">
        <f>'05_Categorias_x_Activo'!B8</f>
        <v>Gasoducto Oriente . Occidente</v>
      </c>
      <c r="D30" s="26" t="str">
        <f>'05_Categorias_x_Activo'!C8</f>
        <v>Equipos e instrumentación</v>
      </c>
      <c r="E30" s="25">
        <f>'04_Matriz_Ponderacion'!A28</f>
        <v>25</v>
      </c>
      <c r="F30" s="25">
        <v>28</v>
      </c>
      <c r="G30" s="26" t="str">
        <f>'04_Matriz_Ponderacion'!E28</f>
        <v>Válvulas API 6D / block valves</v>
      </c>
      <c r="H30" s="26" t="str">
        <f>'04_Matriz_Ponderacion'!H28</f>
        <v>Parcial</v>
      </c>
      <c r="I30" s="26" t="str">
        <f>'04_Matriz_Ponderacion'!Z28</f>
        <v>Base técnica</v>
      </c>
      <c r="J30" s="27">
        <f>'04_Matriz_Ponderacion'!F28</f>
        <v>0.35</v>
      </c>
      <c r="K30" s="27">
        <f>'04_Matriz_Ponderacion'!I28</f>
        <v>2.5</v>
      </c>
      <c r="L30" s="27">
        <f>'04_Matriz_Ponderacion'!J28</f>
        <v>1.25</v>
      </c>
      <c r="M30" s="28">
        <f>'04_Matriz_Ponderacion'!P28</f>
        <v>0.17226562500000001</v>
      </c>
      <c r="N30" s="28">
        <f>'04_Matriz_Ponderacion'!Q28</f>
        <v>0.205078125</v>
      </c>
      <c r="O30" s="28">
        <f>'04_Matriz_Ponderacion'!R28</f>
        <v>0.30351562500000001</v>
      </c>
      <c r="P30" s="28">
        <f>'04_Matriz_Ponderacion'!S28</f>
        <v>0.44296875000000002</v>
      </c>
      <c r="Q30" s="29">
        <f t="shared" si="0"/>
        <v>0.25473071324599705</v>
      </c>
      <c r="R30" s="26" t="str">
        <f>'04_Matriz_Ponderacion'!W28</f>
        <v>Reuso / inspección básica</v>
      </c>
      <c r="S30" s="26" t="str">
        <f>'04_Matriz_Ponderacion'!X28</f>
        <v>Retrofit/reemplazo de válvulas y sellos</v>
      </c>
      <c r="T30" s="26" t="str">
        <f>'04_Matriz_Ponderacion'!Y28</f>
        <v>Mantenimiento adicional y pruebas de hermeticidad</v>
      </c>
      <c r="U30" s="28">
        <f>'05_Categorias_x_Activo'!R8</f>
        <v>1.7389687500000002</v>
      </c>
      <c r="V30" s="26" t="str">
        <f>'05_Categorias_x_Activo'!V8</f>
        <v>Retrofit / upgrade</v>
      </c>
      <c r="W30" s="26" t="str">
        <f t="shared" si="1"/>
        <v>Alta - driver de costo</v>
      </c>
      <c r="X30" s="26" t="s">
        <v>759</v>
      </c>
    </row>
    <row r="31" spans="1:24" ht="28.25" customHeight="1" x14ac:dyDescent="0.15">
      <c r="A31" s="25">
        <v>8</v>
      </c>
      <c r="B31" s="26" t="str">
        <f>'05_Categorias_x_Activo'!A8</f>
        <v>Gasoducto Troncal Oriental</v>
      </c>
      <c r="C31" s="26" t="str">
        <f>'05_Categorias_x_Activo'!B8</f>
        <v>Gasoducto Oriente . Occidente</v>
      </c>
      <c r="D31" s="26" t="str">
        <f>'05_Categorias_x_Activo'!C8</f>
        <v>Equipos e instrumentación</v>
      </c>
      <c r="E31" s="25">
        <f>'04_Matriz_Ponderacion'!A29</f>
        <v>26</v>
      </c>
      <c r="F31" s="25">
        <v>29</v>
      </c>
      <c r="G31" s="26" t="str">
        <f>'04_Matriz_Ponderacion'!E29</f>
        <v>ANSI / clase de válvulas</v>
      </c>
      <c r="H31" s="26" t="str">
        <f>'04_Matriz_Ponderacion'!H29</f>
        <v>Parcial</v>
      </c>
      <c r="I31" s="26" t="str">
        <f>'04_Matriz_Ponderacion'!Z29</f>
        <v>Base técnica</v>
      </c>
      <c r="J31" s="27">
        <f>'04_Matriz_Ponderacion'!F29</f>
        <v>0.2</v>
      </c>
      <c r="K31" s="27">
        <f>'04_Matriz_Ponderacion'!I29</f>
        <v>2</v>
      </c>
      <c r="L31" s="27">
        <f>'04_Matriz_Ponderacion'!J29</f>
        <v>1.25</v>
      </c>
      <c r="M31" s="28">
        <f>'04_Matriz_Ponderacion'!P29</f>
        <v>7.8750000000000001E-2</v>
      </c>
      <c r="N31" s="28">
        <f>'04_Matriz_Ponderacion'!Q29</f>
        <v>9.375E-2</v>
      </c>
      <c r="O31" s="28">
        <f>'04_Matriz_Ponderacion'!R29</f>
        <v>0.13875000000000001</v>
      </c>
      <c r="P31" s="28">
        <f>'04_Matriz_Ponderacion'!S29</f>
        <v>0.20250000000000001</v>
      </c>
      <c r="Q31" s="29">
        <f t="shared" si="0"/>
        <v>0.11644832605531295</v>
      </c>
      <c r="R31" s="26" t="str">
        <f>'04_Matriz_Ponderacion'!W29</f>
        <v>Reuso / inspección básica</v>
      </c>
      <c r="S31" s="26" t="str">
        <f>'04_Matriz_Ponderacion'!X29</f>
        <v>Afecta especificación de válvulas a reemplazar</v>
      </c>
      <c r="T31" s="26" t="str">
        <f>'04_Matriz_Ponderacion'!Y29</f>
        <v>Bajo directo; relevante para mantenimiento y especificación</v>
      </c>
      <c r="U31" s="28">
        <f>'05_Categorias_x_Activo'!R8</f>
        <v>1.7389687500000002</v>
      </c>
      <c r="V31" s="26" t="str">
        <f>'05_Categorias_x_Activo'!V8</f>
        <v>Retrofit / upgrade</v>
      </c>
      <c r="W31" s="26" t="str">
        <f t="shared" si="1"/>
        <v>Media</v>
      </c>
      <c r="X31" s="26" t="s">
        <v>759</v>
      </c>
    </row>
    <row r="32" spans="1:24" ht="28.25" customHeight="1" x14ac:dyDescent="0.15">
      <c r="A32" s="25">
        <v>8</v>
      </c>
      <c r="B32" s="26" t="str">
        <f>'05_Categorias_x_Activo'!A8</f>
        <v>Gasoducto Troncal Oriental</v>
      </c>
      <c r="C32" s="26" t="str">
        <f>'05_Categorias_x_Activo'!B8</f>
        <v>Gasoducto Oriente . Occidente</v>
      </c>
      <c r="D32" s="26" t="str">
        <f>'05_Categorias_x_Activo'!C8</f>
        <v>Equipos e instrumentación</v>
      </c>
      <c r="E32" s="25">
        <f>'04_Matriz_Ponderacion'!A30</f>
        <v>27</v>
      </c>
      <c r="F32" s="25">
        <v>30</v>
      </c>
      <c r="G32" s="26" t="str">
        <f>'04_Matriz_Ponderacion'!E30</f>
        <v>Estaciones, medidores y cromatógrafo H2</v>
      </c>
      <c r="H32" s="26" t="str">
        <f>'04_Matriz_Ponderacion'!H30</f>
        <v>Faltante</v>
      </c>
      <c r="I32" s="26" t="str">
        <f>'04_Matriz_Ponderacion'!Z30</f>
        <v>Brecha de información</v>
      </c>
      <c r="J32" s="27">
        <f>'04_Matriz_Ponderacion'!F30</f>
        <v>0.45</v>
      </c>
      <c r="K32" s="27">
        <f>'04_Matriz_Ponderacion'!I30</f>
        <v>4</v>
      </c>
      <c r="L32" s="27">
        <f>'04_Matriz_Ponderacion'!J30</f>
        <v>1.5</v>
      </c>
      <c r="M32" s="28">
        <f>'04_Matriz_Ponderacion'!P30</f>
        <v>0.42525000000000007</v>
      </c>
      <c r="N32" s="28">
        <f>'04_Matriz_Ponderacion'!Q30</f>
        <v>0.50625000000000009</v>
      </c>
      <c r="O32" s="28">
        <f>'04_Matriz_Ponderacion'!R30</f>
        <v>0.74925000000000008</v>
      </c>
      <c r="P32" s="28">
        <f>'04_Matriz_Ponderacion'!S30</f>
        <v>1.0935000000000001</v>
      </c>
      <c r="Q32" s="29">
        <f t="shared" si="0"/>
        <v>0.62882096069868998</v>
      </c>
      <c r="R32" s="26" t="str">
        <f>'04_Matriz_Ponderacion'!W30</f>
        <v>Inspección / retrofit focalizado</v>
      </c>
      <c r="S32" s="26" t="str">
        <f>'04_Matriz_Ponderacion'!X30</f>
        <v>Muy alto potencial: medición, regulación y cromatografía</v>
      </c>
      <c r="T32" s="26" t="str">
        <f>'04_Matriz_Ponderacion'!Y30</f>
        <v>Calibración, verificación y control operativo</v>
      </c>
      <c r="U32" s="28">
        <f>'05_Categorias_x_Activo'!R8</f>
        <v>1.7389687500000002</v>
      </c>
      <c r="V32" s="26" t="str">
        <f>'05_Categorias_x_Activo'!V8</f>
        <v>Retrofit / upgrade</v>
      </c>
      <c r="W32" s="26" t="str">
        <f t="shared" si="1"/>
        <v>Alta - brecha bloqueante</v>
      </c>
      <c r="X32" s="26" t="s">
        <v>759</v>
      </c>
    </row>
    <row r="33" spans="1:24" ht="28.25" customHeight="1" x14ac:dyDescent="0.15">
      <c r="A33" s="25">
        <v>9</v>
      </c>
      <c r="B33" s="26" t="str">
        <f>'05_Categorias_x_Activo'!A9</f>
        <v>Gasoducto Troncal Oriental</v>
      </c>
      <c r="C33" s="26" t="str">
        <f>'05_Categorias_x_Activo'!B9</f>
        <v>Gasoducto Oriente . Occidente</v>
      </c>
      <c r="D33" s="26" t="str">
        <f>'05_Categorias_x_Activo'!C9</f>
        <v>Uso final / regulación / seguridad</v>
      </c>
      <c r="E33" s="25">
        <f>'04_Matriz_Ponderacion'!A31</f>
        <v>28</v>
      </c>
      <c r="F33" s="25">
        <v>31</v>
      </c>
      <c r="G33" s="26" t="str">
        <f>'04_Matriz_Ponderacion'!E31</f>
        <v>Restricciones de usuarios finales / calidad de gas</v>
      </c>
      <c r="H33" s="26" t="str">
        <f>'04_Matriz_Ponderacion'!H31</f>
        <v>Faltante</v>
      </c>
      <c r="I33" s="26" t="str">
        <f>'04_Matriz_Ponderacion'!Z31</f>
        <v>Brecha de información</v>
      </c>
      <c r="J33" s="27">
        <f>'04_Matriz_Ponderacion'!F31</f>
        <v>0.4</v>
      </c>
      <c r="K33" s="27">
        <f>'04_Matriz_Ponderacion'!I31</f>
        <v>4</v>
      </c>
      <c r="L33" s="27">
        <f>'04_Matriz_Ponderacion'!J31</f>
        <v>1.5</v>
      </c>
      <c r="M33" s="28">
        <f>'04_Matriz_Ponderacion'!P31</f>
        <v>0.12000000000000002</v>
      </c>
      <c r="N33" s="28">
        <f>'04_Matriz_Ponderacion'!Q31</f>
        <v>0.13200000000000003</v>
      </c>
      <c r="O33" s="28">
        <f>'04_Matriz_Ponderacion'!R31</f>
        <v>0.16200000000000003</v>
      </c>
      <c r="P33" s="28">
        <f>'04_Matriz_Ponderacion'!S31</f>
        <v>0.20400000000000004</v>
      </c>
      <c r="Q33" s="29">
        <f t="shared" si="0"/>
        <v>0.53333333333333333</v>
      </c>
      <c r="R33" s="26" t="str">
        <f>'04_Matriz_Ponderacion'!W31</f>
        <v>Reuso / inspección básica</v>
      </c>
      <c r="S33" s="26" t="str">
        <f>'04_Matriz_Ponderacion'!X31</f>
        <v>Puede requerir segregación o tratamiento adicional</v>
      </c>
      <c r="T33" s="26" t="str">
        <f>'04_Matriz_Ponderacion'!Y31</f>
        <v>Seguimiento contractual y de calidad</v>
      </c>
      <c r="U33" s="28">
        <f>'05_Categorias_x_Activo'!R9</f>
        <v>0.38250000000000006</v>
      </c>
      <c r="V33" s="26" t="str">
        <f>'05_Categorias_x_Activo'!V9</f>
        <v>Reuso / inspección básica</v>
      </c>
      <c r="W33" s="26" t="str">
        <f t="shared" si="1"/>
        <v>Media</v>
      </c>
      <c r="X33" s="26" t="s">
        <v>760</v>
      </c>
    </row>
    <row r="34" spans="1:24" ht="28.25" customHeight="1" x14ac:dyDescent="0.15">
      <c r="A34" s="25">
        <v>9</v>
      </c>
      <c r="B34" s="26" t="str">
        <f>'05_Categorias_x_Activo'!A9</f>
        <v>Gasoducto Troncal Oriental</v>
      </c>
      <c r="C34" s="26" t="str">
        <f>'05_Categorias_x_Activo'!B9</f>
        <v>Gasoducto Oriente . Occidente</v>
      </c>
      <c r="D34" s="26" t="str">
        <f>'05_Categorias_x_Activo'!C9</f>
        <v>Uso final / regulación / seguridad</v>
      </c>
      <c r="E34" s="25">
        <f>'04_Matriz_Ponderacion'!A32</f>
        <v>29</v>
      </c>
      <c r="F34" s="25">
        <v>32</v>
      </c>
      <c r="G34" s="26" t="str">
        <f>'04_Matriz_Ponderacion'!E32</f>
        <v>Servicio previo / conversión / antecedentes</v>
      </c>
      <c r="H34" s="26" t="str">
        <f>'04_Matriz_Ponderacion'!H32</f>
        <v>Parcial</v>
      </c>
      <c r="I34" s="26" t="str">
        <f>'04_Matriz_Ponderacion'!Z32</f>
        <v>Base técnica</v>
      </c>
      <c r="J34" s="27">
        <f>'04_Matriz_Ponderacion'!F32</f>
        <v>0.3</v>
      </c>
      <c r="K34" s="27">
        <f>'04_Matriz_Ponderacion'!I32</f>
        <v>2</v>
      </c>
      <c r="L34" s="27">
        <f>'04_Matriz_Ponderacion'!J32</f>
        <v>1.25</v>
      </c>
      <c r="M34" s="28">
        <f>'04_Matriz_Ponderacion'!P32</f>
        <v>3.7499999999999999E-2</v>
      </c>
      <c r="N34" s="28">
        <f>'04_Matriz_Ponderacion'!Q32</f>
        <v>4.1250000000000002E-2</v>
      </c>
      <c r="O34" s="28">
        <f>'04_Matriz_Ponderacion'!R32</f>
        <v>5.0625000000000003E-2</v>
      </c>
      <c r="P34" s="28">
        <f>'04_Matriz_Ponderacion'!S32</f>
        <v>6.3750000000000001E-2</v>
      </c>
      <c r="Q34" s="29">
        <f t="shared" si="0"/>
        <v>0.16666666666666663</v>
      </c>
      <c r="R34" s="26" t="str">
        <f>'04_Matriz_Ponderacion'!W32</f>
        <v>Reuso / inspección básica</v>
      </c>
      <c r="S34" s="26" t="str">
        <f>'04_Matriz_Ponderacion'!X32</f>
        <v>Puede limitar reutilización o exigir estudios adicionales</v>
      </c>
      <c r="T34" s="26" t="str">
        <f>'04_Matriz_Ponderacion'!Y32</f>
        <v>Trazabilidad técnica y documental</v>
      </c>
      <c r="U34" s="28">
        <f>'05_Categorias_x_Activo'!R9</f>
        <v>0.38250000000000006</v>
      </c>
      <c r="V34" s="26" t="str">
        <f>'05_Categorias_x_Activo'!V9</f>
        <v>Reuso / inspección básica</v>
      </c>
      <c r="W34" s="26" t="str">
        <f t="shared" si="1"/>
        <v>Baja</v>
      </c>
      <c r="X34" s="26" t="s">
        <v>760</v>
      </c>
    </row>
    <row r="35" spans="1:24" ht="28.25" customHeight="1" x14ac:dyDescent="0.15">
      <c r="A35" s="25">
        <v>9</v>
      </c>
      <c r="B35" s="26" t="str">
        <f>'05_Categorias_x_Activo'!A9</f>
        <v>Gasoducto Troncal Oriental</v>
      </c>
      <c r="C35" s="26" t="str">
        <f>'05_Categorias_x_Activo'!B9</f>
        <v>Gasoducto Oriente . Occidente</v>
      </c>
      <c r="D35" s="26" t="str">
        <f>'05_Categorias_x_Activo'!C9</f>
        <v>Uso final / regulación / seguridad</v>
      </c>
      <c r="E35" s="25">
        <f>'04_Matriz_Ponderacion'!A33</f>
        <v>30</v>
      </c>
      <c r="F35" s="25">
        <v>33</v>
      </c>
      <c r="G35" s="26" t="str">
        <f>'04_Matriz_Ponderacion'!E33</f>
        <v>Permisos / seguridad local / lineamientos regulatorios</v>
      </c>
      <c r="H35" s="26" t="str">
        <f>'04_Matriz_Ponderacion'!H33</f>
        <v>Faltante</v>
      </c>
      <c r="I35" s="26" t="str">
        <f>'04_Matriz_Ponderacion'!Z33</f>
        <v>Brecha de información</v>
      </c>
      <c r="J35" s="27">
        <f>'04_Matriz_Ponderacion'!F33</f>
        <v>0.3</v>
      </c>
      <c r="K35" s="27">
        <f>'04_Matriz_Ponderacion'!I33</f>
        <v>3</v>
      </c>
      <c r="L35" s="27">
        <f>'04_Matriz_Ponderacion'!J33</f>
        <v>1.5</v>
      </c>
      <c r="M35" s="28">
        <f>'04_Matriz_Ponderacion'!P33</f>
        <v>6.7500000000000004E-2</v>
      </c>
      <c r="N35" s="28">
        <f>'04_Matriz_Ponderacion'!Q33</f>
        <v>7.425000000000001E-2</v>
      </c>
      <c r="O35" s="28">
        <f>'04_Matriz_Ponderacion'!R33</f>
        <v>9.1125000000000012E-2</v>
      </c>
      <c r="P35" s="28">
        <f>'04_Matriz_Ponderacion'!S33</f>
        <v>0.11475</v>
      </c>
      <c r="Q35" s="29">
        <f t="shared" si="0"/>
        <v>0.3</v>
      </c>
      <c r="R35" s="26" t="str">
        <f>'04_Matriz_Ponderacion'!W33</f>
        <v>Reuso / inspección básica</v>
      </c>
      <c r="S35" s="26" t="str">
        <f>'04_Matriz_Ponderacion'!X33</f>
        <v>Estudios, permisos y adecuaciones de seguridad</v>
      </c>
      <c r="T35" s="26" t="str">
        <f>'04_Matriz_Ponderacion'!Y33</f>
        <v>Monitoreo, auditoría y cumplimiento</v>
      </c>
      <c r="U35" s="28">
        <f>'05_Categorias_x_Activo'!R9</f>
        <v>0.38250000000000006</v>
      </c>
      <c r="V35" s="26" t="str">
        <f>'05_Categorias_x_Activo'!V9</f>
        <v>Reuso / inspección básica</v>
      </c>
      <c r="W35" s="26" t="str">
        <f t="shared" si="1"/>
        <v>Media</v>
      </c>
      <c r="X35" s="26" t="s">
        <v>760</v>
      </c>
    </row>
    <row r="36" spans="1:24" ht="28.25" customHeight="1" x14ac:dyDescent="0.15">
      <c r="A36" s="25">
        <v>6</v>
      </c>
      <c r="B36" s="26" t="str">
        <f>'05_Categorias_x_Activo'!A6</f>
        <v>Gasoducto Troncal Oriental</v>
      </c>
      <c r="C36" s="26" t="str">
        <f>'05_Categorias_x_Activo'!B6</f>
        <v>Gasoducto Oriente . Occidente</v>
      </c>
      <c r="D36" s="26" t="str">
        <f>'05_Categorias_x_Activo'!C6</f>
        <v>Materiales y diseño del ducto</v>
      </c>
      <c r="E36" s="25">
        <f>'04_Matriz_Ponderacion'!A34</f>
        <v>31</v>
      </c>
      <c r="F36" s="25">
        <v>34</v>
      </c>
      <c r="G36" s="26" t="str">
        <f>'04_Matriz_Ponderacion'!E34</f>
        <v>Vintage del ducto (proxy tecnológico)</v>
      </c>
      <c r="H36" s="26" t="str">
        <f>'04_Matriz_Ponderacion'!H34</f>
        <v>Parcial</v>
      </c>
      <c r="I36" s="26" t="str">
        <f>'04_Matriz_Ponderacion'!Z34</f>
        <v>Base técnica</v>
      </c>
      <c r="J36" s="27">
        <f>'04_Matriz_Ponderacion'!F34</f>
        <v>0.15</v>
      </c>
      <c r="K36" s="27">
        <f>'04_Matriz_Ponderacion'!I34</f>
        <v>1.5</v>
      </c>
      <c r="L36" s="27">
        <f>'04_Matriz_Ponderacion'!J34</f>
        <v>1.25</v>
      </c>
      <c r="M36" s="28">
        <f>'04_Matriz_Ponderacion'!P34</f>
        <v>5.6249999999999994E-2</v>
      </c>
      <c r="N36" s="28">
        <f>'04_Matriz_Ponderacion'!Q34</f>
        <v>6.4687499999999995E-2</v>
      </c>
      <c r="O36" s="28">
        <f>'04_Matriz_Ponderacion'!R34</f>
        <v>0.10124999999999999</v>
      </c>
      <c r="P36" s="28">
        <f>'04_Matriz_Ponderacion'!S34</f>
        <v>0.15749999999999997</v>
      </c>
      <c r="Q36" s="29">
        <f t="shared" si="0"/>
        <v>0.14657445721849888</v>
      </c>
      <c r="R36" s="26" t="str">
        <f>'04_Matriz_Ponderacion'!W34</f>
        <v>Reuso / inspección básica</v>
      </c>
      <c r="S36" s="26" t="str">
        <f>'04_Matriz_Ponderacion'!X34</f>
        <v>Puede activar revisión documental/metalúrgica, retrofit focal, rehabilitación localizada o reemplazo selectivo por atributos de ducto legado.</v>
      </c>
      <c r="T36" s="26" t="str">
        <f>'04_Matriz_Ponderacion'!Y34</f>
        <v>Mayor frecuencia de monitoreo de integridad, reevaluación periódica de compatibilidad y vigilancia de corrosión/fatiga.</v>
      </c>
      <c r="U36" s="28">
        <f>'05_Categorias_x_Activo'!R6</f>
        <v>1.0745391999999998</v>
      </c>
      <c r="V36" s="26" t="str">
        <f>'05_Categorias_x_Activo'!V6</f>
        <v>Inspección / retrofit focalizado</v>
      </c>
      <c r="W36" s="26" t="str">
        <f t="shared" si="1"/>
        <v>Media</v>
      </c>
      <c r="X36" s="26" t="s">
        <v>757</v>
      </c>
    </row>
    <row r="37" spans="1:24" ht="28.25" customHeight="1" x14ac:dyDescent="0.15">
      <c r="A37" s="25"/>
      <c r="B37" s="26"/>
      <c r="C37" s="26"/>
      <c r="D37" s="26"/>
      <c r="E37" s="25"/>
      <c r="F37" s="25"/>
      <c r="G37" s="26"/>
      <c r="H37" s="26"/>
      <c r="I37" s="26"/>
      <c r="J37" s="27"/>
      <c r="K37" s="27"/>
      <c r="L37" s="27"/>
      <c r="M37" s="28"/>
      <c r="N37" s="28"/>
      <c r="O37" s="28"/>
      <c r="P37" s="28"/>
      <c r="Q37" s="29"/>
      <c r="R37" s="26"/>
      <c r="S37" s="26"/>
      <c r="T37" s="26"/>
      <c r="U37" s="28"/>
      <c r="V37" s="26"/>
      <c r="W37" s="26"/>
      <c r="X37" s="26"/>
    </row>
    <row r="38" spans="1:24" ht="28.25" customHeight="1" x14ac:dyDescent="0.15">
      <c r="A38" s="25"/>
      <c r="B38" s="26"/>
      <c r="C38" s="26"/>
      <c r="D38" s="26"/>
      <c r="E38" s="25"/>
      <c r="F38" s="25"/>
      <c r="G38" s="26"/>
      <c r="H38" s="26"/>
      <c r="I38" s="26"/>
      <c r="J38" s="27"/>
      <c r="K38" s="27"/>
      <c r="L38" s="27"/>
      <c r="M38" s="28"/>
      <c r="N38" s="28"/>
      <c r="O38" s="28"/>
      <c r="P38" s="28"/>
      <c r="Q38" s="29"/>
      <c r="R38" s="26"/>
      <c r="S38" s="26"/>
      <c r="T38" s="26"/>
      <c r="U38" s="28"/>
      <c r="V38" s="26"/>
      <c r="W38" s="26"/>
      <c r="X38" s="26"/>
    </row>
    <row r="39" spans="1:24" ht="41.75" customHeight="1" x14ac:dyDescent="0.15">
      <c r="A39" s="25"/>
      <c r="B39" s="26"/>
      <c r="C39" s="26"/>
      <c r="D39" s="26"/>
      <c r="E39" s="25"/>
      <c r="F39" s="25"/>
      <c r="G39" s="26"/>
      <c r="H39" s="26"/>
      <c r="I39" s="26"/>
      <c r="J39" s="27"/>
      <c r="K39" s="27"/>
      <c r="L39" s="27"/>
      <c r="M39" s="28"/>
      <c r="N39" s="28"/>
      <c r="O39" s="28"/>
      <c r="P39" s="28"/>
      <c r="Q39" s="29"/>
      <c r="R39" s="26"/>
      <c r="S39" s="26"/>
      <c r="T39" s="26"/>
      <c r="U39" s="28"/>
      <c r="V39" s="26"/>
      <c r="W39" s="26"/>
      <c r="X39" s="26"/>
    </row>
    <row r="40" spans="1:24" ht="41.75" customHeight="1" x14ac:dyDescent="0.15">
      <c r="A40" s="25"/>
      <c r="B40" s="26"/>
      <c r="C40" s="26"/>
      <c r="D40" s="26"/>
      <c r="E40" s="25"/>
      <c r="F40" s="25"/>
      <c r="G40" s="26"/>
      <c r="H40" s="26"/>
      <c r="I40" s="26"/>
      <c r="J40" s="27"/>
      <c r="K40" s="27"/>
      <c r="L40" s="27"/>
      <c r="M40" s="28"/>
      <c r="N40" s="28"/>
      <c r="O40" s="28"/>
      <c r="P40" s="28"/>
      <c r="Q40" s="29"/>
      <c r="R40" s="26"/>
      <c r="S40" s="26"/>
      <c r="T40" s="26"/>
      <c r="U40" s="28"/>
      <c r="V40" s="26"/>
      <c r="W40" s="26"/>
      <c r="X40" s="26"/>
    </row>
    <row r="41" spans="1:24" ht="28.25" customHeight="1" x14ac:dyDescent="0.15">
      <c r="A41" s="30"/>
      <c r="B41" s="31"/>
      <c r="C41" s="31"/>
      <c r="D41" s="31"/>
      <c r="E41" s="30"/>
      <c r="F41" s="30"/>
      <c r="G41" s="31"/>
      <c r="H41" s="31"/>
      <c r="I41" s="31"/>
      <c r="J41" s="32"/>
      <c r="K41" s="32"/>
      <c r="L41" s="32"/>
      <c r="M41" s="33"/>
      <c r="N41" s="33"/>
      <c r="O41" s="33"/>
      <c r="P41" s="33"/>
      <c r="Q41" s="34"/>
      <c r="R41" s="31"/>
      <c r="S41" s="31"/>
      <c r="T41" s="31"/>
      <c r="U41" s="33"/>
      <c r="V41" s="31"/>
      <c r="W41" s="31"/>
      <c r="X41" s="31"/>
    </row>
    <row r="42" spans="1:24" ht="28.25" customHeight="1" x14ac:dyDescent="0.15">
      <c r="A42" s="30"/>
      <c r="B42" s="31"/>
      <c r="C42" s="31"/>
      <c r="D42" s="31"/>
      <c r="E42" s="30"/>
      <c r="F42" s="30"/>
      <c r="G42" s="31"/>
      <c r="H42" s="31"/>
      <c r="I42" s="31"/>
      <c r="J42" s="32"/>
      <c r="K42" s="32"/>
      <c r="L42" s="32"/>
      <c r="M42" s="33"/>
      <c r="N42" s="33"/>
      <c r="O42" s="33"/>
      <c r="P42" s="33"/>
      <c r="Q42" s="34"/>
      <c r="R42" s="31"/>
      <c r="S42" s="31"/>
      <c r="T42" s="31"/>
      <c r="U42" s="33"/>
      <c r="V42" s="31"/>
      <c r="W42" s="31"/>
      <c r="X42" s="31"/>
    </row>
    <row r="43" spans="1:24" ht="28.25" customHeight="1" x14ac:dyDescent="0.15">
      <c r="A43" s="30"/>
      <c r="B43" s="31"/>
      <c r="C43" s="31"/>
      <c r="D43" s="31"/>
      <c r="E43" s="30"/>
      <c r="F43" s="30"/>
      <c r="G43" s="31"/>
      <c r="H43" s="31"/>
      <c r="I43" s="31"/>
      <c r="J43" s="32"/>
      <c r="K43" s="32"/>
      <c r="L43" s="32"/>
      <c r="M43" s="33"/>
      <c r="N43" s="33"/>
      <c r="O43" s="33"/>
      <c r="P43" s="33"/>
      <c r="Q43" s="34"/>
      <c r="R43" s="31"/>
      <c r="S43" s="31"/>
      <c r="T43" s="31"/>
      <c r="U43" s="33"/>
      <c r="V43" s="31"/>
      <c r="W43" s="31"/>
      <c r="X43" s="31"/>
    </row>
    <row r="44" spans="1:24" ht="28.25" customHeight="1" x14ac:dyDescent="0.15">
      <c r="A44" s="30"/>
      <c r="B44" s="31"/>
      <c r="C44" s="31"/>
      <c r="D44" s="31"/>
      <c r="E44" s="30"/>
      <c r="F44" s="30"/>
      <c r="G44" s="31"/>
      <c r="H44" s="31"/>
      <c r="I44" s="31"/>
      <c r="J44" s="32"/>
      <c r="K44" s="32"/>
      <c r="L44" s="32"/>
      <c r="M44" s="33"/>
      <c r="N44" s="33"/>
      <c r="O44" s="33"/>
      <c r="P44" s="33"/>
      <c r="Q44" s="34"/>
      <c r="R44" s="31"/>
      <c r="S44" s="31"/>
      <c r="T44" s="31"/>
      <c r="U44" s="33"/>
      <c r="V44" s="31"/>
      <c r="W44" s="31"/>
      <c r="X44" s="31"/>
    </row>
    <row r="45" spans="1:24" ht="28.25" customHeight="1" x14ac:dyDescent="0.15">
      <c r="A45" s="25"/>
      <c r="B45" s="26"/>
      <c r="C45" s="26"/>
      <c r="D45" s="26"/>
      <c r="E45" s="25"/>
      <c r="F45" s="25"/>
      <c r="G45" s="26"/>
      <c r="H45" s="26"/>
      <c r="I45" s="26"/>
      <c r="J45" s="27"/>
      <c r="K45" s="27"/>
      <c r="L45" s="27"/>
      <c r="M45" s="28"/>
      <c r="N45" s="28"/>
      <c r="O45" s="28"/>
      <c r="P45" s="28"/>
      <c r="Q45" s="29"/>
      <c r="R45" s="26"/>
      <c r="S45" s="26"/>
      <c r="T45" s="26"/>
      <c r="U45" s="28"/>
      <c r="V45" s="26"/>
      <c r="W45" s="26"/>
      <c r="X45" s="26"/>
    </row>
    <row r="46" spans="1:24" ht="41.75" customHeight="1" x14ac:dyDescent="0.15">
      <c r="A46" s="30"/>
      <c r="B46" s="31"/>
      <c r="C46" s="31"/>
      <c r="D46" s="31"/>
      <c r="E46" s="30"/>
      <c r="F46" s="30"/>
      <c r="G46" s="31"/>
      <c r="H46" s="31"/>
      <c r="I46" s="31"/>
      <c r="J46" s="32"/>
      <c r="K46" s="32"/>
      <c r="L46" s="32"/>
      <c r="M46" s="33"/>
      <c r="N46" s="33"/>
      <c r="O46" s="33"/>
      <c r="P46" s="33"/>
      <c r="Q46" s="34"/>
      <c r="R46" s="31"/>
      <c r="S46" s="31"/>
      <c r="T46" s="31"/>
      <c r="U46" s="33"/>
      <c r="V46" s="31"/>
      <c r="W46" s="31"/>
      <c r="X46" s="31"/>
    </row>
    <row r="47" spans="1:24" ht="41.75" customHeight="1" x14ac:dyDescent="0.15">
      <c r="A47" s="30"/>
      <c r="B47" s="31"/>
      <c r="C47" s="31"/>
      <c r="D47" s="31"/>
      <c r="E47" s="30"/>
      <c r="F47" s="30"/>
      <c r="G47" s="31"/>
      <c r="H47" s="31"/>
      <c r="I47" s="31"/>
      <c r="J47" s="32"/>
      <c r="K47" s="32"/>
      <c r="L47" s="32"/>
      <c r="M47" s="33"/>
      <c r="N47" s="33"/>
      <c r="O47" s="33"/>
      <c r="P47" s="33"/>
      <c r="Q47" s="34"/>
      <c r="R47" s="31"/>
      <c r="S47" s="31"/>
      <c r="T47" s="31"/>
      <c r="U47" s="33"/>
      <c r="V47" s="31"/>
      <c r="W47" s="31"/>
      <c r="X47" s="31"/>
    </row>
    <row r="48" spans="1:24" ht="28.25" customHeight="1" x14ac:dyDescent="0.15">
      <c r="A48" s="30"/>
      <c r="B48" s="31"/>
      <c r="C48" s="31"/>
      <c r="D48" s="31"/>
      <c r="E48" s="30"/>
      <c r="F48" s="30"/>
      <c r="G48" s="31"/>
      <c r="H48" s="31"/>
      <c r="I48" s="31"/>
      <c r="J48" s="32"/>
      <c r="K48" s="32"/>
      <c r="L48" s="32"/>
      <c r="M48" s="33"/>
      <c r="N48" s="33"/>
      <c r="O48" s="33"/>
      <c r="P48" s="33"/>
      <c r="Q48" s="34"/>
      <c r="R48" s="31"/>
      <c r="S48" s="31"/>
      <c r="T48" s="31"/>
      <c r="U48" s="33"/>
      <c r="V48" s="31"/>
      <c r="W48" s="31"/>
      <c r="X48" s="31"/>
    </row>
    <row r="49" spans="1:24" ht="41.75" customHeight="1" x14ac:dyDescent="0.15">
      <c r="A49" s="30"/>
      <c r="B49" s="31"/>
      <c r="C49" s="31"/>
      <c r="D49" s="31"/>
      <c r="E49" s="30"/>
      <c r="F49" s="30"/>
      <c r="G49" s="31"/>
      <c r="H49" s="31"/>
      <c r="I49" s="31"/>
      <c r="J49" s="32"/>
      <c r="K49" s="32"/>
      <c r="L49" s="32"/>
      <c r="M49" s="33"/>
      <c r="N49" s="33"/>
      <c r="O49" s="33"/>
      <c r="P49" s="33"/>
      <c r="Q49" s="34"/>
      <c r="R49" s="31"/>
      <c r="S49" s="31"/>
      <c r="T49" s="31"/>
      <c r="U49" s="33"/>
      <c r="V49" s="31"/>
      <c r="W49" s="31"/>
      <c r="X49" s="31"/>
    </row>
    <row r="50" spans="1:24" ht="41.75" customHeight="1" x14ac:dyDescent="0.15">
      <c r="A50" s="30"/>
      <c r="B50" s="31"/>
      <c r="C50" s="31"/>
      <c r="D50" s="31"/>
      <c r="E50" s="30"/>
      <c r="F50" s="30"/>
      <c r="G50" s="31"/>
      <c r="H50" s="31"/>
      <c r="I50" s="31"/>
      <c r="J50" s="32"/>
      <c r="K50" s="32"/>
      <c r="L50" s="32"/>
      <c r="M50" s="33"/>
      <c r="N50" s="33"/>
      <c r="O50" s="33"/>
      <c r="P50" s="33"/>
      <c r="Q50" s="34"/>
      <c r="R50" s="31"/>
      <c r="S50" s="31"/>
      <c r="T50" s="31"/>
      <c r="U50" s="33"/>
      <c r="V50" s="31"/>
      <c r="W50" s="31"/>
      <c r="X50" s="31"/>
    </row>
    <row r="51" spans="1:24" ht="28.25" customHeight="1" x14ac:dyDescent="0.15">
      <c r="A51" s="30"/>
      <c r="B51" s="31"/>
      <c r="C51" s="31"/>
      <c r="D51" s="31"/>
      <c r="E51" s="30"/>
      <c r="F51" s="30"/>
      <c r="G51" s="31"/>
      <c r="H51" s="31"/>
      <c r="I51" s="31"/>
      <c r="J51" s="32"/>
      <c r="K51" s="32"/>
      <c r="L51" s="32"/>
      <c r="M51" s="33"/>
      <c r="N51" s="33"/>
      <c r="O51" s="33"/>
      <c r="P51" s="33"/>
      <c r="Q51" s="34"/>
      <c r="R51" s="31"/>
      <c r="S51" s="31"/>
      <c r="T51" s="31"/>
      <c r="U51" s="33"/>
      <c r="V51" s="31"/>
      <c r="W51" s="31"/>
      <c r="X51" s="31"/>
    </row>
    <row r="52" spans="1:24" ht="41.75" customHeight="1" x14ac:dyDescent="0.15">
      <c r="A52" s="30"/>
      <c r="B52" s="31"/>
      <c r="C52" s="31"/>
      <c r="D52" s="31"/>
      <c r="E52" s="30"/>
      <c r="F52" s="30"/>
      <c r="G52" s="31"/>
      <c r="H52" s="31"/>
      <c r="I52" s="31"/>
      <c r="J52" s="32"/>
      <c r="K52" s="32"/>
      <c r="L52" s="32"/>
      <c r="M52" s="33"/>
      <c r="N52" s="33"/>
      <c r="O52" s="33"/>
      <c r="P52" s="33"/>
      <c r="Q52" s="34"/>
      <c r="R52" s="31"/>
      <c r="S52" s="31"/>
      <c r="T52" s="31"/>
      <c r="U52" s="33"/>
      <c r="V52" s="31"/>
      <c r="W52" s="31"/>
      <c r="X52" s="31"/>
    </row>
    <row r="53" spans="1:24" ht="28.25" customHeight="1" x14ac:dyDescent="0.15">
      <c r="A53" s="30"/>
      <c r="B53" s="31"/>
      <c r="C53" s="31"/>
      <c r="D53" s="31"/>
      <c r="E53" s="30"/>
      <c r="F53" s="30"/>
      <c r="G53" s="31"/>
      <c r="H53" s="31"/>
      <c r="I53" s="31"/>
      <c r="J53" s="32"/>
      <c r="K53" s="32"/>
      <c r="L53" s="32"/>
      <c r="M53" s="33"/>
      <c r="N53" s="33"/>
      <c r="O53" s="33"/>
      <c r="P53" s="33"/>
      <c r="Q53" s="34"/>
      <c r="R53" s="31"/>
      <c r="S53" s="31"/>
      <c r="T53" s="31"/>
      <c r="U53" s="33"/>
      <c r="V53" s="31"/>
      <c r="W53" s="31"/>
      <c r="X53" s="31"/>
    </row>
    <row r="54" spans="1:24" ht="28.25" customHeight="1" x14ac:dyDescent="0.15">
      <c r="A54" s="30"/>
      <c r="B54" s="31"/>
      <c r="C54" s="31"/>
      <c r="D54" s="31"/>
      <c r="E54" s="30"/>
      <c r="F54" s="30"/>
      <c r="G54" s="31"/>
      <c r="H54" s="31"/>
      <c r="I54" s="31"/>
      <c r="J54" s="32"/>
      <c r="K54" s="32"/>
      <c r="L54" s="32"/>
      <c r="M54" s="33"/>
      <c r="N54" s="33"/>
      <c r="O54" s="33"/>
      <c r="P54" s="33"/>
      <c r="Q54" s="34"/>
      <c r="R54" s="31"/>
      <c r="S54" s="31"/>
      <c r="T54" s="31"/>
      <c r="U54" s="33"/>
      <c r="V54" s="31"/>
      <c r="W54" s="31"/>
      <c r="X54" s="31"/>
    </row>
    <row r="55" spans="1:24" ht="28.25" customHeight="1" x14ac:dyDescent="0.15">
      <c r="A55" s="30"/>
      <c r="B55" s="31"/>
      <c r="C55" s="31"/>
      <c r="D55" s="31"/>
      <c r="E55" s="30"/>
      <c r="F55" s="30"/>
      <c r="G55" s="31"/>
      <c r="H55" s="31"/>
      <c r="I55" s="31"/>
      <c r="J55" s="32"/>
      <c r="K55" s="32"/>
      <c r="L55" s="32"/>
      <c r="M55" s="33"/>
      <c r="N55" s="33"/>
      <c r="O55" s="33"/>
      <c r="P55" s="33"/>
      <c r="Q55" s="34"/>
      <c r="R55" s="31"/>
      <c r="S55" s="31"/>
      <c r="T55" s="31"/>
      <c r="U55" s="33"/>
      <c r="V55" s="31"/>
      <c r="W55" s="31"/>
      <c r="X55" s="31"/>
    </row>
    <row r="56" spans="1:24" ht="41.75" customHeight="1" x14ac:dyDescent="0.15">
      <c r="A56" s="30"/>
      <c r="B56" s="31"/>
      <c r="C56" s="31"/>
      <c r="D56" s="31"/>
      <c r="E56" s="30"/>
      <c r="F56" s="30"/>
      <c r="G56" s="31"/>
      <c r="H56" s="31"/>
      <c r="I56" s="31"/>
      <c r="J56" s="32"/>
      <c r="K56" s="32"/>
      <c r="L56" s="32"/>
      <c r="M56" s="33"/>
      <c r="N56" s="33"/>
      <c r="O56" s="33"/>
      <c r="P56" s="33"/>
      <c r="Q56" s="34"/>
      <c r="R56" s="31"/>
      <c r="S56" s="31"/>
      <c r="T56" s="31"/>
      <c r="U56" s="33"/>
      <c r="V56" s="31"/>
      <c r="W56" s="31"/>
      <c r="X56" s="31"/>
    </row>
    <row r="57" spans="1:24" ht="41.75" customHeight="1" x14ac:dyDescent="0.15">
      <c r="A57" s="30"/>
      <c r="B57" s="31"/>
      <c r="C57" s="31"/>
      <c r="D57" s="31"/>
      <c r="E57" s="30"/>
      <c r="F57" s="30"/>
      <c r="G57" s="31"/>
      <c r="H57" s="31"/>
      <c r="I57" s="31"/>
      <c r="J57" s="32"/>
      <c r="K57" s="32"/>
      <c r="L57" s="32"/>
      <c r="M57" s="33"/>
      <c r="N57" s="33"/>
      <c r="O57" s="33"/>
      <c r="P57" s="33"/>
      <c r="Q57" s="34"/>
      <c r="R57" s="31"/>
      <c r="S57" s="31"/>
      <c r="T57" s="31"/>
      <c r="U57" s="33"/>
      <c r="V57" s="31"/>
      <c r="W57" s="31"/>
      <c r="X57" s="31"/>
    </row>
    <row r="58" spans="1:24" ht="28.25" customHeight="1" x14ac:dyDescent="0.15">
      <c r="A58" s="25"/>
      <c r="B58" s="26"/>
      <c r="C58" s="26"/>
      <c r="D58" s="26"/>
      <c r="E58" s="25"/>
      <c r="F58" s="25"/>
      <c r="G58" s="26"/>
      <c r="H58" s="26"/>
      <c r="I58" s="26"/>
      <c r="J58" s="27"/>
      <c r="K58" s="27"/>
      <c r="L58" s="27"/>
      <c r="M58" s="28"/>
      <c r="N58" s="28"/>
      <c r="O58" s="28"/>
      <c r="P58" s="28"/>
      <c r="Q58" s="29"/>
      <c r="R58" s="26"/>
      <c r="S58" s="26"/>
      <c r="T58" s="26"/>
      <c r="U58" s="28"/>
      <c r="V58" s="26"/>
      <c r="W58" s="26"/>
      <c r="X58" s="26"/>
    </row>
    <row r="59" spans="1:24" ht="28.25" customHeight="1" x14ac:dyDescent="0.15">
      <c r="A59" s="25"/>
      <c r="B59" s="26"/>
      <c r="C59" s="26"/>
      <c r="D59" s="26"/>
      <c r="E59" s="25"/>
      <c r="F59" s="25"/>
      <c r="G59" s="26"/>
      <c r="H59" s="26"/>
      <c r="I59" s="26"/>
      <c r="J59" s="27"/>
      <c r="K59" s="27"/>
      <c r="L59" s="27"/>
      <c r="M59" s="28"/>
      <c r="N59" s="28"/>
      <c r="O59" s="28"/>
      <c r="P59" s="28"/>
      <c r="Q59" s="29"/>
      <c r="R59" s="26"/>
      <c r="S59" s="26"/>
      <c r="T59" s="26"/>
      <c r="U59" s="28"/>
      <c r="V59" s="26"/>
      <c r="W59" s="26"/>
      <c r="X59" s="26"/>
    </row>
    <row r="60" spans="1:24" ht="28.25" customHeight="1" x14ac:dyDescent="0.15">
      <c r="A60" s="30"/>
      <c r="B60" s="31"/>
      <c r="C60" s="31"/>
      <c r="D60" s="31"/>
      <c r="E60" s="30"/>
      <c r="F60" s="30"/>
      <c r="G60" s="31"/>
      <c r="H60" s="31"/>
      <c r="I60" s="31"/>
      <c r="J60" s="32"/>
      <c r="K60" s="32"/>
      <c r="L60" s="32"/>
      <c r="M60" s="33"/>
      <c r="N60" s="33"/>
      <c r="O60" s="33"/>
      <c r="P60" s="33"/>
      <c r="Q60" s="34"/>
      <c r="R60" s="31"/>
      <c r="S60" s="31"/>
      <c r="T60" s="31"/>
      <c r="U60" s="33"/>
      <c r="V60" s="31"/>
      <c r="W60" s="31"/>
      <c r="X60" s="31"/>
    </row>
    <row r="61" spans="1:24" ht="28.25" customHeight="1" x14ac:dyDescent="0.15">
      <c r="A61" s="30"/>
      <c r="B61" s="31"/>
      <c r="C61" s="31"/>
      <c r="D61" s="31"/>
      <c r="E61" s="30"/>
      <c r="F61" s="30"/>
      <c r="G61" s="31"/>
      <c r="H61" s="31"/>
      <c r="I61" s="31"/>
      <c r="J61" s="32"/>
      <c r="K61" s="32"/>
      <c r="L61" s="32"/>
      <c r="M61" s="33"/>
      <c r="N61" s="33"/>
      <c r="O61" s="33"/>
      <c r="P61" s="33"/>
      <c r="Q61" s="34"/>
      <c r="R61" s="31"/>
      <c r="S61" s="31"/>
      <c r="T61" s="31"/>
      <c r="U61" s="33"/>
      <c r="V61" s="31"/>
      <c r="W61" s="31"/>
      <c r="X61" s="31"/>
    </row>
    <row r="62" spans="1:24" ht="28.25" customHeight="1" x14ac:dyDescent="0.15">
      <c r="A62" s="25"/>
      <c r="B62" s="26"/>
      <c r="C62" s="26"/>
      <c r="D62" s="26"/>
      <c r="E62" s="25"/>
      <c r="F62" s="25"/>
      <c r="G62" s="26"/>
      <c r="H62" s="26"/>
      <c r="I62" s="26"/>
      <c r="J62" s="27"/>
      <c r="K62" s="27"/>
      <c r="L62" s="27"/>
      <c r="M62" s="28"/>
      <c r="N62" s="28"/>
      <c r="O62" s="28"/>
      <c r="P62" s="28"/>
      <c r="Q62" s="29"/>
      <c r="R62" s="26"/>
      <c r="S62" s="26"/>
      <c r="T62" s="26"/>
      <c r="U62" s="28"/>
      <c r="V62" s="26"/>
      <c r="W62" s="26"/>
      <c r="X62" s="26"/>
    </row>
    <row r="63" spans="1:24" ht="28.25" customHeight="1" x14ac:dyDescent="0.15">
      <c r="A63" s="25"/>
      <c r="B63" s="26"/>
      <c r="C63" s="26"/>
      <c r="D63" s="26"/>
      <c r="E63" s="25"/>
      <c r="F63" s="25"/>
      <c r="G63" s="26"/>
      <c r="H63" s="26"/>
      <c r="I63" s="26"/>
      <c r="J63" s="27"/>
      <c r="K63" s="27"/>
      <c r="L63" s="27"/>
      <c r="M63" s="28"/>
      <c r="N63" s="28"/>
      <c r="O63" s="28"/>
      <c r="P63" s="28"/>
      <c r="Q63" s="29"/>
      <c r="R63" s="26"/>
      <c r="S63" s="26"/>
      <c r="T63" s="26"/>
      <c r="U63" s="28"/>
      <c r="V63" s="26"/>
      <c r="W63" s="26"/>
      <c r="X63" s="26"/>
    </row>
    <row r="64" spans="1:24" ht="28.25" customHeight="1" x14ac:dyDescent="0.15">
      <c r="A64" s="30"/>
      <c r="B64" s="31"/>
      <c r="C64" s="31"/>
      <c r="D64" s="31"/>
      <c r="E64" s="30"/>
      <c r="F64" s="30"/>
      <c r="G64" s="31"/>
      <c r="H64" s="31"/>
      <c r="I64" s="31"/>
      <c r="J64" s="32"/>
      <c r="K64" s="32"/>
      <c r="L64" s="32"/>
      <c r="M64" s="33"/>
      <c r="N64" s="33"/>
      <c r="O64" s="33"/>
      <c r="P64" s="33"/>
      <c r="Q64" s="34"/>
      <c r="R64" s="31"/>
      <c r="S64" s="31"/>
      <c r="T64" s="31"/>
      <c r="U64" s="33"/>
      <c r="V64" s="31"/>
      <c r="W64" s="31"/>
      <c r="X64" s="31"/>
    </row>
    <row r="65" spans="1:24" ht="28.25" customHeight="1" x14ac:dyDescent="0.15">
      <c r="A65" s="25"/>
      <c r="B65" s="26"/>
      <c r="C65" s="26"/>
      <c r="D65" s="26"/>
      <c r="E65" s="25"/>
      <c r="F65" s="25"/>
      <c r="G65" s="26"/>
      <c r="H65" s="26"/>
      <c r="I65" s="26"/>
      <c r="J65" s="27"/>
      <c r="K65" s="27"/>
      <c r="L65" s="27"/>
      <c r="M65" s="28"/>
      <c r="N65" s="28"/>
      <c r="O65" s="28"/>
      <c r="P65" s="28"/>
      <c r="Q65" s="29"/>
      <c r="R65" s="26"/>
      <c r="S65" s="26"/>
      <c r="T65" s="26"/>
      <c r="U65" s="28"/>
      <c r="V65" s="26"/>
      <c r="W65" s="26"/>
      <c r="X65" s="26"/>
    </row>
    <row r="66" spans="1:24" ht="28.25" customHeight="1" x14ac:dyDescent="0.15">
      <c r="A66" s="30"/>
      <c r="B66" s="31"/>
      <c r="C66" s="31"/>
      <c r="D66" s="31"/>
      <c r="E66" s="30"/>
      <c r="F66" s="30"/>
      <c r="G66" s="31"/>
      <c r="H66" s="31"/>
      <c r="I66" s="31"/>
      <c r="J66" s="32"/>
      <c r="K66" s="32"/>
      <c r="L66" s="32"/>
      <c r="M66" s="33"/>
      <c r="N66" s="33"/>
      <c r="O66" s="33"/>
      <c r="P66" s="33"/>
      <c r="Q66" s="34"/>
      <c r="R66" s="31"/>
      <c r="S66" s="31"/>
      <c r="T66" s="31"/>
      <c r="U66" s="33"/>
      <c r="V66" s="31"/>
      <c r="W66" s="31"/>
      <c r="X66" s="31"/>
    </row>
    <row r="67" spans="1:24" ht="28.25" customHeight="1" x14ac:dyDescent="0.15">
      <c r="A67" s="30"/>
      <c r="B67" s="31"/>
      <c r="C67" s="31"/>
      <c r="D67" s="31"/>
      <c r="E67" s="30"/>
      <c r="F67" s="30"/>
      <c r="G67" s="31"/>
      <c r="H67" s="31"/>
      <c r="I67" s="31"/>
      <c r="J67" s="32"/>
      <c r="K67" s="32"/>
      <c r="L67" s="32"/>
      <c r="M67" s="33"/>
      <c r="N67" s="33"/>
      <c r="O67" s="33"/>
      <c r="P67" s="33"/>
      <c r="Q67" s="34"/>
      <c r="R67" s="31"/>
      <c r="S67" s="31"/>
      <c r="T67" s="31"/>
      <c r="U67" s="33"/>
      <c r="V67" s="31"/>
      <c r="W67" s="31"/>
      <c r="X67" s="31"/>
    </row>
    <row r="68" spans="1:24" ht="28.25" customHeight="1" x14ac:dyDescent="0.15">
      <c r="A68" s="25"/>
      <c r="B68" s="26"/>
      <c r="C68" s="26"/>
      <c r="D68" s="26"/>
      <c r="E68" s="25"/>
      <c r="F68" s="25"/>
      <c r="G68" s="26"/>
      <c r="H68" s="26"/>
      <c r="I68" s="26"/>
      <c r="J68" s="27"/>
      <c r="K68" s="27"/>
      <c r="L68" s="27"/>
      <c r="M68" s="28"/>
      <c r="N68" s="28"/>
      <c r="O68" s="28"/>
      <c r="P68" s="28"/>
      <c r="Q68" s="29"/>
      <c r="R68" s="26"/>
      <c r="S68" s="26"/>
      <c r="T68" s="26"/>
      <c r="U68" s="28"/>
      <c r="V68" s="26"/>
      <c r="W68" s="26"/>
      <c r="X68" s="26"/>
    </row>
    <row r="69" spans="1:24" ht="41.75" customHeight="1" x14ac:dyDescent="0.15">
      <c r="A69" s="25"/>
      <c r="B69" s="26"/>
      <c r="C69" s="26"/>
      <c r="D69" s="26"/>
      <c r="E69" s="25"/>
      <c r="F69" s="25"/>
      <c r="G69" s="26"/>
      <c r="H69" s="26"/>
      <c r="I69" s="26"/>
      <c r="J69" s="27"/>
      <c r="K69" s="27"/>
      <c r="L69" s="27"/>
      <c r="M69" s="28"/>
      <c r="N69" s="28"/>
      <c r="O69" s="28"/>
      <c r="P69" s="28"/>
      <c r="Q69" s="29"/>
      <c r="R69" s="26"/>
      <c r="S69" s="26"/>
      <c r="T69" s="26"/>
      <c r="U69" s="28"/>
      <c r="V69" s="26"/>
      <c r="W69" s="26"/>
      <c r="X69" s="26"/>
    </row>
    <row r="70" spans="1:24" ht="41.75" customHeight="1" x14ac:dyDescent="0.15">
      <c r="A70" s="30"/>
      <c r="B70" s="31"/>
      <c r="C70" s="31"/>
      <c r="D70" s="31"/>
      <c r="E70" s="30"/>
      <c r="F70" s="30"/>
      <c r="G70" s="31"/>
      <c r="H70" s="31"/>
      <c r="I70" s="31"/>
      <c r="J70" s="32"/>
      <c r="K70" s="32"/>
      <c r="L70" s="32"/>
      <c r="M70" s="33"/>
      <c r="N70" s="33"/>
      <c r="O70" s="33"/>
      <c r="P70" s="33"/>
      <c r="Q70" s="34"/>
      <c r="R70" s="31"/>
      <c r="S70" s="31"/>
      <c r="T70" s="31"/>
      <c r="U70" s="33"/>
      <c r="V70" s="31"/>
      <c r="W70" s="31"/>
      <c r="X70" s="31"/>
    </row>
    <row r="71" spans="1:24" ht="28.25" customHeight="1" x14ac:dyDescent="0.15">
      <c r="A71" s="30"/>
      <c r="B71" s="31"/>
      <c r="C71" s="31"/>
      <c r="D71" s="31"/>
      <c r="E71" s="30"/>
      <c r="F71" s="30"/>
      <c r="G71" s="31"/>
      <c r="H71" s="31"/>
      <c r="I71" s="31"/>
      <c r="J71" s="32"/>
      <c r="K71" s="32"/>
      <c r="L71" s="32"/>
      <c r="M71" s="33"/>
      <c r="N71" s="33"/>
      <c r="O71" s="33"/>
      <c r="P71" s="33"/>
      <c r="Q71" s="34"/>
      <c r="R71" s="31"/>
      <c r="S71" s="31"/>
      <c r="T71" s="31"/>
      <c r="U71" s="33"/>
      <c r="V71" s="31"/>
      <c r="W71" s="31"/>
      <c r="X71" s="31"/>
    </row>
    <row r="72" spans="1:24" ht="28.25" customHeight="1" x14ac:dyDescent="0.15">
      <c r="A72" s="30"/>
      <c r="B72" s="31"/>
      <c r="C72" s="31"/>
      <c r="D72" s="31"/>
      <c r="E72" s="30"/>
      <c r="F72" s="30"/>
      <c r="G72" s="31"/>
      <c r="H72" s="31"/>
      <c r="I72" s="31"/>
      <c r="J72" s="32"/>
      <c r="K72" s="32"/>
      <c r="L72" s="32"/>
      <c r="M72" s="33"/>
      <c r="N72" s="33"/>
      <c r="O72" s="33"/>
      <c r="P72" s="33"/>
      <c r="Q72" s="34"/>
      <c r="R72" s="31"/>
      <c r="S72" s="31"/>
      <c r="T72" s="31"/>
      <c r="U72" s="33"/>
      <c r="V72" s="31"/>
      <c r="W72" s="31"/>
      <c r="X72" s="31"/>
    </row>
    <row r="73" spans="1:24" ht="28.25" customHeight="1" x14ac:dyDescent="0.15">
      <c r="A73" s="30"/>
      <c r="B73" s="31"/>
      <c r="C73" s="31"/>
      <c r="D73" s="31"/>
      <c r="E73" s="30"/>
      <c r="F73" s="30"/>
      <c r="G73" s="31"/>
      <c r="H73" s="31"/>
      <c r="I73" s="31"/>
      <c r="J73" s="32"/>
      <c r="K73" s="32"/>
      <c r="L73" s="32"/>
      <c r="M73" s="33"/>
      <c r="N73" s="33"/>
      <c r="O73" s="33"/>
      <c r="P73" s="33"/>
      <c r="Q73" s="34"/>
      <c r="R73" s="31"/>
      <c r="S73" s="31"/>
      <c r="T73" s="31"/>
      <c r="U73" s="33"/>
      <c r="V73" s="31"/>
      <c r="W73" s="31"/>
      <c r="X73" s="31"/>
    </row>
    <row r="74" spans="1:24" ht="28.25" customHeight="1" x14ac:dyDescent="0.15">
      <c r="A74" s="30"/>
      <c r="B74" s="31"/>
      <c r="C74" s="31"/>
      <c r="D74" s="31"/>
      <c r="E74" s="30"/>
      <c r="F74" s="30"/>
      <c r="G74" s="31"/>
      <c r="H74" s="31"/>
      <c r="I74" s="31"/>
      <c r="J74" s="32"/>
      <c r="K74" s="32"/>
      <c r="L74" s="32"/>
      <c r="M74" s="33"/>
      <c r="N74" s="33"/>
      <c r="O74" s="33"/>
      <c r="P74" s="33"/>
      <c r="Q74" s="34"/>
      <c r="R74" s="31"/>
      <c r="S74" s="31"/>
      <c r="T74" s="31"/>
      <c r="U74" s="33"/>
      <c r="V74" s="31"/>
      <c r="W74" s="31"/>
      <c r="X74" s="31"/>
    </row>
    <row r="75" spans="1:24" ht="28.25" customHeight="1" x14ac:dyDescent="0.15">
      <c r="A75" s="30"/>
      <c r="B75" s="31"/>
      <c r="C75" s="31"/>
      <c r="D75" s="31"/>
      <c r="E75" s="30"/>
      <c r="F75" s="30"/>
      <c r="G75" s="31"/>
      <c r="H75" s="31"/>
      <c r="I75" s="31"/>
      <c r="J75" s="32"/>
      <c r="K75" s="32"/>
      <c r="L75" s="32"/>
      <c r="M75" s="33"/>
      <c r="N75" s="33"/>
      <c r="O75" s="33"/>
      <c r="P75" s="33"/>
      <c r="Q75" s="34"/>
      <c r="R75" s="31"/>
      <c r="S75" s="31"/>
      <c r="T75" s="31"/>
      <c r="U75" s="33"/>
      <c r="V75" s="31"/>
      <c r="W75" s="31"/>
      <c r="X75" s="31"/>
    </row>
    <row r="76" spans="1:24" ht="41.75" customHeight="1" x14ac:dyDescent="0.15">
      <c r="A76" s="30"/>
      <c r="B76" s="31"/>
      <c r="C76" s="31"/>
      <c r="D76" s="31"/>
      <c r="E76" s="30"/>
      <c r="F76" s="30"/>
      <c r="G76" s="31"/>
      <c r="H76" s="31"/>
      <c r="I76" s="31"/>
      <c r="J76" s="32"/>
      <c r="K76" s="32"/>
      <c r="L76" s="32"/>
      <c r="M76" s="33"/>
      <c r="N76" s="33"/>
      <c r="O76" s="33"/>
      <c r="P76" s="33"/>
      <c r="Q76" s="34"/>
      <c r="R76" s="31"/>
      <c r="S76" s="31"/>
      <c r="T76" s="31"/>
      <c r="U76" s="33"/>
      <c r="V76" s="31"/>
      <c r="W76" s="31"/>
      <c r="X76" s="31"/>
    </row>
    <row r="77" spans="1:24" ht="41.75" customHeight="1" x14ac:dyDescent="0.15">
      <c r="A77" s="30"/>
      <c r="B77" s="31"/>
      <c r="C77" s="31"/>
      <c r="D77" s="31"/>
      <c r="E77" s="30"/>
      <c r="F77" s="30"/>
      <c r="G77" s="31"/>
      <c r="H77" s="31"/>
      <c r="I77" s="31"/>
      <c r="J77" s="32"/>
      <c r="K77" s="32"/>
      <c r="L77" s="32"/>
      <c r="M77" s="33"/>
      <c r="N77" s="33"/>
      <c r="O77" s="33"/>
      <c r="P77" s="33"/>
      <c r="Q77" s="34"/>
      <c r="R77" s="31"/>
      <c r="S77" s="31"/>
      <c r="T77" s="31"/>
      <c r="U77" s="33"/>
      <c r="V77" s="31"/>
      <c r="W77" s="31"/>
      <c r="X77" s="31"/>
    </row>
    <row r="78" spans="1:24" ht="28.25" customHeight="1" x14ac:dyDescent="0.15">
      <c r="A78" s="30"/>
      <c r="B78" s="31"/>
      <c r="C78" s="31"/>
      <c r="D78" s="31"/>
      <c r="E78" s="30"/>
      <c r="F78" s="30"/>
      <c r="G78" s="31"/>
      <c r="H78" s="31"/>
      <c r="I78" s="31"/>
      <c r="J78" s="32"/>
      <c r="K78" s="32"/>
      <c r="L78" s="32"/>
      <c r="M78" s="33"/>
      <c r="N78" s="33"/>
      <c r="O78" s="33"/>
      <c r="P78" s="33"/>
      <c r="Q78" s="34"/>
      <c r="R78" s="31"/>
      <c r="S78" s="31"/>
      <c r="T78" s="31"/>
      <c r="U78" s="33"/>
      <c r="V78" s="31"/>
      <c r="W78" s="31"/>
      <c r="X78" s="31"/>
    </row>
    <row r="79" spans="1:24" ht="41.75" customHeight="1" x14ac:dyDescent="0.15">
      <c r="A79" s="30"/>
      <c r="B79" s="31"/>
      <c r="C79" s="31"/>
      <c r="D79" s="31"/>
      <c r="E79" s="30"/>
      <c r="F79" s="30"/>
      <c r="G79" s="31"/>
      <c r="H79" s="31"/>
      <c r="I79" s="31"/>
      <c r="J79" s="32"/>
      <c r="K79" s="32"/>
      <c r="L79" s="32"/>
      <c r="M79" s="33"/>
      <c r="N79" s="33"/>
      <c r="O79" s="33"/>
      <c r="P79" s="33"/>
      <c r="Q79" s="34"/>
      <c r="R79" s="31"/>
      <c r="S79" s="31"/>
      <c r="T79" s="31"/>
      <c r="U79" s="33"/>
      <c r="V79" s="31"/>
      <c r="W79" s="31"/>
      <c r="X79" s="31"/>
    </row>
    <row r="80" spans="1:24" ht="41.75" customHeight="1" x14ac:dyDescent="0.15">
      <c r="A80" s="30"/>
      <c r="B80" s="31"/>
      <c r="C80" s="31"/>
      <c r="D80" s="31"/>
      <c r="E80" s="30"/>
      <c r="F80" s="30"/>
      <c r="G80" s="31"/>
      <c r="H80" s="31"/>
      <c r="I80" s="31"/>
      <c r="J80" s="32"/>
      <c r="K80" s="32"/>
      <c r="L80" s="32"/>
      <c r="M80" s="33"/>
      <c r="N80" s="33"/>
      <c r="O80" s="33"/>
      <c r="P80" s="33"/>
      <c r="Q80" s="34"/>
      <c r="R80" s="31"/>
      <c r="S80" s="31"/>
      <c r="T80" s="31"/>
      <c r="U80" s="33"/>
      <c r="V80" s="31"/>
      <c r="W80" s="31"/>
      <c r="X80" s="31"/>
    </row>
    <row r="81" spans="1:24" ht="28.25" customHeight="1" x14ac:dyDescent="0.15">
      <c r="A81" s="30"/>
      <c r="B81" s="31"/>
      <c r="C81" s="31"/>
      <c r="D81" s="31"/>
      <c r="E81" s="30"/>
      <c r="F81" s="30"/>
      <c r="G81" s="31"/>
      <c r="H81" s="31"/>
      <c r="I81" s="31"/>
      <c r="J81" s="32"/>
      <c r="K81" s="32"/>
      <c r="L81" s="32"/>
      <c r="M81" s="33"/>
      <c r="N81" s="33"/>
      <c r="O81" s="33"/>
      <c r="P81" s="33"/>
      <c r="Q81" s="34"/>
      <c r="R81" s="31"/>
      <c r="S81" s="31"/>
      <c r="T81" s="31"/>
      <c r="U81" s="33"/>
      <c r="V81" s="31"/>
      <c r="W81" s="31"/>
      <c r="X81" s="31"/>
    </row>
    <row r="82" spans="1:24" ht="41.75" customHeight="1" x14ac:dyDescent="0.15">
      <c r="A82" s="30"/>
      <c r="B82" s="31"/>
      <c r="C82" s="31"/>
      <c r="D82" s="31"/>
      <c r="E82" s="30"/>
      <c r="F82" s="30"/>
      <c r="G82" s="31"/>
      <c r="H82" s="31"/>
      <c r="I82" s="31"/>
      <c r="J82" s="32"/>
      <c r="K82" s="32"/>
      <c r="L82" s="32"/>
      <c r="M82" s="33"/>
      <c r="N82" s="33"/>
      <c r="O82" s="33"/>
      <c r="P82" s="33"/>
      <c r="Q82" s="34"/>
      <c r="R82" s="31"/>
      <c r="S82" s="31"/>
      <c r="T82" s="31"/>
      <c r="U82" s="33"/>
      <c r="V82" s="31"/>
      <c r="W82" s="31"/>
      <c r="X82" s="31"/>
    </row>
    <row r="83" spans="1:24" ht="28.25" customHeight="1" x14ac:dyDescent="0.15">
      <c r="A83" s="30"/>
      <c r="B83" s="31"/>
      <c r="C83" s="31"/>
      <c r="D83" s="31"/>
      <c r="E83" s="30"/>
      <c r="F83" s="30"/>
      <c r="G83" s="31"/>
      <c r="H83" s="31"/>
      <c r="I83" s="31"/>
      <c r="J83" s="32"/>
      <c r="K83" s="32"/>
      <c r="L83" s="32"/>
      <c r="M83" s="33"/>
      <c r="N83" s="33"/>
      <c r="O83" s="33"/>
      <c r="P83" s="33"/>
      <c r="Q83" s="34"/>
      <c r="R83" s="31"/>
      <c r="S83" s="31"/>
      <c r="T83" s="31"/>
      <c r="U83" s="33"/>
      <c r="V83" s="31"/>
      <c r="W83" s="31"/>
      <c r="X83" s="31"/>
    </row>
    <row r="84" spans="1:24" ht="28.25" customHeight="1" x14ac:dyDescent="0.15">
      <c r="A84" s="30"/>
      <c r="B84" s="31"/>
      <c r="C84" s="31"/>
      <c r="D84" s="31"/>
      <c r="E84" s="30"/>
      <c r="F84" s="30"/>
      <c r="G84" s="31"/>
      <c r="H84" s="31"/>
      <c r="I84" s="31"/>
      <c r="J84" s="32"/>
      <c r="K84" s="32"/>
      <c r="L84" s="32"/>
      <c r="M84" s="33"/>
      <c r="N84" s="33"/>
      <c r="O84" s="33"/>
      <c r="P84" s="33"/>
      <c r="Q84" s="34"/>
      <c r="R84" s="31"/>
      <c r="S84" s="31"/>
      <c r="T84" s="31"/>
      <c r="U84" s="33"/>
      <c r="V84" s="31"/>
      <c r="W84" s="31"/>
      <c r="X84" s="31"/>
    </row>
    <row r="85" spans="1:24" ht="28.25" customHeight="1" x14ac:dyDescent="0.15">
      <c r="A85" s="30"/>
      <c r="B85" s="31"/>
      <c r="C85" s="31"/>
      <c r="D85" s="31"/>
      <c r="E85" s="30"/>
      <c r="F85" s="30"/>
      <c r="G85" s="31"/>
      <c r="H85" s="31"/>
      <c r="I85" s="31"/>
      <c r="J85" s="32"/>
      <c r="K85" s="32"/>
      <c r="L85" s="32"/>
      <c r="M85" s="33"/>
      <c r="N85" s="33"/>
      <c r="O85" s="33"/>
      <c r="P85" s="33"/>
      <c r="Q85" s="34"/>
      <c r="R85" s="31"/>
      <c r="S85" s="31"/>
      <c r="T85" s="31"/>
      <c r="U85" s="33"/>
      <c r="V85" s="31"/>
      <c r="W85" s="31"/>
      <c r="X85" s="31"/>
    </row>
    <row r="86" spans="1:24" ht="41.75" customHeight="1" x14ac:dyDescent="0.15">
      <c r="A86" s="30"/>
      <c r="B86" s="31"/>
      <c r="C86" s="31"/>
      <c r="D86" s="31"/>
      <c r="E86" s="30"/>
      <c r="F86" s="30"/>
      <c r="G86" s="31"/>
      <c r="H86" s="31"/>
      <c r="I86" s="31"/>
      <c r="J86" s="32"/>
      <c r="K86" s="32"/>
      <c r="L86" s="32"/>
      <c r="M86" s="33"/>
      <c r="N86" s="33"/>
      <c r="O86" s="33"/>
      <c r="P86" s="33"/>
      <c r="Q86" s="34"/>
      <c r="R86" s="31"/>
      <c r="S86" s="31"/>
      <c r="T86" s="31"/>
      <c r="U86" s="33"/>
      <c r="V86" s="31"/>
      <c r="W86" s="31"/>
      <c r="X86" s="31"/>
    </row>
    <row r="87" spans="1:24" ht="41.75" customHeight="1" x14ac:dyDescent="0.15">
      <c r="A87" s="30"/>
      <c r="B87" s="31"/>
      <c r="C87" s="31"/>
      <c r="D87" s="31"/>
      <c r="E87" s="30"/>
      <c r="F87" s="30"/>
      <c r="G87" s="31"/>
      <c r="H87" s="31"/>
      <c r="I87" s="31"/>
      <c r="J87" s="32"/>
      <c r="K87" s="32"/>
      <c r="L87" s="32"/>
      <c r="M87" s="33"/>
      <c r="N87" s="33"/>
      <c r="O87" s="33"/>
      <c r="P87" s="33"/>
      <c r="Q87" s="34"/>
      <c r="R87" s="31"/>
      <c r="S87" s="31"/>
      <c r="T87" s="31"/>
      <c r="U87" s="33"/>
      <c r="V87" s="31"/>
      <c r="W87" s="31"/>
      <c r="X87" s="31"/>
    </row>
    <row r="88" spans="1:24" ht="28.25" customHeight="1" x14ac:dyDescent="0.15">
      <c r="A88" s="25"/>
      <c r="B88" s="26"/>
      <c r="C88" s="26"/>
      <c r="D88" s="26"/>
      <c r="E88" s="25"/>
      <c r="F88" s="25"/>
      <c r="G88" s="26"/>
      <c r="H88" s="26"/>
      <c r="I88" s="26"/>
      <c r="J88" s="27"/>
      <c r="K88" s="27"/>
      <c r="L88" s="27"/>
      <c r="M88" s="28"/>
      <c r="N88" s="28"/>
      <c r="O88" s="28"/>
      <c r="P88" s="28"/>
      <c r="Q88" s="29"/>
      <c r="R88" s="26"/>
      <c r="S88" s="26"/>
      <c r="T88" s="26"/>
      <c r="U88" s="28"/>
      <c r="V88" s="26"/>
      <c r="W88" s="26"/>
      <c r="X88" s="26"/>
    </row>
    <row r="89" spans="1:24" ht="28.25" customHeight="1" x14ac:dyDescent="0.15">
      <c r="A89" s="25"/>
      <c r="B89" s="26"/>
      <c r="C89" s="26"/>
      <c r="D89" s="26"/>
      <c r="E89" s="25"/>
      <c r="F89" s="25"/>
      <c r="G89" s="26"/>
      <c r="H89" s="26"/>
      <c r="I89" s="26"/>
      <c r="J89" s="27"/>
      <c r="K89" s="27"/>
      <c r="L89" s="27"/>
      <c r="M89" s="28"/>
      <c r="N89" s="28"/>
      <c r="O89" s="28"/>
      <c r="P89" s="28"/>
      <c r="Q89" s="29"/>
      <c r="R89" s="26"/>
      <c r="S89" s="26"/>
      <c r="T89" s="26"/>
      <c r="U89" s="28"/>
      <c r="V89" s="26"/>
      <c r="W89" s="26"/>
      <c r="X89" s="26"/>
    </row>
    <row r="90" spans="1:24" ht="28.25" customHeight="1" x14ac:dyDescent="0.15">
      <c r="A90" s="30"/>
      <c r="B90" s="31"/>
      <c r="C90" s="31"/>
      <c r="D90" s="31"/>
      <c r="E90" s="30"/>
      <c r="F90" s="30"/>
      <c r="G90" s="31"/>
      <c r="H90" s="31"/>
      <c r="I90" s="31"/>
      <c r="J90" s="32"/>
      <c r="K90" s="32"/>
      <c r="L90" s="32"/>
      <c r="M90" s="33"/>
      <c r="N90" s="33"/>
      <c r="O90" s="33"/>
      <c r="P90" s="33"/>
      <c r="Q90" s="34"/>
      <c r="R90" s="31"/>
      <c r="S90" s="31"/>
      <c r="T90" s="31"/>
      <c r="U90" s="33"/>
      <c r="V90" s="31"/>
      <c r="W90" s="31"/>
      <c r="X90" s="31"/>
    </row>
    <row r="91" spans="1:24" ht="28.25" customHeight="1" x14ac:dyDescent="0.15">
      <c r="A91" s="30"/>
      <c r="B91" s="31"/>
      <c r="C91" s="31"/>
      <c r="D91" s="31"/>
      <c r="E91" s="30"/>
      <c r="F91" s="30"/>
      <c r="G91" s="31"/>
      <c r="H91" s="31"/>
      <c r="I91" s="31"/>
      <c r="J91" s="32"/>
      <c r="K91" s="32"/>
      <c r="L91" s="32"/>
      <c r="M91" s="33"/>
      <c r="N91" s="33"/>
      <c r="O91" s="33"/>
      <c r="P91" s="33"/>
      <c r="Q91" s="34"/>
      <c r="R91" s="31"/>
      <c r="S91" s="31"/>
      <c r="T91" s="31"/>
      <c r="U91" s="33"/>
      <c r="V91" s="31"/>
      <c r="W91" s="31"/>
      <c r="X91" s="31"/>
    </row>
    <row r="92" spans="1:24" ht="28.25" customHeight="1" x14ac:dyDescent="0.15">
      <c r="A92" s="30"/>
      <c r="B92" s="31"/>
      <c r="C92" s="31"/>
      <c r="D92" s="31"/>
      <c r="E92" s="30"/>
      <c r="F92" s="30"/>
      <c r="G92" s="31"/>
      <c r="H92" s="31"/>
      <c r="I92" s="31"/>
      <c r="J92" s="32"/>
      <c r="K92" s="32"/>
      <c r="L92" s="32"/>
      <c r="M92" s="33"/>
      <c r="N92" s="33"/>
      <c r="O92" s="33"/>
      <c r="P92" s="33"/>
      <c r="Q92" s="34"/>
      <c r="R92" s="31"/>
      <c r="S92" s="31"/>
      <c r="T92" s="31"/>
      <c r="U92" s="33"/>
      <c r="V92" s="31"/>
      <c r="W92" s="31"/>
      <c r="X92" s="31"/>
    </row>
    <row r="93" spans="1:24" ht="28.25" customHeight="1" x14ac:dyDescent="0.15">
      <c r="A93" s="30"/>
      <c r="B93" s="31"/>
      <c r="C93" s="31"/>
      <c r="D93" s="31"/>
      <c r="E93" s="30"/>
      <c r="F93" s="30"/>
      <c r="G93" s="31"/>
      <c r="H93" s="31"/>
      <c r="I93" s="31"/>
      <c r="J93" s="32"/>
      <c r="K93" s="32"/>
      <c r="L93" s="32"/>
      <c r="M93" s="33"/>
      <c r="N93" s="33"/>
      <c r="O93" s="33"/>
      <c r="P93" s="33"/>
      <c r="Q93" s="34"/>
      <c r="R93" s="31"/>
      <c r="S93" s="31"/>
      <c r="T93" s="31"/>
      <c r="U93" s="33"/>
      <c r="V93" s="31"/>
      <c r="W93" s="31"/>
      <c r="X93" s="31"/>
    </row>
    <row r="94" spans="1:24" ht="28.25" customHeight="1" x14ac:dyDescent="0.15">
      <c r="A94" s="30"/>
      <c r="B94" s="31"/>
      <c r="C94" s="31"/>
      <c r="D94" s="31"/>
      <c r="E94" s="30"/>
      <c r="F94" s="30"/>
      <c r="G94" s="31"/>
      <c r="H94" s="31"/>
      <c r="I94" s="31"/>
      <c r="J94" s="32"/>
      <c r="K94" s="32"/>
      <c r="L94" s="32"/>
      <c r="M94" s="33"/>
      <c r="N94" s="33"/>
      <c r="O94" s="33"/>
      <c r="P94" s="33"/>
      <c r="Q94" s="34"/>
      <c r="R94" s="31"/>
      <c r="S94" s="31"/>
      <c r="T94" s="31"/>
      <c r="U94" s="33"/>
      <c r="V94" s="31"/>
      <c r="W94" s="31"/>
      <c r="X94" s="31"/>
    </row>
    <row r="95" spans="1:24" ht="28.25" customHeight="1" x14ac:dyDescent="0.15">
      <c r="A95" s="25"/>
      <c r="B95" s="26"/>
      <c r="C95" s="26"/>
      <c r="D95" s="26"/>
      <c r="E95" s="25"/>
      <c r="F95" s="25"/>
      <c r="G95" s="26"/>
      <c r="H95" s="26"/>
      <c r="I95" s="26"/>
      <c r="J95" s="27"/>
      <c r="K95" s="27"/>
      <c r="L95" s="27"/>
      <c r="M95" s="28"/>
      <c r="N95" s="28"/>
      <c r="O95" s="28"/>
      <c r="P95" s="28"/>
      <c r="Q95" s="29"/>
      <c r="R95" s="26"/>
      <c r="S95" s="26"/>
      <c r="T95" s="26"/>
      <c r="U95" s="28"/>
      <c r="V95" s="26"/>
      <c r="W95" s="26"/>
      <c r="X95" s="26"/>
    </row>
    <row r="96" spans="1:24" ht="28.25" customHeight="1" x14ac:dyDescent="0.15">
      <c r="A96" s="30"/>
      <c r="B96" s="31"/>
      <c r="C96" s="31"/>
      <c r="D96" s="31"/>
      <c r="E96" s="30"/>
      <c r="F96" s="30"/>
      <c r="G96" s="31"/>
      <c r="H96" s="31"/>
      <c r="I96" s="31"/>
      <c r="J96" s="32"/>
      <c r="K96" s="32"/>
      <c r="L96" s="32"/>
      <c r="M96" s="33"/>
      <c r="N96" s="33"/>
      <c r="O96" s="33"/>
      <c r="P96" s="33"/>
      <c r="Q96" s="34"/>
      <c r="R96" s="31"/>
      <c r="S96" s="31"/>
      <c r="T96" s="31"/>
      <c r="U96" s="33"/>
      <c r="V96" s="31"/>
      <c r="W96" s="31"/>
      <c r="X96" s="31"/>
    </row>
    <row r="97" spans="1:24" ht="28.25" customHeight="1" x14ac:dyDescent="0.15">
      <c r="A97" s="30"/>
      <c r="B97" s="31"/>
      <c r="C97" s="31"/>
      <c r="D97" s="31"/>
      <c r="E97" s="30"/>
      <c r="F97" s="30"/>
      <c r="G97" s="31"/>
      <c r="H97" s="31"/>
      <c r="I97" s="31"/>
      <c r="J97" s="32"/>
      <c r="K97" s="32"/>
      <c r="L97" s="32"/>
      <c r="M97" s="33"/>
      <c r="N97" s="33"/>
      <c r="O97" s="33"/>
      <c r="P97" s="33"/>
      <c r="Q97" s="34"/>
      <c r="R97" s="31"/>
      <c r="S97" s="31"/>
      <c r="T97" s="31"/>
      <c r="U97" s="33"/>
      <c r="V97" s="31"/>
      <c r="W97" s="31"/>
      <c r="X97" s="31"/>
    </row>
    <row r="98" spans="1:24" ht="28.25" customHeight="1" x14ac:dyDescent="0.15">
      <c r="A98" s="25"/>
      <c r="B98" s="26"/>
      <c r="C98" s="26"/>
      <c r="D98" s="26"/>
      <c r="E98" s="25"/>
      <c r="F98" s="25"/>
      <c r="G98" s="26"/>
      <c r="H98" s="26"/>
      <c r="I98" s="26"/>
      <c r="J98" s="27"/>
      <c r="K98" s="27"/>
      <c r="L98" s="27"/>
      <c r="M98" s="28"/>
      <c r="N98" s="28"/>
      <c r="O98" s="28"/>
      <c r="P98" s="28"/>
      <c r="Q98" s="29"/>
      <c r="R98" s="26"/>
      <c r="S98" s="26"/>
      <c r="T98" s="26"/>
      <c r="U98" s="28"/>
      <c r="V98" s="26"/>
      <c r="W98" s="26"/>
      <c r="X98" s="26"/>
    </row>
    <row r="99" spans="1:24" ht="41.75" customHeight="1" x14ac:dyDescent="0.15">
      <c r="A99" s="25"/>
      <c r="B99" s="26"/>
      <c r="C99" s="26"/>
      <c r="D99" s="26"/>
      <c r="E99" s="25"/>
      <c r="F99" s="25"/>
      <c r="G99" s="26"/>
      <c r="H99" s="26"/>
      <c r="I99" s="26"/>
      <c r="J99" s="27"/>
      <c r="K99" s="27"/>
      <c r="L99" s="27"/>
      <c r="M99" s="28"/>
      <c r="N99" s="28"/>
      <c r="O99" s="28"/>
      <c r="P99" s="28"/>
      <c r="Q99" s="29"/>
      <c r="R99" s="26"/>
      <c r="S99" s="26"/>
      <c r="T99" s="26"/>
      <c r="U99" s="28"/>
      <c r="V99" s="26"/>
      <c r="W99" s="26"/>
      <c r="X99" s="26"/>
    </row>
    <row r="100" spans="1:24" ht="41.75" customHeight="1" x14ac:dyDescent="0.15">
      <c r="A100" s="25"/>
      <c r="B100" s="26"/>
      <c r="C100" s="26"/>
      <c r="D100" s="26"/>
      <c r="E100" s="25"/>
      <c r="F100" s="25"/>
      <c r="G100" s="26"/>
      <c r="H100" s="26"/>
      <c r="I100" s="26"/>
      <c r="J100" s="27"/>
      <c r="K100" s="27"/>
      <c r="L100" s="27"/>
      <c r="M100" s="28"/>
      <c r="N100" s="28"/>
      <c r="O100" s="28"/>
      <c r="P100" s="28"/>
      <c r="Q100" s="29"/>
      <c r="R100" s="26"/>
      <c r="S100" s="26"/>
      <c r="T100" s="26"/>
      <c r="U100" s="28"/>
      <c r="V100" s="26"/>
      <c r="W100" s="26"/>
      <c r="X100" s="26"/>
    </row>
    <row r="101" spans="1:24" ht="28.25" customHeight="1" x14ac:dyDescent="0.15">
      <c r="A101" s="30"/>
      <c r="B101" s="31"/>
      <c r="C101" s="31"/>
      <c r="D101" s="31"/>
      <c r="E101" s="30"/>
      <c r="F101" s="30"/>
      <c r="G101" s="31"/>
      <c r="H101" s="31"/>
      <c r="I101" s="31"/>
      <c r="J101" s="32"/>
      <c r="K101" s="32"/>
      <c r="L101" s="32"/>
      <c r="M101" s="33"/>
      <c r="N101" s="33"/>
      <c r="O101" s="33"/>
      <c r="P101" s="33"/>
      <c r="Q101" s="34"/>
      <c r="R101" s="31"/>
      <c r="S101" s="31"/>
      <c r="T101" s="31"/>
      <c r="U101" s="33"/>
      <c r="V101" s="31"/>
      <c r="W101" s="31"/>
      <c r="X101" s="31"/>
    </row>
    <row r="102" spans="1:24" ht="28.25" customHeight="1" x14ac:dyDescent="0.15">
      <c r="A102" s="30"/>
      <c r="B102" s="31"/>
      <c r="C102" s="31"/>
      <c r="D102" s="31"/>
      <c r="E102" s="30"/>
      <c r="F102" s="30"/>
      <c r="G102" s="31"/>
      <c r="H102" s="31"/>
      <c r="I102" s="31"/>
      <c r="J102" s="32"/>
      <c r="K102" s="32"/>
      <c r="L102" s="32"/>
      <c r="M102" s="33"/>
      <c r="N102" s="33"/>
      <c r="O102" s="33"/>
      <c r="P102" s="33"/>
      <c r="Q102" s="34"/>
      <c r="R102" s="31"/>
      <c r="S102" s="31"/>
      <c r="T102" s="31"/>
      <c r="U102" s="33"/>
      <c r="V102" s="31"/>
      <c r="W102" s="31"/>
      <c r="X102" s="31"/>
    </row>
    <row r="103" spans="1:24" ht="28.25" customHeight="1" x14ac:dyDescent="0.15">
      <c r="A103" s="30"/>
      <c r="B103" s="31"/>
      <c r="C103" s="31"/>
      <c r="D103" s="31"/>
      <c r="E103" s="30"/>
      <c r="F103" s="30"/>
      <c r="G103" s="31"/>
      <c r="H103" s="31"/>
      <c r="I103" s="31"/>
      <c r="J103" s="32"/>
      <c r="K103" s="32"/>
      <c r="L103" s="32"/>
      <c r="M103" s="33"/>
      <c r="N103" s="33"/>
      <c r="O103" s="33"/>
      <c r="P103" s="33"/>
      <c r="Q103" s="34"/>
      <c r="R103" s="31"/>
      <c r="S103" s="31"/>
      <c r="T103" s="31"/>
      <c r="U103" s="33"/>
      <c r="V103" s="31"/>
      <c r="W103" s="31"/>
      <c r="X103" s="31"/>
    </row>
    <row r="104" spans="1:24" ht="28.25" customHeight="1" x14ac:dyDescent="0.15">
      <c r="A104" s="30"/>
      <c r="B104" s="31"/>
      <c r="C104" s="31"/>
      <c r="D104" s="31"/>
      <c r="E104" s="30"/>
      <c r="F104" s="30"/>
      <c r="G104" s="31"/>
      <c r="H104" s="31"/>
      <c r="I104" s="31"/>
      <c r="J104" s="32"/>
      <c r="K104" s="32"/>
      <c r="L104" s="32"/>
      <c r="M104" s="33"/>
      <c r="N104" s="33"/>
      <c r="O104" s="33"/>
      <c r="P104" s="33"/>
      <c r="Q104" s="34"/>
      <c r="R104" s="31"/>
      <c r="S104" s="31"/>
      <c r="T104" s="31"/>
      <c r="U104" s="33"/>
      <c r="V104" s="31"/>
      <c r="W104" s="31"/>
      <c r="X104" s="31"/>
    </row>
    <row r="105" spans="1:24" ht="28.25" customHeight="1" x14ac:dyDescent="0.15">
      <c r="A105" s="25"/>
      <c r="B105" s="26"/>
      <c r="C105" s="26"/>
      <c r="D105" s="26"/>
      <c r="E105" s="25"/>
      <c r="F105" s="25"/>
      <c r="G105" s="26"/>
      <c r="H105" s="26"/>
      <c r="I105" s="26"/>
      <c r="J105" s="27"/>
      <c r="K105" s="27"/>
      <c r="L105" s="27"/>
      <c r="M105" s="28"/>
      <c r="N105" s="28"/>
      <c r="O105" s="28"/>
      <c r="P105" s="28"/>
      <c r="Q105" s="29"/>
      <c r="R105" s="26"/>
      <c r="S105" s="26"/>
      <c r="T105" s="26"/>
      <c r="U105" s="28"/>
      <c r="V105" s="26"/>
      <c r="W105" s="26"/>
      <c r="X105" s="26"/>
    </row>
    <row r="106" spans="1:24" ht="41.75" customHeight="1" x14ac:dyDescent="0.15">
      <c r="A106" s="30"/>
      <c r="B106" s="31"/>
      <c r="C106" s="31"/>
      <c r="D106" s="31"/>
      <c r="E106" s="30"/>
      <c r="F106" s="30"/>
      <c r="G106" s="31"/>
      <c r="H106" s="31"/>
      <c r="I106" s="31"/>
      <c r="J106" s="32"/>
      <c r="K106" s="32"/>
      <c r="L106" s="32"/>
      <c r="M106" s="33"/>
      <c r="N106" s="33"/>
      <c r="O106" s="33"/>
      <c r="P106" s="33"/>
      <c r="Q106" s="34"/>
      <c r="R106" s="31"/>
      <c r="S106" s="31"/>
      <c r="T106" s="31"/>
      <c r="U106" s="33"/>
      <c r="V106" s="31"/>
      <c r="W106" s="31"/>
      <c r="X106" s="31"/>
    </row>
    <row r="107" spans="1:24" ht="41.75" customHeight="1" x14ac:dyDescent="0.15">
      <c r="A107" s="30"/>
      <c r="B107" s="31"/>
      <c r="C107" s="31"/>
      <c r="D107" s="31"/>
      <c r="E107" s="30"/>
      <c r="F107" s="30"/>
      <c r="G107" s="31"/>
      <c r="H107" s="31"/>
      <c r="I107" s="31"/>
      <c r="J107" s="32"/>
      <c r="K107" s="32"/>
      <c r="L107" s="32"/>
      <c r="M107" s="33"/>
      <c r="N107" s="33"/>
      <c r="O107" s="33"/>
      <c r="P107" s="33"/>
      <c r="Q107" s="34"/>
      <c r="R107" s="31"/>
      <c r="S107" s="31"/>
      <c r="T107" s="31"/>
      <c r="U107" s="33"/>
      <c r="V107" s="31"/>
      <c r="W107" s="31"/>
      <c r="X107" s="31"/>
    </row>
    <row r="108" spans="1:24" ht="28.25" customHeight="1" x14ac:dyDescent="0.15">
      <c r="A108" s="30"/>
      <c r="B108" s="31"/>
      <c r="C108" s="31"/>
      <c r="D108" s="31"/>
      <c r="E108" s="30"/>
      <c r="F108" s="30"/>
      <c r="G108" s="31"/>
      <c r="H108" s="31"/>
      <c r="I108" s="31"/>
      <c r="J108" s="32"/>
      <c r="K108" s="32"/>
      <c r="L108" s="32"/>
      <c r="M108" s="33"/>
      <c r="N108" s="33"/>
      <c r="O108" s="33"/>
      <c r="P108" s="33"/>
      <c r="Q108" s="34"/>
      <c r="R108" s="31"/>
      <c r="S108" s="31"/>
      <c r="T108" s="31"/>
      <c r="U108" s="33"/>
      <c r="V108" s="31"/>
      <c r="W108" s="31"/>
      <c r="X108" s="31"/>
    </row>
    <row r="109" spans="1:24" ht="41.75" customHeight="1" x14ac:dyDescent="0.15">
      <c r="A109" s="30"/>
      <c r="B109" s="31"/>
      <c r="C109" s="31"/>
      <c r="D109" s="31"/>
      <c r="E109" s="30"/>
      <c r="F109" s="30"/>
      <c r="G109" s="31"/>
      <c r="H109" s="31"/>
      <c r="I109" s="31"/>
      <c r="J109" s="32"/>
      <c r="K109" s="32"/>
      <c r="L109" s="32"/>
      <c r="M109" s="33"/>
      <c r="N109" s="33"/>
      <c r="O109" s="33"/>
      <c r="P109" s="33"/>
      <c r="Q109" s="34"/>
      <c r="R109" s="31"/>
      <c r="S109" s="31"/>
      <c r="T109" s="31"/>
      <c r="U109" s="33"/>
      <c r="V109" s="31"/>
      <c r="W109" s="31"/>
      <c r="X109" s="31"/>
    </row>
    <row r="110" spans="1:24" ht="41.75" customHeight="1" x14ac:dyDescent="0.15">
      <c r="A110" s="30"/>
      <c r="B110" s="31"/>
      <c r="C110" s="31"/>
      <c r="D110" s="31"/>
      <c r="E110" s="30"/>
      <c r="F110" s="30"/>
      <c r="G110" s="31"/>
      <c r="H110" s="31"/>
      <c r="I110" s="31"/>
      <c r="J110" s="32"/>
      <c r="K110" s="32"/>
      <c r="L110" s="32"/>
      <c r="M110" s="33"/>
      <c r="N110" s="33"/>
      <c r="O110" s="33"/>
      <c r="P110" s="33"/>
      <c r="Q110" s="34"/>
      <c r="R110" s="31"/>
      <c r="S110" s="31"/>
      <c r="T110" s="31"/>
      <c r="U110" s="33"/>
      <c r="V110" s="31"/>
      <c r="W110" s="31"/>
      <c r="X110" s="31"/>
    </row>
    <row r="111" spans="1:24" ht="28.25" customHeight="1" x14ac:dyDescent="0.15">
      <c r="A111" s="30"/>
      <c r="B111" s="31"/>
      <c r="C111" s="31"/>
      <c r="D111" s="31"/>
      <c r="E111" s="30"/>
      <c r="F111" s="30"/>
      <c r="G111" s="31"/>
      <c r="H111" s="31"/>
      <c r="I111" s="31"/>
      <c r="J111" s="32"/>
      <c r="K111" s="32"/>
      <c r="L111" s="32"/>
      <c r="M111" s="33"/>
      <c r="N111" s="33"/>
      <c r="O111" s="33"/>
      <c r="P111" s="33"/>
      <c r="Q111" s="34"/>
      <c r="R111" s="31"/>
      <c r="S111" s="31"/>
      <c r="T111" s="31"/>
      <c r="U111" s="33"/>
      <c r="V111" s="31"/>
      <c r="W111" s="31"/>
      <c r="X111" s="31"/>
    </row>
    <row r="112" spans="1:24" ht="41.75" customHeight="1" x14ac:dyDescent="0.15">
      <c r="A112" s="30"/>
      <c r="B112" s="31"/>
      <c r="C112" s="31"/>
      <c r="D112" s="31"/>
      <c r="E112" s="30"/>
      <c r="F112" s="30"/>
      <c r="G112" s="31"/>
      <c r="H112" s="31"/>
      <c r="I112" s="31"/>
      <c r="J112" s="32"/>
      <c r="K112" s="32"/>
      <c r="L112" s="32"/>
      <c r="M112" s="33"/>
      <c r="N112" s="33"/>
      <c r="O112" s="33"/>
      <c r="P112" s="33"/>
      <c r="Q112" s="34"/>
      <c r="R112" s="31"/>
      <c r="S112" s="31"/>
      <c r="T112" s="31"/>
      <c r="U112" s="33"/>
      <c r="V112" s="31"/>
      <c r="W112" s="31"/>
      <c r="X112" s="31"/>
    </row>
    <row r="113" spans="1:24" ht="28.25" customHeight="1" x14ac:dyDescent="0.15">
      <c r="A113" s="30"/>
      <c r="B113" s="31"/>
      <c r="C113" s="31"/>
      <c r="D113" s="31"/>
      <c r="E113" s="30"/>
      <c r="F113" s="30"/>
      <c r="G113" s="31"/>
      <c r="H113" s="31"/>
      <c r="I113" s="31"/>
      <c r="J113" s="32"/>
      <c r="K113" s="32"/>
      <c r="L113" s="32"/>
      <c r="M113" s="33"/>
      <c r="N113" s="33"/>
      <c r="O113" s="33"/>
      <c r="P113" s="33"/>
      <c r="Q113" s="34"/>
      <c r="R113" s="31"/>
      <c r="S113" s="31"/>
      <c r="T113" s="31"/>
      <c r="U113" s="33"/>
      <c r="V113" s="31"/>
      <c r="W113" s="31"/>
      <c r="X113" s="31"/>
    </row>
    <row r="114" spans="1:24" ht="28.25" customHeight="1" x14ac:dyDescent="0.15">
      <c r="A114" s="30"/>
      <c r="B114" s="31"/>
      <c r="C114" s="31"/>
      <c r="D114" s="31"/>
      <c r="E114" s="30"/>
      <c r="F114" s="30"/>
      <c r="G114" s="31"/>
      <c r="H114" s="31"/>
      <c r="I114" s="31"/>
      <c r="J114" s="32"/>
      <c r="K114" s="32"/>
      <c r="L114" s="32"/>
      <c r="M114" s="33"/>
      <c r="N114" s="33"/>
      <c r="O114" s="33"/>
      <c r="P114" s="33"/>
      <c r="Q114" s="34"/>
      <c r="R114" s="31"/>
      <c r="S114" s="31"/>
      <c r="T114" s="31"/>
      <c r="U114" s="33"/>
      <c r="V114" s="31"/>
      <c r="W114" s="31"/>
      <c r="X114" s="31"/>
    </row>
    <row r="115" spans="1:24" ht="28.25" customHeight="1" x14ac:dyDescent="0.15">
      <c r="A115" s="30"/>
      <c r="B115" s="31"/>
      <c r="C115" s="31"/>
      <c r="D115" s="31"/>
      <c r="E115" s="30"/>
      <c r="F115" s="30"/>
      <c r="G115" s="31"/>
      <c r="H115" s="31"/>
      <c r="I115" s="31"/>
      <c r="J115" s="32"/>
      <c r="K115" s="32"/>
      <c r="L115" s="32"/>
      <c r="M115" s="33"/>
      <c r="N115" s="33"/>
      <c r="O115" s="33"/>
      <c r="P115" s="33"/>
      <c r="Q115" s="34"/>
      <c r="R115" s="31"/>
      <c r="S115" s="31"/>
      <c r="T115" s="31"/>
      <c r="U115" s="33"/>
      <c r="V115" s="31"/>
      <c r="W115" s="31"/>
      <c r="X115" s="31"/>
    </row>
    <row r="116" spans="1:24" ht="41.75" customHeight="1" x14ac:dyDescent="0.15">
      <c r="A116" s="30"/>
      <c r="B116" s="31"/>
      <c r="C116" s="31"/>
      <c r="D116" s="31"/>
      <c r="E116" s="30"/>
      <c r="F116" s="30"/>
      <c r="G116" s="31"/>
      <c r="H116" s="31"/>
      <c r="I116" s="31"/>
      <c r="J116" s="32"/>
      <c r="K116" s="32"/>
      <c r="L116" s="32"/>
      <c r="M116" s="33"/>
      <c r="N116" s="33"/>
      <c r="O116" s="33"/>
      <c r="P116" s="33"/>
      <c r="Q116" s="34"/>
      <c r="R116" s="31"/>
      <c r="S116" s="31"/>
      <c r="T116" s="31"/>
      <c r="U116" s="33"/>
      <c r="V116" s="31"/>
      <c r="W116" s="31"/>
      <c r="X116" s="31"/>
    </row>
    <row r="117" spans="1:24" ht="41.75" customHeight="1" x14ac:dyDescent="0.15">
      <c r="A117" s="30"/>
      <c r="B117" s="31"/>
      <c r="C117" s="31"/>
      <c r="D117" s="31"/>
      <c r="E117" s="30"/>
      <c r="F117" s="30"/>
      <c r="G117" s="31"/>
      <c r="H117" s="31"/>
      <c r="I117" s="31"/>
      <c r="J117" s="32"/>
      <c r="K117" s="32"/>
      <c r="L117" s="32"/>
      <c r="M117" s="33"/>
      <c r="N117" s="33"/>
      <c r="O117" s="33"/>
      <c r="P117" s="33"/>
      <c r="Q117" s="34"/>
      <c r="R117" s="31"/>
      <c r="S117" s="31"/>
      <c r="T117" s="31"/>
      <c r="U117" s="33"/>
      <c r="V117" s="31"/>
      <c r="W117" s="31"/>
      <c r="X117" s="31"/>
    </row>
    <row r="118" spans="1:24" ht="28.25" customHeight="1" x14ac:dyDescent="0.15">
      <c r="A118" s="25"/>
      <c r="B118" s="26"/>
      <c r="C118" s="26"/>
      <c r="D118" s="26"/>
      <c r="E118" s="25"/>
      <c r="F118" s="25"/>
      <c r="G118" s="26"/>
      <c r="H118" s="26"/>
      <c r="I118" s="26"/>
      <c r="J118" s="27"/>
      <c r="K118" s="27"/>
      <c r="L118" s="27"/>
      <c r="M118" s="28"/>
      <c r="N118" s="28"/>
      <c r="O118" s="28"/>
      <c r="P118" s="28"/>
      <c r="Q118" s="29"/>
      <c r="R118" s="26"/>
      <c r="S118" s="26"/>
      <c r="T118" s="26"/>
      <c r="U118" s="28"/>
      <c r="V118" s="26"/>
      <c r="W118" s="26"/>
      <c r="X118" s="26"/>
    </row>
    <row r="119" spans="1:24" ht="28.25" customHeight="1" x14ac:dyDescent="0.15">
      <c r="A119" s="25"/>
      <c r="B119" s="26"/>
      <c r="C119" s="26"/>
      <c r="D119" s="26"/>
      <c r="E119" s="25"/>
      <c r="F119" s="25"/>
      <c r="G119" s="26"/>
      <c r="H119" s="26"/>
      <c r="I119" s="26"/>
      <c r="J119" s="27"/>
      <c r="K119" s="27"/>
      <c r="L119" s="27"/>
      <c r="M119" s="28"/>
      <c r="N119" s="28"/>
      <c r="O119" s="28"/>
      <c r="P119" s="28"/>
      <c r="Q119" s="29"/>
      <c r="R119" s="26"/>
      <c r="S119" s="26"/>
      <c r="T119" s="26"/>
      <c r="U119" s="28"/>
      <c r="V119" s="26"/>
      <c r="W119" s="26"/>
      <c r="X119" s="26"/>
    </row>
    <row r="120" spans="1:24" ht="28.25" customHeight="1" x14ac:dyDescent="0.15">
      <c r="A120" s="30"/>
      <c r="B120" s="31"/>
      <c r="C120" s="31"/>
      <c r="D120" s="31"/>
      <c r="E120" s="30"/>
      <c r="F120" s="30"/>
      <c r="G120" s="31"/>
      <c r="H120" s="31"/>
      <c r="I120" s="31"/>
      <c r="J120" s="32"/>
      <c r="K120" s="32"/>
      <c r="L120" s="32"/>
      <c r="M120" s="33"/>
      <c r="N120" s="33"/>
      <c r="O120" s="33"/>
      <c r="P120" s="33"/>
      <c r="Q120" s="34"/>
      <c r="R120" s="31"/>
      <c r="S120" s="31"/>
      <c r="T120" s="31"/>
      <c r="U120" s="33"/>
      <c r="V120" s="31"/>
      <c r="W120" s="31"/>
      <c r="X120" s="31"/>
    </row>
    <row r="121" spans="1:24" ht="28.25" customHeight="1" x14ac:dyDescent="0.15">
      <c r="A121" s="30"/>
      <c r="B121" s="31"/>
      <c r="C121" s="31"/>
      <c r="D121" s="31"/>
      <c r="E121" s="30"/>
      <c r="F121" s="30"/>
      <c r="G121" s="31"/>
      <c r="H121" s="31"/>
      <c r="I121" s="31"/>
      <c r="J121" s="32"/>
      <c r="K121" s="32"/>
      <c r="L121" s="32"/>
      <c r="M121" s="33"/>
      <c r="N121" s="33"/>
      <c r="O121" s="33"/>
      <c r="P121" s="33"/>
      <c r="Q121" s="34"/>
      <c r="R121" s="31"/>
      <c r="S121" s="31"/>
      <c r="T121" s="31"/>
      <c r="U121" s="33"/>
      <c r="V121" s="31"/>
      <c r="W121" s="31"/>
      <c r="X121" s="31"/>
    </row>
    <row r="122" spans="1:24" ht="28.25" customHeight="1" x14ac:dyDescent="0.15">
      <c r="A122" s="25"/>
      <c r="B122" s="26"/>
      <c r="C122" s="26"/>
      <c r="D122" s="26"/>
      <c r="E122" s="25"/>
      <c r="F122" s="25"/>
      <c r="G122" s="26"/>
      <c r="H122" s="26"/>
      <c r="I122" s="26"/>
      <c r="J122" s="27"/>
      <c r="K122" s="27"/>
      <c r="L122" s="27"/>
      <c r="M122" s="28"/>
      <c r="N122" s="28"/>
      <c r="O122" s="28"/>
      <c r="P122" s="28"/>
      <c r="Q122" s="29"/>
      <c r="R122" s="26"/>
      <c r="S122" s="26"/>
      <c r="T122" s="26"/>
      <c r="U122" s="28"/>
      <c r="V122" s="26"/>
      <c r="W122" s="26"/>
      <c r="X122" s="26"/>
    </row>
    <row r="123" spans="1:24" ht="28.25" customHeight="1" x14ac:dyDescent="0.15">
      <c r="A123" s="25"/>
      <c r="B123" s="26"/>
      <c r="C123" s="26"/>
      <c r="D123" s="26"/>
      <c r="E123" s="25"/>
      <c r="F123" s="25"/>
      <c r="G123" s="26"/>
      <c r="H123" s="26"/>
      <c r="I123" s="26"/>
      <c r="J123" s="27"/>
      <c r="K123" s="27"/>
      <c r="L123" s="27"/>
      <c r="M123" s="28"/>
      <c r="N123" s="28"/>
      <c r="O123" s="28"/>
      <c r="P123" s="28"/>
      <c r="Q123" s="29"/>
      <c r="R123" s="26"/>
      <c r="S123" s="26"/>
      <c r="T123" s="26"/>
      <c r="U123" s="28"/>
      <c r="V123" s="26"/>
      <c r="W123" s="26"/>
      <c r="X123" s="26"/>
    </row>
    <row r="124" spans="1:24" ht="28.25" customHeight="1" x14ac:dyDescent="0.15">
      <c r="A124" s="30"/>
      <c r="B124" s="31"/>
      <c r="C124" s="31"/>
      <c r="D124" s="31"/>
      <c r="E124" s="30"/>
      <c r="F124" s="30"/>
      <c r="G124" s="31"/>
      <c r="H124" s="31"/>
      <c r="I124" s="31"/>
      <c r="J124" s="32"/>
      <c r="K124" s="32"/>
      <c r="L124" s="32"/>
      <c r="M124" s="33"/>
      <c r="N124" s="33"/>
      <c r="O124" s="33"/>
      <c r="P124" s="33"/>
      <c r="Q124" s="34"/>
      <c r="R124" s="31"/>
      <c r="S124" s="31"/>
      <c r="T124" s="31"/>
      <c r="U124" s="33"/>
      <c r="V124" s="31"/>
      <c r="W124" s="31"/>
      <c r="X124" s="31"/>
    </row>
    <row r="125" spans="1:24" ht="28.25" customHeight="1" x14ac:dyDescent="0.15">
      <c r="A125" s="25"/>
      <c r="B125" s="26"/>
      <c r="C125" s="26"/>
      <c r="D125" s="26"/>
      <c r="E125" s="25"/>
      <c r="F125" s="25"/>
      <c r="G125" s="26"/>
      <c r="H125" s="26"/>
      <c r="I125" s="26"/>
      <c r="J125" s="27"/>
      <c r="K125" s="27"/>
      <c r="L125" s="27"/>
      <c r="M125" s="28"/>
      <c r="N125" s="28"/>
      <c r="O125" s="28"/>
      <c r="P125" s="28"/>
      <c r="Q125" s="29"/>
      <c r="R125" s="26"/>
      <c r="S125" s="26"/>
      <c r="T125" s="26"/>
      <c r="U125" s="28"/>
      <c r="V125" s="26"/>
      <c r="W125" s="26"/>
      <c r="X125" s="26"/>
    </row>
    <row r="126" spans="1:24" ht="28.25" customHeight="1" x14ac:dyDescent="0.15">
      <c r="A126" s="30"/>
      <c r="B126" s="31"/>
      <c r="C126" s="31"/>
      <c r="D126" s="31"/>
      <c r="E126" s="30"/>
      <c r="F126" s="30"/>
      <c r="G126" s="31"/>
      <c r="H126" s="31"/>
      <c r="I126" s="31"/>
      <c r="J126" s="32"/>
      <c r="K126" s="32"/>
      <c r="L126" s="32"/>
      <c r="M126" s="33"/>
      <c r="N126" s="33"/>
      <c r="O126" s="33"/>
      <c r="P126" s="33"/>
      <c r="Q126" s="34"/>
      <c r="R126" s="31"/>
      <c r="S126" s="31"/>
      <c r="T126" s="31"/>
      <c r="U126" s="33"/>
      <c r="V126" s="31"/>
      <c r="W126" s="31"/>
      <c r="X126" s="31"/>
    </row>
    <row r="127" spans="1:24" ht="28.25" customHeight="1" x14ac:dyDescent="0.15">
      <c r="A127" s="30"/>
      <c r="B127" s="31"/>
      <c r="C127" s="31"/>
      <c r="D127" s="31"/>
      <c r="E127" s="30"/>
      <c r="F127" s="30"/>
      <c r="G127" s="31"/>
      <c r="H127" s="31"/>
      <c r="I127" s="31"/>
      <c r="J127" s="32"/>
      <c r="K127" s="32"/>
      <c r="L127" s="32"/>
      <c r="M127" s="33"/>
      <c r="N127" s="33"/>
      <c r="O127" s="33"/>
      <c r="P127" s="33"/>
      <c r="Q127" s="34"/>
      <c r="R127" s="31"/>
      <c r="S127" s="31"/>
      <c r="T127" s="31"/>
      <c r="U127" s="33"/>
      <c r="V127" s="31"/>
      <c r="W127" s="31"/>
      <c r="X127" s="31"/>
    </row>
    <row r="128" spans="1:24" ht="28.25" customHeight="1" x14ac:dyDescent="0.15">
      <c r="A128" s="25"/>
      <c r="B128" s="26"/>
      <c r="C128" s="26"/>
      <c r="D128" s="26"/>
      <c r="E128" s="25"/>
      <c r="F128" s="25"/>
      <c r="G128" s="26"/>
      <c r="H128" s="26"/>
      <c r="I128" s="26"/>
      <c r="J128" s="27"/>
      <c r="K128" s="27"/>
      <c r="L128" s="27"/>
      <c r="M128" s="28"/>
      <c r="N128" s="28"/>
      <c r="O128" s="28"/>
      <c r="P128" s="28"/>
      <c r="Q128" s="29"/>
      <c r="R128" s="26"/>
      <c r="S128" s="26"/>
      <c r="T128" s="26"/>
      <c r="U128" s="28"/>
      <c r="V128" s="26"/>
      <c r="W128" s="26"/>
      <c r="X128" s="26"/>
    </row>
    <row r="129" spans="1:24" ht="41.75" customHeight="1" x14ac:dyDescent="0.15">
      <c r="A129" s="25"/>
      <c r="B129" s="26"/>
      <c r="C129" s="26"/>
      <c r="D129" s="26"/>
      <c r="E129" s="25"/>
      <c r="F129" s="25"/>
      <c r="G129" s="26"/>
      <c r="H129" s="26"/>
      <c r="I129" s="26"/>
      <c r="J129" s="27"/>
      <c r="K129" s="27"/>
      <c r="L129" s="27"/>
      <c r="M129" s="28"/>
      <c r="N129" s="28"/>
      <c r="O129" s="28"/>
      <c r="P129" s="28"/>
      <c r="Q129" s="29"/>
      <c r="R129" s="26"/>
      <c r="S129" s="26"/>
      <c r="T129" s="26"/>
      <c r="U129" s="28"/>
      <c r="V129" s="26"/>
      <c r="W129" s="26"/>
      <c r="X129" s="26"/>
    </row>
    <row r="130" spans="1:24" ht="41.75" customHeight="1" x14ac:dyDescent="0.15">
      <c r="A130" s="30"/>
      <c r="B130" s="31"/>
      <c r="C130" s="31"/>
      <c r="D130" s="31"/>
      <c r="E130" s="30"/>
      <c r="F130" s="30"/>
      <c r="G130" s="31"/>
      <c r="H130" s="31"/>
      <c r="I130" s="31"/>
      <c r="J130" s="32"/>
      <c r="K130" s="32"/>
      <c r="L130" s="32"/>
      <c r="M130" s="33"/>
      <c r="N130" s="33"/>
      <c r="O130" s="33"/>
      <c r="P130" s="33"/>
      <c r="Q130" s="34"/>
      <c r="R130" s="31"/>
      <c r="S130" s="31"/>
      <c r="T130" s="31"/>
      <c r="U130" s="33"/>
      <c r="V130" s="31"/>
      <c r="W130" s="31"/>
      <c r="X130" s="31"/>
    </row>
    <row r="131" spans="1:24" ht="28.25" customHeight="1" x14ac:dyDescent="0.15">
      <c r="A131" s="30"/>
      <c r="B131" s="31"/>
      <c r="C131" s="31"/>
      <c r="D131" s="31"/>
      <c r="E131" s="30"/>
      <c r="F131" s="30"/>
      <c r="G131" s="31"/>
      <c r="H131" s="31"/>
      <c r="I131" s="31"/>
      <c r="J131" s="32"/>
      <c r="K131" s="32"/>
      <c r="L131" s="32"/>
      <c r="M131" s="33"/>
      <c r="N131" s="33"/>
      <c r="O131" s="33"/>
      <c r="P131" s="33"/>
      <c r="Q131" s="34"/>
      <c r="R131" s="31"/>
      <c r="S131" s="31"/>
      <c r="T131" s="31"/>
      <c r="U131" s="33"/>
      <c r="V131" s="31"/>
      <c r="W131" s="31"/>
      <c r="X131" s="31"/>
    </row>
    <row r="132" spans="1:24" ht="28.25" customHeight="1" x14ac:dyDescent="0.15">
      <c r="A132" s="30"/>
      <c r="B132" s="31"/>
      <c r="C132" s="31"/>
      <c r="D132" s="31"/>
      <c r="E132" s="30"/>
      <c r="F132" s="30"/>
      <c r="G132" s="31"/>
      <c r="H132" s="31"/>
      <c r="I132" s="31"/>
      <c r="J132" s="32"/>
      <c r="K132" s="32"/>
      <c r="L132" s="32"/>
      <c r="M132" s="33"/>
      <c r="N132" s="33"/>
      <c r="O132" s="33"/>
      <c r="P132" s="33"/>
      <c r="Q132" s="34"/>
      <c r="R132" s="31"/>
      <c r="S132" s="31"/>
      <c r="T132" s="31"/>
      <c r="U132" s="33"/>
      <c r="V132" s="31"/>
      <c r="W132" s="31"/>
      <c r="X132" s="31"/>
    </row>
    <row r="133" spans="1:24" ht="28.25" customHeight="1" x14ac:dyDescent="0.15">
      <c r="A133" s="30"/>
      <c r="B133" s="31"/>
      <c r="C133" s="31"/>
      <c r="D133" s="31"/>
      <c r="E133" s="30"/>
      <c r="F133" s="30"/>
      <c r="G133" s="31"/>
      <c r="H133" s="31"/>
      <c r="I133" s="31"/>
      <c r="J133" s="32"/>
      <c r="K133" s="32"/>
      <c r="L133" s="32"/>
      <c r="M133" s="33"/>
      <c r="N133" s="33"/>
      <c r="O133" s="33"/>
      <c r="P133" s="33"/>
      <c r="Q133" s="34"/>
      <c r="R133" s="31"/>
      <c r="S133" s="31"/>
      <c r="T133" s="31"/>
      <c r="U133" s="33"/>
      <c r="V133" s="31"/>
      <c r="W133" s="31"/>
      <c r="X133" s="31"/>
    </row>
    <row r="134" spans="1:24" ht="28.25" customHeight="1" x14ac:dyDescent="0.15">
      <c r="A134" s="30"/>
      <c r="B134" s="31"/>
      <c r="C134" s="31"/>
      <c r="D134" s="31"/>
      <c r="E134" s="30"/>
      <c r="F134" s="30"/>
      <c r="G134" s="31"/>
      <c r="H134" s="31"/>
      <c r="I134" s="31"/>
      <c r="J134" s="32"/>
      <c r="K134" s="32"/>
      <c r="L134" s="32"/>
      <c r="M134" s="33"/>
      <c r="N134" s="33"/>
      <c r="O134" s="33"/>
      <c r="P134" s="33"/>
      <c r="Q134" s="34"/>
      <c r="R134" s="31"/>
      <c r="S134" s="31"/>
      <c r="T134" s="31"/>
      <c r="U134" s="33"/>
      <c r="V134" s="31"/>
      <c r="W134" s="31"/>
      <c r="X134" s="31"/>
    </row>
    <row r="135" spans="1:24" ht="28.25" customHeight="1" x14ac:dyDescent="0.15">
      <c r="A135" s="30"/>
      <c r="B135" s="31"/>
      <c r="C135" s="31"/>
      <c r="D135" s="31"/>
      <c r="E135" s="30"/>
      <c r="F135" s="30"/>
      <c r="G135" s="31"/>
      <c r="H135" s="31"/>
      <c r="I135" s="31"/>
      <c r="J135" s="32"/>
      <c r="K135" s="32"/>
      <c r="L135" s="32"/>
      <c r="M135" s="33"/>
      <c r="N135" s="33"/>
      <c r="O135" s="33"/>
      <c r="P135" s="33"/>
      <c r="Q135" s="34"/>
      <c r="R135" s="31"/>
      <c r="S135" s="31"/>
      <c r="T135" s="31"/>
      <c r="U135" s="33"/>
      <c r="V135" s="31"/>
      <c r="W135" s="31"/>
      <c r="X135" s="31"/>
    </row>
    <row r="136" spans="1:24" ht="41.75" customHeight="1" x14ac:dyDescent="0.15">
      <c r="A136" s="30"/>
      <c r="B136" s="31"/>
      <c r="C136" s="31"/>
      <c r="D136" s="31"/>
      <c r="E136" s="30"/>
      <c r="F136" s="30"/>
      <c r="G136" s="31"/>
      <c r="H136" s="31"/>
      <c r="I136" s="31"/>
      <c r="J136" s="32"/>
      <c r="K136" s="32"/>
      <c r="L136" s="32"/>
      <c r="M136" s="33"/>
      <c r="N136" s="33"/>
      <c r="O136" s="33"/>
      <c r="P136" s="33"/>
      <c r="Q136" s="34"/>
      <c r="R136" s="31"/>
      <c r="S136" s="31"/>
      <c r="T136" s="31"/>
      <c r="U136" s="33"/>
      <c r="V136" s="31"/>
      <c r="W136" s="31"/>
      <c r="X136" s="31"/>
    </row>
    <row r="137" spans="1:24" ht="41.75" customHeight="1" x14ac:dyDescent="0.15">
      <c r="A137" s="30"/>
      <c r="B137" s="31"/>
      <c r="C137" s="31"/>
      <c r="D137" s="31"/>
      <c r="E137" s="30"/>
      <c r="F137" s="30"/>
      <c r="G137" s="31"/>
      <c r="H137" s="31"/>
      <c r="I137" s="31"/>
      <c r="J137" s="32"/>
      <c r="K137" s="32"/>
      <c r="L137" s="32"/>
      <c r="M137" s="33"/>
      <c r="N137" s="33"/>
      <c r="O137" s="33"/>
      <c r="P137" s="33"/>
      <c r="Q137" s="34"/>
      <c r="R137" s="31"/>
      <c r="S137" s="31"/>
      <c r="T137" s="31"/>
      <c r="U137" s="33"/>
      <c r="V137" s="31"/>
      <c r="W137" s="31"/>
      <c r="X137" s="31"/>
    </row>
    <row r="138" spans="1:24" ht="28.25" customHeight="1" x14ac:dyDescent="0.15">
      <c r="A138" s="30"/>
      <c r="B138" s="31"/>
      <c r="C138" s="31"/>
      <c r="D138" s="31"/>
      <c r="E138" s="30"/>
      <c r="F138" s="30"/>
      <c r="G138" s="31"/>
      <c r="H138" s="31"/>
      <c r="I138" s="31"/>
      <c r="J138" s="32"/>
      <c r="K138" s="32"/>
      <c r="L138" s="32"/>
      <c r="M138" s="33"/>
      <c r="N138" s="33"/>
      <c r="O138" s="33"/>
      <c r="P138" s="33"/>
      <c r="Q138" s="34"/>
      <c r="R138" s="31"/>
      <c r="S138" s="31"/>
      <c r="T138" s="31"/>
      <c r="U138" s="33"/>
      <c r="V138" s="31"/>
      <c r="W138" s="31"/>
      <c r="X138" s="31"/>
    </row>
    <row r="139" spans="1:24" ht="41.75" customHeight="1" x14ac:dyDescent="0.15">
      <c r="A139" s="30"/>
      <c r="B139" s="31"/>
      <c r="C139" s="31"/>
      <c r="D139" s="31"/>
      <c r="E139" s="30"/>
      <c r="F139" s="30"/>
      <c r="G139" s="31"/>
      <c r="H139" s="31"/>
      <c r="I139" s="31"/>
      <c r="J139" s="32"/>
      <c r="K139" s="32"/>
      <c r="L139" s="32"/>
      <c r="M139" s="33"/>
      <c r="N139" s="33"/>
      <c r="O139" s="33"/>
      <c r="P139" s="33"/>
      <c r="Q139" s="34"/>
      <c r="R139" s="31"/>
      <c r="S139" s="31"/>
      <c r="T139" s="31"/>
      <c r="U139" s="33"/>
      <c r="V139" s="31"/>
      <c r="W139" s="31"/>
      <c r="X139" s="31"/>
    </row>
    <row r="140" spans="1:24" ht="41.75" customHeight="1" x14ac:dyDescent="0.15">
      <c r="A140" s="30"/>
      <c r="B140" s="31"/>
      <c r="C140" s="31"/>
      <c r="D140" s="31"/>
      <c r="E140" s="30"/>
      <c r="F140" s="30"/>
      <c r="G140" s="31"/>
      <c r="H140" s="31"/>
      <c r="I140" s="31"/>
      <c r="J140" s="32"/>
      <c r="K140" s="32"/>
      <c r="L140" s="32"/>
      <c r="M140" s="33"/>
      <c r="N140" s="33"/>
      <c r="O140" s="33"/>
      <c r="P140" s="33"/>
      <c r="Q140" s="34"/>
      <c r="R140" s="31"/>
      <c r="S140" s="31"/>
      <c r="T140" s="31"/>
      <c r="U140" s="33"/>
      <c r="V140" s="31"/>
      <c r="W140" s="31"/>
      <c r="X140" s="31"/>
    </row>
    <row r="141" spans="1:24" ht="28.25" customHeight="1" x14ac:dyDescent="0.15">
      <c r="A141" s="30"/>
      <c r="B141" s="31"/>
      <c r="C141" s="31"/>
      <c r="D141" s="31"/>
      <c r="E141" s="30"/>
      <c r="F141" s="30"/>
      <c r="G141" s="31"/>
      <c r="H141" s="31"/>
      <c r="I141" s="31"/>
      <c r="J141" s="32"/>
      <c r="K141" s="32"/>
      <c r="L141" s="32"/>
      <c r="M141" s="33"/>
      <c r="N141" s="33"/>
      <c r="O141" s="33"/>
      <c r="P141" s="33"/>
      <c r="Q141" s="34"/>
      <c r="R141" s="31"/>
      <c r="S141" s="31"/>
      <c r="T141" s="31"/>
      <c r="U141" s="33"/>
      <c r="V141" s="31"/>
      <c r="W141" s="31"/>
      <c r="X141" s="31"/>
    </row>
    <row r="142" spans="1:24" ht="41.75" customHeight="1" x14ac:dyDescent="0.15">
      <c r="A142" s="30"/>
      <c r="B142" s="31"/>
      <c r="C142" s="31"/>
      <c r="D142" s="31"/>
      <c r="E142" s="30"/>
      <c r="F142" s="30"/>
      <c r="G142" s="31"/>
      <c r="H142" s="31"/>
      <c r="I142" s="31"/>
      <c r="J142" s="32"/>
      <c r="K142" s="32"/>
      <c r="L142" s="32"/>
      <c r="M142" s="33"/>
      <c r="N142" s="33"/>
      <c r="O142" s="33"/>
      <c r="P142" s="33"/>
      <c r="Q142" s="34"/>
      <c r="R142" s="31"/>
      <c r="S142" s="31"/>
      <c r="T142" s="31"/>
      <c r="U142" s="33"/>
      <c r="V142" s="31"/>
      <c r="W142" s="31"/>
      <c r="X142" s="31"/>
    </row>
    <row r="143" spans="1:24" ht="28.25" customHeight="1" x14ac:dyDescent="0.15">
      <c r="A143" s="30"/>
      <c r="B143" s="31"/>
      <c r="C143" s="31"/>
      <c r="D143" s="31"/>
      <c r="E143" s="30"/>
      <c r="F143" s="30"/>
      <c r="G143" s="31"/>
      <c r="H143" s="31"/>
      <c r="I143" s="31"/>
      <c r="J143" s="32"/>
      <c r="K143" s="32"/>
      <c r="L143" s="32"/>
      <c r="M143" s="33"/>
      <c r="N143" s="33"/>
      <c r="O143" s="33"/>
      <c r="P143" s="33"/>
      <c r="Q143" s="34"/>
      <c r="R143" s="31"/>
      <c r="S143" s="31"/>
      <c r="T143" s="31"/>
      <c r="U143" s="33"/>
      <c r="V143" s="31"/>
      <c r="W143" s="31"/>
      <c r="X143" s="31"/>
    </row>
    <row r="144" spans="1:24" ht="28.25" customHeight="1" x14ac:dyDescent="0.15">
      <c r="A144" s="30"/>
      <c r="B144" s="31"/>
      <c r="C144" s="31"/>
      <c r="D144" s="31"/>
      <c r="E144" s="30"/>
      <c r="F144" s="30"/>
      <c r="G144" s="31"/>
      <c r="H144" s="31"/>
      <c r="I144" s="31"/>
      <c r="J144" s="32"/>
      <c r="K144" s="32"/>
      <c r="L144" s="32"/>
      <c r="M144" s="33"/>
      <c r="N144" s="33"/>
      <c r="O144" s="33"/>
      <c r="P144" s="33"/>
      <c r="Q144" s="34"/>
      <c r="R144" s="31"/>
      <c r="S144" s="31"/>
      <c r="T144" s="31"/>
      <c r="U144" s="33"/>
      <c r="V144" s="31"/>
      <c r="W144" s="31"/>
      <c r="X144" s="31"/>
    </row>
    <row r="145" spans="1:24" ht="28.25" customHeight="1" x14ac:dyDescent="0.15">
      <c r="A145" s="30"/>
      <c r="B145" s="31"/>
      <c r="C145" s="31"/>
      <c r="D145" s="31"/>
      <c r="E145" s="30"/>
      <c r="F145" s="30"/>
      <c r="G145" s="31"/>
      <c r="H145" s="31"/>
      <c r="I145" s="31"/>
      <c r="J145" s="32"/>
      <c r="K145" s="32"/>
      <c r="L145" s="32"/>
      <c r="M145" s="33"/>
      <c r="N145" s="33"/>
      <c r="O145" s="33"/>
      <c r="P145" s="33"/>
      <c r="Q145" s="34"/>
      <c r="R145" s="31"/>
      <c r="S145" s="31"/>
      <c r="T145" s="31"/>
      <c r="U145" s="33"/>
      <c r="V145" s="31"/>
      <c r="W145" s="31"/>
      <c r="X145" s="31"/>
    </row>
    <row r="146" spans="1:24" ht="41.75" customHeight="1" x14ac:dyDescent="0.15">
      <c r="A146" s="30"/>
      <c r="B146" s="31"/>
      <c r="C146" s="31"/>
      <c r="D146" s="31"/>
      <c r="E146" s="30"/>
      <c r="F146" s="30"/>
      <c r="G146" s="31"/>
      <c r="H146" s="31"/>
      <c r="I146" s="31"/>
      <c r="J146" s="32"/>
      <c r="K146" s="32"/>
      <c r="L146" s="32"/>
      <c r="M146" s="33"/>
      <c r="N146" s="33"/>
      <c r="O146" s="33"/>
      <c r="P146" s="33"/>
      <c r="Q146" s="34"/>
      <c r="R146" s="31"/>
      <c r="S146" s="31"/>
      <c r="T146" s="31"/>
      <c r="U146" s="33"/>
      <c r="V146" s="31"/>
      <c r="W146" s="31"/>
      <c r="X146" s="31"/>
    </row>
    <row r="147" spans="1:24" ht="41.75" customHeight="1" x14ac:dyDescent="0.15">
      <c r="A147" s="30"/>
      <c r="B147" s="31"/>
      <c r="C147" s="31"/>
      <c r="D147" s="31"/>
      <c r="E147" s="30"/>
      <c r="F147" s="30"/>
      <c r="G147" s="31"/>
      <c r="H147" s="31"/>
      <c r="I147" s="31"/>
      <c r="J147" s="32"/>
      <c r="K147" s="32"/>
      <c r="L147" s="32"/>
      <c r="M147" s="33"/>
      <c r="N147" s="33"/>
      <c r="O147" s="33"/>
      <c r="P147" s="33"/>
      <c r="Q147" s="34"/>
      <c r="R147" s="31"/>
      <c r="S147" s="31"/>
      <c r="T147" s="31"/>
      <c r="U147" s="33"/>
      <c r="V147" s="31"/>
      <c r="W147" s="31"/>
      <c r="X147" s="31"/>
    </row>
    <row r="148" spans="1:24" ht="28.25" customHeight="1" x14ac:dyDescent="0.15">
      <c r="A148" s="25"/>
      <c r="B148" s="26"/>
      <c r="C148" s="26"/>
      <c r="D148" s="26"/>
      <c r="E148" s="25"/>
      <c r="F148" s="25"/>
      <c r="G148" s="26"/>
      <c r="H148" s="26"/>
      <c r="I148" s="26"/>
      <c r="J148" s="27"/>
      <c r="K148" s="27"/>
      <c r="L148" s="27"/>
      <c r="M148" s="28"/>
      <c r="N148" s="28"/>
      <c r="O148" s="28"/>
      <c r="P148" s="28"/>
      <c r="Q148" s="29"/>
      <c r="R148" s="26"/>
      <c r="S148" s="26"/>
      <c r="T148" s="26"/>
      <c r="U148" s="28"/>
      <c r="V148" s="26"/>
      <c r="W148" s="26"/>
      <c r="X148" s="26"/>
    </row>
    <row r="149" spans="1:24" ht="28.25" customHeight="1" x14ac:dyDescent="0.15">
      <c r="A149" s="25"/>
      <c r="B149" s="26"/>
      <c r="C149" s="26"/>
      <c r="D149" s="26"/>
      <c r="E149" s="25"/>
      <c r="F149" s="25"/>
      <c r="G149" s="26"/>
      <c r="H149" s="26"/>
      <c r="I149" s="26"/>
      <c r="J149" s="27"/>
      <c r="K149" s="27"/>
      <c r="L149" s="27"/>
      <c r="M149" s="28"/>
      <c r="N149" s="28"/>
      <c r="O149" s="28"/>
      <c r="P149" s="28"/>
      <c r="Q149" s="29"/>
      <c r="R149" s="26"/>
      <c r="S149" s="26"/>
      <c r="T149" s="26"/>
      <c r="U149" s="28"/>
      <c r="V149" s="26"/>
      <c r="W149" s="26"/>
      <c r="X149" s="26"/>
    </row>
    <row r="150" spans="1:24" ht="28.25" customHeight="1" x14ac:dyDescent="0.15">
      <c r="A150" s="30"/>
      <c r="B150" s="31"/>
      <c r="C150" s="31"/>
      <c r="D150" s="31"/>
      <c r="E150" s="30"/>
      <c r="F150" s="30"/>
      <c r="G150" s="31"/>
      <c r="H150" s="31"/>
      <c r="I150" s="31"/>
      <c r="J150" s="32"/>
      <c r="K150" s="32"/>
      <c r="L150" s="32"/>
      <c r="M150" s="33"/>
      <c r="N150" s="33"/>
      <c r="O150" s="33"/>
      <c r="P150" s="33"/>
      <c r="Q150" s="34"/>
      <c r="R150" s="31"/>
      <c r="S150" s="31"/>
      <c r="T150" s="31"/>
      <c r="U150" s="33"/>
      <c r="V150" s="31"/>
      <c r="W150" s="31"/>
      <c r="X150" s="31"/>
    </row>
    <row r="151" spans="1:24" ht="28.25" customHeight="1" x14ac:dyDescent="0.15">
      <c r="A151" s="30"/>
      <c r="B151" s="31"/>
      <c r="C151" s="31"/>
      <c r="D151" s="31"/>
      <c r="E151" s="30"/>
      <c r="F151" s="30"/>
      <c r="G151" s="31"/>
      <c r="H151" s="31"/>
      <c r="I151" s="31"/>
      <c r="J151" s="32"/>
      <c r="K151" s="32"/>
      <c r="L151" s="32"/>
      <c r="M151" s="33"/>
      <c r="N151" s="33"/>
      <c r="O151" s="33"/>
      <c r="P151" s="33"/>
      <c r="Q151" s="34"/>
      <c r="R151" s="31"/>
      <c r="S151" s="31"/>
      <c r="T151" s="31"/>
      <c r="U151" s="33"/>
      <c r="V151" s="31"/>
      <c r="W151" s="31"/>
      <c r="X151" s="31"/>
    </row>
    <row r="152" spans="1:24" ht="28.25" customHeight="1" x14ac:dyDescent="0.15">
      <c r="A152" s="30"/>
      <c r="B152" s="31"/>
      <c r="C152" s="31"/>
      <c r="D152" s="31"/>
      <c r="E152" s="30"/>
      <c r="F152" s="30"/>
      <c r="G152" s="31"/>
      <c r="H152" s="31"/>
      <c r="I152" s="31"/>
      <c r="J152" s="32"/>
      <c r="K152" s="32"/>
      <c r="L152" s="32"/>
      <c r="M152" s="33"/>
      <c r="N152" s="33"/>
      <c r="O152" s="33"/>
      <c r="P152" s="33"/>
      <c r="Q152" s="34"/>
      <c r="R152" s="31"/>
      <c r="S152" s="31"/>
      <c r="T152" s="31"/>
      <c r="U152" s="33"/>
      <c r="V152" s="31"/>
      <c r="W152" s="31"/>
      <c r="X152" s="31"/>
    </row>
    <row r="153" spans="1:24" ht="28.25" customHeight="1" x14ac:dyDescent="0.15">
      <c r="A153" s="30"/>
      <c r="B153" s="31"/>
      <c r="C153" s="31"/>
      <c r="D153" s="31"/>
      <c r="E153" s="30"/>
      <c r="F153" s="30"/>
      <c r="G153" s="31"/>
      <c r="H153" s="31"/>
      <c r="I153" s="31"/>
      <c r="J153" s="32"/>
      <c r="K153" s="32"/>
      <c r="L153" s="32"/>
      <c r="M153" s="33"/>
      <c r="N153" s="33"/>
      <c r="O153" s="33"/>
      <c r="P153" s="33"/>
      <c r="Q153" s="34"/>
      <c r="R153" s="31"/>
      <c r="S153" s="31"/>
      <c r="T153" s="31"/>
      <c r="U153" s="33"/>
      <c r="V153" s="31"/>
      <c r="W153" s="31"/>
      <c r="X153" s="31"/>
    </row>
    <row r="154" spans="1:24" ht="28.25" customHeight="1" x14ac:dyDescent="0.15">
      <c r="A154" s="30"/>
      <c r="B154" s="31"/>
      <c r="C154" s="31"/>
      <c r="D154" s="31"/>
      <c r="E154" s="30"/>
      <c r="F154" s="30"/>
      <c r="G154" s="31"/>
      <c r="H154" s="31"/>
      <c r="I154" s="31"/>
      <c r="J154" s="32"/>
      <c r="K154" s="32"/>
      <c r="L154" s="32"/>
      <c r="M154" s="33"/>
      <c r="N154" s="33"/>
      <c r="O154" s="33"/>
      <c r="P154" s="33"/>
      <c r="Q154" s="34"/>
      <c r="R154" s="31"/>
      <c r="S154" s="31"/>
      <c r="T154" s="31"/>
      <c r="U154" s="33"/>
      <c r="V154" s="31"/>
      <c r="W154" s="31"/>
      <c r="X154" s="31"/>
    </row>
    <row r="155" spans="1:24" ht="28.25" customHeight="1" x14ac:dyDescent="0.15">
      <c r="A155" s="25"/>
      <c r="B155" s="26"/>
      <c r="C155" s="26"/>
      <c r="D155" s="26"/>
      <c r="E155" s="25"/>
      <c r="F155" s="25"/>
      <c r="G155" s="26"/>
      <c r="H155" s="26"/>
      <c r="I155" s="26"/>
      <c r="J155" s="27"/>
      <c r="K155" s="27"/>
      <c r="L155" s="27"/>
      <c r="M155" s="28"/>
      <c r="N155" s="28"/>
      <c r="O155" s="28"/>
      <c r="P155" s="28"/>
      <c r="Q155" s="29"/>
      <c r="R155" s="26"/>
      <c r="S155" s="26"/>
      <c r="T155" s="26"/>
      <c r="U155" s="28"/>
      <c r="V155" s="26"/>
      <c r="W155" s="26"/>
      <c r="X155" s="26"/>
    </row>
    <row r="156" spans="1:24" ht="28.25" customHeight="1" x14ac:dyDescent="0.15">
      <c r="A156" s="30"/>
      <c r="B156" s="31"/>
      <c r="C156" s="31"/>
      <c r="D156" s="31"/>
      <c r="E156" s="30"/>
      <c r="F156" s="30"/>
      <c r="G156" s="31"/>
      <c r="H156" s="31"/>
      <c r="I156" s="31"/>
      <c r="J156" s="32"/>
      <c r="K156" s="32"/>
      <c r="L156" s="32"/>
      <c r="M156" s="33"/>
      <c r="N156" s="33"/>
      <c r="O156" s="33"/>
      <c r="P156" s="33"/>
      <c r="Q156" s="34"/>
      <c r="R156" s="31"/>
      <c r="S156" s="31"/>
      <c r="T156" s="31"/>
      <c r="U156" s="33"/>
      <c r="V156" s="31"/>
      <c r="W156" s="31"/>
      <c r="X156" s="31"/>
    </row>
    <row r="157" spans="1:24" ht="28.25" customHeight="1" x14ac:dyDescent="0.15">
      <c r="A157" s="30"/>
      <c r="B157" s="31"/>
      <c r="C157" s="31"/>
      <c r="D157" s="31"/>
      <c r="E157" s="30"/>
      <c r="F157" s="30"/>
      <c r="G157" s="31"/>
      <c r="H157" s="31"/>
      <c r="I157" s="31"/>
      <c r="J157" s="32"/>
      <c r="K157" s="32"/>
      <c r="L157" s="32"/>
      <c r="M157" s="33"/>
      <c r="N157" s="33"/>
      <c r="O157" s="33"/>
      <c r="P157" s="33"/>
      <c r="Q157" s="34"/>
      <c r="R157" s="31"/>
      <c r="S157" s="31"/>
      <c r="T157" s="31"/>
      <c r="U157" s="33"/>
      <c r="V157" s="31"/>
      <c r="W157" s="31"/>
      <c r="X157" s="31"/>
    </row>
    <row r="158" spans="1:24" ht="28.25" customHeight="1" x14ac:dyDescent="0.15">
      <c r="A158" s="25"/>
      <c r="B158" s="26"/>
      <c r="C158" s="26"/>
      <c r="D158" s="26"/>
      <c r="E158" s="25"/>
      <c r="F158" s="25"/>
      <c r="G158" s="26"/>
      <c r="H158" s="26"/>
      <c r="I158" s="26"/>
      <c r="J158" s="27"/>
      <c r="K158" s="27"/>
      <c r="L158" s="27"/>
      <c r="M158" s="28"/>
      <c r="N158" s="28"/>
      <c r="O158" s="28"/>
      <c r="P158" s="28"/>
      <c r="Q158" s="29"/>
      <c r="R158" s="26"/>
      <c r="S158" s="26"/>
      <c r="T158" s="26"/>
      <c r="U158" s="28"/>
      <c r="V158" s="26"/>
      <c r="W158" s="26"/>
      <c r="X158" s="26"/>
    </row>
    <row r="159" spans="1:24" ht="41.75" customHeight="1" x14ac:dyDescent="0.15">
      <c r="A159" s="25"/>
      <c r="B159" s="26"/>
      <c r="C159" s="26"/>
      <c r="D159" s="26"/>
      <c r="E159" s="25"/>
      <c r="F159" s="25"/>
      <c r="G159" s="26"/>
      <c r="H159" s="26"/>
      <c r="I159" s="26"/>
      <c r="J159" s="27"/>
      <c r="K159" s="27"/>
      <c r="L159" s="27"/>
      <c r="M159" s="28"/>
      <c r="N159" s="28"/>
      <c r="O159" s="28"/>
      <c r="P159" s="28"/>
      <c r="Q159" s="29"/>
      <c r="R159" s="26"/>
      <c r="S159" s="26"/>
      <c r="T159" s="26"/>
      <c r="U159" s="28"/>
      <c r="V159" s="26"/>
      <c r="W159" s="26"/>
      <c r="X159" s="26"/>
    </row>
    <row r="160" spans="1:24" ht="41.75" customHeight="1" x14ac:dyDescent="0.15">
      <c r="A160" s="30"/>
      <c r="B160" s="31"/>
      <c r="C160" s="31"/>
      <c r="D160" s="31"/>
      <c r="E160" s="30"/>
      <c r="F160" s="30"/>
      <c r="G160" s="31"/>
      <c r="H160" s="31"/>
      <c r="I160" s="31"/>
      <c r="J160" s="32"/>
      <c r="K160" s="32"/>
      <c r="L160" s="32"/>
      <c r="M160" s="33"/>
      <c r="N160" s="33"/>
      <c r="O160" s="33"/>
      <c r="P160" s="33"/>
      <c r="Q160" s="34"/>
      <c r="R160" s="31"/>
      <c r="S160" s="31"/>
      <c r="T160" s="31"/>
      <c r="U160" s="33"/>
      <c r="V160" s="31"/>
      <c r="W160" s="31"/>
      <c r="X160" s="31"/>
    </row>
    <row r="161" spans="1:24" ht="28.25" customHeight="1" x14ac:dyDescent="0.15">
      <c r="A161" s="30"/>
      <c r="B161" s="31"/>
      <c r="C161" s="31"/>
      <c r="D161" s="31"/>
      <c r="E161" s="30"/>
      <c r="F161" s="30"/>
      <c r="G161" s="31"/>
      <c r="H161" s="31"/>
      <c r="I161" s="31"/>
      <c r="J161" s="32"/>
      <c r="K161" s="32"/>
      <c r="L161" s="32"/>
      <c r="M161" s="33"/>
      <c r="N161" s="33"/>
      <c r="O161" s="33"/>
      <c r="P161" s="33"/>
      <c r="Q161" s="34"/>
      <c r="R161" s="31"/>
      <c r="S161" s="31"/>
      <c r="T161" s="31"/>
      <c r="U161" s="33"/>
      <c r="V161" s="31"/>
      <c r="W161" s="31"/>
      <c r="X161" s="31"/>
    </row>
    <row r="162" spans="1:24" ht="28.25" customHeight="1" x14ac:dyDescent="0.15">
      <c r="A162" s="30"/>
      <c r="B162" s="31"/>
      <c r="C162" s="31"/>
      <c r="D162" s="31"/>
      <c r="E162" s="30"/>
      <c r="F162" s="30"/>
      <c r="G162" s="31"/>
      <c r="H162" s="31"/>
      <c r="I162" s="31"/>
      <c r="J162" s="32"/>
      <c r="K162" s="32"/>
      <c r="L162" s="32"/>
      <c r="M162" s="33"/>
      <c r="N162" s="33"/>
      <c r="O162" s="33"/>
      <c r="P162" s="33"/>
      <c r="Q162" s="34"/>
      <c r="R162" s="31"/>
      <c r="S162" s="31"/>
      <c r="T162" s="31"/>
      <c r="U162" s="33"/>
      <c r="V162" s="31"/>
      <c r="W162" s="31"/>
      <c r="X162" s="31"/>
    </row>
    <row r="163" spans="1:24" ht="28.25" customHeight="1" x14ac:dyDescent="0.15">
      <c r="A163" s="30"/>
      <c r="B163" s="31"/>
      <c r="C163" s="31"/>
      <c r="D163" s="31"/>
      <c r="E163" s="30"/>
      <c r="F163" s="30"/>
      <c r="G163" s="31"/>
      <c r="H163" s="31"/>
      <c r="I163" s="31"/>
      <c r="J163" s="32"/>
      <c r="K163" s="32"/>
      <c r="L163" s="32"/>
      <c r="M163" s="33"/>
      <c r="N163" s="33"/>
      <c r="O163" s="33"/>
      <c r="P163" s="33"/>
      <c r="Q163" s="34"/>
      <c r="R163" s="31"/>
      <c r="S163" s="31"/>
      <c r="T163" s="31"/>
      <c r="U163" s="33"/>
      <c r="V163" s="31"/>
      <c r="W163" s="31"/>
      <c r="X163" s="31"/>
    </row>
    <row r="164" spans="1:24" ht="28.25" customHeight="1" x14ac:dyDescent="0.15">
      <c r="A164" s="30"/>
      <c r="B164" s="31"/>
      <c r="C164" s="31"/>
      <c r="D164" s="31"/>
      <c r="E164" s="30"/>
      <c r="F164" s="30"/>
      <c r="G164" s="31"/>
      <c r="H164" s="31"/>
      <c r="I164" s="31"/>
      <c r="J164" s="32"/>
      <c r="K164" s="32"/>
      <c r="L164" s="32"/>
      <c r="M164" s="33"/>
      <c r="N164" s="33"/>
      <c r="O164" s="33"/>
      <c r="P164" s="33"/>
      <c r="Q164" s="34"/>
      <c r="R164" s="31"/>
      <c r="S164" s="31"/>
      <c r="T164" s="31"/>
      <c r="U164" s="33"/>
      <c r="V164" s="31"/>
      <c r="W164" s="31"/>
      <c r="X164" s="31"/>
    </row>
    <row r="165" spans="1:24" ht="28.25" customHeight="1" x14ac:dyDescent="0.15">
      <c r="A165" s="30"/>
      <c r="B165" s="31"/>
      <c r="C165" s="31"/>
      <c r="D165" s="31"/>
      <c r="E165" s="30"/>
      <c r="F165" s="30"/>
      <c r="G165" s="31"/>
      <c r="H165" s="31"/>
      <c r="I165" s="31"/>
      <c r="J165" s="32"/>
      <c r="K165" s="32"/>
      <c r="L165" s="32"/>
      <c r="M165" s="33"/>
      <c r="N165" s="33"/>
      <c r="O165" s="33"/>
      <c r="P165" s="33"/>
      <c r="Q165" s="34"/>
      <c r="R165" s="31"/>
      <c r="S165" s="31"/>
      <c r="T165" s="31"/>
      <c r="U165" s="33"/>
      <c r="V165" s="31"/>
      <c r="W165" s="31"/>
      <c r="X165" s="31"/>
    </row>
    <row r="166" spans="1:24" ht="41.75" customHeight="1" x14ac:dyDescent="0.15">
      <c r="A166" s="30"/>
      <c r="B166" s="31"/>
      <c r="C166" s="31"/>
      <c r="D166" s="31"/>
      <c r="E166" s="30"/>
      <c r="F166" s="30"/>
      <c r="G166" s="31"/>
      <c r="H166" s="31"/>
      <c r="I166" s="31"/>
      <c r="J166" s="32"/>
      <c r="K166" s="32"/>
      <c r="L166" s="32"/>
      <c r="M166" s="33"/>
      <c r="N166" s="33"/>
      <c r="O166" s="33"/>
      <c r="P166" s="33"/>
      <c r="Q166" s="34"/>
      <c r="R166" s="31"/>
      <c r="S166" s="31"/>
      <c r="T166" s="31"/>
      <c r="U166" s="33"/>
      <c r="V166" s="31"/>
      <c r="W166" s="31"/>
      <c r="X166" s="31"/>
    </row>
    <row r="167" spans="1:24" ht="41.75" customHeight="1" x14ac:dyDescent="0.15">
      <c r="A167" s="30"/>
      <c r="B167" s="31"/>
      <c r="C167" s="31"/>
      <c r="D167" s="31"/>
      <c r="E167" s="30"/>
      <c r="F167" s="30"/>
      <c r="G167" s="31"/>
      <c r="H167" s="31"/>
      <c r="I167" s="31"/>
      <c r="J167" s="32"/>
      <c r="K167" s="32"/>
      <c r="L167" s="32"/>
      <c r="M167" s="33"/>
      <c r="N167" s="33"/>
      <c r="O167" s="33"/>
      <c r="P167" s="33"/>
      <c r="Q167" s="34"/>
      <c r="R167" s="31"/>
      <c r="S167" s="31"/>
      <c r="T167" s="31"/>
      <c r="U167" s="33"/>
      <c r="V167" s="31"/>
      <c r="W167" s="31"/>
      <c r="X167" s="31"/>
    </row>
    <row r="168" spans="1:24" ht="28.25" customHeight="1" x14ac:dyDescent="0.15">
      <c r="A168" s="30"/>
      <c r="B168" s="31"/>
      <c r="C168" s="31"/>
      <c r="D168" s="31"/>
      <c r="E168" s="30"/>
      <c r="F168" s="30"/>
      <c r="G168" s="31"/>
      <c r="H168" s="31"/>
      <c r="I168" s="31"/>
      <c r="J168" s="32"/>
      <c r="K168" s="32"/>
      <c r="L168" s="32"/>
      <c r="M168" s="33"/>
      <c r="N168" s="33"/>
      <c r="O168" s="33"/>
      <c r="P168" s="33"/>
      <c r="Q168" s="34"/>
      <c r="R168" s="31"/>
      <c r="S168" s="31"/>
      <c r="T168" s="31"/>
      <c r="U168" s="33"/>
      <c r="V168" s="31"/>
      <c r="W168" s="31"/>
      <c r="X168" s="31"/>
    </row>
    <row r="169" spans="1:24" ht="41.75" customHeight="1" x14ac:dyDescent="0.15">
      <c r="A169" s="30"/>
      <c r="B169" s="31"/>
      <c r="C169" s="31"/>
      <c r="D169" s="31"/>
      <c r="E169" s="30"/>
      <c r="F169" s="30"/>
      <c r="G169" s="31"/>
      <c r="H169" s="31"/>
      <c r="I169" s="31"/>
      <c r="J169" s="32"/>
      <c r="K169" s="32"/>
      <c r="L169" s="32"/>
      <c r="M169" s="33"/>
      <c r="N169" s="33"/>
      <c r="O169" s="33"/>
      <c r="P169" s="33"/>
      <c r="Q169" s="34"/>
      <c r="R169" s="31"/>
      <c r="S169" s="31"/>
      <c r="T169" s="31"/>
      <c r="U169" s="33"/>
      <c r="V169" s="31"/>
      <c r="W169" s="31"/>
      <c r="X169" s="31"/>
    </row>
    <row r="170" spans="1:24" ht="41.75" customHeight="1" x14ac:dyDescent="0.15">
      <c r="A170" s="30"/>
      <c r="B170" s="31"/>
      <c r="C170" s="31"/>
      <c r="D170" s="31"/>
      <c r="E170" s="30"/>
      <c r="F170" s="30"/>
      <c r="G170" s="31"/>
      <c r="H170" s="31"/>
      <c r="I170" s="31"/>
      <c r="J170" s="32"/>
      <c r="K170" s="32"/>
      <c r="L170" s="32"/>
      <c r="M170" s="33"/>
      <c r="N170" s="33"/>
      <c r="O170" s="33"/>
      <c r="P170" s="33"/>
      <c r="Q170" s="34"/>
      <c r="R170" s="31"/>
      <c r="S170" s="31"/>
      <c r="T170" s="31"/>
      <c r="U170" s="33"/>
      <c r="V170" s="31"/>
      <c r="W170" s="31"/>
      <c r="X170" s="31"/>
    </row>
    <row r="171" spans="1:24" ht="28.25" customHeight="1" x14ac:dyDescent="0.15">
      <c r="A171" s="30"/>
      <c r="B171" s="31"/>
      <c r="C171" s="31"/>
      <c r="D171" s="31"/>
      <c r="E171" s="30"/>
      <c r="F171" s="30"/>
      <c r="G171" s="31"/>
      <c r="H171" s="31"/>
      <c r="I171" s="31"/>
      <c r="J171" s="32"/>
      <c r="K171" s="32"/>
      <c r="L171" s="32"/>
      <c r="M171" s="33"/>
      <c r="N171" s="33"/>
      <c r="O171" s="33"/>
      <c r="P171" s="33"/>
      <c r="Q171" s="34"/>
      <c r="R171" s="31"/>
      <c r="S171" s="31"/>
      <c r="T171" s="31"/>
      <c r="U171" s="33"/>
      <c r="V171" s="31"/>
      <c r="W171" s="31"/>
      <c r="X171" s="31"/>
    </row>
    <row r="172" spans="1:24" ht="41.75" customHeight="1" x14ac:dyDescent="0.15">
      <c r="A172" s="30"/>
      <c r="B172" s="31"/>
      <c r="C172" s="31"/>
      <c r="D172" s="31"/>
      <c r="E172" s="30"/>
      <c r="F172" s="30"/>
      <c r="G172" s="31"/>
      <c r="H172" s="31"/>
      <c r="I172" s="31"/>
      <c r="J172" s="32"/>
      <c r="K172" s="32"/>
      <c r="L172" s="32"/>
      <c r="M172" s="33"/>
      <c r="N172" s="33"/>
      <c r="O172" s="33"/>
      <c r="P172" s="33"/>
      <c r="Q172" s="34"/>
      <c r="R172" s="31"/>
      <c r="S172" s="31"/>
      <c r="T172" s="31"/>
      <c r="U172" s="33"/>
      <c r="V172" s="31"/>
      <c r="W172" s="31"/>
      <c r="X172" s="31"/>
    </row>
    <row r="173" spans="1:24" ht="28.25" customHeight="1" x14ac:dyDescent="0.15">
      <c r="A173" s="30"/>
      <c r="B173" s="31"/>
      <c r="C173" s="31"/>
      <c r="D173" s="31"/>
      <c r="E173" s="30"/>
      <c r="F173" s="30"/>
      <c r="G173" s="31"/>
      <c r="H173" s="31"/>
      <c r="I173" s="31"/>
      <c r="J173" s="32"/>
      <c r="K173" s="32"/>
      <c r="L173" s="32"/>
      <c r="M173" s="33"/>
      <c r="N173" s="33"/>
      <c r="O173" s="33"/>
      <c r="P173" s="33"/>
      <c r="Q173" s="34"/>
      <c r="R173" s="31"/>
      <c r="S173" s="31"/>
      <c r="T173" s="31"/>
      <c r="U173" s="33"/>
      <c r="V173" s="31"/>
      <c r="W173" s="31"/>
      <c r="X173" s="31"/>
    </row>
    <row r="174" spans="1:24" ht="28.25" customHeight="1" x14ac:dyDescent="0.15">
      <c r="A174" s="30"/>
      <c r="B174" s="31"/>
      <c r="C174" s="31"/>
      <c r="D174" s="31"/>
      <c r="E174" s="30"/>
      <c r="F174" s="30"/>
      <c r="G174" s="31"/>
      <c r="H174" s="31"/>
      <c r="I174" s="31"/>
      <c r="J174" s="32"/>
      <c r="K174" s="32"/>
      <c r="L174" s="32"/>
      <c r="M174" s="33"/>
      <c r="N174" s="33"/>
      <c r="O174" s="33"/>
      <c r="P174" s="33"/>
      <c r="Q174" s="34"/>
      <c r="R174" s="31"/>
      <c r="S174" s="31"/>
      <c r="T174" s="31"/>
      <c r="U174" s="33"/>
      <c r="V174" s="31"/>
      <c r="W174" s="31"/>
      <c r="X174" s="31"/>
    </row>
    <row r="175" spans="1:24" ht="28.25" customHeight="1" x14ac:dyDescent="0.15">
      <c r="A175" s="30"/>
      <c r="B175" s="31"/>
      <c r="C175" s="31"/>
      <c r="D175" s="31"/>
      <c r="E175" s="30"/>
      <c r="F175" s="30"/>
      <c r="G175" s="31"/>
      <c r="H175" s="31"/>
      <c r="I175" s="31"/>
      <c r="J175" s="32"/>
      <c r="K175" s="32"/>
      <c r="L175" s="32"/>
      <c r="M175" s="33"/>
      <c r="N175" s="33"/>
      <c r="O175" s="33"/>
      <c r="P175" s="33"/>
      <c r="Q175" s="34"/>
      <c r="R175" s="31"/>
      <c r="S175" s="31"/>
      <c r="T175" s="31"/>
      <c r="U175" s="33"/>
      <c r="V175" s="31"/>
      <c r="W175" s="31"/>
      <c r="X175" s="31"/>
    </row>
    <row r="176" spans="1:24" ht="41.75" customHeight="1" x14ac:dyDescent="0.15">
      <c r="A176" s="30"/>
      <c r="B176" s="31"/>
      <c r="C176" s="31"/>
      <c r="D176" s="31"/>
      <c r="E176" s="30"/>
      <c r="F176" s="30"/>
      <c r="G176" s="31"/>
      <c r="H176" s="31"/>
      <c r="I176" s="31"/>
      <c r="J176" s="32"/>
      <c r="K176" s="32"/>
      <c r="L176" s="32"/>
      <c r="M176" s="33"/>
      <c r="N176" s="33"/>
      <c r="O176" s="33"/>
      <c r="P176" s="33"/>
      <c r="Q176" s="34"/>
      <c r="R176" s="31"/>
      <c r="S176" s="31"/>
      <c r="T176" s="31"/>
      <c r="U176" s="33"/>
      <c r="V176" s="31"/>
      <c r="W176" s="31"/>
      <c r="X176" s="31"/>
    </row>
    <row r="177" spans="1:24" ht="41.75" customHeight="1" x14ac:dyDescent="0.15">
      <c r="A177" s="30"/>
      <c r="B177" s="31"/>
      <c r="C177" s="31"/>
      <c r="D177" s="31"/>
      <c r="E177" s="30"/>
      <c r="F177" s="30"/>
      <c r="G177" s="31"/>
      <c r="H177" s="31"/>
      <c r="I177" s="31"/>
      <c r="J177" s="32"/>
      <c r="K177" s="32"/>
      <c r="L177" s="32"/>
      <c r="M177" s="33"/>
      <c r="N177" s="33"/>
      <c r="O177" s="33"/>
      <c r="P177" s="33"/>
      <c r="Q177" s="34"/>
      <c r="R177" s="31"/>
      <c r="S177" s="31"/>
      <c r="T177" s="31"/>
      <c r="U177" s="33"/>
      <c r="V177" s="31"/>
      <c r="W177" s="31"/>
      <c r="X177" s="31"/>
    </row>
    <row r="178" spans="1:24" ht="28.25" customHeight="1" x14ac:dyDescent="0.15">
      <c r="A178" s="25"/>
      <c r="B178" s="26"/>
      <c r="C178" s="26"/>
      <c r="D178" s="26"/>
      <c r="E178" s="25"/>
      <c r="F178" s="25"/>
      <c r="G178" s="26"/>
      <c r="H178" s="26"/>
      <c r="I178" s="26"/>
      <c r="J178" s="27"/>
      <c r="K178" s="27"/>
      <c r="L178" s="27"/>
      <c r="M178" s="28"/>
      <c r="N178" s="28"/>
      <c r="O178" s="28"/>
      <c r="P178" s="28"/>
      <c r="Q178" s="29"/>
      <c r="R178" s="26"/>
      <c r="S178" s="26"/>
      <c r="T178" s="26"/>
      <c r="U178" s="28"/>
      <c r="V178" s="26"/>
      <c r="W178" s="26"/>
      <c r="X178" s="26"/>
    </row>
    <row r="179" spans="1:24" ht="28.25" customHeight="1" x14ac:dyDescent="0.15">
      <c r="A179" s="25"/>
      <c r="B179" s="26"/>
      <c r="C179" s="26"/>
      <c r="D179" s="26"/>
      <c r="E179" s="25"/>
      <c r="F179" s="25"/>
      <c r="G179" s="26"/>
      <c r="H179" s="26"/>
      <c r="I179" s="26"/>
      <c r="J179" s="27"/>
      <c r="K179" s="27"/>
      <c r="L179" s="27"/>
      <c r="M179" s="28"/>
      <c r="N179" s="28"/>
      <c r="O179" s="28"/>
      <c r="P179" s="28"/>
      <c r="Q179" s="29"/>
      <c r="R179" s="26"/>
      <c r="S179" s="26"/>
      <c r="T179" s="26"/>
      <c r="U179" s="28"/>
      <c r="V179" s="26"/>
      <c r="W179" s="26"/>
      <c r="X179" s="26"/>
    </row>
    <row r="180" spans="1:24" ht="28.25" customHeight="1" x14ac:dyDescent="0.15">
      <c r="A180" s="30"/>
      <c r="B180" s="31"/>
      <c r="C180" s="31"/>
      <c r="D180" s="31"/>
      <c r="E180" s="30"/>
      <c r="F180" s="30"/>
      <c r="G180" s="31"/>
      <c r="H180" s="31"/>
      <c r="I180" s="31"/>
      <c r="J180" s="32"/>
      <c r="K180" s="32"/>
      <c r="L180" s="32"/>
      <c r="M180" s="33"/>
      <c r="N180" s="33"/>
      <c r="O180" s="33"/>
      <c r="P180" s="33"/>
      <c r="Q180" s="34"/>
      <c r="R180" s="31"/>
      <c r="S180" s="31"/>
      <c r="T180" s="31"/>
      <c r="U180" s="33"/>
      <c r="V180" s="31"/>
      <c r="W180" s="31"/>
      <c r="X180" s="31"/>
    </row>
    <row r="181" spans="1:24" ht="28.25" customHeight="1" x14ac:dyDescent="0.15">
      <c r="A181" s="30"/>
      <c r="B181" s="31"/>
      <c r="C181" s="31"/>
      <c r="D181" s="31"/>
      <c r="E181" s="30"/>
      <c r="F181" s="30"/>
      <c r="G181" s="31"/>
      <c r="H181" s="31"/>
      <c r="I181" s="31"/>
      <c r="J181" s="32"/>
      <c r="K181" s="32"/>
      <c r="L181" s="32"/>
      <c r="M181" s="33"/>
      <c r="N181" s="33"/>
      <c r="O181" s="33"/>
      <c r="P181" s="33"/>
      <c r="Q181" s="34"/>
      <c r="R181" s="31"/>
      <c r="S181" s="31"/>
      <c r="T181" s="31"/>
      <c r="U181" s="33"/>
      <c r="V181" s="31"/>
      <c r="W181" s="31"/>
      <c r="X181" s="31"/>
    </row>
    <row r="182" spans="1:24" ht="28.25" customHeight="1" x14ac:dyDescent="0.15">
      <c r="A182" s="30"/>
      <c r="B182" s="31"/>
      <c r="C182" s="31"/>
      <c r="D182" s="31"/>
      <c r="E182" s="30"/>
      <c r="F182" s="30"/>
      <c r="G182" s="31"/>
      <c r="H182" s="31"/>
      <c r="I182" s="31"/>
      <c r="J182" s="32"/>
      <c r="K182" s="32"/>
      <c r="L182" s="32"/>
      <c r="M182" s="33"/>
      <c r="N182" s="33"/>
      <c r="O182" s="33"/>
      <c r="P182" s="33"/>
      <c r="Q182" s="34"/>
      <c r="R182" s="31"/>
      <c r="S182" s="31"/>
      <c r="T182" s="31"/>
      <c r="U182" s="33"/>
      <c r="V182" s="31"/>
      <c r="W182" s="31"/>
      <c r="X182" s="31"/>
    </row>
    <row r="183" spans="1:24" ht="28.25" customHeight="1" x14ac:dyDescent="0.15">
      <c r="A183" s="30"/>
      <c r="B183" s="31"/>
      <c r="C183" s="31"/>
      <c r="D183" s="31"/>
      <c r="E183" s="30"/>
      <c r="F183" s="30"/>
      <c r="G183" s="31"/>
      <c r="H183" s="31"/>
      <c r="I183" s="31"/>
      <c r="J183" s="32"/>
      <c r="K183" s="32"/>
      <c r="L183" s="32"/>
      <c r="M183" s="33"/>
      <c r="N183" s="33"/>
      <c r="O183" s="33"/>
      <c r="P183" s="33"/>
      <c r="Q183" s="34"/>
      <c r="R183" s="31"/>
      <c r="S183" s="31"/>
      <c r="T183" s="31"/>
      <c r="U183" s="33"/>
      <c r="V183" s="31"/>
      <c r="W183" s="31"/>
      <c r="X183" s="31"/>
    </row>
    <row r="184" spans="1:24" ht="28.25" customHeight="1" x14ac:dyDescent="0.15">
      <c r="A184" s="30"/>
      <c r="B184" s="31"/>
      <c r="C184" s="31"/>
      <c r="D184" s="31"/>
      <c r="E184" s="30"/>
      <c r="F184" s="30"/>
      <c r="G184" s="31"/>
      <c r="H184" s="31"/>
      <c r="I184" s="31"/>
      <c r="J184" s="32"/>
      <c r="K184" s="32"/>
      <c r="L184" s="32"/>
      <c r="M184" s="33"/>
      <c r="N184" s="33"/>
      <c r="O184" s="33"/>
      <c r="P184" s="33"/>
      <c r="Q184" s="34"/>
      <c r="R184" s="31"/>
      <c r="S184" s="31"/>
      <c r="T184" s="31"/>
      <c r="U184" s="33"/>
      <c r="V184" s="31"/>
      <c r="W184" s="31"/>
      <c r="X184" s="31"/>
    </row>
    <row r="185" spans="1:24" ht="28.25" customHeight="1" x14ac:dyDescent="0.15">
      <c r="A185" s="25"/>
      <c r="B185" s="26"/>
      <c r="C185" s="26"/>
      <c r="D185" s="26"/>
      <c r="E185" s="25"/>
      <c r="F185" s="25"/>
      <c r="G185" s="26"/>
      <c r="H185" s="26"/>
      <c r="I185" s="26"/>
      <c r="J185" s="27"/>
      <c r="K185" s="27"/>
      <c r="L185" s="27"/>
      <c r="M185" s="28"/>
      <c r="N185" s="28"/>
      <c r="O185" s="28"/>
      <c r="P185" s="28"/>
      <c r="Q185" s="29"/>
      <c r="R185" s="26"/>
      <c r="S185" s="26"/>
      <c r="T185" s="26"/>
      <c r="U185" s="28"/>
      <c r="V185" s="26"/>
      <c r="W185" s="26"/>
      <c r="X185" s="26"/>
    </row>
    <row r="186" spans="1:24" ht="28.25" customHeight="1" x14ac:dyDescent="0.15">
      <c r="A186" s="30"/>
      <c r="B186" s="31"/>
      <c r="C186" s="31"/>
      <c r="D186" s="31"/>
      <c r="E186" s="30"/>
      <c r="F186" s="30"/>
      <c r="G186" s="31"/>
      <c r="H186" s="31"/>
      <c r="I186" s="31"/>
      <c r="J186" s="32"/>
      <c r="K186" s="32"/>
      <c r="L186" s="32"/>
      <c r="M186" s="33"/>
      <c r="N186" s="33"/>
      <c r="O186" s="33"/>
      <c r="P186" s="33"/>
      <c r="Q186" s="34"/>
      <c r="R186" s="31"/>
      <c r="S186" s="31"/>
      <c r="T186" s="31"/>
      <c r="U186" s="33"/>
      <c r="V186" s="31"/>
      <c r="W186" s="31"/>
      <c r="X186" s="31"/>
    </row>
    <row r="187" spans="1:24" ht="28.25" customHeight="1" x14ac:dyDescent="0.15">
      <c r="A187" s="30"/>
      <c r="B187" s="31"/>
      <c r="C187" s="31"/>
      <c r="D187" s="31"/>
      <c r="E187" s="30"/>
      <c r="F187" s="30"/>
      <c r="G187" s="31"/>
      <c r="H187" s="31"/>
      <c r="I187" s="31"/>
      <c r="J187" s="32"/>
      <c r="K187" s="32"/>
      <c r="L187" s="32"/>
      <c r="M187" s="33"/>
      <c r="N187" s="33"/>
      <c r="O187" s="33"/>
      <c r="P187" s="33"/>
      <c r="Q187" s="34"/>
      <c r="R187" s="31"/>
      <c r="S187" s="31"/>
      <c r="T187" s="31"/>
      <c r="U187" s="33"/>
      <c r="V187" s="31"/>
      <c r="W187" s="31"/>
      <c r="X187" s="31"/>
    </row>
    <row r="188" spans="1:24" ht="28.25" customHeight="1" x14ac:dyDescent="0.15">
      <c r="A188" s="25"/>
      <c r="B188" s="26"/>
      <c r="C188" s="26"/>
      <c r="D188" s="26"/>
      <c r="E188" s="25"/>
      <c r="F188" s="25"/>
      <c r="G188" s="26"/>
      <c r="H188" s="26"/>
      <c r="I188" s="26"/>
      <c r="J188" s="27"/>
      <c r="K188" s="27"/>
      <c r="L188" s="27"/>
      <c r="M188" s="28"/>
      <c r="N188" s="28"/>
      <c r="O188" s="28"/>
      <c r="P188" s="28"/>
      <c r="Q188" s="29"/>
      <c r="R188" s="26"/>
      <c r="S188" s="26"/>
      <c r="T188" s="26"/>
      <c r="U188" s="28"/>
      <c r="V188" s="26"/>
      <c r="W188" s="26"/>
      <c r="X188" s="26"/>
    </row>
    <row r="189" spans="1:24" ht="41.75" customHeight="1" x14ac:dyDescent="0.15">
      <c r="A189" s="25"/>
      <c r="B189" s="26"/>
      <c r="C189" s="26"/>
      <c r="D189" s="26"/>
      <c r="E189" s="25"/>
      <c r="F189" s="25"/>
      <c r="G189" s="26"/>
      <c r="H189" s="26"/>
      <c r="I189" s="26"/>
      <c r="J189" s="27"/>
      <c r="K189" s="27"/>
      <c r="L189" s="27"/>
      <c r="M189" s="28"/>
      <c r="N189" s="28"/>
      <c r="O189" s="28"/>
      <c r="P189" s="28"/>
      <c r="Q189" s="29"/>
      <c r="R189" s="26"/>
      <c r="S189" s="26"/>
      <c r="T189" s="26"/>
      <c r="U189" s="28"/>
      <c r="V189" s="26"/>
      <c r="W189" s="26"/>
      <c r="X189" s="26"/>
    </row>
    <row r="190" spans="1:24" ht="41.75" customHeight="1" x14ac:dyDescent="0.15">
      <c r="A190" s="30"/>
      <c r="B190" s="31"/>
      <c r="C190" s="31"/>
      <c r="D190" s="31"/>
      <c r="E190" s="30"/>
      <c r="F190" s="30"/>
      <c r="G190" s="31"/>
      <c r="H190" s="31"/>
      <c r="I190" s="31"/>
      <c r="J190" s="32"/>
      <c r="K190" s="32"/>
      <c r="L190" s="32"/>
      <c r="M190" s="33"/>
      <c r="N190" s="33"/>
      <c r="O190" s="33"/>
      <c r="P190" s="33"/>
      <c r="Q190" s="34"/>
      <c r="R190" s="31"/>
      <c r="S190" s="31"/>
      <c r="T190" s="31"/>
      <c r="U190" s="33"/>
      <c r="V190" s="31"/>
      <c r="W190" s="31"/>
      <c r="X190" s="31"/>
    </row>
    <row r="191" spans="1:24" ht="28.25" customHeight="1" x14ac:dyDescent="0.15">
      <c r="A191" s="30"/>
      <c r="B191" s="31"/>
      <c r="C191" s="31"/>
      <c r="D191" s="31"/>
      <c r="E191" s="30"/>
      <c r="F191" s="30"/>
      <c r="G191" s="31"/>
      <c r="H191" s="31"/>
      <c r="I191" s="31"/>
      <c r="J191" s="32"/>
      <c r="K191" s="32"/>
      <c r="L191" s="32"/>
      <c r="M191" s="33"/>
      <c r="N191" s="33"/>
      <c r="O191" s="33"/>
      <c r="P191" s="33"/>
      <c r="Q191" s="34"/>
      <c r="R191" s="31"/>
      <c r="S191" s="31"/>
      <c r="T191" s="31"/>
      <c r="U191" s="33"/>
      <c r="V191" s="31"/>
      <c r="W191" s="31"/>
      <c r="X191" s="31"/>
    </row>
    <row r="192" spans="1:24" ht="28.25" customHeight="1" x14ac:dyDescent="0.15">
      <c r="A192" s="30"/>
      <c r="B192" s="31"/>
      <c r="C192" s="31"/>
      <c r="D192" s="31"/>
      <c r="E192" s="30"/>
      <c r="F192" s="30"/>
      <c r="G192" s="31"/>
      <c r="H192" s="31"/>
      <c r="I192" s="31"/>
      <c r="J192" s="32"/>
      <c r="K192" s="32"/>
      <c r="L192" s="32"/>
      <c r="M192" s="33"/>
      <c r="N192" s="33"/>
      <c r="O192" s="33"/>
      <c r="P192" s="33"/>
      <c r="Q192" s="34"/>
      <c r="R192" s="31"/>
      <c r="S192" s="31"/>
      <c r="T192" s="31"/>
      <c r="U192" s="33"/>
      <c r="V192" s="31"/>
      <c r="W192" s="31"/>
      <c r="X192" s="31"/>
    </row>
    <row r="193" spans="1:24" ht="28.25" customHeight="1" x14ac:dyDescent="0.15">
      <c r="A193" s="30"/>
      <c r="B193" s="31"/>
      <c r="C193" s="31"/>
      <c r="D193" s="31"/>
      <c r="E193" s="30"/>
      <c r="F193" s="30"/>
      <c r="G193" s="31"/>
      <c r="H193" s="31"/>
      <c r="I193" s="31"/>
      <c r="J193" s="32"/>
      <c r="K193" s="32"/>
      <c r="L193" s="32"/>
      <c r="M193" s="33"/>
      <c r="N193" s="33"/>
      <c r="O193" s="33"/>
      <c r="P193" s="33"/>
      <c r="Q193" s="34"/>
      <c r="R193" s="31"/>
      <c r="S193" s="31"/>
      <c r="T193" s="31"/>
      <c r="U193" s="33"/>
      <c r="V193" s="31"/>
      <c r="W193" s="31"/>
      <c r="X193" s="31"/>
    </row>
    <row r="194" spans="1:24" ht="28.25" customHeight="1" x14ac:dyDescent="0.15">
      <c r="A194" s="30"/>
      <c r="B194" s="31"/>
      <c r="C194" s="31"/>
      <c r="D194" s="31"/>
      <c r="E194" s="30"/>
      <c r="F194" s="30"/>
      <c r="G194" s="31"/>
      <c r="H194" s="31"/>
      <c r="I194" s="31"/>
      <c r="J194" s="32"/>
      <c r="K194" s="32"/>
      <c r="L194" s="32"/>
      <c r="M194" s="33"/>
      <c r="N194" s="33"/>
      <c r="O194" s="33"/>
      <c r="P194" s="33"/>
      <c r="Q194" s="34"/>
      <c r="R194" s="31"/>
      <c r="S194" s="31"/>
      <c r="T194" s="31"/>
      <c r="U194" s="33"/>
      <c r="V194" s="31"/>
      <c r="W194" s="31"/>
      <c r="X194" s="31"/>
    </row>
    <row r="195" spans="1:24" ht="28.25" customHeight="1" x14ac:dyDescent="0.15">
      <c r="A195" s="30"/>
      <c r="B195" s="31"/>
      <c r="C195" s="31"/>
      <c r="D195" s="31"/>
      <c r="E195" s="30"/>
      <c r="F195" s="30"/>
      <c r="G195" s="31"/>
      <c r="H195" s="31"/>
      <c r="I195" s="31"/>
      <c r="J195" s="32"/>
      <c r="K195" s="32"/>
      <c r="L195" s="32"/>
      <c r="M195" s="33"/>
      <c r="N195" s="33"/>
      <c r="O195" s="33"/>
      <c r="P195" s="33"/>
      <c r="Q195" s="34"/>
      <c r="R195" s="31"/>
      <c r="S195" s="31"/>
      <c r="T195" s="31"/>
      <c r="U195" s="33"/>
      <c r="V195" s="31"/>
      <c r="W195" s="31"/>
      <c r="X195" s="31"/>
    </row>
    <row r="196" spans="1:24" ht="41.75" customHeight="1" x14ac:dyDescent="0.15">
      <c r="A196" s="30"/>
      <c r="B196" s="31"/>
      <c r="C196" s="31"/>
      <c r="D196" s="31"/>
      <c r="E196" s="30"/>
      <c r="F196" s="30"/>
      <c r="G196" s="31"/>
      <c r="H196" s="31"/>
      <c r="I196" s="31"/>
      <c r="J196" s="32"/>
      <c r="K196" s="32"/>
      <c r="L196" s="32"/>
      <c r="M196" s="33"/>
      <c r="N196" s="33"/>
      <c r="O196" s="33"/>
      <c r="P196" s="33"/>
      <c r="Q196" s="34"/>
      <c r="R196" s="31"/>
      <c r="S196" s="31"/>
      <c r="T196" s="31"/>
      <c r="U196" s="33"/>
      <c r="V196" s="31"/>
      <c r="W196" s="31"/>
      <c r="X196" s="31"/>
    </row>
    <row r="197" spans="1:24" ht="41.75" customHeight="1" x14ac:dyDescent="0.15">
      <c r="A197" s="30"/>
      <c r="B197" s="31"/>
      <c r="C197" s="31"/>
      <c r="D197" s="31"/>
      <c r="E197" s="30"/>
      <c r="F197" s="30"/>
      <c r="G197" s="31"/>
      <c r="H197" s="31"/>
      <c r="I197" s="31"/>
      <c r="J197" s="32"/>
      <c r="K197" s="32"/>
      <c r="L197" s="32"/>
      <c r="M197" s="33"/>
      <c r="N197" s="33"/>
      <c r="O197" s="33"/>
      <c r="P197" s="33"/>
      <c r="Q197" s="34"/>
      <c r="R197" s="31"/>
      <c r="S197" s="31"/>
      <c r="T197" s="31"/>
      <c r="U197" s="33"/>
      <c r="V197" s="31"/>
      <c r="W197" s="31"/>
      <c r="X197" s="31"/>
    </row>
    <row r="198" spans="1:24" ht="28.25" customHeight="1" x14ac:dyDescent="0.15">
      <c r="A198" s="30"/>
      <c r="B198" s="31"/>
      <c r="C198" s="31"/>
      <c r="D198" s="31"/>
      <c r="E198" s="30"/>
      <c r="F198" s="30"/>
      <c r="G198" s="31"/>
      <c r="H198" s="31"/>
      <c r="I198" s="31"/>
      <c r="J198" s="32"/>
      <c r="K198" s="32"/>
      <c r="L198" s="32"/>
      <c r="M198" s="33"/>
      <c r="N198" s="33"/>
      <c r="O198" s="33"/>
      <c r="P198" s="33"/>
      <c r="Q198" s="34"/>
      <c r="R198" s="31"/>
      <c r="S198" s="31"/>
      <c r="T198" s="31"/>
      <c r="U198" s="33"/>
      <c r="V198" s="31"/>
      <c r="W198" s="31"/>
      <c r="X198" s="31"/>
    </row>
    <row r="199" spans="1:24" ht="41.75" customHeight="1" x14ac:dyDescent="0.15">
      <c r="A199" s="30"/>
      <c r="B199" s="31"/>
      <c r="C199" s="31"/>
      <c r="D199" s="31"/>
      <c r="E199" s="30"/>
      <c r="F199" s="30"/>
      <c r="G199" s="31"/>
      <c r="H199" s="31"/>
      <c r="I199" s="31"/>
      <c r="J199" s="32"/>
      <c r="K199" s="32"/>
      <c r="L199" s="32"/>
      <c r="M199" s="33"/>
      <c r="N199" s="33"/>
      <c r="O199" s="33"/>
      <c r="P199" s="33"/>
      <c r="Q199" s="34"/>
      <c r="R199" s="31"/>
      <c r="S199" s="31"/>
      <c r="T199" s="31"/>
      <c r="U199" s="33"/>
      <c r="V199" s="31"/>
      <c r="W199" s="31"/>
      <c r="X199" s="31"/>
    </row>
    <row r="200" spans="1:24" ht="41.75" customHeight="1" x14ac:dyDescent="0.15">
      <c r="A200" s="30"/>
      <c r="B200" s="31"/>
      <c r="C200" s="31"/>
      <c r="D200" s="31"/>
      <c r="E200" s="30"/>
      <c r="F200" s="30"/>
      <c r="G200" s="31"/>
      <c r="H200" s="31"/>
      <c r="I200" s="31"/>
      <c r="J200" s="32"/>
      <c r="K200" s="32"/>
      <c r="L200" s="32"/>
      <c r="M200" s="33"/>
      <c r="N200" s="33"/>
      <c r="O200" s="33"/>
      <c r="P200" s="33"/>
      <c r="Q200" s="34"/>
      <c r="R200" s="31"/>
      <c r="S200" s="31"/>
      <c r="T200" s="31"/>
      <c r="U200" s="33"/>
      <c r="V200" s="31"/>
      <c r="W200" s="31"/>
      <c r="X200" s="31"/>
    </row>
    <row r="201" spans="1:24" ht="28.25" customHeight="1" x14ac:dyDescent="0.15">
      <c r="A201" s="30"/>
      <c r="B201" s="31"/>
      <c r="C201" s="31"/>
      <c r="D201" s="31"/>
      <c r="E201" s="30"/>
      <c r="F201" s="30"/>
      <c r="G201" s="31"/>
      <c r="H201" s="31"/>
      <c r="I201" s="31"/>
      <c r="J201" s="32"/>
      <c r="K201" s="32"/>
      <c r="L201" s="32"/>
      <c r="M201" s="33"/>
      <c r="N201" s="33"/>
      <c r="O201" s="33"/>
      <c r="P201" s="33"/>
      <c r="Q201" s="34"/>
      <c r="R201" s="31"/>
      <c r="S201" s="31"/>
      <c r="T201" s="31"/>
      <c r="U201" s="33"/>
      <c r="V201" s="31"/>
      <c r="W201" s="31"/>
      <c r="X201" s="31"/>
    </row>
    <row r="202" spans="1:24" ht="41.75" customHeight="1" x14ac:dyDescent="0.15">
      <c r="A202" s="30"/>
      <c r="B202" s="31"/>
      <c r="C202" s="31"/>
      <c r="D202" s="31"/>
      <c r="E202" s="30"/>
      <c r="F202" s="30"/>
      <c r="G202" s="31"/>
      <c r="H202" s="31"/>
      <c r="I202" s="31"/>
      <c r="J202" s="32"/>
      <c r="K202" s="32"/>
      <c r="L202" s="32"/>
      <c r="M202" s="33"/>
      <c r="N202" s="33"/>
      <c r="O202" s="33"/>
      <c r="P202" s="33"/>
      <c r="Q202" s="34"/>
      <c r="R202" s="31"/>
      <c r="S202" s="31"/>
      <c r="T202" s="31"/>
      <c r="U202" s="33"/>
      <c r="V202" s="31"/>
      <c r="W202" s="31"/>
      <c r="X202" s="31"/>
    </row>
    <row r="203" spans="1:24" ht="28.25" customHeight="1" x14ac:dyDescent="0.15">
      <c r="A203" s="30"/>
      <c r="B203" s="31"/>
      <c r="C203" s="31"/>
      <c r="D203" s="31"/>
      <c r="E203" s="30"/>
      <c r="F203" s="30"/>
      <c r="G203" s="31"/>
      <c r="H203" s="31"/>
      <c r="I203" s="31"/>
      <c r="J203" s="32"/>
      <c r="K203" s="32"/>
      <c r="L203" s="32"/>
      <c r="M203" s="33"/>
      <c r="N203" s="33"/>
      <c r="O203" s="33"/>
      <c r="P203" s="33"/>
      <c r="Q203" s="34"/>
      <c r="R203" s="31"/>
      <c r="S203" s="31"/>
      <c r="T203" s="31"/>
      <c r="U203" s="33"/>
      <c r="V203" s="31"/>
      <c r="W203" s="31"/>
      <c r="X203" s="31"/>
    </row>
    <row r="204" spans="1:24" ht="28.25" customHeight="1" x14ac:dyDescent="0.15">
      <c r="A204" s="30"/>
      <c r="B204" s="31"/>
      <c r="C204" s="31"/>
      <c r="D204" s="31"/>
      <c r="E204" s="30"/>
      <c r="F204" s="30"/>
      <c r="G204" s="31"/>
      <c r="H204" s="31"/>
      <c r="I204" s="31"/>
      <c r="J204" s="32"/>
      <c r="K204" s="32"/>
      <c r="L204" s="32"/>
      <c r="M204" s="33"/>
      <c r="N204" s="33"/>
      <c r="O204" s="33"/>
      <c r="P204" s="33"/>
      <c r="Q204" s="34"/>
      <c r="R204" s="31"/>
      <c r="S204" s="31"/>
      <c r="T204" s="31"/>
      <c r="U204" s="33"/>
      <c r="V204" s="31"/>
      <c r="W204" s="31"/>
      <c r="X204" s="31"/>
    </row>
    <row r="205" spans="1:24" ht="28.25" customHeight="1" x14ac:dyDescent="0.15">
      <c r="A205" s="30"/>
      <c r="B205" s="31"/>
      <c r="C205" s="31"/>
      <c r="D205" s="31"/>
      <c r="E205" s="30"/>
      <c r="F205" s="30"/>
      <c r="G205" s="31"/>
      <c r="H205" s="31"/>
      <c r="I205" s="31"/>
      <c r="J205" s="32"/>
      <c r="K205" s="32"/>
      <c r="L205" s="32"/>
      <c r="M205" s="33"/>
      <c r="N205" s="33"/>
      <c r="O205" s="33"/>
      <c r="P205" s="33"/>
      <c r="Q205" s="34"/>
      <c r="R205" s="31"/>
      <c r="S205" s="31"/>
      <c r="T205" s="31"/>
      <c r="U205" s="33"/>
      <c r="V205" s="31"/>
      <c r="W205" s="31"/>
      <c r="X205" s="31"/>
    </row>
    <row r="206" spans="1:24" ht="41.75" customHeight="1" x14ac:dyDescent="0.15">
      <c r="A206" s="30"/>
      <c r="B206" s="31"/>
      <c r="C206" s="31"/>
      <c r="D206" s="31"/>
      <c r="E206" s="30"/>
      <c r="F206" s="30"/>
      <c r="G206" s="31"/>
      <c r="H206" s="31"/>
      <c r="I206" s="31"/>
      <c r="J206" s="32"/>
      <c r="K206" s="32"/>
      <c r="L206" s="32"/>
      <c r="M206" s="33"/>
      <c r="N206" s="33"/>
      <c r="O206" s="33"/>
      <c r="P206" s="33"/>
      <c r="Q206" s="34"/>
      <c r="R206" s="31"/>
      <c r="S206" s="31"/>
      <c r="T206" s="31"/>
      <c r="U206" s="33"/>
      <c r="V206" s="31"/>
      <c r="W206" s="31"/>
      <c r="X206" s="31"/>
    </row>
    <row r="207" spans="1:24" ht="41.75" customHeight="1" x14ac:dyDescent="0.15">
      <c r="A207" s="30"/>
      <c r="B207" s="31"/>
      <c r="C207" s="31"/>
      <c r="D207" s="31"/>
      <c r="E207" s="30"/>
      <c r="F207" s="30"/>
      <c r="G207" s="31"/>
      <c r="H207" s="31"/>
      <c r="I207" s="31"/>
      <c r="J207" s="32"/>
      <c r="K207" s="32"/>
      <c r="L207" s="32"/>
      <c r="M207" s="33"/>
      <c r="N207" s="33"/>
      <c r="O207" s="33"/>
      <c r="P207" s="33"/>
      <c r="Q207" s="34"/>
      <c r="R207" s="31"/>
      <c r="S207" s="31"/>
      <c r="T207" s="31"/>
      <c r="U207" s="33"/>
      <c r="V207" s="31"/>
      <c r="W207" s="31"/>
      <c r="X207" s="31"/>
    </row>
    <row r="208" spans="1:24" ht="28.25" customHeight="1" x14ac:dyDescent="0.15">
      <c r="A208" s="25"/>
      <c r="B208" s="26"/>
      <c r="C208" s="26"/>
      <c r="D208" s="26"/>
      <c r="E208" s="25"/>
      <c r="F208" s="25"/>
      <c r="G208" s="26"/>
      <c r="H208" s="26"/>
      <c r="I208" s="26"/>
      <c r="J208" s="27"/>
      <c r="K208" s="27"/>
      <c r="L208" s="27"/>
      <c r="M208" s="28"/>
      <c r="N208" s="28"/>
      <c r="O208" s="28"/>
      <c r="P208" s="28"/>
      <c r="Q208" s="29"/>
      <c r="R208" s="26"/>
      <c r="S208" s="26"/>
      <c r="T208" s="26"/>
      <c r="U208" s="28"/>
      <c r="V208" s="26"/>
      <c r="W208" s="26"/>
      <c r="X208" s="26"/>
    </row>
    <row r="209" spans="1:24" ht="28.25" customHeight="1" x14ac:dyDescent="0.15">
      <c r="A209" s="25"/>
      <c r="B209" s="26"/>
      <c r="C209" s="26"/>
      <c r="D209" s="26"/>
      <c r="E209" s="25"/>
      <c r="F209" s="25"/>
      <c r="G209" s="26"/>
      <c r="H209" s="26"/>
      <c r="I209" s="26"/>
      <c r="J209" s="27"/>
      <c r="K209" s="27"/>
      <c r="L209" s="27"/>
      <c r="M209" s="28"/>
      <c r="N209" s="28"/>
      <c r="O209" s="28"/>
      <c r="P209" s="28"/>
      <c r="Q209" s="29"/>
      <c r="R209" s="26"/>
      <c r="S209" s="26"/>
      <c r="T209" s="26"/>
      <c r="U209" s="28"/>
      <c r="V209" s="26"/>
      <c r="W209" s="26"/>
      <c r="X209" s="26"/>
    </row>
    <row r="210" spans="1:24" ht="28.25" customHeight="1" x14ac:dyDescent="0.15">
      <c r="A210" s="30"/>
      <c r="B210" s="31"/>
      <c r="C210" s="31"/>
      <c r="D210" s="31"/>
      <c r="E210" s="30"/>
      <c r="F210" s="30"/>
      <c r="G210" s="31"/>
      <c r="H210" s="31"/>
      <c r="I210" s="31"/>
      <c r="J210" s="32"/>
      <c r="K210" s="32"/>
      <c r="L210" s="32"/>
      <c r="M210" s="33"/>
      <c r="N210" s="33"/>
      <c r="O210" s="33"/>
      <c r="P210" s="33"/>
      <c r="Q210" s="34"/>
      <c r="R210" s="31"/>
      <c r="S210" s="31"/>
      <c r="T210" s="31"/>
      <c r="U210" s="33"/>
      <c r="V210" s="31"/>
      <c r="W210" s="31"/>
      <c r="X210" s="31"/>
    </row>
    <row r="211" spans="1:24" ht="28.25" customHeight="1" x14ac:dyDescent="0.15">
      <c r="A211" s="30"/>
      <c r="B211" s="31"/>
      <c r="C211" s="31"/>
      <c r="D211" s="31"/>
      <c r="E211" s="30"/>
      <c r="F211" s="30"/>
      <c r="G211" s="31"/>
      <c r="H211" s="31"/>
      <c r="I211" s="31"/>
      <c r="J211" s="32"/>
      <c r="K211" s="32"/>
      <c r="L211" s="32"/>
      <c r="M211" s="33"/>
      <c r="N211" s="33"/>
      <c r="O211" s="33"/>
      <c r="P211" s="33"/>
      <c r="Q211" s="34"/>
      <c r="R211" s="31"/>
      <c r="S211" s="31"/>
      <c r="T211" s="31"/>
      <c r="U211" s="33"/>
      <c r="V211" s="31"/>
      <c r="W211" s="31"/>
      <c r="X211" s="31"/>
    </row>
    <row r="212" spans="1:24" ht="28.25" customHeight="1" x14ac:dyDescent="0.15">
      <c r="A212" s="30"/>
      <c r="B212" s="31"/>
      <c r="C212" s="31"/>
      <c r="D212" s="31"/>
      <c r="E212" s="30"/>
      <c r="F212" s="30"/>
      <c r="G212" s="31"/>
      <c r="H212" s="31"/>
      <c r="I212" s="31"/>
      <c r="J212" s="32"/>
      <c r="K212" s="32"/>
      <c r="L212" s="32"/>
      <c r="M212" s="33"/>
      <c r="N212" s="33"/>
      <c r="O212" s="33"/>
      <c r="P212" s="33"/>
      <c r="Q212" s="34"/>
      <c r="R212" s="31"/>
      <c r="S212" s="31"/>
      <c r="T212" s="31"/>
      <c r="U212" s="33"/>
      <c r="V212" s="31"/>
      <c r="W212" s="31"/>
      <c r="X212" s="31"/>
    </row>
    <row r="213" spans="1:24" ht="28.25" customHeight="1" x14ac:dyDescent="0.15">
      <c r="A213" s="30"/>
      <c r="B213" s="31"/>
      <c r="C213" s="31"/>
      <c r="D213" s="31"/>
      <c r="E213" s="30"/>
      <c r="F213" s="30"/>
      <c r="G213" s="31"/>
      <c r="H213" s="31"/>
      <c r="I213" s="31"/>
      <c r="J213" s="32"/>
      <c r="K213" s="32"/>
      <c r="L213" s="32"/>
      <c r="M213" s="33"/>
      <c r="N213" s="33"/>
      <c r="O213" s="33"/>
      <c r="P213" s="33"/>
      <c r="Q213" s="34"/>
      <c r="R213" s="31"/>
      <c r="S213" s="31"/>
      <c r="T213" s="31"/>
      <c r="U213" s="33"/>
      <c r="V213" s="31"/>
      <c r="W213" s="31"/>
      <c r="X213" s="31"/>
    </row>
    <row r="214" spans="1:24" ht="28.25" customHeight="1" x14ac:dyDescent="0.15">
      <c r="A214" s="30"/>
      <c r="B214" s="31"/>
      <c r="C214" s="31"/>
      <c r="D214" s="31"/>
      <c r="E214" s="30"/>
      <c r="F214" s="30"/>
      <c r="G214" s="31"/>
      <c r="H214" s="31"/>
      <c r="I214" s="31"/>
      <c r="J214" s="32"/>
      <c r="K214" s="32"/>
      <c r="L214" s="32"/>
      <c r="M214" s="33"/>
      <c r="N214" s="33"/>
      <c r="O214" s="33"/>
      <c r="P214" s="33"/>
      <c r="Q214" s="34"/>
      <c r="R214" s="31"/>
      <c r="S214" s="31"/>
      <c r="T214" s="31"/>
      <c r="U214" s="33"/>
      <c r="V214" s="31"/>
      <c r="W214" s="31"/>
      <c r="X214" s="31"/>
    </row>
    <row r="215" spans="1:24" ht="28.25" customHeight="1" x14ac:dyDescent="0.15">
      <c r="A215" s="25"/>
      <c r="B215" s="26"/>
      <c r="C215" s="26"/>
      <c r="D215" s="26"/>
      <c r="E215" s="25"/>
      <c r="F215" s="25"/>
      <c r="G215" s="26"/>
      <c r="H215" s="26"/>
      <c r="I215" s="26"/>
      <c r="J215" s="27"/>
      <c r="K215" s="27"/>
      <c r="L215" s="27"/>
      <c r="M215" s="28"/>
      <c r="N215" s="28"/>
      <c r="O215" s="28"/>
      <c r="P215" s="28"/>
      <c r="Q215" s="29"/>
      <c r="R215" s="26"/>
      <c r="S215" s="26"/>
      <c r="T215" s="26"/>
      <c r="U215" s="28"/>
      <c r="V215" s="26"/>
      <c r="W215" s="26"/>
      <c r="X215" s="26"/>
    </row>
    <row r="216" spans="1:24" ht="28.25" customHeight="1" x14ac:dyDescent="0.15">
      <c r="A216" s="30"/>
      <c r="B216" s="31"/>
      <c r="C216" s="31"/>
      <c r="D216" s="31"/>
      <c r="E216" s="30"/>
      <c r="F216" s="30"/>
      <c r="G216" s="31"/>
      <c r="H216" s="31"/>
      <c r="I216" s="31"/>
      <c r="J216" s="32"/>
      <c r="K216" s="32"/>
      <c r="L216" s="32"/>
      <c r="M216" s="33"/>
      <c r="N216" s="33"/>
      <c r="O216" s="33"/>
      <c r="P216" s="33"/>
      <c r="Q216" s="34"/>
      <c r="R216" s="31"/>
      <c r="S216" s="31"/>
      <c r="T216" s="31"/>
      <c r="U216" s="33"/>
      <c r="V216" s="31"/>
      <c r="W216" s="31"/>
      <c r="X216" s="31"/>
    </row>
    <row r="217" spans="1:24" ht="28.25" customHeight="1" x14ac:dyDescent="0.15">
      <c r="A217" s="30"/>
      <c r="B217" s="31"/>
      <c r="C217" s="31"/>
      <c r="D217" s="31"/>
      <c r="E217" s="30"/>
      <c r="F217" s="30"/>
      <c r="G217" s="31"/>
      <c r="H217" s="31"/>
      <c r="I217" s="31"/>
      <c r="J217" s="32"/>
      <c r="K217" s="32"/>
      <c r="L217" s="32"/>
      <c r="M217" s="33"/>
      <c r="N217" s="33"/>
      <c r="O217" s="33"/>
      <c r="P217" s="33"/>
      <c r="Q217" s="34"/>
      <c r="R217" s="31"/>
      <c r="S217" s="31"/>
      <c r="T217" s="31"/>
      <c r="U217" s="33"/>
      <c r="V217" s="31"/>
      <c r="W217" s="31"/>
      <c r="X217" s="31"/>
    </row>
    <row r="218" spans="1:24" ht="28.25" customHeight="1" x14ac:dyDescent="0.15">
      <c r="A218" s="25"/>
      <c r="B218" s="26"/>
      <c r="C218" s="26"/>
      <c r="D218" s="26"/>
      <c r="E218" s="25"/>
      <c r="F218" s="25"/>
      <c r="G218" s="26"/>
      <c r="H218" s="26"/>
      <c r="I218" s="26"/>
      <c r="J218" s="27"/>
      <c r="K218" s="27"/>
      <c r="L218" s="27"/>
      <c r="M218" s="28"/>
      <c r="N218" s="28"/>
      <c r="O218" s="28"/>
      <c r="P218" s="28"/>
      <c r="Q218" s="29"/>
      <c r="R218" s="26"/>
      <c r="S218" s="26"/>
      <c r="T218" s="26"/>
      <c r="U218" s="28"/>
      <c r="V218" s="26"/>
      <c r="W218" s="26"/>
      <c r="X218" s="26"/>
    </row>
    <row r="219" spans="1:24" ht="41.75" customHeight="1" x14ac:dyDescent="0.15">
      <c r="A219" s="25"/>
      <c r="B219" s="26"/>
      <c r="C219" s="26"/>
      <c r="D219" s="26"/>
      <c r="E219" s="25"/>
      <c r="F219" s="25"/>
      <c r="G219" s="26"/>
      <c r="H219" s="26"/>
      <c r="I219" s="26"/>
      <c r="J219" s="27"/>
      <c r="K219" s="27"/>
      <c r="L219" s="27"/>
      <c r="M219" s="28"/>
      <c r="N219" s="28"/>
      <c r="O219" s="28"/>
      <c r="P219" s="28"/>
      <c r="Q219" s="29"/>
      <c r="R219" s="26"/>
      <c r="S219" s="26"/>
      <c r="T219" s="26"/>
      <c r="U219" s="28"/>
      <c r="V219" s="26"/>
      <c r="W219" s="26"/>
      <c r="X219" s="26"/>
    </row>
    <row r="220" spans="1:24" ht="41.75" customHeight="1" x14ac:dyDescent="0.15">
      <c r="A220" s="25"/>
      <c r="B220" s="26"/>
      <c r="C220" s="26"/>
      <c r="D220" s="26"/>
      <c r="E220" s="25"/>
      <c r="F220" s="25"/>
      <c r="G220" s="26"/>
      <c r="H220" s="26"/>
      <c r="I220" s="26"/>
      <c r="J220" s="27"/>
      <c r="K220" s="27"/>
      <c r="L220" s="27"/>
      <c r="M220" s="28"/>
      <c r="N220" s="28"/>
      <c r="O220" s="28"/>
      <c r="P220" s="28"/>
      <c r="Q220" s="29"/>
      <c r="R220" s="26"/>
      <c r="S220" s="26"/>
      <c r="T220" s="26"/>
      <c r="U220" s="28"/>
      <c r="V220" s="26"/>
      <c r="W220" s="26"/>
      <c r="X220" s="26"/>
    </row>
    <row r="221" spans="1:24" ht="28.25" customHeight="1" x14ac:dyDescent="0.15">
      <c r="A221" s="30"/>
      <c r="B221" s="31"/>
      <c r="C221" s="31"/>
      <c r="D221" s="31"/>
      <c r="E221" s="30"/>
      <c r="F221" s="30"/>
      <c r="G221" s="31"/>
      <c r="H221" s="31"/>
      <c r="I221" s="31"/>
      <c r="J221" s="32"/>
      <c r="K221" s="32"/>
      <c r="L221" s="32"/>
      <c r="M221" s="33"/>
      <c r="N221" s="33"/>
      <c r="O221" s="33"/>
      <c r="P221" s="33"/>
      <c r="Q221" s="34"/>
      <c r="R221" s="31"/>
      <c r="S221" s="31"/>
      <c r="T221" s="31"/>
      <c r="U221" s="33"/>
      <c r="V221" s="31"/>
      <c r="W221" s="31"/>
      <c r="X221" s="31"/>
    </row>
    <row r="222" spans="1:24" ht="28.25" customHeight="1" x14ac:dyDescent="0.15">
      <c r="A222" s="30"/>
      <c r="B222" s="31"/>
      <c r="C222" s="31"/>
      <c r="D222" s="31"/>
      <c r="E222" s="30"/>
      <c r="F222" s="30"/>
      <c r="G222" s="31"/>
      <c r="H222" s="31"/>
      <c r="I222" s="31"/>
      <c r="J222" s="32"/>
      <c r="K222" s="32"/>
      <c r="L222" s="32"/>
      <c r="M222" s="33"/>
      <c r="N222" s="33"/>
      <c r="O222" s="33"/>
      <c r="P222" s="33"/>
      <c r="Q222" s="34"/>
      <c r="R222" s="31"/>
      <c r="S222" s="31"/>
      <c r="T222" s="31"/>
      <c r="U222" s="33"/>
      <c r="V222" s="31"/>
      <c r="W222" s="31"/>
      <c r="X222" s="31"/>
    </row>
    <row r="223" spans="1:24" ht="28.25" customHeight="1" x14ac:dyDescent="0.15">
      <c r="A223" s="30"/>
      <c r="B223" s="31"/>
      <c r="C223" s="31"/>
      <c r="D223" s="31"/>
      <c r="E223" s="30"/>
      <c r="F223" s="30"/>
      <c r="G223" s="31"/>
      <c r="H223" s="31"/>
      <c r="I223" s="31"/>
      <c r="J223" s="32"/>
      <c r="K223" s="32"/>
      <c r="L223" s="32"/>
      <c r="M223" s="33"/>
      <c r="N223" s="33"/>
      <c r="O223" s="33"/>
      <c r="P223" s="33"/>
      <c r="Q223" s="34"/>
      <c r="R223" s="31"/>
      <c r="S223" s="31"/>
      <c r="T223" s="31"/>
      <c r="U223" s="33"/>
      <c r="V223" s="31"/>
      <c r="W223" s="31"/>
      <c r="X223" s="31"/>
    </row>
    <row r="224" spans="1:24" ht="28.25" customHeight="1" x14ac:dyDescent="0.15">
      <c r="A224" s="30"/>
      <c r="B224" s="31"/>
      <c r="C224" s="31"/>
      <c r="D224" s="31"/>
      <c r="E224" s="30"/>
      <c r="F224" s="30"/>
      <c r="G224" s="31"/>
      <c r="H224" s="31"/>
      <c r="I224" s="31"/>
      <c r="J224" s="32"/>
      <c r="K224" s="32"/>
      <c r="L224" s="32"/>
      <c r="M224" s="33"/>
      <c r="N224" s="33"/>
      <c r="O224" s="33"/>
      <c r="P224" s="33"/>
      <c r="Q224" s="34"/>
      <c r="R224" s="31"/>
      <c r="S224" s="31"/>
      <c r="T224" s="31"/>
      <c r="U224" s="33"/>
      <c r="V224" s="31"/>
      <c r="W224" s="31"/>
      <c r="X224" s="31"/>
    </row>
    <row r="225" spans="1:24" ht="28.25" customHeight="1" x14ac:dyDescent="0.15">
      <c r="A225" s="25"/>
      <c r="B225" s="26"/>
      <c r="C225" s="26"/>
      <c r="D225" s="26"/>
      <c r="E225" s="25"/>
      <c r="F225" s="25"/>
      <c r="G225" s="26"/>
      <c r="H225" s="26"/>
      <c r="I225" s="26"/>
      <c r="J225" s="27"/>
      <c r="K225" s="27"/>
      <c r="L225" s="27"/>
      <c r="M225" s="28"/>
      <c r="N225" s="28"/>
      <c r="O225" s="28"/>
      <c r="P225" s="28"/>
      <c r="Q225" s="29"/>
      <c r="R225" s="26"/>
      <c r="S225" s="26"/>
      <c r="T225" s="26"/>
      <c r="U225" s="28"/>
      <c r="V225" s="26"/>
      <c r="W225" s="26"/>
      <c r="X225" s="26"/>
    </row>
    <row r="226" spans="1:24" ht="41.75" customHeight="1" x14ac:dyDescent="0.15">
      <c r="A226" s="30"/>
      <c r="B226" s="31"/>
      <c r="C226" s="31"/>
      <c r="D226" s="31"/>
      <c r="E226" s="30"/>
      <c r="F226" s="30"/>
      <c r="G226" s="31"/>
      <c r="H226" s="31"/>
      <c r="I226" s="31"/>
      <c r="J226" s="32"/>
      <c r="K226" s="32"/>
      <c r="L226" s="32"/>
      <c r="M226" s="33"/>
      <c r="N226" s="33"/>
      <c r="O226" s="33"/>
      <c r="P226" s="33"/>
      <c r="Q226" s="34"/>
      <c r="R226" s="31"/>
      <c r="S226" s="31"/>
      <c r="T226" s="31"/>
      <c r="U226" s="33"/>
      <c r="V226" s="31"/>
      <c r="W226" s="31"/>
      <c r="X226" s="31"/>
    </row>
    <row r="227" spans="1:24" ht="41.75" customHeight="1" x14ac:dyDescent="0.15">
      <c r="A227" s="30"/>
      <c r="B227" s="31"/>
      <c r="C227" s="31"/>
      <c r="D227" s="31"/>
      <c r="E227" s="30"/>
      <c r="F227" s="30"/>
      <c r="G227" s="31"/>
      <c r="H227" s="31"/>
      <c r="I227" s="31"/>
      <c r="J227" s="32"/>
      <c r="K227" s="32"/>
      <c r="L227" s="32"/>
      <c r="M227" s="33"/>
      <c r="N227" s="33"/>
      <c r="O227" s="33"/>
      <c r="P227" s="33"/>
      <c r="Q227" s="34"/>
      <c r="R227" s="31"/>
      <c r="S227" s="31"/>
      <c r="T227" s="31"/>
      <c r="U227" s="33"/>
      <c r="V227" s="31"/>
      <c r="W227" s="31"/>
      <c r="X227" s="31"/>
    </row>
    <row r="228" spans="1:24" ht="28.25" customHeight="1" x14ac:dyDescent="0.15">
      <c r="A228" s="30"/>
      <c r="B228" s="31"/>
      <c r="C228" s="31"/>
      <c r="D228" s="31"/>
      <c r="E228" s="30"/>
      <c r="F228" s="30"/>
      <c r="G228" s="31"/>
      <c r="H228" s="31"/>
      <c r="I228" s="31"/>
      <c r="J228" s="32"/>
      <c r="K228" s="32"/>
      <c r="L228" s="32"/>
      <c r="M228" s="33"/>
      <c r="N228" s="33"/>
      <c r="O228" s="33"/>
      <c r="P228" s="33"/>
      <c r="Q228" s="34"/>
      <c r="R228" s="31"/>
      <c r="S228" s="31"/>
      <c r="T228" s="31"/>
      <c r="U228" s="33"/>
      <c r="V228" s="31"/>
      <c r="W228" s="31"/>
      <c r="X228" s="31"/>
    </row>
    <row r="229" spans="1:24" ht="41.75" customHeight="1" x14ac:dyDescent="0.15">
      <c r="A229" s="30"/>
      <c r="B229" s="31"/>
      <c r="C229" s="31"/>
      <c r="D229" s="31"/>
      <c r="E229" s="30"/>
      <c r="F229" s="30"/>
      <c r="G229" s="31"/>
      <c r="H229" s="31"/>
      <c r="I229" s="31"/>
      <c r="J229" s="32"/>
      <c r="K229" s="32"/>
      <c r="L229" s="32"/>
      <c r="M229" s="33"/>
      <c r="N229" s="33"/>
      <c r="O229" s="33"/>
      <c r="P229" s="33"/>
      <c r="Q229" s="34"/>
      <c r="R229" s="31"/>
      <c r="S229" s="31"/>
      <c r="T229" s="31"/>
      <c r="U229" s="33"/>
      <c r="V229" s="31"/>
      <c r="W229" s="31"/>
      <c r="X229" s="31"/>
    </row>
    <row r="230" spans="1:24" ht="41.75" customHeight="1" x14ac:dyDescent="0.15">
      <c r="A230" s="30"/>
      <c r="B230" s="31"/>
      <c r="C230" s="31"/>
      <c r="D230" s="31"/>
      <c r="E230" s="30"/>
      <c r="F230" s="30"/>
      <c r="G230" s="31"/>
      <c r="H230" s="31"/>
      <c r="I230" s="31"/>
      <c r="J230" s="32"/>
      <c r="K230" s="32"/>
      <c r="L230" s="32"/>
      <c r="M230" s="33"/>
      <c r="N230" s="33"/>
      <c r="O230" s="33"/>
      <c r="P230" s="33"/>
      <c r="Q230" s="34"/>
      <c r="R230" s="31"/>
      <c r="S230" s="31"/>
      <c r="T230" s="31"/>
      <c r="U230" s="33"/>
      <c r="V230" s="31"/>
      <c r="W230" s="31"/>
      <c r="X230" s="31"/>
    </row>
    <row r="231" spans="1:24" ht="28.25" customHeight="1" x14ac:dyDescent="0.15">
      <c r="A231" s="30"/>
      <c r="B231" s="31"/>
      <c r="C231" s="31"/>
      <c r="D231" s="31"/>
      <c r="E231" s="30"/>
      <c r="F231" s="30"/>
      <c r="G231" s="31"/>
      <c r="H231" s="31"/>
      <c r="I231" s="31"/>
      <c r="J231" s="32"/>
      <c r="K231" s="32"/>
      <c r="L231" s="32"/>
      <c r="M231" s="33"/>
      <c r="N231" s="33"/>
      <c r="O231" s="33"/>
      <c r="P231" s="33"/>
      <c r="Q231" s="34"/>
      <c r="R231" s="31"/>
      <c r="S231" s="31"/>
      <c r="T231" s="31"/>
      <c r="U231" s="33"/>
      <c r="V231" s="31"/>
      <c r="W231" s="31"/>
      <c r="X231" s="31"/>
    </row>
    <row r="232" spans="1:24" ht="41.75" customHeight="1" x14ac:dyDescent="0.15">
      <c r="A232" s="30"/>
      <c r="B232" s="31"/>
      <c r="C232" s="31"/>
      <c r="D232" s="31"/>
      <c r="E232" s="30"/>
      <c r="F232" s="30"/>
      <c r="G232" s="31"/>
      <c r="H232" s="31"/>
      <c r="I232" s="31"/>
      <c r="J232" s="32"/>
      <c r="K232" s="32"/>
      <c r="L232" s="32"/>
      <c r="M232" s="33"/>
      <c r="N232" s="33"/>
      <c r="O232" s="33"/>
      <c r="P232" s="33"/>
      <c r="Q232" s="34"/>
      <c r="R232" s="31"/>
      <c r="S232" s="31"/>
      <c r="T232" s="31"/>
      <c r="U232" s="33"/>
      <c r="V232" s="31"/>
      <c r="W232" s="31"/>
      <c r="X232" s="31"/>
    </row>
    <row r="233" spans="1:24" ht="28.25" customHeight="1" x14ac:dyDescent="0.15">
      <c r="A233" s="30"/>
      <c r="B233" s="31"/>
      <c r="C233" s="31"/>
      <c r="D233" s="31"/>
      <c r="E233" s="30"/>
      <c r="F233" s="30"/>
      <c r="G233" s="31"/>
      <c r="H233" s="31"/>
      <c r="I233" s="31"/>
      <c r="J233" s="32"/>
      <c r="K233" s="32"/>
      <c r="L233" s="32"/>
      <c r="M233" s="33"/>
      <c r="N233" s="33"/>
      <c r="O233" s="33"/>
      <c r="P233" s="33"/>
      <c r="Q233" s="34"/>
      <c r="R233" s="31"/>
      <c r="S233" s="31"/>
      <c r="T233" s="31"/>
      <c r="U233" s="33"/>
      <c r="V233" s="31"/>
      <c r="W233" s="31"/>
      <c r="X233" s="31"/>
    </row>
    <row r="234" spans="1:24" ht="28.25" customHeight="1" x14ac:dyDescent="0.15">
      <c r="A234" s="30"/>
      <c r="B234" s="31"/>
      <c r="C234" s="31"/>
      <c r="D234" s="31"/>
      <c r="E234" s="30"/>
      <c r="F234" s="30"/>
      <c r="G234" s="31"/>
      <c r="H234" s="31"/>
      <c r="I234" s="31"/>
      <c r="J234" s="32"/>
      <c r="K234" s="32"/>
      <c r="L234" s="32"/>
      <c r="M234" s="33"/>
      <c r="N234" s="33"/>
      <c r="O234" s="33"/>
      <c r="P234" s="33"/>
      <c r="Q234" s="34"/>
      <c r="R234" s="31"/>
      <c r="S234" s="31"/>
      <c r="T234" s="31"/>
      <c r="U234" s="33"/>
      <c r="V234" s="31"/>
      <c r="W234" s="31"/>
      <c r="X234" s="31"/>
    </row>
    <row r="235" spans="1:24" ht="28.25" customHeight="1" x14ac:dyDescent="0.15">
      <c r="A235" s="30"/>
      <c r="B235" s="31"/>
      <c r="C235" s="31"/>
      <c r="D235" s="31"/>
      <c r="E235" s="30"/>
      <c r="F235" s="30"/>
      <c r="G235" s="31"/>
      <c r="H235" s="31"/>
      <c r="I235" s="31"/>
      <c r="J235" s="32"/>
      <c r="K235" s="32"/>
      <c r="L235" s="32"/>
      <c r="M235" s="33"/>
      <c r="N235" s="33"/>
      <c r="O235" s="33"/>
      <c r="P235" s="33"/>
      <c r="Q235" s="34"/>
      <c r="R235" s="31"/>
      <c r="S235" s="31"/>
      <c r="T235" s="31"/>
      <c r="U235" s="33"/>
      <c r="V235" s="31"/>
      <c r="W235" s="31"/>
      <c r="X235" s="31"/>
    </row>
    <row r="236" spans="1:24" ht="41.75" customHeight="1" x14ac:dyDescent="0.15">
      <c r="A236" s="30"/>
      <c r="B236" s="31"/>
      <c r="C236" s="31"/>
      <c r="D236" s="31"/>
      <c r="E236" s="30"/>
      <c r="F236" s="30"/>
      <c r="G236" s="31"/>
      <c r="H236" s="31"/>
      <c r="I236" s="31"/>
      <c r="J236" s="32"/>
      <c r="K236" s="32"/>
      <c r="L236" s="32"/>
      <c r="M236" s="33"/>
      <c r="N236" s="33"/>
      <c r="O236" s="33"/>
      <c r="P236" s="33"/>
      <c r="Q236" s="34"/>
      <c r="R236" s="31"/>
      <c r="S236" s="31"/>
      <c r="T236" s="31"/>
      <c r="U236" s="33"/>
      <c r="V236" s="31"/>
      <c r="W236" s="31"/>
      <c r="X236" s="31"/>
    </row>
    <row r="237" spans="1:24" ht="41.75" customHeight="1" x14ac:dyDescent="0.15">
      <c r="A237" s="30"/>
      <c r="B237" s="31"/>
      <c r="C237" s="31"/>
      <c r="D237" s="31"/>
      <c r="E237" s="30"/>
      <c r="F237" s="30"/>
      <c r="G237" s="31"/>
      <c r="H237" s="31"/>
      <c r="I237" s="31"/>
      <c r="J237" s="32"/>
      <c r="K237" s="32"/>
      <c r="L237" s="32"/>
      <c r="M237" s="33"/>
      <c r="N237" s="33"/>
      <c r="O237" s="33"/>
      <c r="P237" s="33"/>
      <c r="Q237" s="34"/>
      <c r="R237" s="31"/>
      <c r="S237" s="31"/>
      <c r="T237" s="31"/>
      <c r="U237" s="33"/>
      <c r="V237" s="31"/>
      <c r="W237" s="31"/>
      <c r="X237" s="31"/>
    </row>
    <row r="238" spans="1:24" ht="28.25" customHeight="1" x14ac:dyDescent="0.15">
      <c r="A238" s="25"/>
      <c r="B238" s="26"/>
      <c r="C238" s="26"/>
      <c r="D238" s="26"/>
      <c r="E238" s="25"/>
      <c r="F238" s="25"/>
      <c r="G238" s="26"/>
      <c r="H238" s="26"/>
      <c r="I238" s="26"/>
      <c r="J238" s="27"/>
      <c r="K238" s="27"/>
      <c r="L238" s="27"/>
      <c r="M238" s="28"/>
      <c r="N238" s="28"/>
      <c r="O238" s="28"/>
      <c r="P238" s="28"/>
      <c r="Q238" s="29"/>
      <c r="R238" s="26"/>
      <c r="S238" s="26"/>
      <c r="T238" s="26"/>
      <c r="U238" s="28"/>
      <c r="V238" s="26"/>
      <c r="W238" s="26"/>
      <c r="X238" s="26"/>
    </row>
    <row r="239" spans="1:24" ht="28.25" customHeight="1" x14ac:dyDescent="0.15">
      <c r="A239" s="25"/>
      <c r="B239" s="26"/>
      <c r="C239" s="26"/>
      <c r="D239" s="26"/>
      <c r="E239" s="25"/>
      <c r="F239" s="25"/>
      <c r="G239" s="26"/>
      <c r="H239" s="26"/>
      <c r="I239" s="26"/>
      <c r="J239" s="27"/>
      <c r="K239" s="27"/>
      <c r="L239" s="27"/>
      <c r="M239" s="28"/>
      <c r="N239" s="28"/>
      <c r="O239" s="28"/>
      <c r="P239" s="28"/>
      <c r="Q239" s="29"/>
      <c r="R239" s="26"/>
      <c r="S239" s="26"/>
      <c r="T239" s="26"/>
      <c r="U239" s="28"/>
      <c r="V239" s="26"/>
      <c r="W239" s="26"/>
      <c r="X239" s="26"/>
    </row>
    <row r="240" spans="1:24" ht="28.25" customHeight="1" x14ac:dyDescent="0.15">
      <c r="A240" s="30"/>
      <c r="B240" s="31"/>
      <c r="C240" s="31"/>
      <c r="D240" s="31"/>
      <c r="E240" s="30"/>
      <c r="F240" s="30"/>
      <c r="G240" s="31"/>
      <c r="H240" s="31"/>
      <c r="I240" s="31"/>
      <c r="J240" s="32"/>
      <c r="K240" s="32"/>
      <c r="L240" s="32"/>
      <c r="M240" s="33"/>
      <c r="N240" s="33"/>
      <c r="O240" s="33"/>
      <c r="P240" s="33"/>
      <c r="Q240" s="34"/>
      <c r="R240" s="31"/>
      <c r="S240" s="31"/>
      <c r="T240" s="31"/>
      <c r="U240" s="33"/>
      <c r="V240" s="31"/>
      <c r="W240" s="31"/>
      <c r="X240" s="31"/>
    </row>
    <row r="241" spans="1:24" ht="28.25" customHeight="1" x14ac:dyDescent="0.15">
      <c r="A241" s="30"/>
      <c r="B241" s="31"/>
      <c r="C241" s="31"/>
      <c r="D241" s="31"/>
      <c r="E241" s="30"/>
      <c r="F241" s="30"/>
      <c r="G241" s="31"/>
      <c r="H241" s="31"/>
      <c r="I241" s="31"/>
      <c r="J241" s="32"/>
      <c r="K241" s="32"/>
      <c r="L241" s="32"/>
      <c r="M241" s="33"/>
      <c r="N241" s="33"/>
      <c r="O241" s="33"/>
      <c r="P241" s="33"/>
      <c r="Q241" s="34"/>
      <c r="R241" s="31"/>
      <c r="S241" s="31"/>
      <c r="T241" s="31"/>
      <c r="U241" s="33"/>
      <c r="V241" s="31"/>
      <c r="W241" s="31"/>
      <c r="X241" s="31"/>
    </row>
    <row r="242" spans="1:24" ht="28.25" customHeight="1" x14ac:dyDescent="0.15">
      <c r="A242" s="25"/>
      <c r="B242" s="26"/>
      <c r="C242" s="26"/>
      <c r="D242" s="26"/>
      <c r="E242" s="25"/>
      <c r="F242" s="25"/>
      <c r="G242" s="26"/>
      <c r="H242" s="26"/>
      <c r="I242" s="26"/>
      <c r="J242" s="27"/>
      <c r="K242" s="27"/>
      <c r="L242" s="27"/>
      <c r="M242" s="28"/>
      <c r="N242" s="28"/>
      <c r="O242" s="28"/>
      <c r="P242" s="28"/>
      <c r="Q242" s="29"/>
      <c r="R242" s="26"/>
      <c r="S242" s="26"/>
      <c r="T242" s="26"/>
      <c r="U242" s="28"/>
      <c r="V242" s="26"/>
      <c r="W242" s="26"/>
      <c r="X242" s="26"/>
    </row>
    <row r="243" spans="1:24" ht="28.25" customHeight="1" x14ac:dyDescent="0.15">
      <c r="A243" s="25"/>
      <c r="B243" s="26"/>
      <c r="C243" s="26"/>
      <c r="D243" s="26"/>
      <c r="E243" s="25"/>
      <c r="F243" s="25"/>
      <c r="G243" s="26"/>
      <c r="H243" s="26"/>
      <c r="I243" s="26"/>
      <c r="J243" s="27"/>
      <c r="K243" s="27"/>
      <c r="L243" s="27"/>
      <c r="M243" s="28"/>
      <c r="N243" s="28"/>
      <c r="O243" s="28"/>
      <c r="P243" s="28"/>
      <c r="Q243" s="29"/>
      <c r="R243" s="26"/>
      <c r="S243" s="26"/>
      <c r="T243" s="26"/>
      <c r="U243" s="28"/>
      <c r="V243" s="26"/>
      <c r="W243" s="26"/>
      <c r="X243" s="26"/>
    </row>
    <row r="244" spans="1:24" ht="28.25" customHeight="1" x14ac:dyDescent="0.15">
      <c r="A244" s="30"/>
      <c r="B244" s="31"/>
      <c r="C244" s="31"/>
      <c r="D244" s="31"/>
      <c r="E244" s="30"/>
      <c r="F244" s="30"/>
      <c r="G244" s="31"/>
      <c r="H244" s="31"/>
      <c r="I244" s="31"/>
      <c r="J244" s="32"/>
      <c r="K244" s="32"/>
      <c r="L244" s="32"/>
      <c r="M244" s="33"/>
      <c r="N244" s="33"/>
      <c r="O244" s="33"/>
      <c r="P244" s="33"/>
      <c r="Q244" s="34"/>
      <c r="R244" s="31"/>
      <c r="S244" s="31"/>
      <c r="T244" s="31"/>
      <c r="U244" s="33"/>
      <c r="V244" s="31"/>
      <c r="W244" s="31"/>
      <c r="X244" s="31"/>
    </row>
    <row r="245" spans="1:24" ht="28.25" customHeight="1" x14ac:dyDescent="0.15">
      <c r="A245" s="25"/>
      <c r="B245" s="26"/>
      <c r="C245" s="26"/>
      <c r="D245" s="26"/>
      <c r="E245" s="25"/>
      <c r="F245" s="25"/>
      <c r="G245" s="26"/>
      <c r="H245" s="26"/>
      <c r="I245" s="26"/>
      <c r="J245" s="27"/>
      <c r="K245" s="27"/>
      <c r="L245" s="27"/>
      <c r="M245" s="28"/>
      <c r="N245" s="28"/>
      <c r="O245" s="28"/>
      <c r="P245" s="28"/>
      <c r="Q245" s="29"/>
      <c r="R245" s="26"/>
      <c r="S245" s="26"/>
      <c r="T245" s="26"/>
      <c r="U245" s="28"/>
      <c r="V245" s="26"/>
      <c r="W245" s="26"/>
      <c r="X245" s="26"/>
    </row>
    <row r="246" spans="1:24" ht="28.25" customHeight="1" x14ac:dyDescent="0.15">
      <c r="A246" s="25"/>
      <c r="B246" s="26"/>
      <c r="C246" s="26"/>
      <c r="D246" s="26"/>
      <c r="E246" s="25"/>
      <c r="F246" s="25"/>
      <c r="G246" s="26"/>
      <c r="H246" s="26"/>
      <c r="I246" s="26"/>
      <c r="J246" s="27"/>
      <c r="K246" s="27"/>
      <c r="L246" s="27"/>
      <c r="M246" s="28"/>
      <c r="N246" s="28"/>
      <c r="O246" s="28"/>
      <c r="P246" s="28"/>
      <c r="Q246" s="29"/>
      <c r="R246" s="26"/>
      <c r="S246" s="26"/>
      <c r="T246" s="26"/>
      <c r="U246" s="28"/>
      <c r="V246" s="26"/>
      <c r="W246" s="26"/>
      <c r="X246" s="26"/>
    </row>
    <row r="247" spans="1:24" ht="28.25" customHeight="1" x14ac:dyDescent="0.15">
      <c r="A247" s="25"/>
      <c r="B247" s="26"/>
      <c r="C247" s="26"/>
      <c r="D247" s="26"/>
      <c r="E247" s="25"/>
      <c r="F247" s="25"/>
      <c r="G247" s="26"/>
      <c r="H247" s="26"/>
      <c r="I247" s="26"/>
      <c r="J247" s="27"/>
      <c r="K247" s="27"/>
      <c r="L247" s="27"/>
      <c r="M247" s="28"/>
      <c r="N247" s="28"/>
      <c r="O247" s="28"/>
      <c r="P247" s="28"/>
      <c r="Q247" s="29"/>
      <c r="R247" s="26"/>
      <c r="S247" s="26"/>
      <c r="T247" s="26"/>
      <c r="U247" s="28"/>
      <c r="V247" s="26"/>
      <c r="W247" s="26"/>
      <c r="X247" s="26"/>
    </row>
    <row r="248" spans="1:24" ht="28.25" customHeight="1" x14ac:dyDescent="0.15">
      <c r="A248" s="25"/>
      <c r="B248" s="26"/>
      <c r="C248" s="26"/>
      <c r="D248" s="26"/>
      <c r="E248" s="25"/>
      <c r="F248" s="25"/>
      <c r="G248" s="26"/>
      <c r="H248" s="26"/>
      <c r="I248" s="26"/>
      <c r="J248" s="27"/>
      <c r="K248" s="27"/>
      <c r="L248" s="27"/>
      <c r="M248" s="28"/>
      <c r="N248" s="28"/>
      <c r="O248" s="28"/>
      <c r="P248" s="28"/>
      <c r="Q248" s="29"/>
      <c r="R248" s="26"/>
      <c r="S248" s="26"/>
      <c r="T248" s="26"/>
      <c r="U248" s="28"/>
      <c r="V248" s="26"/>
      <c r="W248" s="26"/>
      <c r="X248" s="26"/>
    </row>
    <row r="249" spans="1:24" ht="41.75" customHeight="1" x14ac:dyDescent="0.15">
      <c r="A249" s="25"/>
      <c r="B249" s="26"/>
      <c r="C249" s="26"/>
      <c r="D249" s="26"/>
      <c r="E249" s="25"/>
      <c r="F249" s="25"/>
      <c r="G249" s="26"/>
      <c r="H249" s="26"/>
      <c r="I249" s="26"/>
      <c r="J249" s="27"/>
      <c r="K249" s="27"/>
      <c r="L249" s="27"/>
      <c r="M249" s="28"/>
      <c r="N249" s="28"/>
      <c r="O249" s="28"/>
      <c r="P249" s="28"/>
      <c r="Q249" s="29"/>
      <c r="R249" s="26"/>
      <c r="S249" s="26"/>
      <c r="T249" s="26"/>
      <c r="U249" s="28"/>
      <c r="V249" s="26"/>
      <c r="W249" s="26"/>
      <c r="X249" s="26"/>
    </row>
    <row r="250" spans="1:24" ht="41.75" customHeight="1" x14ac:dyDescent="0.15">
      <c r="A250" s="30"/>
      <c r="B250" s="31"/>
      <c r="C250" s="31"/>
      <c r="D250" s="31"/>
      <c r="E250" s="30"/>
      <c r="F250" s="30"/>
      <c r="G250" s="31"/>
      <c r="H250" s="31"/>
      <c r="I250" s="31"/>
      <c r="J250" s="32"/>
      <c r="K250" s="32"/>
      <c r="L250" s="32"/>
      <c r="M250" s="33"/>
      <c r="N250" s="33"/>
      <c r="O250" s="33"/>
      <c r="P250" s="33"/>
      <c r="Q250" s="34"/>
      <c r="R250" s="31"/>
      <c r="S250" s="31"/>
      <c r="T250" s="31"/>
      <c r="U250" s="33"/>
      <c r="V250" s="31"/>
      <c r="W250" s="31"/>
      <c r="X250" s="31"/>
    </row>
    <row r="251" spans="1:24" ht="28.25" customHeight="1" x14ac:dyDescent="0.15">
      <c r="A251" s="30"/>
      <c r="B251" s="31"/>
      <c r="C251" s="31"/>
      <c r="D251" s="31"/>
      <c r="E251" s="30"/>
      <c r="F251" s="30"/>
      <c r="G251" s="31"/>
      <c r="H251" s="31"/>
      <c r="I251" s="31"/>
      <c r="J251" s="32"/>
      <c r="K251" s="32"/>
      <c r="L251" s="32"/>
      <c r="M251" s="33"/>
      <c r="N251" s="33"/>
      <c r="O251" s="33"/>
      <c r="P251" s="33"/>
      <c r="Q251" s="34"/>
      <c r="R251" s="31"/>
      <c r="S251" s="31"/>
      <c r="T251" s="31"/>
      <c r="U251" s="33"/>
      <c r="V251" s="31"/>
      <c r="W251" s="31"/>
      <c r="X251" s="31"/>
    </row>
    <row r="252" spans="1:24" ht="28.25" customHeight="1" x14ac:dyDescent="0.15">
      <c r="A252" s="30"/>
      <c r="B252" s="31"/>
      <c r="C252" s="31"/>
      <c r="D252" s="31"/>
      <c r="E252" s="30"/>
      <c r="F252" s="30"/>
      <c r="G252" s="31"/>
      <c r="H252" s="31"/>
      <c r="I252" s="31"/>
      <c r="J252" s="32"/>
      <c r="K252" s="32"/>
      <c r="L252" s="32"/>
      <c r="M252" s="33"/>
      <c r="N252" s="33"/>
      <c r="O252" s="33"/>
      <c r="P252" s="33"/>
      <c r="Q252" s="34"/>
      <c r="R252" s="31"/>
      <c r="S252" s="31"/>
      <c r="T252" s="31"/>
      <c r="U252" s="33"/>
      <c r="V252" s="31"/>
      <c r="W252" s="31"/>
      <c r="X252" s="31"/>
    </row>
    <row r="253" spans="1:24" ht="28.25" customHeight="1" x14ac:dyDescent="0.15">
      <c r="A253" s="30"/>
      <c r="B253" s="31"/>
      <c r="C253" s="31"/>
      <c r="D253" s="31"/>
      <c r="E253" s="30"/>
      <c r="F253" s="30"/>
      <c r="G253" s="31"/>
      <c r="H253" s="31"/>
      <c r="I253" s="31"/>
      <c r="J253" s="32"/>
      <c r="K253" s="32"/>
      <c r="L253" s="32"/>
      <c r="M253" s="33"/>
      <c r="N253" s="33"/>
      <c r="O253" s="33"/>
      <c r="P253" s="33"/>
      <c r="Q253" s="34"/>
      <c r="R253" s="31"/>
      <c r="S253" s="31"/>
      <c r="T253" s="31"/>
      <c r="U253" s="33"/>
      <c r="V253" s="31"/>
      <c r="W253" s="31"/>
      <c r="X253" s="31"/>
    </row>
    <row r="254" spans="1:24" ht="28.25" customHeight="1" x14ac:dyDescent="0.15">
      <c r="A254" s="30"/>
      <c r="B254" s="31"/>
      <c r="C254" s="31"/>
      <c r="D254" s="31"/>
      <c r="E254" s="30"/>
      <c r="F254" s="30"/>
      <c r="G254" s="31"/>
      <c r="H254" s="31"/>
      <c r="I254" s="31"/>
      <c r="J254" s="32"/>
      <c r="K254" s="32"/>
      <c r="L254" s="32"/>
      <c r="M254" s="33"/>
      <c r="N254" s="33"/>
      <c r="O254" s="33"/>
      <c r="P254" s="33"/>
      <c r="Q254" s="34"/>
      <c r="R254" s="31"/>
      <c r="S254" s="31"/>
      <c r="T254" s="31"/>
      <c r="U254" s="33"/>
      <c r="V254" s="31"/>
      <c r="W254" s="31"/>
      <c r="X254" s="31"/>
    </row>
    <row r="255" spans="1:24" ht="28.25" customHeight="1" x14ac:dyDescent="0.15">
      <c r="A255" s="30"/>
      <c r="B255" s="31"/>
      <c r="C255" s="31"/>
      <c r="D255" s="31"/>
      <c r="E255" s="30"/>
      <c r="F255" s="30"/>
      <c r="G255" s="31"/>
      <c r="H255" s="31"/>
      <c r="I255" s="31"/>
      <c r="J255" s="32"/>
      <c r="K255" s="32"/>
      <c r="L255" s="32"/>
      <c r="M255" s="33"/>
      <c r="N255" s="33"/>
      <c r="O255" s="33"/>
      <c r="P255" s="33"/>
      <c r="Q255" s="34"/>
      <c r="R255" s="31"/>
      <c r="S255" s="31"/>
      <c r="T255" s="31"/>
      <c r="U255" s="33"/>
      <c r="V255" s="31"/>
      <c r="W255" s="31"/>
      <c r="X255" s="31"/>
    </row>
    <row r="256" spans="1:24" ht="41.75" customHeight="1" x14ac:dyDescent="0.15">
      <c r="A256" s="30"/>
      <c r="B256" s="31"/>
      <c r="C256" s="31"/>
      <c r="D256" s="31"/>
      <c r="E256" s="30"/>
      <c r="F256" s="30"/>
      <c r="G256" s="31"/>
      <c r="H256" s="31"/>
      <c r="I256" s="31"/>
      <c r="J256" s="32"/>
      <c r="K256" s="32"/>
      <c r="L256" s="32"/>
      <c r="M256" s="33"/>
      <c r="N256" s="33"/>
      <c r="O256" s="33"/>
      <c r="P256" s="33"/>
      <c r="Q256" s="34"/>
      <c r="R256" s="31"/>
      <c r="S256" s="31"/>
      <c r="T256" s="31"/>
      <c r="U256" s="33"/>
      <c r="V256" s="31"/>
      <c r="W256" s="31"/>
      <c r="X256" s="31"/>
    </row>
    <row r="257" spans="1:24" ht="41.75" customHeight="1" x14ac:dyDescent="0.15">
      <c r="A257" s="30"/>
      <c r="B257" s="31"/>
      <c r="C257" s="31"/>
      <c r="D257" s="31"/>
      <c r="E257" s="30"/>
      <c r="F257" s="30"/>
      <c r="G257" s="31"/>
      <c r="H257" s="31"/>
      <c r="I257" s="31"/>
      <c r="J257" s="32"/>
      <c r="K257" s="32"/>
      <c r="L257" s="32"/>
      <c r="M257" s="33"/>
      <c r="N257" s="33"/>
      <c r="O257" s="33"/>
      <c r="P257" s="33"/>
      <c r="Q257" s="34"/>
      <c r="R257" s="31"/>
      <c r="S257" s="31"/>
      <c r="T257" s="31"/>
      <c r="U257" s="33"/>
      <c r="V257" s="31"/>
      <c r="W257" s="31"/>
      <c r="X257" s="31"/>
    </row>
    <row r="258" spans="1:24" ht="28.25" customHeight="1" x14ac:dyDescent="0.15">
      <c r="A258" s="30"/>
      <c r="B258" s="31"/>
      <c r="C258" s="31"/>
      <c r="D258" s="31"/>
      <c r="E258" s="30"/>
      <c r="F258" s="30"/>
      <c r="G258" s="31"/>
      <c r="H258" s="31"/>
      <c r="I258" s="31"/>
      <c r="J258" s="32"/>
      <c r="K258" s="32"/>
      <c r="L258" s="32"/>
      <c r="M258" s="33"/>
      <c r="N258" s="33"/>
      <c r="O258" s="33"/>
      <c r="P258" s="33"/>
      <c r="Q258" s="34"/>
      <c r="R258" s="31"/>
      <c r="S258" s="31"/>
      <c r="T258" s="31"/>
      <c r="U258" s="33"/>
      <c r="V258" s="31"/>
      <c r="W258" s="31"/>
      <c r="X258" s="31"/>
    </row>
    <row r="259" spans="1:24" ht="41.75" customHeight="1" x14ac:dyDescent="0.15">
      <c r="A259" s="30"/>
      <c r="B259" s="31"/>
      <c r="C259" s="31"/>
      <c r="D259" s="31"/>
      <c r="E259" s="30"/>
      <c r="F259" s="30"/>
      <c r="G259" s="31"/>
      <c r="H259" s="31"/>
      <c r="I259" s="31"/>
      <c r="J259" s="32"/>
      <c r="K259" s="32"/>
      <c r="L259" s="32"/>
      <c r="M259" s="33"/>
      <c r="N259" s="33"/>
      <c r="O259" s="33"/>
      <c r="P259" s="33"/>
      <c r="Q259" s="34"/>
      <c r="R259" s="31"/>
      <c r="S259" s="31"/>
      <c r="T259" s="31"/>
      <c r="U259" s="33"/>
      <c r="V259" s="31"/>
      <c r="W259" s="31"/>
      <c r="X259" s="31"/>
    </row>
    <row r="260" spans="1:24" ht="41.75" customHeight="1" x14ac:dyDescent="0.15">
      <c r="A260" s="30"/>
      <c r="B260" s="31"/>
      <c r="C260" s="31"/>
      <c r="D260" s="31"/>
      <c r="E260" s="30"/>
      <c r="F260" s="30"/>
      <c r="G260" s="31"/>
      <c r="H260" s="31"/>
      <c r="I260" s="31"/>
      <c r="J260" s="32"/>
      <c r="K260" s="32"/>
      <c r="L260" s="32"/>
      <c r="M260" s="33"/>
      <c r="N260" s="33"/>
      <c r="O260" s="33"/>
      <c r="P260" s="33"/>
      <c r="Q260" s="34"/>
      <c r="R260" s="31"/>
      <c r="S260" s="31"/>
      <c r="T260" s="31"/>
      <c r="U260" s="33"/>
      <c r="V260" s="31"/>
      <c r="W260" s="31"/>
      <c r="X260" s="31"/>
    </row>
    <row r="261" spans="1:24" ht="28.25" customHeight="1" x14ac:dyDescent="0.15">
      <c r="A261" s="30"/>
      <c r="B261" s="31"/>
      <c r="C261" s="31"/>
      <c r="D261" s="31"/>
      <c r="E261" s="30"/>
      <c r="F261" s="30"/>
      <c r="G261" s="31"/>
      <c r="H261" s="31"/>
      <c r="I261" s="31"/>
      <c r="J261" s="32"/>
      <c r="K261" s="32"/>
      <c r="L261" s="32"/>
      <c r="M261" s="33"/>
      <c r="N261" s="33"/>
      <c r="O261" s="33"/>
      <c r="P261" s="33"/>
      <c r="Q261" s="34"/>
      <c r="R261" s="31"/>
      <c r="S261" s="31"/>
      <c r="T261" s="31"/>
      <c r="U261" s="33"/>
      <c r="V261" s="31"/>
      <c r="W261" s="31"/>
      <c r="X261" s="31"/>
    </row>
    <row r="262" spans="1:24" ht="41.75" customHeight="1" x14ac:dyDescent="0.15">
      <c r="A262" s="30"/>
      <c r="B262" s="31"/>
      <c r="C262" s="31"/>
      <c r="D262" s="31"/>
      <c r="E262" s="30"/>
      <c r="F262" s="30"/>
      <c r="G262" s="31"/>
      <c r="H262" s="31"/>
      <c r="I262" s="31"/>
      <c r="J262" s="32"/>
      <c r="K262" s="32"/>
      <c r="L262" s="32"/>
      <c r="M262" s="33"/>
      <c r="N262" s="33"/>
      <c r="O262" s="33"/>
      <c r="P262" s="33"/>
      <c r="Q262" s="34"/>
      <c r="R262" s="31"/>
      <c r="S262" s="31"/>
      <c r="T262" s="31"/>
      <c r="U262" s="33"/>
      <c r="V262" s="31"/>
      <c r="W262" s="31"/>
      <c r="X262" s="31"/>
    </row>
    <row r="263" spans="1:24" ht="28.25" customHeight="1" x14ac:dyDescent="0.15">
      <c r="A263" s="30"/>
      <c r="B263" s="31"/>
      <c r="C263" s="31"/>
      <c r="D263" s="31"/>
      <c r="E263" s="30"/>
      <c r="F263" s="30"/>
      <c r="G263" s="31"/>
      <c r="H263" s="31"/>
      <c r="I263" s="31"/>
      <c r="J263" s="32"/>
      <c r="K263" s="32"/>
      <c r="L263" s="32"/>
      <c r="M263" s="33"/>
      <c r="N263" s="33"/>
      <c r="O263" s="33"/>
      <c r="P263" s="33"/>
      <c r="Q263" s="34"/>
      <c r="R263" s="31"/>
      <c r="S263" s="31"/>
      <c r="T263" s="31"/>
      <c r="U263" s="33"/>
      <c r="V263" s="31"/>
      <c r="W263" s="31"/>
      <c r="X263" s="31"/>
    </row>
    <row r="264" spans="1:24" ht="28.25" customHeight="1" x14ac:dyDescent="0.15">
      <c r="A264" s="30"/>
      <c r="B264" s="31"/>
      <c r="C264" s="31"/>
      <c r="D264" s="31"/>
      <c r="E264" s="30"/>
      <c r="F264" s="30"/>
      <c r="G264" s="31"/>
      <c r="H264" s="31"/>
      <c r="I264" s="31"/>
      <c r="J264" s="32"/>
      <c r="K264" s="32"/>
      <c r="L264" s="32"/>
      <c r="M264" s="33"/>
      <c r="N264" s="33"/>
      <c r="O264" s="33"/>
      <c r="P264" s="33"/>
      <c r="Q264" s="34"/>
      <c r="R264" s="31"/>
      <c r="S264" s="31"/>
      <c r="T264" s="31"/>
      <c r="U264" s="33"/>
      <c r="V264" s="31"/>
      <c r="W264" s="31"/>
      <c r="X264" s="31"/>
    </row>
    <row r="265" spans="1:24" ht="28.25" customHeight="1" x14ac:dyDescent="0.15">
      <c r="A265" s="30"/>
      <c r="B265" s="31"/>
      <c r="C265" s="31"/>
      <c r="D265" s="31"/>
      <c r="E265" s="30"/>
      <c r="F265" s="30"/>
      <c r="G265" s="31"/>
      <c r="H265" s="31"/>
      <c r="I265" s="31"/>
      <c r="J265" s="32"/>
      <c r="K265" s="32"/>
      <c r="L265" s="32"/>
      <c r="M265" s="33"/>
      <c r="N265" s="33"/>
      <c r="O265" s="33"/>
      <c r="P265" s="33"/>
      <c r="Q265" s="34"/>
      <c r="R265" s="31"/>
      <c r="S265" s="31"/>
      <c r="T265" s="31"/>
      <c r="U265" s="33"/>
      <c r="V265" s="31"/>
      <c r="W265" s="31"/>
      <c r="X265" s="31"/>
    </row>
    <row r="266" spans="1:24" ht="41.75" customHeight="1" x14ac:dyDescent="0.15">
      <c r="A266" s="30"/>
      <c r="B266" s="31"/>
      <c r="C266" s="31"/>
      <c r="D266" s="31"/>
      <c r="E266" s="30"/>
      <c r="F266" s="30"/>
      <c r="G266" s="31"/>
      <c r="H266" s="31"/>
      <c r="I266" s="31"/>
      <c r="J266" s="32"/>
      <c r="K266" s="32"/>
      <c r="L266" s="32"/>
      <c r="M266" s="33"/>
      <c r="N266" s="33"/>
      <c r="O266" s="33"/>
      <c r="P266" s="33"/>
      <c r="Q266" s="34"/>
      <c r="R266" s="31"/>
      <c r="S266" s="31"/>
      <c r="T266" s="31"/>
      <c r="U266" s="33"/>
      <c r="V266" s="31"/>
      <c r="W266" s="31"/>
      <c r="X266" s="31"/>
    </row>
    <row r="267" spans="1:24" ht="41.75" customHeight="1" x14ac:dyDescent="0.15">
      <c r="A267" s="30"/>
      <c r="B267" s="31"/>
      <c r="C267" s="31"/>
      <c r="D267" s="31"/>
      <c r="E267" s="30"/>
      <c r="F267" s="30"/>
      <c r="G267" s="31"/>
      <c r="H267" s="31"/>
      <c r="I267" s="31"/>
      <c r="J267" s="32"/>
      <c r="K267" s="32"/>
      <c r="L267" s="32"/>
      <c r="M267" s="33"/>
      <c r="N267" s="33"/>
      <c r="O267" s="33"/>
      <c r="P267" s="33"/>
      <c r="Q267" s="34"/>
      <c r="R267" s="31"/>
      <c r="S267" s="31"/>
      <c r="T267" s="31"/>
      <c r="U267" s="33"/>
      <c r="V267" s="31"/>
      <c r="W267" s="31"/>
      <c r="X267" s="31"/>
    </row>
    <row r="268" spans="1:24" ht="28.25" customHeight="1" x14ac:dyDescent="0.15">
      <c r="A268" s="25"/>
      <c r="B268" s="26"/>
      <c r="C268" s="26"/>
      <c r="D268" s="26"/>
      <c r="E268" s="25"/>
      <c r="F268" s="25"/>
      <c r="G268" s="26"/>
      <c r="H268" s="26"/>
      <c r="I268" s="26"/>
      <c r="J268" s="27"/>
      <c r="K268" s="27"/>
      <c r="L268" s="27"/>
      <c r="M268" s="28"/>
      <c r="N268" s="28"/>
      <c r="O268" s="28"/>
      <c r="P268" s="28"/>
      <c r="Q268" s="29"/>
      <c r="R268" s="26"/>
      <c r="S268" s="26"/>
      <c r="T268" s="26"/>
      <c r="U268" s="28"/>
      <c r="V268" s="26"/>
      <c r="W268" s="26"/>
      <c r="X268" s="26"/>
    </row>
    <row r="269" spans="1:24" ht="28.25" customHeight="1" x14ac:dyDescent="0.15">
      <c r="A269" s="25"/>
      <c r="B269" s="26"/>
      <c r="C269" s="26"/>
      <c r="D269" s="26"/>
      <c r="E269" s="25"/>
      <c r="F269" s="25"/>
      <c r="G269" s="26"/>
      <c r="H269" s="26"/>
      <c r="I269" s="26"/>
      <c r="J269" s="27"/>
      <c r="K269" s="27"/>
      <c r="L269" s="27"/>
      <c r="M269" s="28"/>
      <c r="N269" s="28"/>
      <c r="O269" s="28"/>
      <c r="P269" s="28"/>
      <c r="Q269" s="29"/>
      <c r="R269" s="26"/>
      <c r="S269" s="26"/>
      <c r="T269" s="26"/>
      <c r="U269" s="28"/>
      <c r="V269" s="26"/>
      <c r="W269" s="26"/>
      <c r="X269" s="26"/>
    </row>
    <row r="270" spans="1:24" ht="28.25" customHeight="1" x14ac:dyDescent="0.15">
      <c r="A270" s="30"/>
      <c r="B270" s="31"/>
      <c r="C270" s="31"/>
      <c r="D270" s="31"/>
      <c r="E270" s="30"/>
      <c r="F270" s="30"/>
      <c r="G270" s="31"/>
      <c r="H270" s="31"/>
      <c r="I270" s="31"/>
      <c r="J270" s="32"/>
      <c r="K270" s="32"/>
      <c r="L270" s="32"/>
      <c r="M270" s="33"/>
      <c r="N270" s="33"/>
      <c r="O270" s="33"/>
      <c r="P270" s="33"/>
      <c r="Q270" s="34"/>
      <c r="R270" s="31"/>
      <c r="S270" s="31"/>
      <c r="T270" s="31"/>
      <c r="U270" s="33"/>
      <c r="V270" s="31"/>
      <c r="W270" s="31"/>
      <c r="X270" s="31"/>
    </row>
    <row r="271" spans="1:24" ht="28.25" customHeight="1" x14ac:dyDescent="0.15">
      <c r="A271" s="30"/>
      <c r="B271" s="31"/>
      <c r="C271" s="31"/>
      <c r="D271" s="31"/>
      <c r="E271" s="30"/>
      <c r="F271" s="30"/>
      <c r="G271" s="31"/>
      <c r="H271" s="31"/>
      <c r="I271" s="31"/>
      <c r="J271" s="32"/>
      <c r="K271" s="32"/>
      <c r="L271" s="32"/>
      <c r="M271" s="33"/>
      <c r="N271" s="33"/>
      <c r="O271" s="33"/>
      <c r="P271" s="33"/>
      <c r="Q271" s="34"/>
      <c r="R271" s="31"/>
      <c r="S271" s="31"/>
      <c r="T271" s="31"/>
      <c r="U271" s="33"/>
      <c r="V271" s="31"/>
      <c r="W271" s="31"/>
      <c r="X271" s="31"/>
    </row>
    <row r="272" spans="1:24" ht="28.25" customHeight="1" x14ac:dyDescent="0.15">
      <c r="A272" s="30"/>
      <c r="B272" s="31"/>
      <c r="C272" s="31"/>
      <c r="D272" s="31"/>
      <c r="E272" s="30"/>
      <c r="F272" s="30"/>
      <c r="G272" s="31"/>
      <c r="H272" s="31"/>
      <c r="I272" s="31"/>
      <c r="J272" s="32"/>
      <c r="K272" s="32"/>
      <c r="L272" s="32"/>
      <c r="M272" s="33"/>
      <c r="N272" s="33"/>
      <c r="O272" s="33"/>
      <c r="P272" s="33"/>
      <c r="Q272" s="34"/>
      <c r="R272" s="31"/>
      <c r="S272" s="31"/>
      <c r="T272" s="31"/>
      <c r="U272" s="33"/>
      <c r="V272" s="31"/>
      <c r="W272" s="31"/>
      <c r="X272" s="31"/>
    </row>
    <row r="273" spans="1:24" ht="28.25" customHeight="1" x14ac:dyDescent="0.15">
      <c r="A273" s="30"/>
      <c r="B273" s="31"/>
      <c r="C273" s="31"/>
      <c r="D273" s="31"/>
      <c r="E273" s="30"/>
      <c r="F273" s="30"/>
      <c r="G273" s="31"/>
      <c r="H273" s="31"/>
      <c r="I273" s="31"/>
      <c r="J273" s="32"/>
      <c r="K273" s="32"/>
      <c r="L273" s="32"/>
      <c r="M273" s="33"/>
      <c r="N273" s="33"/>
      <c r="O273" s="33"/>
      <c r="P273" s="33"/>
      <c r="Q273" s="34"/>
      <c r="R273" s="31"/>
      <c r="S273" s="31"/>
      <c r="T273" s="31"/>
      <c r="U273" s="33"/>
      <c r="V273" s="31"/>
      <c r="W273" s="31"/>
      <c r="X273" s="31"/>
    </row>
    <row r="274" spans="1:24" ht="28.25" customHeight="1" x14ac:dyDescent="0.15">
      <c r="A274" s="30"/>
      <c r="B274" s="31"/>
      <c r="C274" s="31"/>
      <c r="D274" s="31"/>
      <c r="E274" s="30"/>
      <c r="F274" s="30"/>
      <c r="G274" s="31"/>
      <c r="H274" s="31"/>
      <c r="I274" s="31"/>
      <c r="J274" s="32"/>
      <c r="K274" s="32"/>
      <c r="L274" s="32"/>
      <c r="M274" s="33"/>
      <c r="N274" s="33"/>
      <c r="O274" s="33"/>
      <c r="P274" s="33"/>
      <c r="Q274" s="34"/>
      <c r="R274" s="31"/>
      <c r="S274" s="31"/>
      <c r="T274" s="31"/>
      <c r="U274" s="33"/>
      <c r="V274" s="31"/>
      <c r="W274" s="31"/>
      <c r="X274" s="31"/>
    </row>
    <row r="275" spans="1:24" ht="28.25" customHeight="1" x14ac:dyDescent="0.15">
      <c r="A275" s="25"/>
      <c r="B275" s="26"/>
      <c r="C275" s="26"/>
      <c r="D275" s="26"/>
      <c r="E275" s="25"/>
      <c r="F275" s="25"/>
      <c r="G275" s="26"/>
      <c r="H275" s="26"/>
      <c r="I275" s="26"/>
      <c r="J275" s="27"/>
      <c r="K275" s="27"/>
      <c r="L275" s="27"/>
      <c r="M275" s="28"/>
      <c r="N275" s="28"/>
      <c r="O275" s="28"/>
      <c r="P275" s="28"/>
      <c r="Q275" s="29"/>
      <c r="R275" s="26"/>
      <c r="S275" s="26"/>
      <c r="T275" s="26"/>
      <c r="U275" s="28"/>
      <c r="V275" s="26"/>
      <c r="W275" s="26"/>
      <c r="X275" s="26"/>
    </row>
    <row r="276" spans="1:24" ht="28.25" customHeight="1" x14ac:dyDescent="0.15">
      <c r="A276" s="25"/>
      <c r="B276" s="26"/>
      <c r="C276" s="26"/>
      <c r="D276" s="26"/>
      <c r="E276" s="25"/>
      <c r="F276" s="25"/>
      <c r="G276" s="26"/>
      <c r="H276" s="26"/>
      <c r="I276" s="26"/>
      <c r="J276" s="27"/>
      <c r="K276" s="27"/>
      <c r="L276" s="27"/>
      <c r="M276" s="28"/>
      <c r="N276" s="28"/>
      <c r="O276" s="28"/>
      <c r="P276" s="28"/>
      <c r="Q276" s="29"/>
      <c r="R276" s="26"/>
      <c r="S276" s="26"/>
      <c r="T276" s="26"/>
      <c r="U276" s="28"/>
      <c r="V276" s="26"/>
      <c r="W276" s="26"/>
      <c r="X276" s="26"/>
    </row>
    <row r="277" spans="1:24" ht="28.25" customHeight="1" x14ac:dyDescent="0.15">
      <c r="A277" s="25"/>
      <c r="B277" s="26"/>
      <c r="C277" s="26"/>
      <c r="D277" s="26"/>
      <c r="E277" s="25"/>
      <c r="F277" s="25"/>
      <c r="G277" s="26"/>
      <c r="H277" s="26"/>
      <c r="I277" s="26"/>
      <c r="J277" s="27"/>
      <c r="K277" s="27"/>
      <c r="L277" s="27"/>
      <c r="M277" s="28"/>
      <c r="N277" s="28"/>
      <c r="O277" s="28"/>
      <c r="P277" s="28"/>
      <c r="Q277" s="29"/>
      <c r="R277" s="26"/>
      <c r="S277" s="26"/>
      <c r="T277" s="26"/>
      <c r="U277" s="28"/>
      <c r="V277" s="26"/>
      <c r="W277" s="26"/>
      <c r="X277" s="26"/>
    </row>
    <row r="278" spans="1:24" ht="28.25" customHeight="1" x14ac:dyDescent="0.15">
      <c r="A278" s="25"/>
      <c r="B278" s="26"/>
      <c r="C278" s="26"/>
      <c r="D278" s="26"/>
      <c r="E278" s="25"/>
      <c r="F278" s="25"/>
      <c r="G278" s="26"/>
      <c r="H278" s="26"/>
      <c r="I278" s="26"/>
      <c r="J278" s="27"/>
      <c r="K278" s="27"/>
      <c r="L278" s="27"/>
      <c r="M278" s="28"/>
      <c r="N278" s="28"/>
      <c r="O278" s="28"/>
      <c r="P278" s="28"/>
      <c r="Q278" s="29"/>
      <c r="R278" s="26"/>
      <c r="S278" s="26"/>
      <c r="T278" s="26"/>
      <c r="U278" s="28"/>
      <c r="V278" s="26"/>
      <c r="W278" s="26"/>
      <c r="X278" s="26"/>
    </row>
    <row r="279" spans="1:24" ht="41.75" customHeight="1" x14ac:dyDescent="0.15">
      <c r="A279" s="25"/>
      <c r="B279" s="26"/>
      <c r="C279" s="26"/>
      <c r="D279" s="26"/>
      <c r="E279" s="25"/>
      <c r="F279" s="25"/>
      <c r="G279" s="26"/>
      <c r="H279" s="26"/>
      <c r="I279" s="26"/>
      <c r="J279" s="27"/>
      <c r="K279" s="27"/>
      <c r="L279" s="27"/>
      <c r="M279" s="28"/>
      <c r="N279" s="28"/>
      <c r="O279" s="28"/>
      <c r="P279" s="28"/>
      <c r="Q279" s="29"/>
      <c r="R279" s="26"/>
      <c r="S279" s="26"/>
      <c r="T279" s="26"/>
      <c r="U279" s="28"/>
      <c r="V279" s="26"/>
      <c r="W279" s="26"/>
      <c r="X279" s="26"/>
    </row>
    <row r="280" spans="1:24" ht="41.75" customHeight="1" x14ac:dyDescent="0.15">
      <c r="A280" s="25"/>
      <c r="B280" s="26"/>
      <c r="C280" s="26"/>
      <c r="D280" s="26"/>
      <c r="E280" s="25"/>
      <c r="F280" s="25"/>
      <c r="G280" s="26"/>
      <c r="H280" s="26"/>
      <c r="I280" s="26"/>
      <c r="J280" s="27"/>
      <c r="K280" s="27"/>
      <c r="L280" s="27"/>
      <c r="M280" s="28"/>
      <c r="N280" s="28"/>
      <c r="O280" s="28"/>
      <c r="P280" s="28"/>
      <c r="Q280" s="29"/>
      <c r="R280" s="26"/>
      <c r="S280" s="26"/>
      <c r="T280" s="26"/>
      <c r="U280" s="28"/>
      <c r="V280" s="26"/>
      <c r="W280" s="26"/>
      <c r="X280" s="26"/>
    </row>
    <row r="281" spans="1:24" ht="28.25" customHeight="1" x14ac:dyDescent="0.15">
      <c r="A281" s="30"/>
      <c r="B281" s="31"/>
      <c r="C281" s="31"/>
      <c r="D281" s="31"/>
      <c r="E281" s="30"/>
      <c r="F281" s="30"/>
      <c r="G281" s="31"/>
      <c r="H281" s="31"/>
      <c r="I281" s="31"/>
      <c r="J281" s="32"/>
      <c r="K281" s="32"/>
      <c r="L281" s="32"/>
      <c r="M281" s="33"/>
      <c r="N281" s="33"/>
      <c r="O281" s="33"/>
      <c r="P281" s="33"/>
      <c r="Q281" s="34"/>
      <c r="R281" s="31"/>
      <c r="S281" s="31"/>
      <c r="T281" s="31"/>
      <c r="U281" s="33"/>
      <c r="V281" s="31"/>
      <c r="W281" s="31"/>
      <c r="X281" s="31"/>
    </row>
    <row r="282" spans="1:24" ht="28.25" customHeight="1" x14ac:dyDescent="0.15">
      <c r="A282" s="30"/>
      <c r="B282" s="31"/>
      <c r="C282" s="31"/>
      <c r="D282" s="31"/>
      <c r="E282" s="30"/>
      <c r="F282" s="30"/>
      <c r="G282" s="31"/>
      <c r="H282" s="31"/>
      <c r="I282" s="31"/>
      <c r="J282" s="32"/>
      <c r="K282" s="32"/>
      <c r="L282" s="32"/>
      <c r="M282" s="33"/>
      <c r="N282" s="33"/>
      <c r="O282" s="33"/>
      <c r="P282" s="33"/>
      <c r="Q282" s="34"/>
      <c r="R282" s="31"/>
      <c r="S282" s="31"/>
      <c r="T282" s="31"/>
      <c r="U282" s="33"/>
      <c r="V282" s="31"/>
      <c r="W282" s="31"/>
      <c r="X282" s="31"/>
    </row>
    <row r="283" spans="1:24" ht="28.25" customHeight="1" x14ac:dyDescent="0.15">
      <c r="A283" s="30"/>
      <c r="B283" s="31"/>
      <c r="C283" s="31"/>
      <c r="D283" s="31"/>
      <c r="E283" s="30"/>
      <c r="F283" s="30"/>
      <c r="G283" s="31"/>
      <c r="H283" s="31"/>
      <c r="I283" s="31"/>
      <c r="J283" s="32"/>
      <c r="K283" s="32"/>
      <c r="L283" s="32"/>
      <c r="M283" s="33"/>
      <c r="N283" s="33"/>
      <c r="O283" s="33"/>
      <c r="P283" s="33"/>
      <c r="Q283" s="34"/>
      <c r="R283" s="31"/>
      <c r="S283" s="31"/>
      <c r="T283" s="31"/>
      <c r="U283" s="33"/>
      <c r="V283" s="31"/>
      <c r="W283" s="31"/>
      <c r="X283" s="31"/>
    </row>
    <row r="284" spans="1:24" ht="28.25" customHeight="1" x14ac:dyDescent="0.15">
      <c r="A284" s="30"/>
      <c r="B284" s="31"/>
      <c r="C284" s="31"/>
      <c r="D284" s="31"/>
      <c r="E284" s="30"/>
      <c r="F284" s="30"/>
      <c r="G284" s="31"/>
      <c r="H284" s="31"/>
      <c r="I284" s="31"/>
      <c r="J284" s="32"/>
      <c r="K284" s="32"/>
      <c r="L284" s="32"/>
      <c r="M284" s="33"/>
      <c r="N284" s="33"/>
      <c r="O284" s="33"/>
      <c r="P284" s="33"/>
      <c r="Q284" s="34"/>
      <c r="R284" s="31"/>
      <c r="S284" s="31"/>
      <c r="T284" s="31"/>
      <c r="U284" s="33"/>
      <c r="V284" s="31"/>
      <c r="W284" s="31"/>
      <c r="X284" s="31"/>
    </row>
    <row r="285" spans="1:24" ht="28.25" customHeight="1" x14ac:dyDescent="0.15">
      <c r="A285" s="25"/>
      <c r="B285" s="26"/>
      <c r="C285" s="26"/>
      <c r="D285" s="26"/>
      <c r="E285" s="25"/>
      <c r="F285" s="25"/>
      <c r="G285" s="26"/>
      <c r="H285" s="26"/>
      <c r="I285" s="26"/>
      <c r="J285" s="27"/>
      <c r="K285" s="27"/>
      <c r="L285" s="27"/>
      <c r="M285" s="28"/>
      <c r="N285" s="28"/>
      <c r="O285" s="28"/>
      <c r="P285" s="28"/>
      <c r="Q285" s="29"/>
      <c r="R285" s="26"/>
      <c r="S285" s="26"/>
      <c r="T285" s="26"/>
      <c r="U285" s="28"/>
      <c r="V285" s="26"/>
      <c r="W285" s="26"/>
      <c r="X285" s="26"/>
    </row>
    <row r="286" spans="1:24" ht="41.75" customHeight="1" x14ac:dyDescent="0.15">
      <c r="A286" s="30"/>
      <c r="B286" s="31"/>
      <c r="C286" s="31"/>
      <c r="D286" s="31"/>
      <c r="E286" s="30"/>
      <c r="F286" s="30"/>
      <c r="G286" s="31"/>
      <c r="H286" s="31"/>
      <c r="I286" s="31"/>
      <c r="J286" s="32"/>
      <c r="K286" s="32"/>
      <c r="L286" s="32"/>
      <c r="M286" s="33"/>
      <c r="N286" s="33"/>
      <c r="O286" s="33"/>
      <c r="P286" s="33"/>
      <c r="Q286" s="34"/>
      <c r="R286" s="31"/>
      <c r="S286" s="31"/>
      <c r="T286" s="31"/>
      <c r="U286" s="33"/>
      <c r="V286" s="31"/>
      <c r="W286" s="31"/>
      <c r="X286" s="31"/>
    </row>
    <row r="287" spans="1:24" ht="41.75" customHeight="1" x14ac:dyDescent="0.15">
      <c r="A287" s="30"/>
      <c r="B287" s="31"/>
      <c r="C287" s="31"/>
      <c r="D287" s="31"/>
      <c r="E287" s="30"/>
      <c r="F287" s="30"/>
      <c r="G287" s="31"/>
      <c r="H287" s="31"/>
      <c r="I287" s="31"/>
      <c r="J287" s="32"/>
      <c r="K287" s="32"/>
      <c r="L287" s="32"/>
      <c r="M287" s="33"/>
      <c r="N287" s="33"/>
      <c r="O287" s="33"/>
      <c r="P287" s="33"/>
      <c r="Q287" s="34"/>
      <c r="R287" s="31"/>
      <c r="S287" s="31"/>
      <c r="T287" s="31"/>
      <c r="U287" s="33"/>
      <c r="V287" s="31"/>
      <c r="W287" s="31"/>
      <c r="X287" s="31"/>
    </row>
    <row r="288" spans="1:24" ht="28.25" customHeight="1" x14ac:dyDescent="0.15">
      <c r="A288" s="30"/>
      <c r="B288" s="31"/>
      <c r="C288" s="31"/>
      <c r="D288" s="31"/>
      <c r="E288" s="30"/>
      <c r="F288" s="30"/>
      <c r="G288" s="31"/>
      <c r="H288" s="31"/>
      <c r="I288" s="31"/>
      <c r="J288" s="32"/>
      <c r="K288" s="32"/>
      <c r="L288" s="32"/>
      <c r="M288" s="33"/>
      <c r="N288" s="33"/>
      <c r="O288" s="33"/>
      <c r="P288" s="33"/>
      <c r="Q288" s="34"/>
      <c r="R288" s="31"/>
      <c r="S288" s="31"/>
      <c r="T288" s="31"/>
      <c r="U288" s="33"/>
      <c r="V288" s="31"/>
      <c r="W288" s="31"/>
      <c r="X288" s="31"/>
    </row>
    <row r="289" spans="1:24" ht="41.75" customHeight="1" x14ac:dyDescent="0.15">
      <c r="A289" s="30"/>
      <c r="B289" s="31"/>
      <c r="C289" s="31"/>
      <c r="D289" s="31"/>
      <c r="E289" s="30"/>
      <c r="F289" s="30"/>
      <c r="G289" s="31"/>
      <c r="H289" s="31"/>
      <c r="I289" s="31"/>
      <c r="J289" s="32"/>
      <c r="K289" s="32"/>
      <c r="L289" s="32"/>
      <c r="M289" s="33"/>
      <c r="N289" s="33"/>
      <c r="O289" s="33"/>
      <c r="P289" s="33"/>
      <c r="Q289" s="34"/>
      <c r="R289" s="31"/>
      <c r="S289" s="31"/>
      <c r="T289" s="31"/>
      <c r="U289" s="33"/>
      <c r="V289" s="31"/>
      <c r="W289" s="31"/>
      <c r="X289" s="31"/>
    </row>
    <row r="290" spans="1:24" ht="41.75" customHeight="1" x14ac:dyDescent="0.15">
      <c r="A290" s="30"/>
      <c r="B290" s="31"/>
      <c r="C290" s="31"/>
      <c r="D290" s="31"/>
      <c r="E290" s="30"/>
      <c r="F290" s="30"/>
      <c r="G290" s="31"/>
      <c r="H290" s="31"/>
      <c r="I290" s="31"/>
      <c r="J290" s="32"/>
      <c r="K290" s="32"/>
      <c r="L290" s="32"/>
      <c r="M290" s="33"/>
      <c r="N290" s="33"/>
      <c r="O290" s="33"/>
      <c r="P290" s="33"/>
      <c r="Q290" s="34"/>
      <c r="R290" s="31"/>
      <c r="S290" s="31"/>
      <c r="T290" s="31"/>
      <c r="U290" s="33"/>
      <c r="V290" s="31"/>
      <c r="W290" s="31"/>
      <c r="X290" s="31"/>
    </row>
    <row r="291" spans="1:24" ht="28.25" customHeight="1" x14ac:dyDescent="0.15">
      <c r="A291" s="30"/>
      <c r="B291" s="31"/>
      <c r="C291" s="31"/>
      <c r="D291" s="31"/>
      <c r="E291" s="30"/>
      <c r="F291" s="30"/>
      <c r="G291" s="31"/>
      <c r="H291" s="31"/>
      <c r="I291" s="31"/>
      <c r="J291" s="32"/>
      <c r="K291" s="32"/>
      <c r="L291" s="32"/>
      <c r="M291" s="33"/>
      <c r="N291" s="33"/>
      <c r="O291" s="33"/>
      <c r="P291" s="33"/>
      <c r="Q291" s="34"/>
      <c r="R291" s="31"/>
      <c r="S291" s="31"/>
      <c r="T291" s="31"/>
      <c r="U291" s="33"/>
      <c r="V291" s="31"/>
      <c r="W291" s="31"/>
      <c r="X291" s="31"/>
    </row>
    <row r="292" spans="1:24" ht="41.75" customHeight="1" x14ac:dyDescent="0.15">
      <c r="A292" s="30"/>
      <c r="B292" s="31"/>
      <c r="C292" s="31"/>
      <c r="D292" s="31"/>
      <c r="E292" s="30"/>
      <c r="F292" s="30"/>
      <c r="G292" s="31"/>
      <c r="H292" s="31"/>
      <c r="I292" s="31"/>
      <c r="J292" s="32"/>
      <c r="K292" s="32"/>
      <c r="L292" s="32"/>
      <c r="M292" s="33"/>
      <c r="N292" s="33"/>
      <c r="O292" s="33"/>
      <c r="P292" s="33"/>
      <c r="Q292" s="34"/>
      <c r="R292" s="31"/>
      <c r="S292" s="31"/>
      <c r="T292" s="31"/>
      <c r="U292" s="33"/>
      <c r="V292" s="31"/>
      <c r="W292" s="31"/>
      <c r="X292" s="31"/>
    </row>
    <row r="293" spans="1:24" ht="28.25" customHeight="1" x14ac:dyDescent="0.15">
      <c r="A293" s="30"/>
      <c r="B293" s="31"/>
      <c r="C293" s="31"/>
      <c r="D293" s="31"/>
      <c r="E293" s="30"/>
      <c r="F293" s="30"/>
      <c r="G293" s="31"/>
      <c r="H293" s="31"/>
      <c r="I293" s="31"/>
      <c r="J293" s="32"/>
      <c r="K293" s="32"/>
      <c r="L293" s="32"/>
      <c r="M293" s="33"/>
      <c r="N293" s="33"/>
      <c r="O293" s="33"/>
      <c r="P293" s="33"/>
      <c r="Q293" s="34"/>
      <c r="R293" s="31"/>
      <c r="S293" s="31"/>
      <c r="T293" s="31"/>
      <c r="U293" s="33"/>
      <c r="V293" s="31"/>
      <c r="W293" s="31"/>
      <c r="X293" s="31"/>
    </row>
    <row r="294" spans="1:24" ht="28.25" customHeight="1" x14ac:dyDescent="0.15">
      <c r="A294" s="30"/>
      <c r="B294" s="31"/>
      <c r="C294" s="31"/>
      <c r="D294" s="31"/>
      <c r="E294" s="30"/>
      <c r="F294" s="30"/>
      <c r="G294" s="31"/>
      <c r="H294" s="31"/>
      <c r="I294" s="31"/>
      <c r="J294" s="32"/>
      <c r="K294" s="32"/>
      <c r="L294" s="32"/>
      <c r="M294" s="33"/>
      <c r="N294" s="33"/>
      <c r="O294" s="33"/>
      <c r="P294" s="33"/>
      <c r="Q294" s="34"/>
      <c r="R294" s="31"/>
      <c r="S294" s="31"/>
      <c r="T294" s="31"/>
      <c r="U294" s="33"/>
      <c r="V294" s="31"/>
      <c r="W294" s="31"/>
      <c r="X294" s="31"/>
    </row>
    <row r="295" spans="1:24" ht="28.25" customHeight="1" x14ac:dyDescent="0.15">
      <c r="A295" s="30"/>
      <c r="B295" s="31"/>
      <c r="C295" s="31"/>
      <c r="D295" s="31"/>
      <c r="E295" s="30"/>
      <c r="F295" s="30"/>
      <c r="G295" s="31"/>
      <c r="H295" s="31"/>
      <c r="I295" s="31"/>
      <c r="J295" s="32"/>
      <c r="K295" s="32"/>
      <c r="L295" s="32"/>
      <c r="M295" s="33"/>
      <c r="N295" s="33"/>
      <c r="O295" s="33"/>
      <c r="P295" s="33"/>
      <c r="Q295" s="34"/>
      <c r="R295" s="31"/>
      <c r="S295" s="31"/>
      <c r="T295" s="31"/>
      <c r="U295" s="33"/>
      <c r="V295" s="31"/>
      <c r="W295" s="31"/>
      <c r="X295" s="31"/>
    </row>
    <row r="296" spans="1:24" ht="41.75" customHeight="1" x14ac:dyDescent="0.15">
      <c r="A296" s="30"/>
      <c r="B296" s="31"/>
      <c r="C296" s="31"/>
      <c r="D296" s="31"/>
      <c r="E296" s="30"/>
      <c r="F296" s="30"/>
      <c r="G296" s="31"/>
      <c r="H296" s="31"/>
      <c r="I296" s="31"/>
      <c r="J296" s="32"/>
      <c r="K296" s="32"/>
      <c r="L296" s="32"/>
      <c r="M296" s="33"/>
      <c r="N296" s="33"/>
      <c r="O296" s="33"/>
      <c r="P296" s="33"/>
      <c r="Q296" s="34"/>
      <c r="R296" s="31"/>
      <c r="S296" s="31"/>
      <c r="T296" s="31"/>
      <c r="U296" s="33"/>
      <c r="V296" s="31"/>
      <c r="W296" s="31"/>
      <c r="X296" s="31"/>
    </row>
    <row r="297" spans="1:24" ht="41.75" customHeight="1" x14ac:dyDescent="0.15">
      <c r="A297" s="30"/>
      <c r="B297" s="31"/>
      <c r="C297" s="31"/>
      <c r="D297" s="31"/>
      <c r="E297" s="30"/>
      <c r="F297" s="30"/>
      <c r="G297" s="31"/>
      <c r="H297" s="31"/>
      <c r="I297" s="31"/>
      <c r="J297" s="32"/>
      <c r="K297" s="32"/>
      <c r="L297" s="32"/>
      <c r="M297" s="33"/>
      <c r="N297" s="33"/>
      <c r="O297" s="33"/>
      <c r="P297" s="33"/>
      <c r="Q297" s="34"/>
      <c r="R297" s="31"/>
      <c r="S297" s="31"/>
      <c r="T297" s="31"/>
      <c r="U297" s="33"/>
      <c r="V297" s="31"/>
      <c r="W297" s="31"/>
      <c r="X297" s="31"/>
    </row>
    <row r="298" spans="1:24" ht="28.25" customHeight="1" x14ac:dyDescent="0.15">
      <c r="A298" s="25"/>
      <c r="B298" s="26"/>
      <c r="C298" s="26"/>
      <c r="D298" s="26"/>
      <c r="E298" s="25"/>
      <c r="F298" s="25"/>
      <c r="G298" s="26"/>
      <c r="H298" s="26"/>
      <c r="I298" s="26"/>
      <c r="J298" s="27"/>
      <c r="K298" s="27"/>
      <c r="L298" s="27"/>
      <c r="M298" s="28"/>
      <c r="N298" s="28"/>
      <c r="O298" s="28"/>
      <c r="P298" s="28"/>
      <c r="Q298" s="29"/>
      <c r="R298" s="26"/>
      <c r="S298" s="26"/>
      <c r="T298" s="26"/>
      <c r="U298" s="28"/>
      <c r="V298" s="26"/>
      <c r="W298" s="26"/>
      <c r="X298" s="26"/>
    </row>
    <row r="299" spans="1:24" ht="28.25" customHeight="1" x14ac:dyDescent="0.15">
      <c r="A299" s="25"/>
      <c r="B299" s="26"/>
      <c r="C299" s="26"/>
      <c r="D299" s="26"/>
      <c r="E299" s="25"/>
      <c r="F299" s="25"/>
      <c r="G299" s="26"/>
      <c r="H299" s="26"/>
      <c r="I299" s="26"/>
      <c r="J299" s="27"/>
      <c r="K299" s="27"/>
      <c r="L299" s="27"/>
      <c r="M299" s="28"/>
      <c r="N299" s="28"/>
      <c r="O299" s="28"/>
      <c r="P299" s="28"/>
      <c r="Q299" s="29"/>
      <c r="R299" s="26"/>
      <c r="S299" s="26"/>
      <c r="T299" s="26"/>
      <c r="U299" s="28"/>
      <c r="V299" s="26"/>
      <c r="W299" s="26"/>
      <c r="X299" s="26"/>
    </row>
    <row r="300" spans="1:24" ht="28.25" customHeight="1" x14ac:dyDescent="0.15">
      <c r="A300" s="30"/>
      <c r="B300" s="31"/>
      <c r="C300" s="31"/>
      <c r="D300" s="31"/>
      <c r="E300" s="30"/>
      <c r="F300" s="30"/>
      <c r="G300" s="31"/>
      <c r="H300" s="31"/>
      <c r="I300" s="31"/>
      <c r="J300" s="32"/>
      <c r="K300" s="32"/>
      <c r="L300" s="32"/>
      <c r="M300" s="33"/>
      <c r="N300" s="33"/>
      <c r="O300" s="33"/>
      <c r="P300" s="33"/>
      <c r="Q300" s="34"/>
      <c r="R300" s="31"/>
      <c r="S300" s="31"/>
      <c r="T300" s="31"/>
      <c r="U300" s="33"/>
      <c r="V300" s="31"/>
      <c r="W300" s="31"/>
      <c r="X300" s="31"/>
    </row>
    <row r="301" spans="1:24" ht="28.25" customHeight="1" x14ac:dyDescent="0.15">
      <c r="A301" s="30"/>
      <c r="B301" s="31"/>
      <c r="C301" s="31"/>
      <c r="D301" s="31"/>
      <c r="E301" s="30"/>
      <c r="F301" s="30"/>
      <c r="G301" s="31"/>
      <c r="H301" s="31"/>
      <c r="I301" s="31"/>
      <c r="J301" s="32"/>
      <c r="K301" s="32"/>
      <c r="L301" s="32"/>
      <c r="M301" s="33"/>
      <c r="N301" s="33"/>
      <c r="O301" s="33"/>
      <c r="P301" s="33"/>
      <c r="Q301" s="34"/>
      <c r="R301" s="31"/>
      <c r="S301" s="31"/>
      <c r="T301" s="31"/>
      <c r="U301" s="33"/>
      <c r="V301" s="31"/>
      <c r="W301" s="31"/>
      <c r="X301" s="31"/>
    </row>
    <row r="302" spans="1:24" ht="28.25" customHeight="1" x14ac:dyDescent="0.15">
      <c r="A302" s="25"/>
      <c r="B302" s="26"/>
      <c r="C302" s="26"/>
      <c r="D302" s="26"/>
      <c r="E302" s="25"/>
      <c r="F302" s="25"/>
      <c r="G302" s="26"/>
      <c r="H302" s="26"/>
      <c r="I302" s="26"/>
      <c r="J302" s="27"/>
      <c r="K302" s="27"/>
      <c r="L302" s="27"/>
      <c r="M302" s="28"/>
      <c r="N302" s="28"/>
      <c r="O302" s="28"/>
      <c r="P302" s="28"/>
      <c r="Q302" s="29"/>
      <c r="R302" s="26"/>
      <c r="S302" s="26"/>
      <c r="T302" s="26"/>
      <c r="U302" s="28"/>
      <c r="V302" s="26"/>
      <c r="W302" s="26"/>
      <c r="X302" s="26"/>
    </row>
    <row r="303" spans="1:24" ht="28.25" customHeight="1" x14ac:dyDescent="0.15">
      <c r="A303" s="25"/>
      <c r="B303" s="26"/>
      <c r="C303" s="26"/>
      <c r="D303" s="26"/>
      <c r="E303" s="25"/>
      <c r="F303" s="25"/>
      <c r="G303" s="26"/>
      <c r="H303" s="26"/>
      <c r="I303" s="26"/>
      <c r="J303" s="27"/>
      <c r="K303" s="27"/>
      <c r="L303" s="27"/>
      <c r="M303" s="28"/>
      <c r="N303" s="28"/>
      <c r="O303" s="28"/>
      <c r="P303" s="28"/>
      <c r="Q303" s="29"/>
      <c r="R303" s="26"/>
      <c r="S303" s="26"/>
      <c r="T303" s="26"/>
      <c r="U303" s="28"/>
      <c r="V303" s="26"/>
      <c r="W303" s="26"/>
      <c r="X303" s="26"/>
    </row>
    <row r="304" spans="1:24" ht="28.25" customHeight="1" x14ac:dyDescent="0.15">
      <c r="A304" s="30"/>
      <c r="B304" s="31"/>
      <c r="C304" s="31"/>
      <c r="D304" s="31"/>
      <c r="E304" s="30"/>
      <c r="F304" s="30"/>
      <c r="G304" s="31"/>
      <c r="H304" s="31"/>
      <c r="I304" s="31"/>
      <c r="J304" s="32"/>
      <c r="K304" s="32"/>
      <c r="L304" s="32"/>
      <c r="M304" s="33"/>
      <c r="N304" s="33"/>
      <c r="O304" s="33"/>
      <c r="P304" s="33"/>
      <c r="Q304" s="34"/>
      <c r="R304" s="31"/>
      <c r="S304" s="31"/>
      <c r="T304" s="31"/>
      <c r="U304" s="33"/>
      <c r="V304" s="31"/>
      <c r="W304" s="31"/>
      <c r="X304" s="31"/>
    </row>
    <row r="305" spans="1:24" ht="28.25" customHeight="1" x14ac:dyDescent="0.15">
      <c r="A305" s="25"/>
      <c r="B305" s="26"/>
      <c r="C305" s="26"/>
      <c r="D305" s="26"/>
      <c r="E305" s="25"/>
      <c r="F305" s="25"/>
      <c r="G305" s="26"/>
      <c r="H305" s="26"/>
      <c r="I305" s="26"/>
      <c r="J305" s="27"/>
      <c r="K305" s="27"/>
      <c r="L305" s="27"/>
      <c r="M305" s="28"/>
      <c r="N305" s="28"/>
      <c r="O305" s="28"/>
      <c r="P305" s="28"/>
      <c r="Q305" s="29"/>
      <c r="R305" s="26"/>
      <c r="S305" s="26"/>
      <c r="T305" s="26"/>
      <c r="U305" s="28"/>
      <c r="V305" s="26"/>
      <c r="W305" s="26"/>
      <c r="X305" s="26"/>
    </row>
    <row r="306" spans="1:24" ht="28.25" customHeight="1" x14ac:dyDescent="0.15">
      <c r="A306" s="25"/>
      <c r="B306" s="26"/>
      <c r="C306" s="26"/>
      <c r="D306" s="26"/>
      <c r="E306" s="25"/>
      <c r="F306" s="25"/>
      <c r="G306" s="26"/>
      <c r="H306" s="26"/>
      <c r="I306" s="26"/>
      <c r="J306" s="27"/>
      <c r="K306" s="27"/>
      <c r="L306" s="27"/>
      <c r="M306" s="28"/>
      <c r="N306" s="28"/>
      <c r="O306" s="28"/>
      <c r="P306" s="28"/>
      <c r="Q306" s="29"/>
      <c r="R306" s="26"/>
      <c r="S306" s="26"/>
      <c r="T306" s="26"/>
      <c r="U306" s="28"/>
      <c r="V306" s="26"/>
      <c r="W306" s="26"/>
      <c r="X306" s="26"/>
    </row>
    <row r="307" spans="1:24" ht="28.25" customHeight="1" x14ac:dyDescent="0.15">
      <c r="A307" s="25"/>
      <c r="B307" s="26"/>
      <c r="C307" s="26"/>
      <c r="D307" s="26"/>
      <c r="E307" s="25"/>
      <c r="F307" s="25"/>
      <c r="G307" s="26"/>
      <c r="H307" s="26"/>
      <c r="I307" s="26"/>
      <c r="J307" s="27"/>
      <c r="K307" s="27"/>
      <c r="L307" s="27"/>
      <c r="M307" s="28"/>
      <c r="N307" s="28"/>
      <c r="O307" s="28"/>
      <c r="P307" s="28"/>
      <c r="Q307" s="29"/>
      <c r="R307" s="26"/>
      <c r="S307" s="26"/>
      <c r="T307" s="26"/>
      <c r="U307" s="28"/>
      <c r="V307" s="26"/>
      <c r="W307" s="26"/>
      <c r="X307" s="26"/>
    </row>
    <row r="308" spans="1:24" ht="28.25" customHeight="1" x14ac:dyDescent="0.15">
      <c r="A308" s="25"/>
      <c r="B308" s="26"/>
      <c r="C308" s="26"/>
      <c r="D308" s="26"/>
      <c r="E308" s="25"/>
      <c r="F308" s="25"/>
      <c r="G308" s="26"/>
      <c r="H308" s="26"/>
      <c r="I308" s="26"/>
      <c r="J308" s="27"/>
      <c r="K308" s="27"/>
      <c r="L308" s="27"/>
      <c r="M308" s="28"/>
      <c r="N308" s="28"/>
      <c r="O308" s="28"/>
      <c r="P308" s="28"/>
      <c r="Q308" s="29"/>
      <c r="R308" s="26"/>
      <c r="S308" s="26"/>
      <c r="T308" s="26"/>
      <c r="U308" s="28"/>
      <c r="V308" s="26"/>
      <c r="W308" s="26"/>
      <c r="X308" s="26"/>
    </row>
    <row r="309" spans="1:24" ht="41.75" customHeight="1" x14ac:dyDescent="0.15">
      <c r="A309" s="25"/>
      <c r="B309" s="26"/>
      <c r="C309" s="26"/>
      <c r="D309" s="26"/>
      <c r="E309" s="25"/>
      <c r="F309" s="25"/>
      <c r="G309" s="26"/>
      <c r="H309" s="26"/>
      <c r="I309" s="26"/>
      <c r="J309" s="27"/>
      <c r="K309" s="27"/>
      <c r="L309" s="27"/>
      <c r="M309" s="28"/>
      <c r="N309" s="28"/>
      <c r="O309" s="28"/>
      <c r="P309" s="28"/>
      <c r="Q309" s="29"/>
      <c r="R309" s="26"/>
      <c r="S309" s="26"/>
      <c r="T309" s="26"/>
      <c r="U309" s="28"/>
      <c r="V309" s="26"/>
      <c r="W309" s="26"/>
      <c r="X309" s="26"/>
    </row>
    <row r="310" spans="1:24" ht="41.75" customHeight="1" x14ac:dyDescent="0.15">
      <c r="A310" s="25"/>
      <c r="B310" s="26"/>
      <c r="C310" s="26"/>
      <c r="D310" s="26"/>
      <c r="E310" s="25"/>
      <c r="F310" s="25"/>
      <c r="G310" s="26"/>
      <c r="H310" s="26"/>
      <c r="I310" s="26"/>
      <c r="J310" s="27"/>
      <c r="K310" s="27"/>
      <c r="L310" s="27"/>
      <c r="M310" s="28"/>
      <c r="N310" s="28"/>
      <c r="O310" s="28"/>
      <c r="P310" s="28"/>
      <c r="Q310" s="29"/>
      <c r="R310" s="26"/>
      <c r="S310" s="26"/>
      <c r="T310" s="26"/>
      <c r="U310" s="28"/>
      <c r="V310" s="26"/>
      <c r="W310" s="26"/>
      <c r="X310" s="26"/>
    </row>
    <row r="311" spans="1:24" ht="28.25" customHeight="1" x14ac:dyDescent="0.15">
      <c r="A311" s="30"/>
      <c r="B311" s="31"/>
      <c r="C311" s="31"/>
      <c r="D311" s="31"/>
      <c r="E311" s="30"/>
      <c r="F311" s="30"/>
      <c r="G311" s="31"/>
      <c r="H311" s="31"/>
      <c r="I311" s="31"/>
      <c r="J311" s="32"/>
      <c r="K311" s="32"/>
      <c r="L311" s="32"/>
      <c r="M311" s="33"/>
      <c r="N311" s="33"/>
      <c r="O311" s="33"/>
      <c r="P311" s="33"/>
      <c r="Q311" s="34"/>
      <c r="R311" s="31"/>
      <c r="S311" s="31"/>
      <c r="T311" s="31"/>
      <c r="U311" s="33"/>
      <c r="V311" s="31"/>
      <c r="W311" s="31"/>
      <c r="X311" s="31"/>
    </row>
    <row r="312" spans="1:24" ht="28.25" customHeight="1" x14ac:dyDescent="0.15">
      <c r="A312" s="30"/>
      <c r="B312" s="31"/>
      <c r="C312" s="31"/>
      <c r="D312" s="31"/>
      <c r="E312" s="30"/>
      <c r="F312" s="30"/>
      <c r="G312" s="31"/>
      <c r="H312" s="31"/>
      <c r="I312" s="31"/>
      <c r="J312" s="32"/>
      <c r="K312" s="32"/>
      <c r="L312" s="32"/>
      <c r="M312" s="33"/>
      <c r="N312" s="33"/>
      <c r="O312" s="33"/>
      <c r="P312" s="33"/>
      <c r="Q312" s="34"/>
      <c r="R312" s="31"/>
      <c r="S312" s="31"/>
      <c r="T312" s="31"/>
      <c r="U312" s="33"/>
      <c r="V312" s="31"/>
      <c r="W312" s="31"/>
      <c r="X312" s="31"/>
    </row>
    <row r="313" spans="1:24" ht="28.25" customHeight="1" x14ac:dyDescent="0.15">
      <c r="A313" s="30"/>
      <c r="B313" s="31"/>
      <c r="C313" s="31"/>
      <c r="D313" s="31"/>
      <c r="E313" s="30"/>
      <c r="F313" s="30"/>
      <c r="G313" s="31"/>
      <c r="H313" s="31"/>
      <c r="I313" s="31"/>
      <c r="J313" s="32"/>
      <c r="K313" s="32"/>
      <c r="L313" s="32"/>
      <c r="M313" s="33"/>
      <c r="N313" s="33"/>
      <c r="O313" s="33"/>
      <c r="P313" s="33"/>
      <c r="Q313" s="34"/>
      <c r="R313" s="31"/>
      <c r="S313" s="31"/>
      <c r="T313" s="31"/>
      <c r="U313" s="33"/>
      <c r="V313" s="31"/>
      <c r="W313" s="31"/>
      <c r="X313" s="31"/>
    </row>
    <row r="314" spans="1:24" ht="28.25" customHeight="1" x14ac:dyDescent="0.15">
      <c r="A314" s="30"/>
      <c r="B314" s="31"/>
      <c r="C314" s="31"/>
      <c r="D314" s="31"/>
      <c r="E314" s="30"/>
      <c r="F314" s="30"/>
      <c r="G314" s="31"/>
      <c r="H314" s="31"/>
      <c r="I314" s="31"/>
      <c r="J314" s="32"/>
      <c r="K314" s="32"/>
      <c r="L314" s="32"/>
      <c r="M314" s="33"/>
      <c r="N314" s="33"/>
      <c r="O314" s="33"/>
      <c r="P314" s="33"/>
      <c r="Q314" s="34"/>
      <c r="R314" s="31"/>
      <c r="S314" s="31"/>
      <c r="T314" s="31"/>
      <c r="U314" s="33"/>
      <c r="V314" s="31"/>
      <c r="W314" s="31"/>
      <c r="X314" s="31"/>
    </row>
    <row r="315" spans="1:24" ht="28.25" customHeight="1" x14ac:dyDescent="0.15">
      <c r="A315" s="25"/>
      <c r="B315" s="26"/>
      <c r="C315" s="26"/>
      <c r="D315" s="26"/>
      <c r="E315" s="25"/>
      <c r="F315" s="25"/>
      <c r="G315" s="26"/>
      <c r="H315" s="26"/>
      <c r="I315" s="26"/>
      <c r="J315" s="27"/>
      <c r="K315" s="27"/>
      <c r="L315" s="27"/>
      <c r="M315" s="28"/>
      <c r="N315" s="28"/>
      <c r="O315" s="28"/>
      <c r="P315" s="28"/>
      <c r="Q315" s="29"/>
      <c r="R315" s="26"/>
      <c r="S315" s="26"/>
      <c r="T315" s="26"/>
      <c r="U315" s="28"/>
      <c r="V315" s="26"/>
      <c r="W315" s="26"/>
      <c r="X315" s="26"/>
    </row>
    <row r="316" spans="1:24" ht="41.75" customHeight="1" x14ac:dyDescent="0.15">
      <c r="A316" s="30"/>
      <c r="B316" s="31"/>
      <c r="C316" s="31"/>
      <c r="D316" s="31"/>
      <c r="E316" s="30"/>
      <c r="F316" s="30"/>
      <c r="G316" s="31"/>
      <c r="H316" s="31"/>
      <c r="I316" s="31"/>
      <c r="J316" s="32"/>
      <c r="K316" s="32"/>
      <c r="L316" s="32"/>
      <c r="M316" s="33"/>
      <c r="N316" s="33"/>
      <c r="O316" s="33"/>
      <c r="P316" s="33"/>
      <c r="Q316" s="34"/>
      <c r="R316" s="31"/>
      <c r="S316" s="31"/>
      <c r="T316" s="31"/>
      <c r="U316" s="33"/>
      <c r="V316" s="31"/>
      <c r="W316" s="31"/>
      <c r="X316" s="31"/>
    </row>
    <row r="317" spans="1:24" ht="41.75" customHeight="1" x14ac:dyDescent="0.15">
      <c r="A317" s="30"/>
      <c r="B317" s="31"/>
      <c r="C317" s="31"/>
      <c r="D317" s="31"/>
      <c r="E317" s="30"/>
      <c r="F317" s="30"/>
      <c r="G317" s="31"/>
      <c r="H317" s="31"/>
      <c r="I317" s="31"/>
      <c r="J317" s="32"/>
      <c r="K317" s="32"/>
      <c r="L317" s="32"/>
      <c r="M317" s="33"/>
      <c r="N317" s="33"/>
      <c r="O317" s="33"/>
      <c r="P317" s="33"/>
      <c r="Q317" s="34"/>
      <c r="R317" s="31"/>
      <c r="S317" s="31"/>
      <c r="T317" s="31"/>
      <c r="U317" s="33"/>
      <c r="V317" s="31"/>
      <c r="W317" s="31"/>
      <c r="X317" s="31"/>
    </row>
    <row r="318" spans="1:24" ht="28.25" customHeight="1" x14ac:dyDescent="0.15">
      <c r="A318" s="30"/>
      <c r="B318" s="31"/>
      <c r="C318" s="31"/>
      <c r="D318" s="31"/>
      <c r="E318" s="30"/>
      <c r="F318" s="30"/>
      <c r="G318" s="31"/>
      <c r="H318" s="31"/>
      <c r="I318" s="31"/>
      <c r="J318" s="32"/>
      <c r="K318" s="32"/>
      <c r="L318" s="32"/>
      <c r="M318" s="33"/>
      <c r="N318" s="33"/>
      <c r="O318" s="33"/>
      <c r="P318" s="33"/>
      <c r="Q318" s="34"/>
      <c r="R318" s="31"/>
      <c r="S318" s="31"/>
      <c r="T318" s="31"/>
      <c r="U318" s="33"/>
      <c r="V318" s="31"/>
      <c r="W318" s="31"/>
      <c r="X318" s="31"/>
    </row>
    <row r="319" spans="1:24" ht="41.75" customHeight="1" x14ac:dyDescent="0.15">
      <c r="A319" s="30"/>
      <c r="B319" s="31"/>
      <c r="C319" s="31"/>
      <c r="D319" s="31"/>
      <c r="E319" s="30"/>
      <c r="F319" s="30"/>
      <c r="G319" s="31"/>
      <c r="H319" s="31"/>
      <c r="I319" s="31"/>
      <c r="J319" s="32"/>
      <c r="K319" s="32"/>
      <c r="L319" s="32"/>
      <c r="M319" s="33"/>
      <c r="N319" s="33"/>
      <c r="O319" s="33"/>
      <c r="P319" s="33"/>
      <c r="Q319" s="34"/>
      <c r="R319" s="31"/>
      <c r="S319" s="31"/>
      <c r="T319" s="31"/>
      <c r="U319" s="33"/>
      <c r="V319" s="31"/>
      <c r="W319" s="31"/>
      <c r="X319" s="31"/>
    </row>
    <row r="320" spans="1:24" ht="41.75" customHeight="1" x14ac:dyDescent="0.15">
      <c r="A320" s="30"/>
      <c r="B320" s="31"/>
      <c r="C320" s="31"/>
      <c r="D320" s="31"/>
      <c r="E320" s="30"/>
      <c r="F320" s="30"/>
      <c r="G320" s="31"/>
      <c r="H320" s="31"/>
      <c r="I320" s="31"/>
      <c r="J320" s="32"/>
      <c r="K320" s="32"/>
      <c r="L320" s="32"/>
      <c r="M320" s="33"/>
      <c r="N320" s="33"/>
      <c r="O320" s="33"/>
      <c r="P320" s="33"/>
      <c r="Q320" s="34"/>
      <c r="R320" s="31"/>
      <c r="S320" s="31"/>
      <c r="T320" s="31"/>
      <c r="U320" s="33"/>
      <c r="V320" s="31"/>
      <c r="W320" s="31"/>
      <c r="X320" s="31"/>
    </row>
    <row r="321" spans="1:24" ht="28.25" customHeight="1" x14ac:dyDescent="0.15">
      <c r="A321" s="30"/>
      <c r="B321" s="31"/>
      <c r="C321" s="31"/>
      <c r="D321" s="31"/>
      <c r="E321" s="30"/>
      <c r="F321" s="30"/>
      <c r="G321" s="31"/>
      <c r="H321" s="31"/>
      <c r="I321" s="31"/>
      <c r="J321" s="32"/>
      <c r="K321" s="32"/>
      <c r="L321" s="32"/>
      <c r="M321" s="33"/>
      <c r="N321" s="33"/>
      <c r="O321" s="33"/>
      <c r="P321" s="33"/>
      <c r="Q321" s="34"/>
      <c r="R321" s="31"/>
      <c r="S321" s="31"/>
      <c r="T321" s="31"/>
      <c r="U321" s="33"/>
      <c r="V321" s="31"/>
      <c r="W321" s="31"/>
      <c r="X321" s="31"/>
    </row>
    <row r="322" spans="1:24" ht="41.75" customHeight="1" x14ac:dyDescent="0.15">
      <c r="A322" s="30"/>
      <c r="B322" s="31"/>
      <c r="C322" s="31"/>
      <c r="D322" s="31"/>
      <c r="E322" s="30"/>
      <c r="F322" s="30"/>
      <c r="G322" s="31"/>
      <c r="H322" s="31"/>
      <c r="I322" s="31"/>
      <c r="J322" s="32"/>
      <c r="K322" s="32"/>
      <c r="L322" s="32"/>
      <c r="M322" s="33"/>
      <c r="N322" s="33"/>
      <c r="O322" s="33"/>
      <c r="P322" s="33"/>
      <c r="Q322" s="34"/>
      <c r="R322" s="31"/>
      <c r="S322" s="31"/>
      <c r="T322" s="31"/>
      <c r="U322" s="33"/>
      <c r="V322" s="31"/>
      <c r="W322" s="31"/>
      <c r="X322" s="31"/>
    </row>
    <row r="323" spans="1:24" ht="28.25" customHeight="1" x14ac:dyDescent="0.15">
      <c r="A323" s="30"/>
      <c r="B323" s="31"/>
      <c r="C323" s="31"/>
      <c r="D323" s="31"/>
      <c r="E323" s="30"/>
      <c r="F323" s="30"/>
      <c r="G323" s="31"/>
      <c r="H323" s="31"/>
      <c r="I323" s="31"/>
      <c r="J323" s="32"/>
      <c r="K323" s="32"/>
      <c r="L323" s="32"/>
      <c r="M323" s="33"/>
      <c r="N323" s="33"/>
      <c r="O323" s="33"/>
      <c r="P323" s="33"/>
      <c r="Q323" s="34"/>
      <c r="R323" s="31"/>
      <c r="S323" s="31"/>
      <c r="T323" s="31"/>
      <c r="U323" s="33"/>
      <c r="V323" s="31"/>
      <c r="W323" s="31"/>
      <c r="X323" s="31"/>
    </row>
    <row r="324" spans="1:24" ht="28.25" customHeight="1" x14ac:dyDescent="0.15">
      <c r="A324" s="30"/>
      <c r="B324" s="31"/>
      <c r="C324" s="31"/>
      <c r="D324" s="31"/>
      <c r="E324" s="30"/>
      <c r="F324" s="30"/>
      <c r="G324" s="31"/>
      <c r="H324" s="31"/>
      <c r="I324" s="31"/>
      <c r="J324" s="32"/>
      <c r="K324" s="32"/>
      <c r="L324" s="32"/>
      <c r="M324" s="33"/>
      <c r="N324" s="33"/>
      <c r="O324" s="33"/>
      <c r="P324" s="33"/>
      <c r="Q324" s="34"/>
      <c r="R324" s="31"/>
      <c r="S324" s="31"/>
      <c r="T324" s="31"/>
      <c r="U324" s="33"/>
      <c r="V324" s="31"/>
      <c r="W324" s="31"/>
      <c r="X324" s="31"/>
    </row>
    <row r="325" spans="1:24" ht="28.25" customHeight="1" x14ac:dyDescent="0.15">
      <c r="A325" s="30"/>
      <c r="B325" s="31"/>
      <c r="C325" s="31"/>
      <c r="D325" s="31"/>
      <c r="E325" s="30"/>
      <c r="F325" s="30"/>
      <c r="G325" s="31"/>
      <c r="H325" s="31"/>
      <c r="I325" s="31"/>
      <c r="J325" s="32"/>
      <c r="K325" s="32"/>
      <c r="L325" s="32"/>
      <c r="M325" s="33"/>
      <c r="N325" s="33"/>
      <c r="O325" s="33"/>
      <c r="P325" s="33"/>
      <c r="Q325" s="34"/>
      <c r="R325" s="31"/>
      <c r="S325" s="31"/>
      <c r="T325" s="31"/>
      <c r="U325" s="33"/>
      <c r="V325" s="31"/>
      <c r="W325" s="31"/>
      <c r="X325" s="31"/>
    </row>
    <row r="326" spans="1:24" ht="41.75" customHeight="1" x14ac:dyDescent="0.15">
      <c r="A326" s="30"/>
      <c r="B326" s="31"/>
      <c r="C326" s="31"/>
      <c r="D326" s="31"/>
      <c r="E326" s="30"/>
      <c r="F326" s="30"/>
      <c r="G326" s="31"/>
      <c r="H326" s="31"/>
      <c r="I326" s="31"/>
      <c r="J326" s="32"/>
      <c r="K326" s="32"/>
      <c r="L326" s="32"/>
      <c r="M326" s="33"/>
      <c r="N326" s="33"/>
      <c r="O326" s="33"/>
      <c r="P326" s="33"/>
      <c r="Q326" s="34"/>
      <c r="R326" s="31"/>
      <c r="S326" s="31"/>
      <c r="T326" s="31"/>
      <c r="U326" s="33"/>
      <c r="V326" s="31"/>
      <c r="W326" s="31"/>
      <c r="X326" s="31"/>
    </row>
    <row r="327" spans="1:24" ht="41.75" customHeight="1" x14ac:dyDescent="0.15">
      <c r="A327" s="30"/>
      <c r="B327" s="31"/>
      <c r="C327" s="31"/>
      <c r="D327" s="31"/>
      <c r="E327" s="30"/>
      <c r="F327" s="30"/>
      <c r="G327" s="31"/>
      <c r="H327" s="31"/>
      <c r="I327" s="31"/>
      <c r="J327" s="32"/>
      <c r="K327" s="32"/>
      <c r="L327" s="32"/>
      <c r="M327" s="33"/>
      <c r="N327" s="33"/>
      <c r="O327" s="33"/>
      <c r="P327" s="33"/>
      <c r="Q327" s="34"/>
      <c r="R327" s="31"/>
      <c r="S327" s="31"/>
      <c r="T327" s="31"/>
      <c r="U327" s="33"/>
      <c r="V327" s="31"/>
      <c r="W327" s="31"/>
      <c r="X327" s="31"/>
    </row>
    <row r="328" spans="1:24" ht="28.25" customHeight="1" x14ac:dyDescent="0.15">
      <c r="A328" s="25"/>
      <c r="B328" s="26"/>
      <c r="C328" s="26"/>
      <c r="D328" s="26"/>
      <c r="E328" s="25"/>
      <c r="F328" s="25"/>
      <c r="G328" s="26"/>
      <c r="H328" s="26"/>
      <c r="I328" s="26"/>
      <c r="J328" s="27"/>
      <c r="K328" s="27"/>
      <c r="L328" s="27"/>
      <c r="M328" s="28"/>
      <c r="N328" s="28"/>
      <c r="O328" s="28"/>
      <c r="P328" s="28"/>
      <c r="Q328" s="29"/>
      <c r="R328" s="26"/>
      <c r="S328" s="26"/>
      <c r="T328" s="26"/>
      <c r="U328" s="28"/>
      <c r="V328" s="26"/>
      <c r="W328" s="26"/>
      <c r="X328" s="26"/>
    </row>
    <row r="329" spans="1:24" ht="28.25" customHeight="1" x14ac:dyDescent="0.15">
      <c r="A329" s="25"/>
      <c r="B329" s="26"/>
      <c r="C329" s="26"/>
      <c r="D329" s="26"/>
      <c r="E329" s="25"/>
      <c r="F329" s="25"/>
      <c r="G329" s="26"/>
      <c r="H329" s="26"/>
      <c r="I329" s="26"/>
      <c r="J329" s="27"/>
      <c r="K329" s="27"/>
      <c r="L329" s="27"/>
      <c r="M329" s="28"/>
      <c r="N329" s="28"/>
      <c r="O329" s="28"/>
      <c r="P329" s="28"/>
      <c r="Q329" s="29"/>
      <c r="R329" s="26"/>
      <c r="S329" s="26"/>
      <c r="T329" s="26"/>
      <c r="U329" s="28"/>
      <c r="V329" s="26"/>
      <c r="W329" s="26"/>
      <c r="X329" s="26"/>
    </row>
    <row r="330" spans="1:24" ht="28.25" customHeight="1" x14ac:dyDescent="0.15">
      <c r="A330" s="30"/>
      <c r="B330" s="31"/>
      <c r="C330" s="31"/>
      <c r="D330" s="31"/>
      <c r="E330" s="30"/>
      <c r="F330" s="30"/>
      <c r="G330" s="31"/>
      <c r="H330" s="31"/>
      <c r="I330" s="31"/>
      <c r="J330" s="32"/>
      <c r="K330" s="32"/>
      <c r="L330" s="32"/>
      <c r="M330" s="33"/>
      <c r="N330" s="33"/>
      <c r="O330" s="33"/>
      <c r="P330" s="33"/>
      <c r="Q330" s="34"/>
      <c r="R330" s="31"/>
      <c r="S330" s="31"/>
      <c r="T330" s="31"/>
      <c r="U330" s="33"/>
      <c r="V330" s="31"/>
      <c r="W330" s="31"/>
      <c r="X330" s="31"/>
    </row>
    <row r="331" spans="1:24" ht="28.25" customHeight="1" x14ac:dyDescent="0.15">
      <c r="A331" s="30"/>
      <c r="B331" s="31"/>
      <c r="C331" s="31"/>
      <c r="D331" s="31"/>
      <c r="E331" s="30"/>
      <c r="F331" s="30"/>
      <c r="G331" s="31"/>
      <c r="H331" s="31"/>
      <c r="I331" s="31"/>
      <c r="J331" s="32"/>
      <c r="K331" s="32"/>
      <c r="L331" s="32"/>
      <c r="M331" s="33"/>
      <c r="N331" s="33"/>
      <c r="O331" s="33"/>
      <c r="P331" s="33"/>
      <c r="Q331" s="34"/>
      <c r="R331" s="31"/>
      <c r="S331" s="31"/>
      <c r="T331" s="31"/>
      <c r="U331" s="33"/>
      <c r="V331" s="31"/>
      <c r="W331" s="31"/>
      <c r="X331" s="31"/>
    </row>
    <row r="332" spans="1:24" ht="28.25" customHeight="1" x14ac:dyDescent="0.15">
      <c r="A332" s="25"/>
      <c r="B332" s="26"/>
      <c r="C332" s="26"/>
      <c r="D332" s="26"/>
      <c r="E332" s="25"/>
      <c r="F332" s="25"/>
      <c r="G332" s="26"/>
      <c r="H332" s="26"/>
      <c r="I332" s="26"/>
      <c r="J332" s="27"/>
      <c r="K332" s="27"/>
      <c r="L332" s="27"/>
      <c r="M332" s="28"/>
      <c r="N332" s="28"/>
      <c r="O332" s="28"/>
      <c r="P332" s="28"/>
      <c r="Q332" s="29"/>
      <c r="R332" s="26"/>
      <c r="S332" s="26"/>
      <c r="T332" s="26"/>
      <c r="U332" s="28"/>
      <c r="V332" s="26"/>
      <c r="W332" s="26"/>
      <c r="X332" s="26"/>
    </row>
    <row r="333" spans="1:24" ht="28.25" customHeight="1" x14ac:dyDescent="0.15">
      <c r="A333" s="25"/>
      <c r="B333" s="26"/>
      <c r="C333" s="26"/>
      <c r="D333" s="26"/>
      <c r="E333" s="25"/>
      <c r="F333" s="25"/>
      <c r="G333" s="26"/>
      <c r="H333" s="26"/>
      <c r="I333" s="26"/>
      <c r="J333" s="27"/>
      <c r="K333" s="27"/>
      <c r="L333" s="27"/>
      <c r="M333" s="28"/>
      <c r="N333" s="28"/>
      <c r="O333" s="28"/>
      <c r="P333" s="28"/>
      <c r="Q333" s="29"/>
      <c r="R333" s="26"/>
      <c r="S333" s="26"/>
      <c r="T333" s="26"/>
      <c r="U333" s="28"/>
      <c r="V333" s="26"/>
      <c r="W333" s="26"/>
      <c r="X333" s="26"/>
    </row>
    <row r="334" spans="1:24" ht="28.25" customHeight="1" x14ac:dyDescent="0.15">
      <c r="A334" s="30"/>
      <c r="B334" s="31"/>
      <c r="C334" s="31"/>
      <c r="D334" s="31"/>
      <c r="E334" s="30"/>
      <c r="F334" s="30"/>
      <c r="G334" s="31"/>
      <c r="H334" s="31"/>
      <c r="I334" s="31"/>
      <c r="J334" s="32"/>
      <c r="K334" s="32"/>
      <c r="L334" s="32"/>
      <c r="M334" s="33"/>
      <c r="N334" s="33"/>
      <c r="O334" s="33"/>
      <c r="P334" s="33"/>
      <c r="Q334" s="34"/>
      <c r="R334" s="31"/>
      <c r="S334" s="31"/>
      <c r="T334" s="31"/>
      <c r="U334" s="33"/>
      <c r="V334" s="31"/>
      <c r="W334" s="31"/>
      <c r="X334" s="31"/>
    </row>
    <row r="335" spans="1:24" ht="28.25" customHeight="1" x14ac:dyDescent="0.15">
      <c r="A335" s="25"/>
      <c r="B335" s="26"/>
      <c r="C335" s="26"/>
      <c r="D335" s="26"/>
      <c r="E335" s="25"/>
      <c r="F335" s="25"/>
      <c r="G335" s="26"/>
      <c r="H335" s="26"/>
      <c r="I335" s="26"/>
      <c r="J335" s="27"/>
      <c r="K335" s="27"/>
      <c r="L335" s="27"/>
      <c r="M335" s="28"/>
      <c r="N335" s="28"/>
      <c r="O335" s="28"/>
      <c r="P335" s="28"/>
      <c r="Q335" s="29"/>
      <c r="R335" s="26"/>
      <c r="S335" s="26"/>
      <c r="T335" s="26"/>
      <c r="U335" s="28"/>
      <c r="V335" s="26"/>
      <c r="W335" s="26"/>
      <c r="X335" s="26"/>
    </row>
    <row r="336" spans="1:24" ht="28.25" customHeight="1" x14ac:dyDescent="0.15">
      <c r="A336" s="30"/>
      <c r="B336" s="31"/>
      <c r="C336" s="31"/>
      <c r="D336" s="31"/>
      <c r="E336" s="30"/>
      <c r="F336" s="30"/>
      <c r="G336" s="31"/>
      <c r="H336" s="31"/>
      <c r="I336" s="31"/>
      <c r="J336" s="32"/>
      <c r="K336" s="32"/>
      <c r="L336" s="32"/>
      <c r="M336" s="33"/>
      <c r="N336" s="33"/>
      <c r="O336" s="33"/>
      <c r="P336" s="33"/>
      <c r="Q336" s="34"/>
      <c r="R336" s="31"/>
      <c r="S336" s="31"/>
      <c r="T336" s="31"/>
      <c r="U336" s="33"/>
      <c r="V336" s="31"/>
      <c r="W336" s="31"/>
      <c r="X336" s="31"/>
    </row>
    <row r="337" spans="1:24" ht="28.25" customHeight="1" x14ac:dyDescent="0.15">
      <c r="A337" s="30"/>
      <c r="B337" s="31"/>
      <c r="C337" s="31"/>
      <c r="D337" s="31"/>
      <c r="E337" s="30"/>
      <c r="F337" s="30"/>
      <c r="G337" s="31"/>
      <c r="H337" s="31"/>
      <c r="I337" s="31"/>
      <c r="J337" s="32"/>
      <c r="K337" s="32"/>
      <c r="L337" s="32"/>
      <c r="M337" s="33"/>
      <c r="N337" s="33"/>
      <c r="O337" s="33"/>
      <c r="P337" s="33"/>
      <c r="Q337" s="34"/>
      <c r="R337" s="31"/>
      <c r="S337" s="31"/>
      <c r="T337" s="31"/>
      <c r="U337" s="33"/>
      <c r="V337" s="31"/>
      <c r="W337" s="31"/>
      <c r="X337" s="31"/>
    </row>
    <row r="338" spans="1:24" ht="28.25" customHeight="1" x14ac:dyDescent="0.15">
      <c r="A338" s="25"/>
      <c r="B338" s="26"/>
      <c r="C338" s="26"/>
      <c r="D338" s="26"/>
      <c r="E338" s="25"/>
      <c r="F338" s="25"/>
      <c r="G338" s="26"/>
      <c r="H338" s="26"/>
      <c r="I338" s="26"/>
      <c r="J338" s="27"/>
      <c r="K338" s="27"/>
      <c r="L338" s="27"/>
      <c r="M338" s="28"/>
      <c r="N338" s="28"/>
      <c r="O338" s="28"/>
      <c r="P338" s="28"/>
      <c r="Q338" s="29"/>
      <c r="R338" s="26"/>
      <c r="S338" s="26"/>
      <c r="T338" s="26"/>
      <c r="U338" s="28"/>
      <c r="V338" s="26"/>
      <c r="W338" s="26"/>
      <c r="X338" s="26"/>
    </row>
    <row r="339" spans="1:24" ht="41.75" customHeight="1" x14ac:dyDescent="0.15">
      <c r="A339" s="25"/>
      <c r="B339" s="26"/>
      <c r="C339" s="26"/>
      <c r="D339" s="26"/>
      <c r="E339" s="25"/>
      <c r="F339" s="25"/>
      <c r="G339" s="26"/>
      <c r="H339" s="26"/>
      <c r="I339" s="26"/>
      <c r="J339" s="27"/>
      <c r="K339" s="27"/>
      <c r="L339" s="27"/>
      <c r="M339" s="28"/>
      <c r="N339" s="28"/>
      <c r="O339" s="28"/>
      <c r="P339" s="28"/>
      <c r="Q339" s="29"/>
      <c r="R339" s="26"/>
      <c r="S339" s="26"/>
      <c r="T339" s="26"/>
      <c r="U339" s="28"/>
      <c r="V339" s="26"/>
      <c r="W339" s="26"/>
      <c r="X339" s="26"/>
    </row>
    <row r="340" spans="1:24" ht="41.75" customHeight="1" x14ac:dyDescent="0.15">
      <c r="A340" s="25"/>
      <c r="B340" s="26"/>
      <c r="C340" s="26"/>
      <c r="D340" s="26"/>
      <c r="E340" s="25"/>
      <c r="F340" s="25"/>
      <c r="G340" s="26"/>
      <c r="H340" s="26"/>
      <c r="I340" s="26"/>
      <c r="J340" s="27"/>
      <c r="K340" s="27"/>
      <c r="L340" s="27"/>
      <c r="M340" s="28"/>
      <c r="N340" s="28"/>
      <c r="O340" s="28"/>
      <c r="P340" s="28"/>
      <c r="Q340" s="29"/>
      <c r="R340" s="26"/>
      <c r="S340" s="26"/>
      <c r="T340" s="26"/>
      <c r="U340" s="28"/>
      <c r="V340" s="26"/>
      <c r="W340" s="26"/>
      <c r="X340" s="26"/>
    </row>
    <row r="341" spans="1:24" ht="28.25" customHeight="1" x14ac:dyDescent="0.15">
      <c r="A341" s="30"/>
      <c r="B341" s="31"/>
      <c r="C341" s="31"/>
      <c r="D341" s="31"/>
      <c r="E341" s="30"/>
      <c r="F341" s="30"/>
      <c r="G341" s="31"/>
      <c r="H341" s="31"/>
      <c r="I341" s="31"/>
      <c r="J341" s="32"/>
      <c r="K341" s="32"/>
      <c r="L341" s="32"/>
      <c r="M341" s="33"/>
      <c r="N341" s="33"/>
      <c r="O341" s="33"/>
      <c r="P341" s="33"/>
      <c r="Q341" s="34"/>
      <c r="R341" s="31"/>
      <c r="S341" s="31"/>
      <c r="T341" s="31"/>
      <c r="U341" s="33"/>
      <c r="V341" s="31"/>
      <c r="W341" s="31"/>
      <c r="X341" s="31"/>
    </row>
    <row r="342" spans="1:24" ht="28.25" customHeight="1" x14ac:dyDescent="0.15">
      <c r="A342" s="30"/>
      <c r="B342" s="31"/>
      <c r="C342" s="31"/>
      <c r="D342" s="31"/>
      <c r="E342" s="30"/>
      <c r="F342" s="30"/>
      <c r="G342" s="31"/>
      <c r="H342" s="31"/>
      <c r="I342" s="31"/>
      <c r="J342" s="32"/>
      <c r="K342" s="32"/>
      <c r="L342" s="32"/>
      <c r="M342" s="33"/>
      <c r="N342" s="33"/>
      <c r="O342" s="33"/>
      <c r="P342" s="33"/>
      <c r="Q342" s="34"/>
      <c r="R342" s="31"/>
      <c r="S342" s="31"/>
      <c r="T342" s="31"/>
      <c r="U342" s="33"/>
      <c r="V342" s="31"/>
      <c r="W342" s="31"/>
      <c r="X342" s="31"/>
    </row>
    <row r="343" spans="1:24" ht="28.25" customHeight="1" x14ac:dyDescent="0.15">
      <c r="A343" s="30"/>
      <c r="B343" s="31"/>
      <c r="C343" s="31"/>
      <c r="D343" s="31"/>
      <c r="E343" s="30"/>
      <c r="F343" s="30"/>
      <c r="G343" s="31"/>
      <c r="H343" s="31"/>
      <c r="I343" s="31"/>
      <c r="J343" s="32"/>
      <c r="K343" s="32"/>
      <c r="L343" s="32"/>
      <c r="M343" s="33"/>
      <c r="N343" s="33"/>
      <c r="O343" s="33"/>
      <c r="P343" s="33"/>
      <c r="Q343" s="34"/>
      <c r="R343" s="31"/>
      <c r="S343" s="31"/>
      <c r="T343" s="31"/>
      <c r="U343" s="33"/>
      <c r="V343" s="31"/>
      <c r="W343" s="31"/>
      <c r="X343" s="31"/>
    </row>
    <row r="344" spans="1:24" ht="28.25" customHeight="1" x14ac:dyDescent="0.15">
      <c r="A344" s="30"/>
      <c r="B344" s="31"/>
      <c r="C344" s="31"/>
      <c r="D344" s="31"/>
      <c r="E344" s="30"/>
      <c r="F344" s="30"/>
      <c r="G344" s="31"/>
      <c r="H344" s="31"/>
      <c r="I344" s="31"/>
      <c r="J344" s="32"/>
      <c r="K344" s="32"/>
      <c r="L344" s="32"/>
      <c r="M344" s="33"/>
      <c r="N344" s="33"/>
      <c r="O344" s="33"/>
      <c r="P344" s="33"/>
      <c r="Q344" s="34"/>
      <c r="R344" s="31"/>
      <c r="S344" s="31"/>
      <c r="T344" s="31"/>
      <c r="U344" s="33"/>
      <c r="V344" s="31"/>
      <c r="W344" s="31"/>
      <c r="X344" s="31"/>
    </row>
    <row r="345" spans="1:24" ht="28.25" customHeight="1" x14ac:dyDescent="0.15">
      <c r="A345" s="25"/>
      <c r="B345" s="26"/>
      <c r="C345" s="26"/>
      <c r="D345" s="26"/>
      <c r="E345" s="25"/>
      <c r="F345" s="25"/>
      <c r="G345" s="26"/>
      <c r="H345" s="26"/>
      <c r="I345" s="26"/>
      <c r="J345" s="27"/>
      <c r="K345" s="27"/>
      <c r="L345" s="27"/>
      <c r="M345" s="28"/>
      <c r="N345" s="28"/>
      <c r="O345" s="28"/>
      <c r="P345" s="28"/>
      <c r="Q345" s="29"/>
      <c r="R345" s="26"/>
      <c r="S345" s="26"/>
      <c r="T345" s="26"/>
      <c r="U345" s="28"/>
      <c r="V345" s="26"/>
      <c r="W345" s="26"/>
      <c r="X345" s="26"/>
    </row>
    <row r="346" spans="1:24" ht="41.75" customHeight="1" x14ac:dyDescent="0.15">
      <c r="A346" s="30"/>
      <c r="B346" s="31"/>
      <c r="C346" s="31"/>
      <c r="D346" s="31"/>
      <c r="E346" s="30"/>
      <c r="F346" s="30"/>
      <c r="G346" s="31"/>
      <c r="H346" s="31"/>
      <c r="I346" s="31"/>
      <c r="J346" s="32"/>
      <c r="K346" s="32"/>
      <c r="L346" s="32"/>
      <c r="M346" s="33"/>
      <c r="N346" s="33"/>
      <c r="O346" s="33"/>
      <c r="P346" s="33"/>
      <c r="Q346" s="34"/>
      <c r="R346" s="31"/>
      <c r="S346" s="31"/>
      <c r="T346" s="31"/>
      <c r="U346" s="33"/>
      <c r="V346" s="31"/>
      <c r="W346" s="31"/>
      <c r="X346" s="31"/>
    </row>
    <row r="347" spans="1:24" ht="41.75" customHeight="1" x14ac:dyDescent="0.15">
      <c r="A347" s="30"/>
      <c r="B347" s="31"/>
      <c r="C347" s="31"/>
      <c r="D347" s="31"/>
      <c r="E347" s="30"/>
      <c r="F347" s="30"/>
      <c r="G347" s="31"/>
      <c r="H347" s="31"/>
      <c r="I347" s="31"/>
      <c r="J347" s="32"/>
      <c r="K347" s="32"/>
      <c r="L347" s="32"/>
      <c r="M347" s="33"/>
      <c r="N347" s="33"/>
      <c r="O347" s="33"/>
      <c r="P347" s="33"/>
      <c r="Q347" s="34"/>
      <c r="R347" s="31"/>
      <c r="S347" s="31"/>
      <c r="T347" s="31"/>
      <c r="U347" s="33"/>
      <c r="V347" s="31"/>
      <c r="W347" s="31"/>
      <c r="X347" s="31"/>
    </row>
    <row r="348" spans="1:24" ht="28.25" customHeight="1" x14ac:dyDescent="0.15">
      <c r="A348" s="30"/>
      <c r="B348" s="31"/>
      <c r="C348" s="31"/>
      <c r="D348" s="31"/>
      <c r="E348" s="30"/>
      <c r="F348" s="30"/>
      <c r="G348" s="31"/>
      <c r="H348" s="31"/>
      <c r="I348" s="31"/>
      <c r="J348" s="32"/>
      <c r="K348" s="32"/>
      <c r="L348" s="32"/>
      <c r="M348" s="33"/>
      <c r="N348" s="33"/>
      <c r="O348" s="33"/>
      <c r="P348" s="33"/>
      <c r="Q348" s="34"/>
      <c r="R348" s="31"/>
      <c r="S348" s="31"/>
      <c r="T348" s="31"/>
      <c r="U348" s="33"/>
      <c r="V348" s="31"/>
      <c r="W348" s="31"/>
      <c r="X348" s="31"/>
    </row>
    <row r="349" spans="1:24" ht="41.75" customHeight="1" x14ac:dyDescent="0.15">
      <c r="A349" s="30"/>
      <c r="B349" s="31"/>
      <c r="C349" s="31"/>
      <c r="D349" s="31"/>
      <c r="E349" s="30"/>
      <c r="F349" s="30"/>
      <c r="G349" s="31"/>
      <c r="H349" s="31"/>
      <c r="I349" s="31"/>
      <c r="J349" s="32"/>
      <c r="K349" s="32"/>
      <c r="L349" s="32"/>
      <c r="M349" s="33"/>
      <c r="N349" s="33"/>
      <c r="O349" s="33"/>
      <c r="P349" s="33"/>
      <c r="Q349" s="34"/>
      <c r="R349" s="31"/>
      <c r="S349" s="31"/>
      <c r="T349" s="31"/>
      <c r="U349" s="33"/>
      <c r="V349" s="31"/>
      <c r="W349" s="31"/>
      <c r="X349" s="31"/>
    </row>
    <row r="350" spans="1:24" ht="41.75" customHeight="1" x14ac:dyDescent="0.15">
      <c r="A350" s="30"/>
      <c r="B350" s="31"/>
      <c r="C350" s="31"/>
      <c r="D350" s="31"/>
      <c r="E350" s="30"/>
      <c r="F350" s="30"/>
      <c r="G350" s="31"/>
      <c r="H350" s="31"/>
      <c r="I350" s="31"/>
      <c r="J350" s="32"/>
      <c r="K350" s="32"/>
      <c r="L350" s="32"/>
      <c r="M350" s="33"/>
      <c r="N350" s="33"/>
      <c r="O350" s="33"/>
      <c r="P350" s="33"/>
      <c r="Q350" s="34"/>
      <c r="R350" s="31"/>
      <c r="S350" s="31"/>
      <c r="T350" s="31"/>
      <c r="U350" s="33"/>
      <c r="V350" s="31"/>
      <c r="W350" s="31"/>
      <c r="X350" s="31"/>
    </row>
    <row r="351" spans="1:24" ht="28.25" customHeight="1" x14ac:dyDescent="0.15">
      <c r="A351" s="30"/>
      <c r="B351" s="31"/>
      <c r="C351" s="31"/>
      <c r="D351" s="31"/>
      <c r="E351" s="30"/>
      <c r="F351" s="30"/>
      <c r="G351" s="31"/>
      <c r="H351" s="31"/>
      <c r="I351" s="31"/>
      <c r="J351" s="32"/>
      <c r="K351" s="32"/>
      <c r="L351" s="32"/>
      <c r="M351" s="33"/>
      <c r="N351" s="33"/>
      <c r="O351" s="33"/>
      <c r="P351" s="33"/>
      <c r="Q351" s="34"/>
      <c r="R351" s="31"/>
      <c r="S351" s="31"/>
      <c r="T351" s="31"/>
      <c r="U351" s="33"/>
      <c r="V351" s="31"/>
      <c r="W351" s="31"/>
      <c r="X351" s="31"/>
    </row>
    <row r="352" spans="1:24" ht="41.75" customHeight="1" x14ac:dyDescent="0.15">
      <c r="A352" s="30"/>
      <c r="B352" s="31"/>
      <c r="C352" s="31"/>
      <c r="D352" s="31"/>
      <c r="E352" s="30"/>
      <c r="F352" s="30"/>
      <c r="G352" s="31"/>
      <c r="H352" s="31"/>
      <c r="I352" s="31"/>
      <c r="J352" s="32"/>
      <c r="K352" s="32"/>
      <c r="L352" s="32"/>
      <c r="M352" s="33"/>
      <c r="N352" s="33"/>
      <c r="O352" s="33"/>
      <c r="P352" s="33"/>
      <c r="Q352" s="34"/>
      <c r="R352" s="31"/>
      <c r="S352" s="31"/>
      <c r="T352" s="31"/>
      <c r="U352" s="33"/>
      <c r="V352" s="31"/>
      <c r="W352" s="31"/>
      <c r="X352" s="31"/>
    </row>
    <row r="353" spans="1:24" ht="28.25" customHeight="1" x14ac:dyDescent="0.15">
      <c r="A353" s="30"/>
      <c r="B353" s="31"/>
      <c r="C353" s="31"/>
      <c r="D353" s="31"/>
      <c r="E353" s="30"/>
      <c r="F353" s="30"/>
      <c r="G353" s="31"/>
      <c r="H353" s="31"/>
      <c r="I353" s="31"/>
      <c r="J353" s="32"/>
      <c r="K353" s="32"/>
      <c r="L353" s="32"/>
      <c r="M353" s="33"/>
      <c r="N353" s="33"/>
      <c r="O353" s="33"/>
      <c r="P353" s="33"/>
      <c r="Q353" s="34"/>
      <c r="R353" s="31"/>
      <c r="S353" s="31"/>
      <c r="T353" s="31"/>
      <c r="U353" s="33"/>
      <c r="V353" s="31"/>
      <c r="W353" s="31"/>
      <c r="X353" s="31"/>
    </row>
    <row r="354" spans="1:24" ht="28.25" customHeight="1" x14ac:dyDescent="0.15">
      <c r="A354" s="30"/>
      <c r="B354" s="31"/>
      <c r="C354" s="31"/>
      <c r="D354" s="31"/>
      <c r="E354" s="30"/>
      <c r="F354" s="30"/>
      <c r="G354" s="31"/>
      <c r="H354" s="31"/>
      <c r="I354" s="31"/>
      <c r="J354" s="32"/>
      <c r="K354" s="32"/>
      <c r="L354" s="32"/>
      <c r="M354" s="33"/>
      <c r="N354" s="33"/>
      <c r="O354" s="33"/>
      <c r="P354" s="33"/>
      <c r="Q354" s="34"/>
      <c r="R354" s="31"/>
      <c r="S354" s="31"/>
      <c r="T354" s="31"/>
      <c r="U354" s="33"/>
      <c r="V354" s="31"/>
      <c r="W354" s="31"/>
      <c r="X354" s="31"/>
    </row>
    <row r="355" spans="1:24" ht="28.25" customHeight="1" x14ac:dyDescent="0.15">
      <c r="A355" s="30"/>
      <c r="B355" s="31"/>
      <c r="C355" s="31"/>
      <c r="D355" s="31"/>
      <c r="E355" s="30"/>
      <c r="F355" s="30"/>
      <c r="G355" s="31"/>
      <c r="H355" s="31"/>
      <c r="I355" s="31"/>
      <c r="J355" s="32"/>
      <c r="K355" s="32"/>
      <c r="L355" s="32"/>
      <c r="M355" s="33"/>
      <c r="N355" s="33"/>
      <c r="O355" s="33"/>
      <c r="P355" s="33"/>
      <c r="Q355" s="34"/>
      <c r="R355" s="31"/>
      <c r="S355" s="31"/>
      <c r="T355" s="31"/>
      <c r="U355" s="33"/>
      <c r="V355" s="31"/>
      <c r="W355" s="31"/>
      <c r="X355" s="31"/>
    </row>
    <row r="356" spans="1:24" ht="41.75" customHeight="1" x14ac:dyDescent="0.15">
      <c r="A356" s="30"/>
      <c r="B356" s="31"/>
      <c r="C356" s="31"/>
      <c r="D356" s="31"/>
      <c r="E356" s="30"/>
      <c r="F356" s="30"/>
      <c r="G356" s="31"/>
      <c r="H356" s="31"/>
      <c r="I356" s="31"/>
      <c r="J356" s="32"/>
      <c r="K356" s="32"/>
      <c r="L356" s="32"/>
      <c r="M356" s="33"/>
      <c r="N356" s="33"/>
      <c r="O356" s="33"/>
      <c r="P356" s="33"/>
      <c r="Q356" s="34"/>
      <c r="R356" s="31"/>
      <c r="S356" s="31"/>
      <c r="T356" s="31"/>
      <c r="U356" s="33"/>
      <c r="V356" s="31"/>
      <c r="W356" s="31"/>
      <c r="X356" s="31"/>
    </row>
    <row r="357" spans="1:24" ht="41.75" customHeight="1" x14ac:dyDescent="0.15">
      <c r="A357" s="30"/>
      <c r="B357" s="31"/>
      <c r="C357" s="31"/>
      <c r="D357" s="31"/>
      <c r="E357" s="30"/>
      <c r="F357" s="30"/>
      <c r="G357" s="31"/>
      <c r="H357" s="31"/>
      <c r="I357" s="31"/>
      <c r="J357" s="32"/>
      <c r="K357" s="32"/>
      <c r="L357" s="32"/>
      <c r="M357" s="33"/>
      <c r="N357" s="33"/>
      <c r="O357" s="33"/>
      <c r="P357" s="33"/>
      <c r="Q357" s="34"/>
      <c r="R357" s="31"/>
      <c r="S357" s="31"/>
      <c r="T357" s="31"/>
      <c r="U357" s="33"/>
      <c r="V357" s="31"/>
      <c r="W357" s="31"/>
      <c r="X357" s="31"/>
    </row>
    <row r="358" spans="1:24" ht="28.25" customHeight="1" x14ac:dyDescent="0.15">
      <c r="A358" s="25"/>
      <c r="B358" s="26"/>
      <c r="C358" s="26"/>
      <c r="D358" s="26"/>
      <c r="E358" s="25"/>
      <c r="F358" s="25"/>
      <c r="G358" s="26"/>
      <c r="H358" s="26"/>
      <c r="I358" s="26"/>
      <c r="J358" s="27"/>
      <c r="K358" s="27"/>
      <c r="L358" s="27"/>
      <c r="M358" s="28"/>
      <c r="N358" s="28"/>
      <c r="O358" s="28"/>
      <c r="P358" s="28"/>
      <c r="Q358" s="29"/>
      <c r="R358" s="26"/>
      <c r="S358" s="26"/>
      <c r="T358" s="26"/>
      <c r="U358" s="28"/>
      <c r="V358" s="26"/>
      <c r="W358" s="26"/>
      <c r="X358" s="26"/>
    </row>
    <row r="359" spans="1:24" ht="28.25" customHeight="1" x14ac:dyDescent="0.15">
      <c r="A359" s="25"/>
      <c r="B359" s="26"/>
      <c r="C359" s="26"/>
      <c r="D359" s="26"/>
      <c r="E359" s="25"/>
      <c r="F359" s="25"/>
      <c r="G359" s="26"/>
      <c r="H359" s="26"/>
      <c r="I359" s="26"/>
      <c r="J359" s="27"/>
      <c r="K359" s="27"/>
      <c r="L359" s="27"/>
      <c r="M359" s="28"/>
      <c r="N359" s="28"/>
      <c r="O359" s="28"/>
      <c r="P359" s="28"/>
      <c r="Q359" s="29"/>
      <c r="R359" s="26"/>
      <c r="S359" s="26"/>
      <c r="T359" s="26"/>
      <c r="U359" s="28"/>
      <c r="V359" s="26"/>
      <c r="W359" s="26"/>
      <c r="X359" s="26"/>
    </row>
    <row r="360" spans="1:24" ht="28.25" customHeight="1" x14ac:dyDescent="0.15">
      <c r="A360" s="30"/>
      <c r="B360" s="31"/>
      <c r="C360" s="31"/>
      <c r="D360" s="31"/>
      <c r="E360" s="30"/>
      <c r="F360" s="30"/>
      <c r="G360" s="31"/>
      <c r="H360" s="31"/>
      <c r="I360" s="31"/>
      <c r="J360" s="32"/>
      <c r="K360" s="32"/>
      <c r="L360" s="32"/>
      <c r="M360" s="33"/>
      <c r="N360" s="33"/>
      <c r="O360" s="33"/>
      <c r="P360" s="33"/>
      <c r="Q360" s="34"/>
      <c r="R360" s="31"/>
      <c r="S360" s="31"/>
      <c r="T360" s="31"/>
      <c r="U360" s="33"/>
      <c r="V360" s="31"/>
      <c r="W360" s="31"/>
      <c r="X360" s="31"/>
    </row>
    <row r="361" spans="1:24" ht="28.25" customHeight="1" x14ac:dyDescent="0.15">
      <c r="A361" s="30"/>
      <c r="B361" s="31"/>
      <c r="C361" s="31"/>
      <c r="D361" s="31"/>
      <c r="E361" s="30"/>
      <c r="F361" s="30"/>
      <c r="G361" s="31"/>
      <c r="H361" s="31"/>
      <c r="I361" s="31"/>
      <c r="J361" s="32"/>
      <c r="K361" s="32"/>
      <c r="L361" s="32"/>
      <c r="M361" s="33"/>
      <c r="N361" s="33"/>
      <c r="O361" s="33"/>
      <c r="P361" s="33"/>
      <c r="Q361" s="34"/>
      <c r="R361" s="31"/>
      <c r="S361" s="31"/>
      <c r="T361" s="31"/>
      <c r="U361" s="33"/>
      <c r="V361" s="31"/>
      <c r="W361" s="31"/>
      <c r="X361" s="31"/>
    </row>
    <row r="362" spans="1:24" ht="28.25" customHeight="1" x14ac:dyDescent="0.15">
      <c r="A362" s="25"/>
      <c r="B362" s="26"/>
      <c r="C362" s="26"/>
      <c r="D362" s="26"/>
      <c r="E362" s="25"/>
      <c r="F362" s="25"/>
      <c r="G362" s="26"/>
      <c r="H362" s="26"/>
      <c r="I362" s="26"/>
      <c r="J362" s="27"/>
      <c r="K362" s="27"/>
      <c r="L362" s="27"/>
      <c r="M362" s="28"/>
      <c r="N362" s="28"/>
      <c r="O362" s="28"/>
      <c r="P362" s="28"/>
      <c r="Q362" s="29"/>
      <c r="R362" s="26"/>
      <c r="S362" s="26"/>
      <c r="T362" s="26"/>
      <c r="U362" s="28"/>
      <c r="V362" s="26"/>
      <c r="W362" s="26"/>
      <c r="X362" s="26"/>
    </row>
    <row r="363" spans="1:24" ht="28.25" customHeight="1" x14ac:dyDescent="0.15">
      <c r="A363" s="25"/>
      <c r="B363" s="26"/>
      <c r="C363" s="26"/>
      <c r="D363" s="26"/>
      <c r="E363" s="25"/>
      <c r="F363" s="25"/>
      <c r="G363" s="26"/>
      <c r="H363" s="26"/>
      <c r="I363" s="26"/>
      <c r="J363" s="27"/>
      <c r="K363" s="27"/>
      <c r="L363" s="27"/>
      <c r="M363" s="28"/>
      <c r="N363" s="28"/>
      <c r="O363" s="28"/>
      <c r="P363" s="28"/>
      <c r="Q363" s="29"/>
      <c r="R363" s="26"/>
      <c r="S363" s="26"/>
      <c r="T363" s="26"/>
      <c r="U363" s="28"/>
      <c r="V363" s="26"/>
      <c r="W363" s="26"/>
      <c r="X363" s="26"/>
    </row>
    <row r="364" spans="1:24" ht="28.25" customHeight="1" x14ac:dyDescent="0.15">
      <c r="A364" s="30"/>
      <c r="B364" s="31"/>
      <c r="C364" s="31"/>
      <c r="D364" s="31"/>
      <c r="E364" s="30"/>
      <c r="F364" s="30"/>
      <c r="G364" s="31"/>
      <c r="H364" s="31"/>
      <c r="I364" s="31"/>
      <c r="J364" s="32"/>
      <c r="K364" s="32"/>
      <c r="L364" s="32"/>
      <c r="M364" s="33"/>
      <c r="N364" s="33"/>
      <c r="O364" s="33"/>
      <c r="P364" s="33"/>
      <c r="Q364" s="34"/>
      <c r="R364" s="31"/>
      <c r="S364" s="31"/>
      <c r="T364" s="31"/>
      <c r="U364" s="33"/>
      <c r="V364" s="31"/>
      <c r="W364" s="31"/>
      <c r="X364" s="31"/>
    </row>
    <row r="365" spans="1:24" ht="28.25" customHeight="1" x14ac:dyDescent="0.15">
      <c r="A365" s="25"/>
      <c r="B365" s="26"/>
      <c r="C365" s="26"/>
      <c r="D365" s="26"/>
      <c r="E365" s="25"/>
      <c r="F365" s="25"/>
      <c r="G365" s="26"/>
      <c r="H365" s="26"/>
      <c r="I365" s="26"/>
      <c r="J365" s="27"/>
      <c r="K365" s="27"/>
      <c r="L365" s="27"/>
      <c r="M365" s="28"/>
      <c r="N365" s="28"/>
      <c r="O365" s="28"/>
      <c r="P365" s="28"/>
      <c r="Q365" s="29"/>
      <c r="R365" s="26"/>
      <c r="S365" s="26"/>
      <c r="T365" s="26"/>
      <c r="U365" s="28"/>
      <c r="V365" s="26"/>
      <c r="W365" s="26"/>
      <c r="X365" s="26"/>
    </row>
    <row r="366" spans="1:24" ht="28.25" customHeight="1" x14ac:dyDescent="0.15">
      <c r="A366" s="25"/>
      <c r="B366" s="26"/>
      <c r="C366" s="26"/>
      <c r="D366" s="26"/>
      <c r="E366" s="25"/>
      <c r="F366" s="25"/>
      <c r="G366" s="26"/>
      <c r="H366" s="26"/>
      <c r="I366" s="26"/>
      <c r="J366" s="27"/>
      <c r="K366" s="27"/>
      <c r="L366" s="27"/>
      <c r="M366" s="28"/>
      <c r="N366" s="28"/>
      <c r="O366" s="28"/>
      <c r="P366" s="28"/>
      <c r="Q366" s="29"/>
      <c r="R366" s="26"/>
      <c r="S366" s="26"/>
      <c r="T366" s="26"/>
      <c r="U366" s="28"/>
      <c r="V366" s="26"/>
      <c r="W366" s="26"/>
      <c r="X366" s="26"/>
    </row>
    <row r="367" spans="1:24" ht="28.25" customHeight="1" x14ac:dyDescent="0.15">
      <c r="A367" s="25"/>
      <c r="B367" s="26"/>
      <c r="C367" s="26"/>
      <c r="D367" s="26"/>
      <c r="E367" s="25"/>
      <c r="F367" s="25"/>
      <c r="G367" s="26"/>
      <c r="H367" s="26"/>
      <c r="I367" s="26"/>
      <c r="J367" s="27"/>
      <c r="K367" s="27"/>
      <c r="L367" s="27"/>
      <c r="M367" s="28"/>
      <c r="N367" s="28"/>
      <c r="O367" s="28"/>
      <c r="P367" s="28"/>
      <c r="Q367" s="29"/>
      <c r="R367" s="26"/>
      <c r="S367" s="26"/>
      <c r="T367" s="26"/>
      <c r="U367" s="28"/>
      <c r="V367" s="26"/>
      <c r="W367" s="26"/>
      <c r="X367" s="26"/>
    </row>
    <row r="368" spans="1:24" ht="28.25" customHeight="1" x14ac:dyDescent="0.15">
      <c r="A368" s="25"/>
      <c r="B368" s="26"/>
      <c r="C368" s="26"/>
      <c r="D368" s="26"/>
      <c r="E368" s="25"/>
      <c r="F368" s="25"/>
      <c r="G368" s="26"/>
      <c r="H368" s="26"/>
      <c r="I368" s="26"/>
      <c r="J368" s="27"/>
      <c r="K368" s="27"/>
      <c r="L368" s="27"/>
      <c r="M368" s="28"/>
      <c r="N368" s="28"/>
      <c r="O368" s="28"/>
      <c r="P368" s="28"/>
      <c r="Q368" s="29"/>
      <c r="R368" s="26"/>
      <c r="S368" s="26"/>
      <c r="T368" s="26"/>
      <c r="U368" s="28"/>
      <c r="V368" s="26"/>
      <c r="W368" s="26"/>
      <c r="X368" s="26"/>
    </row>
    <row r="369" spans="1:24" ht="41.75" customHeight="1" x14ac:dyDescent="0.15">
      <c r="A369" s="25"/>
      <c r="B369" s="26"/>
      <c r="C369" s="26"/>
      <c r="D369" s="26"/>
      <c r="E369" s="25"/>
      <c r="F369" s="25"/>
      <c r="G369" s="26"/>
      <c r="H369" s="26"/>
      <c r="I369" s="26"/>
      <c r="J369" s="27"/>
      <c r="K369" s="27"/>
      <c r="L369" s="27"/>
      <c r="M369" s="28"/>
      <c r="N369" s="28"/>
      <c r="O369" s="28"/>
      <c r="P369" s="28"/>
      <c r="Q369" s="29"/>
      <c r="R369" s="26"/>
      <c r="S369" s="26"/>
      <c r="T369" s="26"/>
      <c r="U369" s="28"/>
      <c r="V369" s="26"/>
      <c r="W369" s="26"/>
      <c r="X369" s="26"/>
    </row>
    <row r="370" spans="1:24" ht="41.75" customHeight="1" x14ac:dyDescent="0.15">
      <c r="A370" s="25"/>
      <c r="B370" s="26"/>
      <c r="C370" s="26"/>
      <c r="D370" s="26"/>
      <c r="E370" s="25"/>
      <c r="F370" s="25"/>
      <c r="G370" s="26"/>
      <c r="H370" s="26"/>
      <c r="I370" s="26"/>
      <c r="J370" s="27"/>
      <c r="K370" s="27"/>
      <c r="L370" s="27"/>
      <c r="M370" s="28"/>
      <c r="N370" s="28"/>
      <c r="O370" s="28"/>
      <c r="P370" s="28"/>
      <c r="Q370" s="29"/>
      <c r="R370" s="26"/>
      <c r="S370" s="26"/>
      <c r="T370" s="26"/>
      <c r="U370" s="28"/>
      <c r="V370" s="26"/>
      <c r="W370" s="26"/>
      <c r="X370" s="26"/>
    </row>
    <row r="371" spans="1:24" ht="28.25" customHeight="1" x14ac:dyDescent="0.15">
      <c r="A371" s="30"/>
      <c r="B371" s="31"/>
      <c r="C371" s="31"/>
      <c r="D371" s="31"/>
      <c r="E371" s="30"/>
      <c r="F371" s="30"/>
      <c r="G371" s="31"/>
      <c r="H371" s="31"/>
      <c r="I371" s="31"/>
      <c r="J371" s="32"/>
      <c r="K371" s="32"/>
      <c r="L371" s="32"/>
      <c r="M371" s="33"/>
      <c r="N371" s="33"/>
      <c r="O371" s="33"/>
      <c r="P371" s="33"/>
      <c r="Q371" s="34"/>
      <c r="R371" s="31"/>
      <c r="S371" s="31"/>
      <c r="T371" s="31"/>
      <c r="U371" s="33"/>
      <c r="V371" s="31"/>
      <c r="W371" s="31"/>
      <c r="X371" s="31"/>
    </row>
    <row r="372" spans="1:24" ht="28.25" customHeight="1" x14ac:dyDescent="0.15">
      <c r="A372" s="30"/>
      <c r="B372" s="31"/>
      <c r="C372" s="31"/>
      <c r="D372" s="31"/>
      <c r="E372" s="30"/>
      <c r="F372" s="30"/>
      <c r="G372" s="31"/>
      <c r="H372" s="31"/>
      <c r="I372" s="31"/>
      <c r="J372" s="32"/>
      <c r="K372" s="32"/>
      <c r="L372" s="32"/>
      <c r="M372" s="33"/>
      <c r="N372" s="33"/>
      <c r="O372" s="33"/>
      <c r="P372" s="33"/>
      <c r="Q372" s="34"/>
      <c r="R372" s="31"/>
      <c r="S372" s="31"/>
      <c r="T372" s="31"/>
      <c r="U372" s="33"/>
      <c r="V372" s="31"/>
      <c r="W372" s="31"/>
      <c r="X372" s="31"/>
    </row>
    <row r="373" spans="1:24" ht="28.25" customHeight="1" x14ac:dyDescent="0.15">
      <c r="A373" s="30"/>
      <c r="B373" s="31"/>
      <c r="C373" s="31"/>
      <c r="D373" s="31"/>
      <c r="E373" s="30"/>
      <c r="F373" s="30"/>
      <c r="G373" s="31"/>
      <c r="H373" s="31"/>
      <c r="I373" s="31"/>
      <c r="J373" s="32"/>
      <c r="K373" s="32"/>
      <c r="L373" s="32"/>
      <c r="M373" s="33"/>
      <c r="N373" s="33"/>
      <c r="O373" s="33"/>
      <c r="P373" s="33"/>
      <c r="Q373" s="34"/>
      <c r="R373" s="31"/>
      <c r="S373" s="31"/>
      <c r="T373" s="31"/>
      <c r="U373" s="33"/>
      <c r="V373" s="31"/>
      <c r="W373" s="31"/>
      <c r="X373" s="31"/>
    </row>
    <row r="374" spans="1:24" ht="28.25" customHeight="1" x14ac:dyDescent="0.15">
      <c r="A374" s="30"/>
      <c r="B374" s="31"/>
      <c r="C374" s="31"/>
      <c r="D374" s="31"/>
      <c r="E374" s="30"/>
      <c r="F374" s="30"/>
      <c r="G374" s="31"/>
      <c r="H374" s="31"/>
      <c r="I374" s="31"/>
      <c r="J374" s="32"/>
      <c r="K374" s="32"/>
      <c r="L374" s="32"/>
      <c r="M374" s="33"/>
      <c r="N374" s="33"/>
      <c r="O374" s="33"/>
      <c r="P374" s="33"/>
      <c r="Q374" s="34"/>
      <c r="R374" s="31"/>
      <c r="S374" s="31"/>
      <c r="T374" s="31"/>
      <c r="U374" s="33"/>
      <c r="V374" s="31"/>
      <c r="W374" s="31"/>
      <c r="X374" s="31"/>
    </row>
    <row r="375" spans="1:24" ht="28.25" customHeight="1" x14ac:dyDescent="0.15">
      <c r="A375" s="25"/>
      <c r="B375" s="26"/>
      <c r="C375" s="26"/>
      <c r="D375" s="26"/>
      <c r="E375" s="25"/>
      <c r="F375" s="25"/>
      <c r="G375" s="26"/>
      <c r="H375" s="26"/>
      <c r="I375" s="26"/>
      <c r="J375" s="27"/>
      <c r="K375" s="27"/>
      <c r="L375" s="27"/>
      <c r="M375" s="28"/>
      <c r="N375" s="28"/>
      <c r="O375" s="28"/>
      <c r="P375" s="28"/>
      <c r="Q375" s="29"/>
      <c r="R375" s="26"/>
      <c r="S375" s="26"/>
      <c r="T375" s="26"/>
      <c r="U375" s="28"/>
      <c r="V375" s="26"/>
      <c r="W375" s="26"/>
      <c r="X375" s="26"/>
    </row>
    <row r="376" spans="1:24" ht="41.75" customHeight="1" x14ac:dyDescent="0.15">
      <c r="A376" s="30"/>
      <c r="B376" s="31"/>
      <c r="C376" s="31"/>
      <c r="D376" s="31"/>
      <c r="E376" s="30"/>
      <c r="F376" s="30"/>
      <c r="G376" s="31"/>
      <c r="H376" s="31"/>
      <c r="I376" s="31"/>
      <c r="J376" s="32"/>
      <c r="K376" s="32"/>
      <c r="L376" s="32"/>
      <c r="M376" s="33"/>
      <c r="N376" s="33"/>
      <c r="O376" s="33"/>
      <c r="P376" s="33"/>
      <c r="Q376" s="34"/>
      <c r="R376" s="31"/>
      <c r="S376" s="31"/>
      <c r="T376" s="31"/>
      <c r="U376" s="33"/>
      <c r="V376" s="31"/>
      <c r="W376" s="31"/>
      <c r="X376" s="31"/>
    </row>
    <row r="377" spans="1:24" ht="41.75" customHeight="1" x14ac:dyDescent="0.15">
      <c r="A377" s="30"/>
      <c r="B377" s="31"/>
      <c r="C377" s="31"/>
      <c r="D377" s="31"/>
      <c r="E377" s="30"/>
      <c r="F377" s="30"/>
      <c r="G377" s="31"/>
      <c r="H377" s="31"/>
      <c r="I377" s="31"/>
      <c r="J377" s="32"/>
      <c r="K377" s="32"/>
      <c r="L377" s="32"/>
      <c r="M377" s="33"/>
      <c r="N377" s="33"/>
      <c r="O377" s="33"/>
      <c r="P377" s="33"/>
      <c r="Q377" s="34"/>
      <c r="R377" s="31"/>
      <c r="S377" s="31"/>
      <c r="T377" s="31"/>
      <c r="U377" s="33"/>
      <c r="V377" s="31"/>
      <c r="W377" s="31"/>
      <c r="X377" s="31"/>
    </row>
    <row r="378" spans="1:24" ht="28.25" customHeight="1" x14ac:dyDescent="0.15">
      <c r="A378" s="30"/>
      <c r="B378" s="31"/>
      <c r="C378" s="31"/>
      <c r="D378" s="31"/>
      <c r="E378" s="30"/>
      <c r="F378" s="30"/>
      <c r="G378" s="31"/>
      <c r="H378" s="31"/>
      <c r="I378" s="31"/>
      <c r="J378" s="32"/>
      <c r="K378" s="32"/>
      <c r="L378" s="32"/>
      <c r="M378" s="33"/>
      <c r="N378" s="33"/>
      <c r="O378" s="33"/>
      <c r="P378" s="33"/>
      <c r="Q378" s="34"/>
      <c r="R378" s="31"/>
      <c r="S378" s="31"/>
      <c r="T378" s="31"/>
      <c r="U378" s="33"/>
      <c r="V378" s="31"/>
      <c r="W378" s="31"/>
      <c r="X378" s="31"/>
    </row>
    <row r="379" spans="1:24" ht="41.75" customHeight="1" x14ac:dyDescent="0.15">
      <c r="A379" s="30"/>
      <c r="B379" s="31"/>
      <c r="C379" s="31"/>
      <c r="D379" s="31"/>
      <c r="E379" s="30"/>
      <c r="F379" s="30"/>
      <c r="G379" s="31"/>
      <c r="H379" s="31"/>
      <c r="I379" s="31"/>
      <c r="J379" s="32"/>
      <c r="K379" s="32"/>
      <c r="L379" s="32"/>
      <c r="M379" s="33"/>
      <c r="N379" s="33"/>
      <c r="O379" s="33"/>
      <c r="P379" s="33"/>
      <c r="Q379" s="34"/>
      <c r="R379" s="31"/>
      <c r="S379" s="31"/>
      <c r="T379" s="31"/>
      <c r="U379" s="33"/>
      <c r="V379" s="31"/>
      <c r="W379" s="31"/>
      <c r="X379" s="31"/>
    </row>
    <row r="380" spans="1:24" ht="41.75" customHeight="1" x14ac:dyDescent="0.15">
      <c r="A380" s="30"/>
      <c r="B380" s="31"/>
      <c r="C380" s="31"/>
      <c r="D380" s="31"/>
      <c r="E380" s="30"/>
      <c r="F380" s="30"/>
      <c r="G380" s="31"/>
      <c r="H380" s="31"/>
      <c r="I380" s="31"/>
      <c r="J380" s="32"/>
      <c r="K380" s="32"/>
      <c r="L380" s="32"/>
      <c r="M380" s="33"/>
      <c r="N380" s="33"/>
      <c r="O380" s="33"/>
      <c r="P380" s="33"/>
      <c r="Q380" s="34"/>
      <c r="R380" s="31"/>
      <c r="S380" s="31"/>
      <c r="T380" s="31"/>
      <c r="U380" s="33"/>
      <c r="V380" s="31"/>
      <c r="W380" s="31"/>
      <c r="X380" s="31"/>
    </row>
    <row r="381" spans="1:24" ht="28.25" customHeight="1" x14ac:dyDescent="0.15">
      <c r="A381" s="30"/>
      <c r="B381" s="31"/>
      <c r="C381" s="31"/>
      <c r="D381" s="31"/>
      <c r="E381" s="30"/>
      <c r="F381" s="30"/>
      <c r="G381" s="31"/>
      <c r="H381" s="31"/>
      <c r="I381" s="31"/>
      <c r="J381" s="32"/>
      <c r="K381" s="32"/>
      <c r="L381" s="32"/>
      <c r="M381" s="33"/>
      <c r="N381" s="33"/>
      <c r="O381" s="33"/>
      <c r="P381" s="33"/>
      <c r="Q381" s="34"/>
      <c r="R381" s="31"/>
      <c r="S381" s="31"/>
      <c r="T381" s="31"/>
      <c r="U381" s="33"/>
      <c r="V381" s="31"/>
      <c r="W381" s="31"/>
      <c r="X381" s="31"/>
    </row>
    <row r="382" spans="1:24" ht="41.75" customHeight="1" x14ac:dyDescent="0.15">
      <c r="A382" s="30"/>
      <c r="B382" s="31"/>
      <c r="C382" s="31"/>
      <c r="D382" s="31"/>
      <c r="E382" s="30"/>
      <c r="F382" s="30"/>
      <c r="G382" s="31"/>
      <c r="H382" s="31"/>
      <c r="I382" s="31"/>
      <c r="J382" s="32"/>
      <c r="K382" s="32"/>
      <c r="L382" s="32"/>
      <c r="M382" s="33"/>
      <c r="N382" s="33"/>
      <c r="O382" s="33"/>
      <c r="P382" s="33"/>
      <c r="Q382" s="34"/>
      <c r="R382" s="31"/>
      <c r="S382" s="31"/>
      <c r="T382" s="31"/>
      <c r="U382" s="33"/>
      <c r="V382" s="31"/>
      <c r="W382" s="31"/>
      <c r="X382" s="31"/>
    </row>
    <row r="383" spans="1:24" ht="28.25" customHeight="1" x14ac:dyDescent="0.15">
      <c r="A383" s="30"/>
      <c r="B383" s="31"/>
      <c r="C383" s="31"/>
      <c r="D383" s="31"/>
      <c r="E383" s="30"/>
      <c r="F383" s="30"/>
      <c r="G383" s="31"/>
      <c r="H383" s="31"/>
      <c r="I383" s="31"/>
      <c r="J383" s="32"/>
      <c r="K383" s="32"/>
      <c r="L383" s="32"/>
      <c r="M383" s="33"/>
      <c r="N383" s="33"/>
      <c r="O383" s="33"/>
      <c r="P383" s="33"/>
      <c r="Q383" s="34"/>
      <c r="R383" s="31"/>
      <c r="S383" s="31"/>
      <c r="T383" s="31"/>
      <c r="U383" s="33"/>
      <c r="V383" s="31"/>
      <c r="W383" s="31"/>
      <c r="X383" s="31"/>
    </row>
    <row r="384" spans="1:24" ht="28.25" customHeight="1" x14ac:dyDescent="0.15">
      <c r="A384" s="30"/>
      <c r="B384" s="31"/>
      <c r="C384" s="31"/>
      <c r="D384" s="31"/>
      <c r="E384" s="30"/>
      <c r="F384" s="30"/>
      <c r="G384" s="31"/>
      <c r="H384" s="31"/>
      <c r="I384" s="31"/>
      <c r="J384" s="32"/>
      <c r="K384" s="32"/>
      <c r="L384" s="32"/>
      <c r="M384" s="33"/>
      <c r="N384" s="33"/>
      <c r="O384" s="33"/>
      <c r="P384" s="33"/>
      <c r="Q384" s="34"/>
      <c r="R384" s="31"/>
      <c r="S384" s="31"/>
      <c r="T384" s="31"/>
      <c r="U384" s="33"/>
      <c r="V384" s="31"/>
      <c r="W384" s="31"/>
      <c r="X384" s="31"/>
    </row>
    <row r="385" spans="1:24" ht="28.25" customHeight="1" x14ac:dyDescent="0.15">
      <c r="A385" s="30"/>
      <c r="B385" s="31"/>
      <c r="C385" s="31"/>
      <c r="D385" s="31"/>
      <c r="E385" s="30"/>
      <c r="F385" s="30"/>
      <c r="G385" s="31"/>
      <c r="H385" s="31"/>
      <c r="I385" s="31"/>
      <c r="J385" s="32"/>
      <c r="K385" s="32"/>
      <c r="L385" s="32"/>
      <c r="M385" s="33"/>
      <c r="N385" s="33"/>
      <c r="O385" s="33"/>
      <c r="P385" s="33"/>
      <c r="Q385" s="34"/>
      <c r="R385" s="31"/>
      <c r="S385" s="31"/>
      <c r="T385" s="31"/>
      <c r="U385" s="33"/>
      <c r="V385" s="31"/>
      <c r="W385" s="31"/>
      <c r="X385" s="31"/>
    </row>
    <row r="386" spans="1:24" ht="41.75" customHeight="1" x14ac:dyDescent="0.15">
      <c r="A386" s="30"/>
      <c r="B386" s="31"/>
      <c r="C386" s="31"/>
      <c r="D386" s="31"/>
      <c r="E386" s="30"/>
      <c r="F386" s="30"/>
      <c r="G386" s="31"/>
      <c r="H386" s="31"/>
      <c r="I386" s="31"/>
      <c r="J386" s="32"/>
      <c r="K386" s="32"/>
      <c r="L386" s="32"/>
      <c r="M386" s="33"/>
      <c r="N386" s="33"/>
      <c r="O386" s="33"/>
      <c r="P386" s="33"/>
      <c r="Q386" s="34"/>
      <c r="R386" s="31"/>
      <c r="S386" s="31"/>
      <c r="T386" s="31"/>
      <c r="U386" s="33"/>
      <c r="V386" s="31"/>
      <c r="W386" s="31"/>
      <c r="X386" s="31"/>
    </row>
    <row r="387" spans="1:24" ht="41.75" customHeight="1" x14ac:dyDescent="0.15">
      <c r="A387" s="30"/>
      <c r="B387" s="31"/>
      <c r="C387" s="31"/>
      <c r="D387" s="31"/>
      <c r="E387" s="30"/>
      <c r="F387" s="30"/>
      <c r="G387" s="31"/>
      <c r="H387" s="31"/>
      <c r="I387" s="31"/>
      <c r="J387" s="32"/>
      <c r="K387" s="32"/>
      <c r="L387" s="32"/>
      <c r="M387" s="33"/>
      <c r="N387" s="33"/>
      <c r="O387" s="33"/>
      <c r="P387" s="33"/>
      <c r="Q387" s="34"/>
      <c r="R387" s="31"/>
      <c r="S387" s="31"/>
      <c r="T387" s="31"/>
      <c r="U387" s="33"/>
      <c r="V387" s="31"/>
      <c r="W387" s="31"/>
      <c r="X387" s="31"/>
    </row>
    <row r="388" spans="1:24" ht="28.25" customHeight="1" x14ac:dyDescent="0.15">
      <c r="A388" s="25"/>
      <c r="B388" s="26"/>
      <c r="C388" s="26"/>
      <c r="D388" s="26"/>
      <c r="E388" s="25"/>
      <c r="F388" s="25"/>
      <c r="G388" s="26"/>
      <c r="H388" s="26"/>
      <c r="I388" s="26"/>
      <c r="J388" s="27"/>
      <c r="K388" s="27"/>
      <c r="L388" s="27"/>
      <c r="M388" s="28"/>
      <c r="N388" s="28"/>
      <c r="O388" s="28"/>
      <c r="P388" s="28"/>
      <c r="Q388" s="29"/>
      <c r="R388" s="26"/>
      <c r="S388" s="26"/>
      <c r="T388" s="26"/>
      <c r="U388" s="28"/>
      <c r="V388" s="26"/>
      <c r="W388" s="26"/>
      <c r="X388" s="26"/>
    </row>
    <row r="389" spans="1:24" ht="28.25" customHeight="1" x14ac:dyDescent="0.15">
      <c r="A389" s="25"/>
      <c r="B389" s="26"/>
      <c r="C389" s="26"/>
      <c r="D389" s="26"/>
      <c r="E389" s="25"/>
      <c r="F389" s="25"/>
      <c r="G389" s="26"/>
      <c r="H389" s="26"/>
      <c r="I389" s="26"/>
      <c r="J389" s="27"/>
      <c r="K389" s="27"/>
      <c r="L389" s="27"/>
      <c r="M389" s="28"/>
      <c r="N389" s="28"/>
      <c r="O389" s="28"/>
      <c r="P389" s="28"/>
      <c r="Q389" s="29"/>
      <c r="R389" s="26"/>
      <c r="S389" s="26"/>
      <c r="T389" s="26"/>
      <c r="U389" s="28"/>
      <c r="V389" s="26"/>
      <c r="W389" s="26"/>
      <c r="X389" s="26"/>
    </row>
    <row r="390" spans="1:24" ht="28.25" customHeight="1" x14ac:dyDescent="0.15">
      <c r="A390" s="30"/>
      <c r="B390" s="31"/>
      <c r="C390" s="31"/>
      <c r="D390" s="31"/>
      <c r="E390" s="30"/>
      <c r="F390" s="30"/>
      <c r="G390" s="31"/>
      <c r="H390" s="31"/>
      <c r="I390" s="31"/>
      <c r="J390" s="32"/>
      <c r="K390" s="32"/>
      <c r="L390" s="32"/>
      <c r="M390" s="33"/>
      <c r="N390" s="33"/>
      <c r="O390" s="33"/>
      <c r="P390" s="33"/>
      <c r="Q390" s="34"/>
      <c r="R390" s="31"/>
      <c r="S390" s="31"/>
      <c r="T390" s="31"/>
      <c r="U390" s="33"/>
      <c r="V390" s="31"/>
      <c r="W390" s="31"/>
      <c r="X390" s="31"/>
    </row>
    <row r="391" spans="1:24" ht="28.25" customHeight="1" x14ac:dyDescent="0.15">
      <c r="A391" s="30"/>
      <c r="B391" s="31"/>
      <c r="C391" s="31"/>
      <c r="D391" s="31"/>
      <c r="E391" s="30"/>
      <c r="F391" s="30"/>
      <c r="G391" s="31"/>
      <c r="H391" s="31"/>
      <c r="I391" s="31"/>
      <c r="J391" s="32"/>
      <c r="K391" s="32"/>
      <c r="L391" s="32"/>
      <c r="M391" s="33"/>
      <c r="N391" s="33"/>
      <c r="O391" s="33"/>
      <c r="P391" s="33"/>
      <c r="Q391" s="34"/>
      <c r="R391" s="31"/>
      <c r="S391" s="31"/>
      <c r="T391" s="31"/>
      <c r="U391" s="33"/>
      <c r="V391" s="31"/>
      <c r="W391" s="31"/>
      <c r="X391" s="31"/>
    </row>
    <row r="392" spans="1:24" ht="28.25" customHeight="1" x14ac:dyDescent="0.15">
      <c r="A392" s="25"/>
      <c r="B392" s="26"/>
      <c r="C392" s="26"/>
      <c r="D392" s="26"/>
      <c r="E392" s="25"/>
      <c r="F392" s="25"/>
      <c r="G392" s="26"/>
      <c r="H392" s="26"/>
      <c r="I392" s="26"/>
      <c r="J392" s="27"/>
      <c r="K392" s="27"/>
      <c r="L392" s="27"/>
      <c r="M392" s="28"/>
      <c r="N392" s="28"/>
      <c r="O392" s="28"/>
      <c r="P392" s="28"/>
      <c r="Q392" s="29"/>
      <c r="R392" s="26"/>
      <c r="S392" s="26"/>
      <c r="T392" s="26"/>
      <c r="U392" s="28"/>
      <c r="V392" s="26"/>
      <c r="W392" s="26"/>
      <c r="X392" s="26"/>
    </row>
    <row r="393" spans="1:24" ht="28.25" customHeight="1" x14ac:dyDescent="0.15">
      <c r="A393" s="25"/>
      <c r="B393" s="26"/>
      <c r="C393" s="26"/>
      <c r="D393" s="26"/>
      <c r="E393" s="25"/>
      <c r="F393" s="25"/>
      <c r="G393" s="26"/>
      <c r="H393" s="26"/>
      <c r="I393" s="26"/>
      <c r="J393" s="27"/>
      <c r="K393" s="27"/>
      <c r="L393" s="27"/>
      <c r="M393" s="28"/>
      <c r="N393" s="28"/>
      <c r="O393" s="28"/>
      <c r="P393" s="28"/>
      <c r="Q393" s="29"/>
      <c r="R393" s="26"/>
      <c r="S393" s="26"/>
      <c r="T393" s="26"/>
      <c r="U393" s="28"/>
      <c r="V393" s="26"/>
      <c r="W393" s="26"/>
      <c r="X393" s="26"/>
    </row>
    <row r="394" spans="1:24" ht="28.25" customHeight="1" x14ac:dyDescent="0.15">
      <c r="A394" s="30"/>
      <c r="B394" s="31"/>
      <c r="C394" s="31"/>
      <c r="D394" s="31"/>
      <c r="E394" s="30"/>
      <c r="F394" s="30"/>
      <c r="G394" s="31"/>
      <c r="H394" s="31"/>
      <c r="I394" s="31"/>
      <c r="J394" s="32"/>
      <c r="K394" s="32"/>
      <c r="L394" s="32"/>
      <c r="M394" s="33"/>
      <c r="N394" s="33"/>
      <c r="O394" s="33"/>
      <c r="P394" s="33"/>
      <c r="Q394" s="34"/>
      <c r="R394" s="31"/>
      <c r="S394" s="31"/>
      <c r="T394" s="31"/>
      <c r="U394" s="33"/>
      <c r="V394" s="31"/>
      <c r="W394" s="31"/>
      <c r="X394" s="31"/>
    </row>
    <row r="395" spans="1:24" ht="28.25" customHeight="1" x14ac:dyDescent="0.15">
      <c r="A395" s="25"/>
      <c r="B395" s="26"/>
      <c r="C395" s="26"/>
      <c r="D395" s="26"/>
      <c r="E395" s="25"/>
      <c r="F395" s="25"/>
      <c r="G395" s="26"/>
      <c r="H395" s="26"/>
      <c r="I395" s="26"/>
      <c r="J395" s="27"/>
      <c r="K395" s="27"/>
      <c r="L395" s="27"/>
      <c r="M395" s="28"/>
      <c r="N395" s="28"/>
      <c r="O395" s="28"/>
      <c r="P395" s="28"/>
      <c r="Q395" s="29"/>
      <c r="R395" s="26"/>
      <c r="S395" s="26"/>
      <c r="T395" s="26"/>
      <c r="U395" s="28"/>
      <c r="V395" s="26"/>
      <c r="W395" s="26"/>
      <c r="X395" s="26"/>
    </row>
    <row r="396" spans="1:24" ht="28.25" customHeight="1" x14ac:dyDescent="0.15">
      <c r="A396" s="25"/>
      <c r="B396" s="26"/>
      <c r="C396" s="26"/>
      <c r="D396" s="26"/>
      <c r="E396" s="25"/>
      <c r="F396" s="25"/>
      <c r="G396" s="26"/>
      <c r="H396" s="26"/>
      <c r="I396" s="26"/>
      <c r="J396" s="27"/>
      <c r="K396" s="27"/>
      <c r="L396" s="27"/>
      <c r="M396" s="28"/>
      <c r="N396" s="28"/>
      <c r="O396" s="28"/>
      <c r="P396" s="28"/>
      <c r="Q396" s="29"/>
      <c r="R396" s="26"/>
      <c r="S396" s="26"/>
      <c r="T396" s="26"/>
      <c r="U396" s="28"/>
      <c r="V396" s="26"/>
      <c r="W396" s="26"/>
      <c r="X396" s="26"/>
    </row>
    <row r="397" spans="1:24" ht="28.25" customHeight="1" x14ac:dyDescent="0.15">
      <c r="A397" s="25"/>
      <c r="B397" s="26"/>
      <c r="C397" s="26"/>
      <c r="D397" s="26"/>
      <c r="E397" s="25"/>
      <c r="F397" s="25"/>
      <c r="G397" s="26"/>
      <c r="H397" s="26"/>
      <c r="I397" s="26"/>
      <c r="J397" s="27"/>
      <c r="K397" s="27"/>
      <c r="L397" s="27"/>
      <c r="M397" s="28"/>
      <c r="N397" s="28"/>
      <c r="O397" s="28"/>
      <c r="P397" s="28"/>
      <c r="Q397" s="29"/>
      <c r="R397" s="26"/>
      <c r="S397" s="26"/>
      <c r="T397" s="26"/>
      <c r="U397" s="28"/>
      <c r="V397" s="26"/>
      <c r="W397" s="26"/>
      <c r="X397" s="26"/>
    </row>
    <row r="398" spans="1:24" ht="28.25" customHeight="1" x14ac:dyDescent="0.15">
      <c r="A398" s="25"/>
      <c r="B398" s="26"/>
      <c r="C398" s="26"/>
      <c r="D398" s="26"/>
      <c r="E398" s="25"/>
      <c r="F398" s="25"/>
      <c r="G398" s="26"/>
      <c r="H398" s="26"/>
      <c r="I398" s="26"/>
      <c r="J398" s="27"/>
      <c r="K398" s="27"/>
      <c r="L398" s="27"/>
      <c r="M398" s="28"/>
      <c r="N398" s="28"/>
      <c r="O398" s="28"/>
      <c r="P398" s="28"/>
      <c r="Q398" s="29"/>
      <c r="R398" s="26"/>
      <c r="S398" s="26"/>
      <c r="T398" s="26"/>
      <c r="U398" s="28"/>
      <c r="V398" s="26"/>
      <c r="W398" s="26"/>
      <c r="X398" s="26"/>
    </row>
    <row r="399" spans="1:24" ht="41.75" customHeight="1" x14ac:dyDescent="0.15">
      <c r="A399" s="25"/>
      <c r="B399" s="26"/>
      <c r="C399" s="26"/>
      <c r="D399" s="26"/>
      <c r="E399" s="25"/>
      <c r="F399" s="25"/>
      <c r="G399" s="26"/>
      <c r="H399" s="26"/>
      <c r="I399" s="26"/>
      <c r="J399" s="27"/>
      <c r="K399" s="27"/>
      <c r="L399" s="27"/>
      <c r="M399" s="28"/>
      <c r="N399" s="28"/>
      <c r="O399" s="28"/>
      <c r="P399" s="28"/>
      <c r="Q399" s="29"/>
      <c r="R399" s="26"/>
      <c r="S399" s="26"/>
      <c r="T399" s="26"/>
      <c r="U399" s="28"/>
      <c r="V399" s="26"/>
      <c r="W399" s="26"/>
      <c r="X399" s="26"/>
    </row>
    <row r="400" spans="1:24" ht="41.75" customHeight="1" x14ac:dyDescent="0.15">
      <c r="A400" s="25"/>
      <c r="B400" s="26"/>
      <c r="C400" s="26"/>
      <c r="D400" s="26"/>
      <c r="E400" s="25"/>
      <c r="F400" s="25"/>
      <c r="G400" s="26"/>
      <c r="H400" s="26"/>
      <c r="I400" s="26"/>
      <c r="J400" s="27"/>
      <c r="K400" s="27"/>
      <c r="L400" s="27"/>
      <c r="M400" s="28"/>
      <c r="N400" s="28"/>
      <c r="O400" s="28"/>
      <c r="P400" s="28"/>
      <c r="Q400" s="29"/>
      <c r="R400" s="26"/>
      <c r="S400" s="26"/>
      <c r="T400" s="26"/>
      <c r="U400" s="28"/>
      <c r="V400" s="26"/>
      <c r="W400" s="26"/>
      <c r="X400" s="26"/>
    </row>
    <row r="401" spans="1:24" ht="28.25" customHeight="1" x14ac:dyDescent="0.15">
      <c r="A401" s="30"/>
      <c r="B401" s="31"/>
      <c r="C401" s="31"/>
      <c r="D401" s="31"/>
      <c r="E401" s="30"/>
      <c r="F401" s="30"/>
      <c r="G401" s="31"/>
      <c r="H401" s="31"/>
      <c r="I401" s="31"/>
      <c r="J401" s="32"/>
      <c r="K401" s="32"/>
      <c r="L401" s="32"/>
      <c r="M401" s="33"/>
      <c r="N401" s="33"/>
      <c r="O401" s="33"/>
      <c r="P401" s="33"/>
      <c r="Q401" s="34"/>
      <c r="R401" s="31"/>
      <c r="S401" s="31"/>
      <c r="T401" s="31"/>
      <c r="U401" s="33"/>
      <c r="V401" s="31"/>
      <c r="W401" s="31"/>
      <c r="X401" s="31"/>
    </row>
    <row r="402" spans="1:24" ht="28.25" customHeight="1" x14ac:dyDescent="0.15">
      <c r="A402" s="30"/>
      <c r="B402" s="31"/>
      <c r="C402" s="31"/>
      <c r="D402" s="31"/>
      <c r="E402" s="30"/>
      <c r="F402" s="30"/>
      <c r="G402" s="31"/>
      <c r="H402" s="31"/>
      <c r="I402" s="31"/>
      <c r="J402" s="32"/>
      <c r="K402" s="32"/>
      <c r="L402" s="32"/>
      <c r="M402" s="33"/>
      <c r="N402" s="33"/>
      <c r="O402" s="33"/>
      <c r="P402" s="33"/>
      <c r="Q402" s="34"/>
      <c r="R402" s="31"/>
      <c r="S402" s="31"/>
      <c r="T402" s="31"/>
      <c r="U402" s="33"/>
      <c r="V402" s="31"/>
      <c r="W402" s="31"/>
      <c r="X402" s="31"/>
    </row>
    <row r="403" spans="1:24" ht="28.25" customHeight="1" x14ac:dyDescent="0.15">
      <c r="A403" s="30"/>
      <c r="B403" s="31"/>
      <c r="C403" s="31"/>
      <c r="D403" s="31"/>
      <c r="E403" s="30"/>
      <c r="F403" s="30"/>
      <c r="G403" s="31"/>
      <c r="H403" s="31"/>
      <c r="I403" s="31"/>
      <c r="J403" s="32"/>
      <c r="K403" s="32"/>
      <c r="L403" s="32"/>
      <c r="M403" s="33"/>
      <c r="N403" s="33"/>
      <c r="O403" s="33"/>
      <c r="P403" s="33"/>
      <c r="Q403" s="34"/>
      <c r="R403" s="31"/>
      <c r="S403" s="31"/>
      <c r="T403" s="31"/>
      <c r="U403" s="33"/>
      <c r="V403" s="31"/>
      <c r="W403" s="31"/>
      <c r="X403" s="31"/>
    </row>
    <row r="404" spans="1:24" ht="28.25" customHeight="1" x14ac:dyDescent="0.15">
      <c r="A404" s="30"/>
      <c r="B404" s="31"/>
      <c r="C404" s="31"/>
      <c r="D404" s="31"/>
      <c r="E404" s="30"/>
      <c r="F404" s="30"/>
      <c r="G404" s="31"/>
      <c r="H404" s="31"/>
      <c r="I404" s="31"/>
      <c r="J404" s="32"/>
      <c r="K404" s="32"/>
      <c r="L404" s="32"/>
      <c r="M404" s="33"/>
      <c r="N404" s="33"/>
      <c r="O404" s="33"/>
      <c r="P404" s="33"/>
      <c r="Q404" s="34"/>
      <c r="R404" s="31"/>
      <c r="S404" s="31"/>
      <c r="T404" s="31"/>
      <c r="U404" s="33"/>
      <c r="V404" s="31"/>
      <c r="W404" s="31"/>
      <c r="X404" s="31"/>
    </row>
    <row r="405" spans="1:24" ht="28.25" customHeight="1" x14ac:dyDescent="0.15">
      <c r="A405" s="25"/>
      <c r="B405" s="26"/>
      <c r="C405" s="26"/>
      <c r="D405" s="26"/>
      <c r="E405" s="25"/>
      <c r="F405" s="25"/>
      <c r="G405" s="26"/>
      <c r="H405" s="26"/>
      <c r="I405" s="26"/>
      <c r="J405" s="27"/>
      <c r="K405" s="27"/>
      <c r="L405" s="27"/>
      <c r="M405" s="28"/>
      <c r="N405" s="28"/>
      <c r="O405" s="28"/>
      <c r="P405" s="28"/>
      <c r="Q405" s="29"/>
      <c r="R405" s="26"/>
      <c r="S405" s="26"/>
      <c r="T405" s="26"/>
      <c r="U405" s="28"/>
      <c r="V405" s="26"/>
      <c r="W405" s="26"/>
      <c r="X405" s="26"/>
    </row>
    <row r="406" spans="1:24" ht="41.75" customHeight="1" x14ac:dyDescent="0.15">
      <c r="A406" s="30"/>
      <c r="B406" s="31"/>
      <c r="C406" s="31"/>
      <c r="D406" s="31"/>
      <c r="E406" s="30"/>
      <c r="F406" s="30"/>
      <c r="G406" s="31"/>
      <c r="H406" s="31"/>
      <c r="I406" s="31"/>
      <c r="J406" s="32"/>
      <c r="K406" s="32"/>
      <c r="L406" s="32"/>
      <c r="M406" s="33"/>
      <c r="N406" s="33"/>
      <c r="O406" s="33"/>
      <c r="P406" s="33"/>
      <c r="Q406" s="34"/>
      <c r="R406" s="31"/>
      <c r="S406" s="31"/>
      <c r="T406" s="31"/>
      <c r="U406" s="33"/>
      <c r="V406" s="31"/>
      <c r="W406" s="31"/>
      <c r="X406" s="31"/>
    </row>
    <row r="407" spans="1:24" ht="41.75" customHeight="1" x14ac:dyDescent="0.15">
      <c r="A407" s="30"/>
      <c r="B407" s="31"/>
      <c r="C407" s="31"/>
      <c r="D407" s="31"/>
      <c r="E407" s="30"/>
      <c r="F407" s="30"/>
      <c r="G407" s="31"/>
      <c r="H407" s="31"/>
      <c r="I407" s="31"/>
      <c r="J407" s="32"/>
      <c r="K407" s="32"/>
      <c r="L407" s="32"/>
      <c r="M407" s="33"/>
      <c r="N407" s="33"/>
      <c r="O407" s="33"/>
      <c r="P407" s="33"/>
      <c r="Q407" s="34"/>
      <c r="R407" s="31"/>
      <c r="S407" s="31"/>
      <c r="T407" s="31"/>
      <c r="U407" s="33"/>
      <c r="V407" s="31"/>
      <c r="W407" s="31"/>
      <c r="X407" s="31"/>
    </row>
    <row r="408" spans="1:24" ht="28.25" customHeight="1" x14ac:dyDescent="0.15">
      <c r="A408" s="30"/>
      <c r="B408" s="31"/>
      <c r="C408" s="31"/>
      <c r="D408" s="31"/>
      <c r="E408" s="30"/>
      <c r="F408" s="30"/>
      <c r="G408" s="31"/>
      <c r="H408" s="31"/>
      <c r="I408" s="31"/>
      <c r="J408" s="32"/>
      <c r="K408" s="32"/>
      <c r="L408" s="32"/>
      <c r="M408" s="33"/>
      <c r="N408" s="33"/>
      <c r="O408" s="33"/>
      <c r="P408" s="33"/>
      <c r="Q408" s="34"/>
      <c r="R408" s="31"/>
      <c r="S408" s="31"/>
      <c r="T408" s="31"/>
      <c r="U408" s="33"/>
      <c r="V408" s="31"/>
      <c r="W408" s="31"/>
      <c r="X408" s="31"/>
    </row>
    <row r="409" spans="1:24" ht="41.75" customHeight="1" x14ac:dyDescent="0.15">
      <c r="A409" s="30"/>
      <c r="B409" s="31"/>
      <c r="C409" s="31"/>
      <c r="D409" s="31"/>
      <c r="E409" s="30"/>
      <c r="F409" s="30"/>
      <c r="G409" s="31"/>
      <c r="H409" s="31"/>
      <c r="I409" s="31"/>
      <c r="J409" s="32"/>
      <c r="K409" s="32"/>
      <c r="L409" s="32"/>
      <c r="M409" s="33"/>
      <c r="N409" s="33"/>
      <c r="O409" s="33"/>
      <c r="P409" s="33"/>
      <c r="Q409" s="34"/>
      <c r="R409" s="31"/>
      <c r="S409" s="31"/>
      <c r="T409" s="31"/>
      <c r="U409" s="33"/>
      <c r="V409" s="31"/>
      <c r="W409" s="31"/>
      <c r="X409" s="31"/>
    </row>
    <row r="410" spans="1:24" ht="41.75" customHeight="1" x14ac:dyDescent="0.15">
      <c r="A410" s="30"/>
      <c r="B410" s="31"/>
      <c r="C410" s="31"/>
      <c r="D410" s="31"/>
      <c r="E410" s="30"/>
      <c r="F410" s="30"/>
      <c r="G410" s="31"/>
      <c r="H410" s="31"/>
      <c r="I410" s="31"/>
      <c r="J410" s="32"/>
      <c r="K410" s="32"/>
      <c r="L410" s="32"/>
      <c r="M410" s="33"/>
      <c r="N410" s="33"/>
      <c r="O410" s="33"/>
      <c r="P410" s="33"/>
      <c r="Q410" s="34"/>
      <c r="R410" s="31"/>
      <c r="S410" s="31"/>
      <c r="T410" s="31"/>
      <c r="U410" s="33"/>
      <c r="V410" s="31"/>
      <c r="W410" s="31"/>
      <c r="X410" s="31"/>
    </row>
    <row r="411" spans="1:24" ht="28.25" customHeight="1" x14ac:dyDescent="0.15">
      <c r="A411" s="30"/>
      <c r="B411" s="31"/>
      <c r="C411" s="31"/>
      <c r="D411" s="31"/>
      <c r="E411" s="30"/>
      <c r="F411" s="30"/>
      <c r="G411" s="31"/>
      <c r="H411" s="31"/>
      <c r="I411" s="31"/>
      <c r="J411" s="32"/>
      <c r="K411" s="32"/>
      <c r="L411" s="32"/>
      <c r="M411" s="33"/>
      <c r="N411" s="33"/>
      <c r="O411" s="33"/>
      <c r="P411" s="33"/>
      <c r="Q411" s="34"/>
      <c r="R411" s="31"/>
      <c r="S411" s="31"/>
      <c r="T411" s="31"/>
      <c r="U411" s="33"/>
      <c r="V411" s="31"/>
      <c r="W411" s="31"/>
      <c r="X411" s="31"/>
    </row>
    <row r="412" spans="1:24" ht="41.75" customHeight="1" x14ac:dyDescent="0.15">
      <c r="A412" s="30"/>
      <c r="B412" s="31"/>
      <c r="C412" s="31"/>
      <c r="D412" s="31"/>
      <c r="E412" s="30"/>
      <c r="F412" s="30"/>
      <c r="G412" s="31"/>
      <c r="H412" s="31"/>
      <c r="I412" s="31"/>
      <c r="J412" s="32"/>
      <c r="K412" s="32"/>
      <c r="L412" s="32"/>
      <c r="M412" s="33"/>
      <c r="N412" s="33"/>
      <c r="O412" s="33"/>
      <c r="P412" s="33"/>
      <c r="Q412" s="34"/>
      <c r="R412" s="31"/>
      <c r="S412" s="31"/>
      <c r="T412" s="31"/>
      <c r="U412" s="33"/>
      <c r="V412" s="31"/>
      <c r="W412" s="31"/>
      <c r="X412" s="31"/>
    </row>
    <row r="413" spans="1:24" ht="28.25" customHeight="1" x14ac:dyDescent="0.15">
      <c r="A413" s="30"/>
      <c r="B413" s="31"/>
      <c r="C413" s="31"/>
      <c r="D413" s="31"/>
      <c r="E413" s="30"/>
      <c r="F413" s="30"/>
      <c r="G413" s="31"/>
      <c r="H413" s="31"/>
      <c r="I413" s="31"/>
      <c r="J413" s="32"/>
      <c r="K413" s="32"/>
      <c r="L413" s="32"/>
      <c r="M413" s="33"/>
      <c r="N413" s="33"/>
      <c r="O413" s="33"/>
      <c r="P413" s="33"/>
      <c r="Q413" s="34"/>
      <c r="R413" s="31"/>
      <c r="S413" s="31"/>
      <c r="T413" s="31"/>
      <c r="U413" s="33"/>
      <c r="V413" s="31"/>
      <c r="W413" s="31"/>
      <c r="X413" s="31"/>
    </row>
    <row r="414" spans="1:24" ht="28.25" customHeight="1" x14ac:dyDescent="0.15">
      <c r="A414" s="30"/>
      <c r="B414" s="31"/>
      <c r="C414" s="31"/>
      <c r="D414" s="31"/>
      <c r="E414" s="30"/>
      <c r="F414" s="30"/>
      <c r="G414" s="31"/>
      <c r="H414" s="31"/>
      <c r="I414" s="31"/>
      <c r="J414" s="32"/>
      <c r="K414" s="32"/>
      <c r="L414" s="32"/>
      <c r="M414" s="33"/>
      <c r="N414" s="33"/>
      <c r="O414" s="33"/>
      <c r="P414" s="33"/>
      <c r="Q414" s="34"/>
      <c r="R414" s="31"/>
      <c r="S414" s="31"/>
      <c r="T414" s="31"/>
      <c r="U414" s="33"/>
      <c r="V414" s="31"/>
      <c r="W414" s="31"/>
      <c r="X414" s="31"/>
    </row>
    <row r="415" spans="1:24" ht="28.25" customHeight="1" x14ac:dyDescent="0.15">
      <c r="A415" s="30"/>
      <c r="B415" s="31"/>
      <c r="C415" s="31"/>
      <c r="D415" s="31"/>
      <c r="E415" s="30"/>
      <c r="F415" s="30"/>
      <c r="G415" s="31"/>
      <c r="H415" s="31"/>
      <c r="I415" s="31"/>
      <c r="J415" s="32"/>
      <c r="K415" s="32"/>
      <c r="L415" s="32"/>
      <c r="M415" s="33"/>
      <c r="N415" s="33"/>
      <c r="O415" s="33"/>
      <c r="P415" s="33"/>
      <c r="Q415" s="34"/>
      <c r="R415" s="31"/>
      <c r="S415" s="31"/>
      <c r="T415" s="31"/>
      <c r="U415" s="33"/>
      <c r="V415" s="31"/>
      <c r="W415" s="31"/>
      <c r="X415" s="31"/>
    </row>
    <row r="416" spans="1:24" ht="41.75" customHeight="1" x14ac:dyDescent="0.15">
      <c r="A416" s="30"/>
      <c r="B416" s="31"/>
      <c r="C416" s="31"/>
      <c r="D416" s="31"/>
      <c r="E416" s="30"/>
      <c r="F416" s="30"/>
      <c r="G416" s="31"/>
      <c r="H416" s="31"/>
      <c r="I416" s="31"/>
      <c r="J416" s="32"/>
      <c r="K416" s="32"/>
      <c r="L416" s="32"/>
      <c r="M416" s="33"/>
      <c r="N416" s="33"/>
      <c r="O416" s="33"/>
      <c r="P416" s="33"/>
      <c r="Q416" s="34"/>
      <c r="R416" s="31"/>
      <c r="S416" s="31"/>
      <c r="T416" s="31"/>
      <c r="U416" s="33"/>
      <c r="V416" s="31"/>
      <c r="W416" s="31"/>
      <c r="X416" s="31"/>
    </row>
    <row r="417" spans="1:24" ht="41.75" customHeight="1" x14ac:dyDescent="0.15">
      <c r="A417" s="30"/>
      <c r="B417" s="31"/>
      <c r="C417" s="31"/>
      <c r="D417" s="31"/>
      <c r="E417" s="30"/>
      <c r="F417" s="30"/>
      <c r="G417" s="31"/>
      <c r="H417" s="31"/>
      <c r="I417" s="31"/>
      <c r="J417" s="32"/>
      <c r="K417" s="32"/>
      <c r="L417" s="32"/>
      <c r="M417" s="33"/>
      <c r="N417" s="33"/>
      <c r="O417" s="33"/>
      <c r="P417" s="33"/>
      <c r="Q417" s="34"/>
      <c r="R417" s="31"/>
      <c r="S417" s="31"/>
      <c r="T417" s="31"/>
      <c r="U417" s="33"/>
      <c r="V417" s="31"/>
      <c r="W417" s="31"/>
      <c r="X417" s="31"/>
    </row>
    <row r="418" spans="1:24" ht="28.25" customHeight="1" x14ac:dyDescent="0.15">
      <c r="A418" s="25"/>
      <c r="B418" s="26"/>
      <c r="C418" s="26"/>
      <c r="D418" s="26"/>
      <c r="E418" s="25"/>
      <c r="F418" s="25"/>
      <c r="G418" s="26"/>
      <c r="H418" s="26"/>
      <c r="I418" s="26"/>
      <c r="J418" s="27"/>
      <c r="K418" s="27"/>
      <c r="L418" s="27"/>
      <c r="M418" s="28"/>
      <c r="N418" s="28"/>
      <c r="O418" s="28"/>
      <c r="P418" s="28"/>
      <c r="Q418" s="29"/>
      <c r="R418" s="26"/>
      <c r="S418" s="26"/>
      <c r="T418" s="26"/>
      <c r="U418" s="28"/>
      <c r="V418" s="26"/>
      <c r="W418" s="26"/>
      <c r="X418" s="26"/>
    </row>
    <row r="419" spans="1:24" ht="28.25" customHeight="1" x14ac:dyDescent="0.15">
      <c r="A419" s="25"/>
      <c r="B419" s="26"/>
      <c r="C419" s="26"/>
      <c r="D419" s="26"/>
      <c r="E419" s="25"/>
      <c r="F419" s="25"/>
      <c r="G419" s="26"/>
      <c r="H419" s="26"/>
      <c r="I419" s="26"/>
      <c r="J419" s="27"/>
      <c r="K419" s="27"/>
      <c r="L419" s="27"/>
      <c r="M419" s="28"/>
      <c r="N419" s="28"/>
      <c r="O419" s="28"/>
      <c r="P419" s="28"/>
      <c r="Q419" s="29"/>
      <c r="R419" s="26"/>
      <c r="S419" s="26"/>
      <c r="T419" s="26"/>
      <c r="U419" s="28"/>
      <c r="V419" s="26"/>
      <c r="W419" s="26"/>
      <c r="X419" s="26"/>
    </row>
    <row r="420" spans="1:24" ht="28.25" customHeight="1" x14ac:dyDescent="0.15">
      <c r="A420" s="30"/>
      <c r="B420" s="31"/>
      <c r="C420" s="31"/>
      <c r="D420" s="31"/>
      <c r="E420" s="30"/>
      <c r="F420" s="30"/>
      <c r="G420" s="31"/>
      <c r="H420" s="31"/>
      <c r="I420" s="31"/>
      <c r="J420" s="32"/>
      <c r="K420" s="32"/>
      <c r="L420" s="32"/>
      <c r="M420" s="33"/>
      <c r="N420" s="33"/>
      <c r="O420" s="33"/>
      <c r="P420" s="33"/>
      <c r="Q420" s="34"/>
      <c r="R420" s="31"/>
      <c r="S420" s="31"/>
      <c r="T420" s="31"/>
      <c r="U420" s="33"/>
      <c r="V420" s="31"/>
      <c r="W420" s="31"/>
      <c r="X420" s="31"/>
    </row>
    <row r="421" spans="1:24" ht="28.25" customHeight="1" x14ac:dyDescent="0.15">
      <c r="A421" s="30"/>
      <c r="B421" s="31"/>
      <c r="C421" s="31"/>
      <c r="D421" s="31"/>
      <c r="E421" s="30"/>
      <c r="F421" s="30"/>
      <c r="G421" s="31"/>
      <c r="H421" s="31"/>
      <c r="I421" s="31"/>
      <c r="J421" s="32"/>
      <c r="K421" s="32"/>
      <c r="L421" s="32"/>
      <c r="M421" s="33"/>
      <c r="N421" s="33"/>
      <c r="O421" s="33"/>
      <c r="P421" s="33"/>
      <c r="Q421" s="34"/>
      <c r="R421" s="31"/>
      <c r="S421" s="31"/>
      <c r="T421" s="31"/>
      <c r="U421" s="33"/>
      <c r="V421" s="31"/>
      <c r="W421" s="31"/>
      <c r="X421" s="31"/>
    </row>
    <row r="422" spans="1:24" ht="28.25" customHeight="1" x14ac:dyDescent="0.15">
      <c r="A422" s="25"/>
      <c r="B422" s="26"/>
      <c r="C422" s="26"/>
      <c r="D422" s="26"/>
      <c r="E422" s="25"/>
      <c r="F422" s="25"/>
      <c r="G422" s="26"/>
      <c r="H422" s="26"/>
      <c r="I422" s="26"/>
      <c r="J422" s="27"/>
      <c r="K422" s="27"/>
      <c r="L422" s="27"/>
      <c r="M422" s="28"/>
      <c r="N422" s="28"/>
      <c r="O422" s="28"/>
      <c r="P422" s="28"/>
      <c r="Q422" s="29"/>
      <c r="R422" s="26"/>
      <c r="S422" s="26"/>
      <c r="T422" s="26"/>
      <c r="U422" s="28"/>
      <c r="V422" s="26"/>
      <c r="W422" s="26"/>
      <c r="X422" s="26"/>
    </row>
    <row r="423" spans="1:24" ht="28.25" customHeight="1" x14ac:dyDescent="0.15">
      <c r="A423" s="25"/>
      <c r="B423" s="26"/>
      <c r="C423" s="26"/>
      <c r="D423" s="26"/>
      <c r="E423" s="25"/>
      <c r="F423" s="25"/>
      <c r="G423" s="26"/>
      <c r="H423" s="26"/>
      <c r="I423" s="26"/>
      <c r="J423" s="27"/>
      <c r="K423" s="27"/>
      <c r="L423" s="27"/>
      <c r="M423" s="28"/>
      <c r="N423" s="28"/>
      <c r="O423" s="28"/>
      <c r="P423" s="28"/>
      <c r="Q423" s="29"/>
      <c r="R423" s="26"/>
      <c r="S423" s="26"/>
      <c r="T423" s="26"/>
      <c r="U423" s="28"/>
      <c r="V423" s="26"/>
      <c r="W423" s="26"/>
      <c r="X423" s="26"/>
    </row>
    <row r="424" spans="1:24" ht="28.25" customHeight="1" x14ac:dyDescent="0.15">
      <c r="A424" s="30"/>
      <c r="B424" s="31"/>
      <c r="C424" s="31"/>
      <c r="D424" s="31"/>
      <c r="E424" s="30"/>
      <c r="F424" s="30"/>
      <c r="G424" s="31"/>
      <c r="H424" s="31"/>
      <c r="I424" s="31"/>
      <c r="J424" s="32"/>
      <c r="K424" s="32"/>
      <c r="L424" s="32"/>
      <c r="M424" s="33"/>
      <c r="N424" s="33"/>
      <c r="O424" s="33"/>
      <c r="P424" s="33"/>
      <c r="Q424" s="34"/>
      <c r="R424" s="31"/>
      <c r="S424" s="31"/>
      <c r="T424" s="31"/>
      <c r="U424" s="33"/>
      <c r="V424" s="31"/>
      <c r="W424" s="31"/>
      <c r="X424" s="31"/>
    </row>
    <row r="425" spans="1:24" ht="28.25" customHeight="1" x14ac:dyDescent="0.15">
      <c r="A425" s="25"/>
      <c r="B425" s="26"/>
      <c r="C425" s="26"/>
      <c r="D425" s="26"/>
      <c r="E425" s="25"/>
      <c r="F425" s="25"/>
      <c r="G425" s="26"/>
      <c r="H425" s="26"/>
      <c r="I425" s="26"/>
      <c r="J425" s="27"/>
      <c r="K425" s="27"/>
      <c r="L425" s="27"/>
      <c r="M425" s="28"/>
      <c r="N425" s="28"/>
      <c r="O425" s="28"/>
      <c r="P425" s="28"/>
      <c r="Q425" s="29"/>
      <c r="R425" s="26"/>
      <c r="S425" s="26"/>
      <c r="T425" s="26"/>
      <c r="U425" s="28"/>
      <c r="V425" s="26"/>
      <c r="W425" s="26"/>
      <c r="X425" s="26"/>
    </row>
    <row r="426" spans="1:24" ht="28.25" customHeight="1" x14ac:dyDescent="0.15">
      <c r="A426" s="25"/>
      <c r="B426" s="26"/>
      <c r="C426" s="26"/>
      <c r="D426" s="26"/>
      <c r="E426" s="25"/>
      <c r="F426" s="25"/>
      <c r="G426" s="26"/>
      <c r="H426" s="26"/>
      <c r="I426" s="26"/>
      <c r="J426" s="27"/>
      <c r="K426" s="27"/>
      <c r="L426" s="27"/>
      <c r="M426" s="28"/>
      <c r="N426" s="28"/>
      <c r="O426" s="28"/>
      <c r="P426" s="28"/>
      <c r="Q426" s="29"/>
      <c r="R426" s="26"/>
      <c r="S426" s="26"/>
      <c r="T426" s="26"/>
      <c r="U426" s="28"/>
      <c r="V426" s="26"/>
      <c r="W426" s="26"/>
      <c r="X426" s="26"/>
    </row>
    <row r="427" spans="1:24" ht="28.25" customHeight="1" x14ac:dyDescent="0.15">
      <c r="A427" s="25"/>
      <c r="B427" s="26"/>
      <c r="C427" s="26"/>
      <c r="D427" s="26"/>
      <c r="E427" s="25"/>
      <c r="F427" s="25"/>
      <c r="G427" s="26"/>
      <c r="H427" s="26"/>
      <c r="I427" s="26"/>
      <c r="J427" s="27"/>
      <c r="K427" s="27"/>
      <c r="L427" s="27"/>
      <c r="M427" s="28"/>
      <c r="N427" s="28"/>
      <c r="O427" s="28"/>
      <c r="P427" s="28"/>
      <c r="Q427" s="29"/>
      <c r="R427" s="26"/>
      <c r="S427" s="26"/>
      <c r="T427" s="26"/>
      <c r="U427" s="28"/>
      <c r="V427" s="26"/>
      <c r="W427" s="26"/>
      <c r="X427" s="26"/>
    </row>
    <row r="428" spans="1:24" ht="28.25" customHeight="1" x14ac:dyDescent="0.15">
      <c r="A428" s="25"/>
      <c r="B428" s="26"/>
      <c r="C428" s="26"/>
      <c r="D428" s="26"/>
      <c r="E428" s="25"/>
      <c r="F428" s="25"/>
      <c r="G428" s="26"/>
      <c r="H428" s="26"/>
      <c r="I428" s="26"/>
      <c r="J428" s="27"/>
      <c r="K428" s="27"/>
      <c r="L428" s="27"/>
      <c r="M428" s="28"/>
      <c r="N428" s="28"/>
      <c r="O428" s="28"/>
      <c r="P428" s="28"/>
      <c r="Q428" s="29"/>
      <c r="R428" s="26"/>
      <c r="S428" s="26"/>
      <c r="T428" s="26"/>
      <c r="U428" s="28"/>
      <c r="V428" s="26"/>
      <c r="W428" s="26"/>
      <c r="X428" s="26"/>
    </row>
    <row r="429" spans="1:24" ht="41.75" customHeight="1" x14ac:dyDescent="0.15">
      <c r="A429" s="25"/>
      <c r="B429" s="26"/>
      <c r="C429" s="26"/>
      <c r="D429" s="26"/>
      <c r="E429" s="25"/>
      <c r="F429" s="25"/>
      <c r="G429" s="26"/>
      <c r="H429" s="26"/>
      <c r="I429" s="26"/>
      <c r="J429" s="27"/>
      <c r="K429" s="27"/>
      <c r="L429" s="27"/>
      <c r="M429" s="28"/>
      <c r="N429" s="28"/>
      <c r="O429" s="28"/>
      <c r="P429" s="28"/>
      <c r="Q429" s="29"/>
      <c r="R429" s="26"/>
      <c r="S429" s="26"/>
      <c r="T429" s="26"/>
      <c r="U429" s="28"/>
      <c r="V429" s="26"/>
      <c r="W429" s="26"/>
      <c r="X429" s="26"/>
    </row>
    <row r="430" spans="1:24" ht="41.75" customHeight="1" x14ac:dyDescent="0.15">
      <c r="A430" s="25"/>
      <c r="B430" s="26"/>
      <c r="C430" s="26"/>
      <c r="D430" s="26"/>
      <c r="E430" s="25"/>
      <c r="F430" s="25"/>
      <c r="G430" s="26"/>
      <c r="H430" s="26"/>
      <c r="I430" s="26"/>
      <c r="J430" s="27"/>
      <c r="K430" s="27"/>
      <c r="L430" s="27"/>
      <c r="M430" s="28"/>
      <c r="N430" s="28"/>
      <c r="O430" s="28"/>
      <c r="P430" s="28"/>
      <c r="Q430" s="29"/>
      <c r="R430" s="26"/>
      <c r="S430" s="26"/>
      <c r="T430" s="26"/>
      <c r="U430" s="28"/>
      <c r="V430" s="26"/>
      <c r="W430" s="26"/>
      <c r="X430" s="26"/>
    </row>
    <row r="431" spans="1:24" ht="28.25" customHeight="1" x14ac:dyDescent="0.15">
      <c r="A431" s="30"/>
      <c r="B431" s="31"/>
      <c r="C431" s="31"/>
      <c r="D431" s="31"/>
      <c r="E431" s="30"/>
      <c r="F431" s="30"/>
      <c r="G431" s="31"/>
      <c r="H431" s="31"/>
      <c r="I431" s="31"/>
      <c r="J431" s="32"/>
      <c r="K431" s="32"/>
      <c r="L431" s="32"/>
      <c r="M431" s="33"/>
      <c r="N431" s="33"/>
      <c r="O431" s="33"/>
      <c r="P431" s="33"/>
      <c r="Q431" s="34"/>
      <c r="R431" s="31"/>
      <c r="S431" s="31"/>
      <c r="T431" s="31"/>
      <c r="U431" s="33"/>
      <c r="V431" s="31"/>
      <c r="W431" s="31"/>
      <c r="X431" s="31"/>
    </row>
    <row r="432" spans="1:24" ht="28.25" customHeight="1" x14ac:dyDescent="0.15">
      <c r="A432" s="30"/>
      <c r="B432" s="31"/>
      <c r="C432" s="31"/>
      <c r="D432" s="31"/>
      <c r="E432" s="30"/>
      <c r="F432" s="30"/>
      <c r="G432" s="31"/>
      <c r="H432" s="31"/>
      <c r="I432" s="31"/>
      <c r="J432" s="32"/>
      <c r="K432" s="32"/>
      <c r="L432" s="32"/>
      <c r="M432" s="33"/>
      <c r="N432" s="33"/>
      <c r="O432" s="33"/>
      <c r="P432" s="33"/>
      <c r="Q432" s="34"/>
      <c r="R432" s="31"/>
      <c r="S432" s="31"/>
      <c r="T432" s="31"/>
      <c r="U432" s="33"/>
      <c r="V432" s="31"/>
      <c r="W432" s="31"/>
      <c r="X432" s="31"/>
    </row>
    <row r="433" spans="1:24" ht="28.25" customHeight="1" x14ac:dyDescent="0.15">
      <c r="A433" s="30"/>
      <c r="B433" s="31"/>
      <c r="C433" s="31"/>
      <c r="D433" s="31"/>
      <c r="E433" s="30"/>
      <c r="F433" s="30"/>
      <c r="G433" s="31"/>
      <c r="H433" s="31"/>
      <c r="I433" s="31"/>
      <c r="J433" s="32"/>
      <c r="K433" s="32"/>
      <c r="L433" s="32"/>
      <c r="M433" s="33"/>
      <c r="N433" s="33"/>
      <c r="O433" s="33"/>
      <c r="P433" s="33"/>
      <c r="Q433" s="34"/>
      <c r="R433" s="31"/>
      <c r="S433" s="31"/>
      <c r="T433" s="31"/>
      <c r="U433" s="33"/>
      <c r="V433" s="31"/>
      <c r="W433" s="31"/>
      <c r="X433" s="31"/>
    </row>
    <row r="434" spans="1:24" ht="28.25" customHeight="1" x14ac:dyDescent="0.15">
      <c r="A434" s="30"/>
      <c r="B434" s="31"/>
      <c r="C434" s="31"/>
      <c r="D434" s="31"/>
      <c r="E434" s="30"/>
      <c r="F434" s="30"/>
      <c r="G434" s="31"/>
      <c r="H434" s="31"/>
      <c r="I434" s="31"/>
      <c r="J434" s="32"/>
      <c r="K434" s="32"/>
      <c r="L434" s="32"/>
      <c r="M434" s="33"/>
      <c r="N434" s="33"/>
      <c r="O434" s="33"/>
      <c r="P434" s="33"/>
      <c r="Q434" s="34"/>
      <c r="R434" s="31"/>
      <c r="S434" s="31"/>
      <c r="T434" s="31"/>
      <c r="U434" s="33"/>
      <c r="V434" s="31"/>
      <c r="W434" s="31"/>
      <c r="X434" s="31"/>
    </row>
    <row r="435" spans="1:24" ht="28.25" customHeight="1" x14ac:dyDescent="0.15">
      <c r="A435" s="25"/>
      <c r="B435" s="26"/>
      <c r="C435" s="26"/>
      <c r="D435" s="26"/>
      <c r="E435" s="25"/>
      <c r="F435" s="25"/>
      <c r="G435" s="26"/>
      <c r="H435" s="26"/>
      <c r="I435" s="26"/>
      <c r="J435" s="27"/>
      <c r="K435" s="27"/>
      <c r="L435" s="27"/>
      <c r="M435" s="28"/>
      <c r="N435" s="28"/>
      <c r="O435" s="28"/>
      <c r="P435" s="28"/>
      <c r="Q435" s="29"/>
      <c r="R435" s="26"/>
      <c r="S435" s="26"/>
      <c r="T435" s="26"/>
      <c r="U435" s="28"/>
      <c r="V435" s="26"/>
      <c r="W435" s="26"/>
      <c r="X435" s="26"/>
    </row>
    <row r="436" spans="1:24" ht="41.75" customHeight="1" x14ac:dyDescent="0.15">
      <c r="A436" s="30"/>
      <c r="B436" s="31"/>
      <c r="C436" s="31"/>
      <c r="D436" s="31"/>
      <c r="E436" s="30"/>
      <c r="F436" s="30"/>
      <c r="G436" s="31"/>
      <c r="H436" s="31"/>
      <c r="I436" s="31"/>
      <c r="J436" s="32"/>
      <c r="K436" s="32"/>
      <c r="L436" s="32"/>
      <c r="M436" s="33"/>
      <c r="N436" s="33"/>
      <c r="O436" s="33"/>
      <c r="P436" s="33"/>
      <c r="Q436" s="34"/>
      <c r="R436" s="31"/>
      <c r="S436" s="31"/>
      <c r="T436" s="31"/>
      <c r="U436" s="33"/>
      <c r="V436" s="31"/>
      <c r="W436" s="31"/>
      <c r="X436" s="31"/>
    </row>
    <row r="437" spans="1:24" ht="41.75" customHeight="1" x14ac:dyDescent="0.15">
      <c r="A437" s="30"/>
      <c r="B437" s="31"/>
      <c r="C437" s="31"/>
      <c r="D437" s="31"/>
      <c r="E437" s="30"/>
      <c r="F437" s="30"/>
      <c r="G437" s="31"/>
      <c r="H437" s="31"/>
      <c r="I437" s="31"/>
      <c r="J437" s="32"/>
      <c r="K437" s="32"/>
      <c r="L437" s="32"/>
      <c r="M437" s="33"/>
      <c r="N437" s="33"/>
      <c r="O437" s="33"/>
      <c r="P437" s="33"/>
      <c r="Q437" s="34"/>
      <c r="R437" s="31"/>
      <c r="S437" s="31"/>
      <c r="T437" s="31"/>
      <c r="U437" s="33"/>
      <c r="V437" s="31"/>
      <c r="W437" s="31"/>
      <c r="X437" s="31"/>
    </row>
    <row r="438" spans="1:24" ht="28.25" customHeight="1" x14ac:dyDescent="0.15">
      <c r="A438" s="30"/>
      <c r="B438" s="31"/>
      <c r="C438" s="31"/>
      <c r="D438" s="31"/>
      <c r="E438" s="30"/>
      <c r="F438" s="30"/>
      <c r="G438" s="31"/>
      <c r="H438" s="31"/>
      <c r="I438" s="31"/>
      <c r="J438" s="32"/>
      <c r="K438" s="32"/>
      <c r="L438" s="32"/>
      <c r="M438" s="33"/>
      <c r="N438" s="33"/>
      <c r="O438" s="33"/>
      <c r="P438" s="33"/>
      <c r="Q438" s="34"/>
      <c r="R438" s="31"/>
      <c r="S438" s="31"/>
      <c r="T438" s="31"/>
      <c r="U438" s="33"/>
      <c r="V438" s="31"/>
      <c r="W438" s="31"/>
      <c r="X438" s="31"/>
    </row>
    <row r="439" spans="1:24" ht="41.75" customHeight="1" x14ac:dyDescent="0.15">
      <c r="A439" s="30"/>
      <c r="B439" s="31"/>
      <c r="C439" s="31"/>
      <c r="D439" s="31"/>
      <c r="E439" s="30"/>
      <c r="F439" s="30"/>
      <c r="G439" s="31"/>
      <c r="H439" s="31"/>
      <c r="I439" s="31"/>
      <c r="J439" s="32"/>
      <c r="K439" s="32"/>
      <c r="L439" s="32"/>
      <c r="M439" s="33"/>
      <c r="N439" s="33"/>
      <c r="O439" s="33"/>
      <c r="P439" s="33"/>
      <c r="Q439" s="34"/>
      <c r="R439" s="31"/>
      <c r="S439" s="31"/>
      <c r="T439" s="31"/>
      <c r="U439" s="33"/>
      <c r="V439" s="31"/>
      <c r="W439" s="31"/>
      <c r="X439" s="31"/>
    </row>
    <row r="440" spans="1:24" ht="41.75" customHeight="1" x14ac:dyDescent="0.15">
      <c r="A440" s="30"/>
      <c r="B440" s="31"/>
      <c r="C440" s="31"/>
      <c r="D440" s="31"/>
      <c r="E440" s="30"/>
      <c r="F440" s="30"/>
      <c r="G440" s="31"/>
      <c r="H440" s="31"/>
      <c r="I440" s="31"/>
      <c r="J440" s="32"/>
      <c r="K440" s="32"/>
      <c r="L440" s="32"/>
      <c r="M440" s="33"/>
      <c r="N440" s="33"/>
      <c r="O440" s="33"/>
      <c r="P440" s="33"/>
      <c r="Q440" s="34"/>
      <c r="R440" s="31"/>
      <c r="S440" s="31"/>
      <c r="T440" s="31"/>
      <c r="U440" s="33"/>
      <c r="V440" s="31"/>
      <c r="W440" s="31"/>
      <c r="X440" s="31"/>
    </row>
    <row r="441" spans="1:24" ht="28.25" customHeight="1" x14ac:dyDescent="0.15">
      <c r="A441" s="30"/>
      <c r="B441" s="31"/>
      <c r="C441" s="31"/>
      <c r="D441" s="31"/>
      <c r="E441" s="30"/>
      <c r="F441" s="30"/>
      <c r="G441" s="31"/>
      <c r="H441" s="31"/>
      <c r="I441" s="31"/>
      <c r="J441" s="32"/>
      <c r="K441" s="32"/>
      <c r="L441" s="32"/>
      <c r="M441" s="33"/>
      <c r="N441" s="33"/>
      <c r="O441" s="33"/>
      <c r="P441" s="33"/>
      <c r="Q441" s="34"/>
      <c r="R441" s="31"/>
      <c r="S441" s="31"/>
      <c r="T441" s="31"/>
      <c r="U441" s="33"/>
      <c r="V441" s="31"/>
      <c r="W441" s="31"/>
      <c r="X441" s="31"/>
    </row>
    <row r="442" spans="1:24" ht="41.75" customHeight="1" x14ac:dyDescent="0.15">
      <c r="A442" s="30"/>
      <c r="B442" s="31"/>
      <c r="C442" s="31"/>
      <c r="D442" s="31"/>
      <c r="E442" s="30"/>
      <c r="F442" s="30"/>
      <c r="G442" s="31"/>
      <c r="H442" s="31"/>
      <c r="I442" s="31"/>
      <c r="J442" s="32"/>
      <c r="K442" s="32"/>
      <c r="L442" s="32"/>
      <c r="M442" s="33"/>
      <c r="N442" s="33"/>
      <c r="O442" s="33"/>
      <c r="P442" s="33"/>
      <c r="Q442" s="34"/>
      <c r="R442" s="31"/>
      <c r="S442" s="31"/>
      <c r="T442" s="31"/>
      <c r="U442" s="33"/>
      <c r="V442" s="31"/>
      <c r="W442" s="31"/>
      <c r="X442" s="31"/>
    </row>
    <row r="443" spans="1:24" ht="28.25" customHeight="1" x14ac:dyDescent="0.15">
      <c r="A443" s="30"/>
      <c r="B443" s="31"/>
      <c r="C443" s="31"/>
      <c r="D443" s="31"/>
      <c r="E443" s="30"/>
      <c r="F443" s="30"/>
      <c r="G443" s="31"/>
      <c r="H443" s="31"/>
      <c r="I443" s="31"/>
      <c r="J443" s="32"/>
      <c r="K443" s="32"/>
      <c r="L443" s="32"/>
      <c r="M443" s="33"/>
      <c r="N443" s="33"/>
      <c r="O443" s="33"/>
      <c r="P443" s="33"/>
      <c r="Q443" s="34"/>
      <c r="R443" s="31"/>
      <c r="S443" s="31"/>
      <c r="T443" s="31"/>
      <c r="U443" s="33"/>
      <c r="V443" s="31"/>
      <c r="W443" s="31"/>
      <c r="X443" s="31"/>
    </row>
    <row r="444" spans="1:24" ht="28.25" customHeight="1" x14ac:dyDescent="0.15">
      <c r="A444" s="30"/>
      <c r="B444" s="31"/>
      <c r="C444" s="31"/>
      <c r="D444" s="31"/>
      <c r="E444" s="30"/>
      <c r="F444" s="30"/>
      <c r="G444" s="31"/>
      <c r="H444" s="31"/>
      <c r="I444" s="31"/>
      <c r="J444" s="32"/>
      <c r="K444" s="32"/>
      <c r="L444" s="32"/>
      <c r="M444" s="33"/>
      <c r="N444" s="33"/>
      <c r="O444" s="33"/>
      <c r="P444" s="33"/>
      <c r="Q444" s="34"/>
      <c r="R444" s="31"/>
      <c r="S444" s="31"/>
      <c r="T444" s="31"/>
      <c r="U444" s="33"/>
      <c r="V444" s="31"/>
      <c r="W444" s="31"/>
      <c r="X444" s="31"/>
    </row>
    <row r="445" spans="1:24" ht="28.25" customHeight="1" x14ac:dyDescent="0.15">
      <c r="A445" s="30"/>
      <c r="B445" s="31"/>
      <c r="C445" s="31"/>
      <c r="D445" s="31"/>
      <c r="E445" s="30"/>
      <c r="F445" s="30"/>
      <c r="G445" s="31"/>
      <c r="H445" s="31"/>
      <c r="I445" s="31"/>
      <c r="J445" s="32"/>
      <c r="K445" s="32"/>
      <c r="L445" s="32"/>
      <c r="M445" s="33"/>
      <c r="N445" s="33"/>
      <c r="O445" s="33"/>
      <c r="P445" s="33"/>
      <c r="Q445" s="34"/>
      <c r="R445" s="31"/>
      <c r="S445" s="31"/>
      <c r="T445" s="31"/>
      <c r="U445" s="33"/>
      <c r="V445" s="31"/>
      <c r="W445" s="31"/>
      <c r="X445" s="31"/>
    </row>
    <row r="446" spans="1:24" ht="41.75" customHeight="1" x14ac:dyDescent="0.15">
      <c r="A446" s="30"/>
      <c r="B446" s="31"/>
      <c r="C446" s="31"/>
      <c r="D446" s="31"/>
      <c r="E446" s="30"/>
      <c r="F446" s="30"/>
      <c r="G446" s="31"/>
      <c r="H446" s="31"/>
      <c r="I446" s="31"/>
      <c r="J446" s="32"/>
      <c r="K446" s="32"/>
      <c r="L446" s="32"/>
      <c r="M446" s="33"/>
      <c r="N446" s="33"/>
      <c r="O446" s="33"/>
      <c r="P446" s="33"/>
      <c r="Q446" s="34"/>
      <c r="R446" s="31"/>
      <c r="S446" s="31"/>
      <c r="T446" s="31"/>
      <c r="U446" s="33"/>
      <c r="V446" s="31"/>
      <c r="W446" s="31"/>
      <c r="X446" s="31"/>
    </row>
    <row r="447" spans="1:24" ht="41.75" customHeight="1" x14ac:dyDescent="0.15">
      <c r="A447" s="30"/>
      <c r="B447" s="31"/>
      <c r="C447" s="31"/>
      <c r="D447" s="31"/>
      <c r="E447" s="30"/>
      <c r="F447" s="30"/>
      <c r="G447" s="31"/>
      <c r="H447" s="31"/>
      <c r="I447" s="31"/>
      <c r="J447" s="32"/>
      <c r="K447" s="32"/>
      <c r="L447" s="32"/>
      <c r="M447" s="33"/>
      <c r="N447" s="33"/>
      <c r="O447" s="33"/>
      <c r="P447" s="33"/>
      <c r="Q447" s="34"/>
      <c r="R447" s="31"/>
      <c r="S447" s="31"/>
      <c r="T447" s="31"/>
      <c r="U447" s="33"/>
      <c r="V447" s="31"/>
      <c r="W447" s="31"/>
      <c r="X447" s="31"/>
    </row>
    <row r="448" spans="1:24" ht="28.25" customHeight="1" x14ac:dyDescent="0.15">
      <c r="A448" s="25"/>
      <c r="B448" s="26"/>
      <c r="C448" s="26"/>
      <c r="D448" s="26"/>
      <c r="E448" s="25"/>
      <c r="F448" s="25"/>
      <c r="G448" s="26"/>
      <c r="H448" s="26"/>
      <c r="I448" s="26"/>
      <c r="J448" s="27"/>
      <c r="K448" s="27"/>
      <c r="L448" s="27"/>
      <c r="M448" s="28"/>
      <c r="N448" s="28"/>
      <c r="O448" s="28"/>
      <c r="P448" s="28"/>
      <c r="Q448" s="29"/>
      <c r="R448" s="26"/>
      <c r="S448" s="26"/>
      <c r="T448" s="26"/>
      <c r="U448" s="28"/>
      <c r="V448" s="26"/>
      <c r="W448" s="26"/>
      <c r="X448" s="26"/>
    </row>
    <row r="449" spans="1:24" ht="28.25" customHeight="1" x14ac:dyDescent="0.15">
      <c r="A449" s="25"/>
      <c r="B449" s="26"/>
      <c r="C449" s="26"/>
      <c r="D449" s="26"/>
      <c r="E449" s="25"/>
      <c r="F449" s="25"/>
      <c r="G449" s="26"/>
      <c r="H449" s="26"/>
      <c r="I449" s="26"/>
      <c r="J449" s="27"/>
      <c r="K449" s="27"/>
      <c r="L449" s="27"/>
      <c r="M449" s="28"/>
      <c r="N449" s="28"/>
      <c r="O449" s="28"/>
      <c r="P449" s="28"/>
      <c r="Q449" s="29"/>
      <c r="R449" s="26"/>
      <c r="S449" s="26"/>
      <c r="T449" s="26"/>
      <c r="U449" s="28"/>
      <c r="V449" s="26"/>
      <c r="W449" s="26"/>
      <c r="X449" s="26"/>
    </row>
    <row r="450" spans="1:24" ht="28.25" customHeight="1" x14ac:dyDescent="0.15">
      <c r="A450" s="30"/>
      <c r="B450" s="31"/>
      <c r="C450" s="31"/>
      <c r="D450" s="31"/>
      <c r="E450" s="30"/>
      <c r="F450" s="30"/>
      <c r="G450" s="31"/>
      <c r="H450" s="31"/>
      <c r="I450" s="31"/>
      <c r="J450" s="32"/>
      <c r="K450" s="32"/>
      <c r="L450" s="32"/>
      <c r="M450" s="33"/>
      <c r="N450" s="33"/>
      <c r="O450" s="33"/>
      <c r="P450" s="33"/>
      <c r="Q450" s="34"/>
      <c r="R450" s="31"/>
      <c r="S450" s="31"/>
      <c r="T450" s="31"/>
      <c r="U450" s="33"/>
      <c r="V450" s="31"/>
      <c r="W450" s="31"/>
      <c r="X450" s="31"/>
    </row>
    <row r="451" spans="1:24" ht="28.25" customHeight="1" x14ac:dyDescent="0.15">
      <c r="A451" s="30"/>
      <c r="B451" s="31"/>
      <c r="C451" s="31"/>
      <c r="D451" s="31"/>
      <c r="E451" s="30"/>
      <c r="F451" s="30"/>
      <c r="G451" s="31"/>
      <c r="H451" s="31"/>
      <c r="I451" s="31"/>
      <c r="J451" s="32"/>
      <c r="K451" s="32"/>
      <c r="L451" s="32"/>
      <c r="M451" s="33"/>
      <c r="N451" s="33"/>
      <c r="O451" s="33"/>
      <c r="P451" s="33"/>
      <c r="Q451" s="34"/>
      <c r="R451" s="31"/>
      <c r="S451" s="31"/>
      <c r="T451" s="31"/>
      <c r="U451" s="33"/>
      <c r="V451" s="31"/>
      <c r="W451" s="31"/>
      <c r="X451" s="31"/>
    </row>
    <row r="452" spans="1:24" ht="28.25" customHeight="1" x14ac:dyDescent="0.15">
      <c r="A452" s="25"/>
      <c r="B452" s="26"/>
      <c r="C452" s="26"/>
      <c r="D452" s="26"/>
      <c r="E452" s="25"/>
      <c r="F452" s="25"/>
      <c r="G452" s="26"/>
      <c r="H452" s="26"/>
      <c r="I452" s="26"/>
      <c r="J452" s="27"/>
      <c r="K452" s="27"/>
      <c r="L452" s="27"/>
      <c r="M452" s="28"/>
      <c r="N452" s="28"/>
      <c r="O452" s="28"/>
      <c r="P452" s="28"/>
      <c r="Q452" s="29"/>
      <c r="R452" s="26"/>
      <c r="S452" s="26"/>
      <c r="T452" s="26"/>
      <c r="U452" s="28"/>
      <c r="V452" s="26"/>
      <c r="W452" s="26"/>
      <c r="X452" s="26"/>
    </row>
    <row r="453" spans="1:24" ht="28.25" customHeight="1" x14ac:dyDescent="0.15">
      <c r="A453" s="25"/>
      <c r="B453" s="26"/>
      <c r="C453" s="26"/>
      <c r="D453" s="26"/>
      <c r="E453" s="25"/>
      <c r="F453" s="25"/>
      <c r="G453" s="26"/>
      <c r="H453" s="26"/>
      <c r="I453" s="26"/>
      <c r="J453" s="27"/>
      <c r="K453" s="27"/>
      <c r="L453" s="27"/>
      <c r="M453" s="28"/>
      <c r="N453" s="28"/>
      <c r="O453" s="28"/>
      <c r="P453" s="28"/>
      <c r="Q453" s="29"/>
      <c r="R453" s="26"/>
      <c r="S453" s="26"/>
      <c r="T453" s="26"/>
      <c r="U453" s="28"/>
      <c r="V453" s="26"/>
      <c r="W453" s="26"/>
      <c r="X453" s="26"/>
    </row>
    <row r="454" spans="1:24" ht="28.25" customHeight="1" x14ac:dyDescent="0.15">
      <c r="A454" s="30"/>
      <c r="B454" s="31"/>
      <c r="C454" s="31"/>
      <c r="D454" s="31"/>
      <c r="E454" s="30"/>
      <c r="F454" s="30"/>
      <c r="G454" s="31"/>
      <c r="H454" s="31"/>
      <c r="I454" s="31"/>
      <c r="J454" s="32"/>
      <c r="K454" s="32"/>
      <c r="L454" s="32"/>
      <c r="M454" s="33"/>
      <c r="N454" s="33"/>
      <c r="O454" s="33"/>
      <c r="P454" s="33"/>
      <c r="Q454" s="34"/>
      <c r="R454" s="31"/>
      <c r="S454" s="31"/>
      <c r="T454" s="31"/>
      <c r="U454" s="33"/>
      <c r="V454" s="31"/>
      <c r="W454" s="31"/>
      <c r="X454" s="31"/>
    </row>
    <row r="455" spans="1:24" ht="28.25" customHeight="1" x14ac:dyDescent="0.15">
      <c r="A455" s="25"/>
      <c r="B455" s="26"/>
      <c r="C455" s="26"/>
      <c r="D455" s="26"/>
      <c r="E455" s="25"/>
      <c r="F455" s="25"/>
      <c r="G455" s="26"/>
      <c r="H455" s="26"/>
      <c r="I455" s="26"/>
      <c r="J455" s="27"/>
      <c r="K455" s="27"/>
      <c r="L455" s="27"/>
      <c r="M455" s="28"/>
      <c r="N455" s="28"/>
      <c r="O455" s="28"/>
      <c r="P455" s="28"/>
      <c r="Q455" s="29"/>
      <c r="R455" s="26"/>
      <c r="S455" s="26"/>
      <c r="T455" s="26"/>
      <c r="U455" s="28"/>
      <c r="V455" s="26"/>
      <c r="W455" s="26"/>
      <c r="X455" s="26"/>
    </row>
    <row r="456" spans="1:24" ht="28.25" customHeight="1" x14ac:dyDescent="0.15">
      <c r="A456" s="25"/>
      <c r="B456" s="26"/>
      <c r="C456" s="26"/>
      <c r="D456" s="26"/>
      <c r="E456" s="25"/>
      <c r="F456" s="25"/>
      <c r="G456" s="26"/>
      <c r="H456" s="26"/>
      <c r="I456" s="26"/>
      <c r="J456" s="27"/>
      <c r="K456" s="27"/>
      <c r="L456" s="27"/>
      <c r="M456" s="28"/>
      <c r="N456" s="28"/>
      <c r="O456" s="28"/>
      <c r="P456" s="28"/>
      <c r="Q456" s="29"/>
      <c r="R456" s="26"/>
      <c r="S456" s="26"/>
      <c r="T456" s="26"/>
      <c r="U456" s="28"/>
      <c r="V456" s="26"/>
      <c r="W456" s="26"/>
      <c r="X456" s="26"/>
    </row>
    <row r="457" spans="1:24" ht="28.25" customHeight="1" x14ac:dyDescent="0.15">
      <c r="A457" s="25"/>
      <c r="B457" s="26"/>
      <c r="C457" s="26"/>
      <c r="D457" s="26"/>
      <c r="E457" s="25"/>
      <c r="F457" s="25"/>
      <c r="G457" s="26"/>
      <c r="H457" s="26"/>
      <c r="I457" s="26"/>
      <c r="J457" s="27"/>
      <c r="K457" s="27"/>
      <c r="L457" s="27"/>
      <c r="M457" s="28"/>
      <c r="N457" s="28"/>
      <c r="O457" s="28"/>
      <c r="P457" s="28"/>
      <c r="Q457" s="29"/>
      <c r="R457" s="26"/>
      <c r="S457" s="26"/>
      <c r="T457" s="26"/>
      <c r="U457" s="28"/>
      <c r="V457" s="26"/>
      <c r="W457" s="26"/>
      <c r="X457" s="26"/>
    </row>
    <row r="458" spans="1:24" ht="28.25" customHeight="1" x14ac:dyDescent="0.15">
      <c r="A458" s="25"/>
      <c r="B458" s="26"/>
      <c r="C458" s="26"/>
      <c r="D458" s="26"/>
      <c r="E458" s="25"/>
      <c r="F458" s="25"/>
      <c r="G458" s="26"/>
      <c r="H458" s="26"/>
      <c r="I458" s="26"/>
      <c r="J458" s="27"/>
      <c r="K458" s="27"/>
      <c r="L458" s="27"/>
      <c r="M458" s="28"/>
      <c r="N458" s="28"/>
      <c r="O458" s="28"/>
      <c r="P458" s="28"/>
      <c r="Q458" s="29"/>
      <c r="R458" s="26"/>
      <c r="S458" s="26"/>
      <c r="T458" s="26"/>
      <c r="U458" s="28"/>
      <c r="V458" s="26"/>
      <c r="W458" s="26"/>
      <c r="X458" s="26"/>
    </row>
    <row r="459" spans="1:24" ht="41.75" customHeight="1" x14ac:dyDescent="0.15">
      <c r="A459" s="25"/>
      <c r="B459" s="26"/>
      <c r="C459" s="26"/>
      <c r="D459" s="26"/>
      <c r="E459" s="25"/>
      <c r="F459" s="25"/>
      <c r="G459" s="26"/>
      <c r="H459" s="26"/>
      <c r="I459" s="26"/>
      <c r="J459" s="27"/>
      <c r="K459" s="27"/>
      <c r="L459" s="27"/>
      <c r="M459" s="28"/>
      <c r="N459" s="28"/>
      <c r="O459" s="28"/>
      <c r="P459" s="28"/>
      <c r="Q459" s="29"/>
      <c r="R459" s="26"/>
      <c r="S459" s="26"/>
      <c r="T459" s="26"/>
      <c r="U459" s="28"/>
      <c r="V459" s="26"/>
      <c r="W459" s="26"/>
      <c r="X459" s="26"/>
    </row>
    <row r="460" spans="1:24" ht="41.75" customHeight="1" x14ac:dyDescent="0.15">
      <c r="A460" s="25"/>
      <c r="B460" s="26"/>
      <c r="C460" s="26"/>
      <c r="D460" s="26"/>
      <c r="E460" s="25"/>
      <c r="F460" s="25"/>
      <c r="G460" s="26"/>
      <c r="H460" s="26"/>
      <c r="I460" s="26"/>
      <c r="J460" s="27"/>
      <c r="K460" s="27"/>
      <c r="L460" s="27"/>
      <c r="M460" s="28"/>
      <c r="N460" s="28"/>
      <c r="O460" s="28"/>
      <c r="P460" s="28"/>
      <c r="Q460" s="29"/>
      <c r="R460" s="26"/>
      <c r="S460" s="26"/>
      <c r="T460" s="26"/>
      <c r="U460" s="28"/>
      <c r="V460" s="26"/>
      <c r="W460" s="26"/>
      <c r="X460" s="26"/>
    </row>
    <row r="461" spans="1:24" ht="28.25" customHeight="1" x14ac:dyDescent="0.15">
      <c r="A461" s="30"/>
      <c r="B461" s="31"/>
      <c r="C461" s="31"/>
      <c r="D461" s="31"/>
      <c r="E461" s="30"/>
      <c r="F461" s="30"/>
      <c r="G461" s="31"/>
      <c r="H461" s="31"/>
      <c r="I461" s="31"/>
      <c r="J461" s="32"/>
      <c r="K461" s="32"/>
      <c r="L461" s="32"/>
      <c r="M461" s="33"/>
      <c r="N461" s="33"/>
      <c r="O461" s="33"/>
      <c r="P461" s="33"/>
      <c r="Q461" s="34"/>
      <c r="R461" s="31"/>
      <c r="S461" s="31"/>
      <c r="T461" s="31"/>
      <c r="U461" s="33"/>
      <c r="V461" s="31"/>
      <c r="W461" s="31"/>
      <c r="X461" s="31"/>
    </row>
    <row r="462" spans="1:24" ht="28.25" customHeight="1" x14ac:dyDescent="0.15">
      <c r="A462" s="30"/>
      <c r="B462" s="31"/>
      <c r="C462" s="31"/>
      <c r="D462" s="31"/>
      <c r="E462" s="30"/>
      <c r="F462" s="30"/>
      <c r="G462" s="31"/>
      <c r="H462" s="31"/>
      <c r="I462" s="31"/>
      <c r="J462" s="32"/>
      <c r="K462" s="32"/>
      <c r="L462" s="32"/>
      <c r="M462" s="33"/>
      <c r="N462" s="33"/>
      <c r="O462" s="33"/>
      <c r="P462" s="33"/>
      <c r="Q462" s="34"/>
      <c r="R462" s="31"/>
      <c r="S462" s="31"/>
      <c r="T462" s="31"/>
      <c r="U462" s="33"/>
      <c r="V462" s="31"/>
      <c r="W462" s="31"/>
      <c r="X462" s="31"/>
    </row>
    <row r="463" spans="1:24" ht="28.25" customHeight="1" x14ac:dyDescent="0.15">
      <c r="A463" s="30"/>
      <c r="B463" s="31"/>
      <c r="C463" s="31"/>
      <c r="D463" s="31"/>
      <c r="E463" s="30"/>
      <c r="F463" s="30"/>
      <c r="G463" s="31"/>
      <c r="H463" s="31"/>
      <c r="I463" s="31"/>
      <c r="J463" s="32"/>
      <c r="K463" s="32"/>
      <c r="L463" s="32"/>
      <c r="M463" s="33"/>
      <c r="N463" s="33"/>
      <c r="O463" s="33"/>
      <c r="P463" s="33"/>
      <c r="Q463" s="34"/>
      <c r="R463" s="31"/>
      <c r="S463" s="31"/>
      <c r="T463" s="31"/>
      <c r="U463" s="33"/>
      <c r="V463" s="31"/>
      <c r="W463" s="31"/>
      <c r="X463" s="31"/>
    </row>
    <row r="464" spans="1:24" ht="28.25" customHeight="1" x14ac:dyDescent="0.15">
      <c r="A464" s="30"/>
      <c r="B464" s="31"/>
      <c r="C464" s="31"/>
      <c r="D464" s="31"/>
      <c r="E464" s="30"/>
      <c r="F464" s="30"/>
      <c r="G464" s="31"/>
      <c r="H464" s="31"/>
      <c r="I464" s="31"/>
      <c r="J464" s="32"/>
      <c r="K464" s="32"/>
      <c r="L464" s="32"/>
      <c r="M464" s="33"/>
      <c r="N464" s="33"/>
      <c r="O464" s="33"/>
      <c r="P464" s="33"/>
      <c r="Q464" s="34"/>
      <c r="R464" s="31"/>
      <c r="S464" s="31"/>
      <c r="T464" s="31"/>
      <c r="U464" s="33"/>
      <c r="V464" s="31"/>
      <c r="W464" s="31"/>
      <c r="X464" s="31"/>
    </row>
    <row r="465" spans="1:24" ht="28.25" customHeight="1" x14ac:dyDescent="0.15">
      <c r="A465" s="25"/>
      <c r="B465" s="26"/>
      <c r="C465" s="26"/>
      <c r="D465" s="26"/>
      <c r="E465" s="25"/>
      <c r="F465" s="25"/>
      <c r="G465" s="26"/>
      <c r="H465" s="26"/>
      <c r="I465" s="26"/>
      <c r="J465" s="27"/>
      <c r="K465" s="27"/>
      <c r="L465" s="27"/>
      <c r="M465" s="28"/>
      <c r="N465" s="28"/>
      <c r="O465" s="28"/>
      <c r="P465" s="28"/>
      <c r="Q465" s="29"/>
      <c r="R465" s="26"/>
      <c r="S465" s="26"/>
      <c r="T465" s="26"/>
      <c r="U465" s="28"/>
      <c r="V465" s="26"/>
      <c r="W465" s="26"/>
      <c r="X465" s="26"/>
    </row>
    <row r="466" spans="1:24" ht="41.75" customHeight="1" x14ac:dyDescent="0.15">
      <c r="A466" s="30"/>
      <c r="B466" s="31"/>
      <c r="C466" s="31"/>
      <c r="D466" s="31"/>
      <c r="E466" s="30"/>
      <c r="F466" s="30"/>
      <c r="G466" s="31"/>
      <c r="H466" s="31"/>
      <c r="I466" s="31"/>
      <c r="J466" s="32"/>
      <c r="K466" s="32"/>
      <c r="L466" s="32"/>
      <c r="M466" s="33"/>
      <c r="N466" s="33"/>
      <c r="O466" s="33"/>
      <c r="P466" s="33"/>
      <c r="Q466" s="34"/>
      <c r="R466" s="31"/>
      <c r="S466" s="31"/>
      <c r="T466" s="31"/>
      <c r="U466" s="33"/>
      <c r="V466" s="31"/>
      <c r="W466" s="31"/>
      <c r="X466" s="31"/>
    </row>
    <row r="467" spans="1:24" ht="41.75" customHeight="1" x14ac:dyDescent="0.15">
      <c r="A467" s="30"/>
      <c r="B467" s="31"/>
      <c r="C467" s="31"/>
      <c r="D467" s="31"/>
      <c r="E467" s="30"/>
      <c r="F467" s="30"/>
      <c r="G467" s="31"/>
      <c r="H467" s="31"/>
      <c r="I467" s="31"/>
      <c r="J467" s="32"/>
      <c r="K467" s="32"/>
      <c r="L467" s="32"/>
      <c r="M467" s="33"/>
      <c r="N467" s="33"/>
      <c r="O467" s="33"/>
      <c r="P467" s="33"/>
      <c r="Q467" s="34"/>
      <c r="R467" s="31"/>
      <c r="S467" s="31"/>
      <c r="T467" s="31"/>
      <c r="U467" s="33"/>
      <c r="V467" s="31"/>
      <c r="W467" s="31"/>
      <c r="X467" s="31"/>
    </row>
    <row r="468" spans="1:24" ht="28.25" customHeight="1" x14ac:dyDescent="0.15">
      <c r="A468" s="30"/>
      <c r="B468" s="31"/>
      <c r="C468" s="31"/>
      <c r="D468" s="31"/>
      <c r="E468" s="30"/>
      <c r="F468" s="30"/>
      <c r="G468" s="31"/>
      <c r="H468" s="31"/>
      <c r="I468" s="31"/>
      <c r="J468" s="32"/>
      <c r="K468" s="32"/>
      <c r="L468" s="32"/>
      <c r="M468" s="33"/>
      <c r="N468" s="33"/>
      <c r="O468" s="33"/>
      <c r="P468" s="33"/>
      <c r="Q468" s="34"/>
      <c r="R468" s="31"/>
      <c r="S468" s="31"/>
      <c r="T468" s="31"/>
      <c r="U468" s="33"/>
      <c r="V468" s="31"/>
      <c r="W468" s="31"/>
      <c r="X468" s="31"/>
    </row>
    <row r="469" spans="1:24" ht="41.75" customHeight="1" x14ac:dyDescent="0.15">
      <c r="A469" s="30"/>
      <c r="B469" s="31"/>
      <c r="C469" s="31"/>
      <c r="D469" s="31"/>
      <c r="E469" s="30"/>
      <c r="F469" s="30"/>
      <c r="G469" s="31"/>
      <c r="H469" s="31"/>
      <c r="I469" s="31"/>
      <c r="J469" s="32"/>
      <c r="K469" s="32"/>
      <c r="L469" s="32"/>
      <c r="M469" s="33"/>
      <c r="N469" s="33"/>
      <c r="O469" s="33"/>
      <c r="P469" s="33"/>
      <c r="Q469" s="34"/>
      <c r="R469" s="31"/>
      <c r="S469" s="31"/>
      <c r="T469" s="31"/>
      <c r="U469" s="33"/>
      <c r="V469" s="31"/>
      <c r="W469" s="31"/>
      <c r="X469" s="31"/>
    </row>
    <row r="470" spans="1:24" ht="41.75" customHeight="1" x14ac:dyDescent="0.15">
      <c r="A470" s="30"/>
      <c r="B470" s="31"/>
      <c r="C470" s="31"/>
      <c r="D470" s="31"/>
      <c r="E470" s="30"/>
      <c r="F470" s="30"/>
      <c r="G470" s="31"/>
      <c r="H470" s="31"/>
      <c r="I470" s="31"/>
      <c r="J470" s="32"/>
      <c r="K470" s="32"/>
      <c r="L470" s="32"/>
      <c r="M470" s="33"/>
      <c r="N470" s="33"/>
      <c r="O470" s="33"/>
      <c r="P470" s="33"/>
      <c r="Q470" s="34"/>
      <c r="R470" s="31"/>
      <c r="S470" s="31"/>
      <c r="T470" s="31"/>
      <c r="U470" s="33"/>
      <c r="V470" s="31"/>
      <c r="W470" s="31"/>
      <c r="X470" s="31"/>
    </row>
    <row r="471" spans="1:24" ht="28.25" customHeight="1" x14ac:dyDescent="0.15">
      <c r="A471" s="30"/>
      <c r="B471" s="31"/>
      <c r="C471" s="31"/>
      <c r="D471" s="31"/>
      <c r="E471" s="30"/>
      <c r="F471" s="30"/>
      <c r="G471" s="31"/>
      <c r="H471" s="31"/>
      <c r="I471" s="31"/>
      <c r="J471" s="32"/>
      <c r="K471" s="32"/>
      <c r="L471" s="32"/>
      <c r="M471" s="33"/>
      <c r="N471" s="33"/>
      <c r="O471" s="33"/>
      <c r="P471" s="33"/>
      <c r="Q471" s="34"/>
      <c r="R471" s="31"/>
      <c r="S471" s="31"/>
      <c r="T471" s="31"/>
      <c r="U471" s="33"/>
      <c r="V471" s="31"/>
      <c r="W471" s="31"/>
      <c r="X471" s="31"/>
    </row>
    <row r="472" spans="1:24" ht="41.75" customHeight="1" x14ac:dyDescent="0.15">
      <c r="A472" s="30"/>
      <c r="B472" s="31"/>
      <c r="C472" s="31"/>
      <c r="D472" s="31"/>
      <c r="E472" s="30"/>
      <c r="F472" s="30"/>
      <c r="G472" s="31"/>
      <c r="H472" s="31"/>
      <c r="I472" s="31"/>
      <c r="J472" s="32"/>
      <c r="K472" s="32"/>
      <c r="L472" s="32"/>
      <c r="M472" s="33"/>
      <c r="N472" s="33"/>
      <c r="O472" s="33"/>
      <c r="P472" s="33"/>
      <c r="Q472" s="34"/>
      <c r="R472" s="31"/>
      <c r="S472" s="31"/>
      <c r="T472" s="31"/>
      <c r="U472" s="33"/>
      <c r="V472" s="31"/>
      <c r="W472" s="31"/>
      <c r="X472" s="31"/>
    </row>
    <row r="473" spans="1:24" ht="28.25" customHeight="1" x14ac:dyDescent="0.15">
      <c r="A473" s="30"/>
      <c r="B473" s="31"/>
      <c r="C473" s="31"/>
      <c r="D473" s="31"/>
      <c r="E473" s="30"/>
      <c r="F473" s="30"/>
      <c r="G473" s="31"/>
      <c r="H473" s="31"/>
      <c r="I473" s="31"/>
      <c r="J473" s="32"/>
      <c r="K473" s="32"/>
      <c r="L473" s="32"/>
      <c r="M473" s="33"/>
      <c r="N473" s="33"/>
      <c r="O473" s="33"/>
      <c r="P473" s="33"/>
      <c r="Q473" s="34"/>
      <c r="R473" s="31"/>
      <c r="S473" s="31"/>
      <c r="T473" s="31"/>
      <c r="U473" s="33"/>
      <c r="V473" s="31"/>
      <c r="W473" s="31"/>
      <c r="X473" s="31"/>
    </row>
    <row r="474" spans="1:24" ht="28.25" customHeight="1" x14ac:dyDescent="0.15">
      <c r="A474" s="30"/>
      <c r="B474" s="31"/>
      <c r="C474" s="31"/>
      <c r="D474" s="31"/>
      <c r="E474" s="30"/>
      <c r="F474" s="30"/>
      <c r="G474" s="31"/>
      <c r="H474" s="31"/>
      <c r="I474" s="31"/>
      <c r="J474" s="32"/>
      <c r="K474" s="32"/>
      <c r="L474" s="32"/>
      <c r="M474" s="33"/>
      <c r="N474" s="33"/>
      <c r="O474" s="33"/>
      <c r="P474" s="33"/>
      <c r="Q474" s="34"/>
      <c r="R474" s="31"/>
      <c r="S474" s="31"/>
      <c r="T474" s="31"/>
      <c r="U474" s="33"/>
      <c r="V474" s="31"/>
      <c r="W474" s="31"/>
      <c r="X474" s="31"/>
    </row>
    <row r="475" spans="1:24" ht="28.25" customHeight="1" x14ac:dyDescent="0.15">
      <c r="A475" s="30"/>
      <c r="B475" s="31"/>
      <c r="C475" s="31"/>
      <c r="D475" s="31"/>
      <c r="E475" s="30"/>
      <c r="F475" s="30"/>
      <c r="G475" s="31"/>
      <c r="H475" s="31"/>
      <c r="I475" s="31"/>
      <c r="J475" s="32"/>
      <c r="K475" s="32"/>
      <c r="L475" s="32"/>
      <c r="M475" s="33"/>
      <c r="N475" s="33"/>
      <c r="O475" s="33"/>
      <c r="P475" s="33"/>
      <c r="Q475" s="34"/>
      <c r="R475" s="31"/>
      <c r="S475" s="31"/>
      <c r="T475" s="31"/>
      <c r="U475" s="33"/>
      <c r="V475" s="31"/>
      <c r="W475" s="31"/>
      <c r="X475" s="31"/>
    </row>
    <row r="476" spans="1:24" ht="41.75" customHeight="1" x14ac:dyDescent="0.15">
      <c r="A476" s="30"/>
      <c r="B476" s="31"/>
      <c r="C476" s="31"/>
      <c r="D476" s="31"/>
      <c r="E476" s="30"/>
      <c r="F476" s="30"/>
      <c r="G476" s="31"/>
      <c r="H476" s="31"/>
      <c r="I476" s="31"/>
      <c r="J476" s="32"/>
      <c r="K476" s="32"/>
      <c r="L476" s="32"/>
      <c r="M476" s="33"/>
      <c r="N476" s="33"/>
      <c r="O476" s="33"/>
      <c r="P476" s="33"/>
      <c r="Q476" s="34"/>
      <c r="R476" s="31"/>
      <c r="S476" s="31"/>
      <c r="T476" s="31"/>
      <c r="U476" s="33"/>
      <c r="V476" s="31"/>
      <c r="W476" s="31"/>
      <c r="X476" s="31"/>
    </row>
    <row r="477" spans="1:24" ht="41.75" customHeight="1" x14ac:dyDescent="0.15">
      <c r="A477" s="30"/>
      <c r="B477" s="31"/>
      <c r="C477" s="31"/>
      <c r="D477" s="31"/>
      <c r="E477" s="30"/>
      <c r="F477" s="30"/>
      <c r="G477" s="31"/>
      <c r="H477" s="31"/>
      <c r="I477" s="31"/>
      <c r="J477" s="32"/>
      <c r="K477" s="32"/>
      <c r="L477" s="32"/>
      <c r="M477" s="33"/>
      <c r="N477" s="33"/>
      <c r="O477" s="33"/>
      <c r="P477" s="33"/>
      <c r="Q477" s="34"/>
      <c r="R477" s="31"/>
      <c r="S477" s="31"/>
      <c r="T477" s="31"/>
      <c r="U477" s="33"/>
      <c r="V477" s="31"/>
      <c r="W477" s="31"/>
      <c r="X477" s="31"/>
    </row>
    <row r="478" spans="1:24" ht="28.25" customHeight="1" x14ac:dyDescent="0.15">
      <c r="A478" s="25"/>
      <c r="B478" s="26"/>
      <c r="C478" s="26"/>
      <c r="D478" s="26"/>
      <c r="E478" s="25"/>
      <c r="F478" s="25"/>
      <c r="G478" s="26"/>
      <c r="H478" s="26"/>
      <c r="I478" s="26"/>
      <c r="J478" s="27"/>
      <c r="K478" s="27"/>
      <c r="L478" s="27"/>
      <c r="M478" s="28"/>
      <c r="N478" s="28"/>
      <c r="O478" s="28"/>
      <c r="P478" s="28"/>
      <c r="Q478" s="29"/>
      <c r="R478" s="26"/>
      <c r="S478" s="26"/>
      <c r="T478" s="26"/>
      <c r="U478" s="28"/>
      <c r="V478" s="26"/>
      <c r="W478" s="26"/>
      <c r="X478" s="26"/>
    </row>
    <row r="479" spans="1:24" ht="28.25" customHeight="1" x14ac:dyDescent="0.15">
      <c r="A479" s="25"/>
      <c r="B479" s="26"/>
      <c r="C479" s="26"/>
      <c r="D479" s="26"/>
      <c r="E479" s="25"/>
      <c r="F479" s="25"/>
      <c r="G479" s="26"/>
      <c r="H479" s="26"/>
      <c r="I479" s="26"/>
      <c r="J479" s="27"/>
      <c r="K479" s="27"/>
      <c r="L479" s="27"/>
      <c r="M479" s="28"/>
      <c r="N479" s="28"/>
      <c r="O479" s="28"/>
      <c r="P479" s="28"/>
      <c r="Q479" s="29"/>
      <c r="R479" s="26"/>
      <c r="S479" s="26"/>
      <c r="T479" s="26"/>
      <c r="U479" s="28"/>
      <c r="V479" s="26"/>
      <c r="W479" s="26"/>
      <c r="X479" s="26"/>
    </row>
    <row r="480" spans="1:24" ht="28.25" customHeight="1" x14ac:dyDescent="0.15">
      <c r="A480" s="30"/>
      <c r="B480" s="31"/>
      <c r="C480" s="31"/>
      <c r="D480" s="31"/>
      <c r="E480" s="30"/>
      <c r="F480" s="30"/>
      <c r="G480" s="31"/>
      <c r="H480" s="31"/>
      <c r="I480" s="31"/>
      <c r="J480" s="32"/>
      <c r="K480" s="32"/>
      <c r="L480" s="32"/>
      <c r="M480" s="33"/>
      <c r="N480" s="33"/>
      <c r="O480" s="33"/>
      <c r="P480" s="33"/>
      <c r="Q480" s="34"/>
      <c r="R480" s="31"/>
      <c r="S480" s="31"/>
      <c r="T480" s="31"/>
      <c r="U480" s="33"/>
      <c r="V480" s="31"/>
      <c r="W480" s="31"/>
      <c r="X480" s="31"/>
    </row>
    <row r="481" spans="1:24" ht="28.25" customHeight="1" x14ac:dyDescent="0.15">
      <c r="A481" s="30"/>
      <c r="B481" s="31"/>
      <c r="C481" s="31"/>
      <c r="D481" s="31"/>
      <c r="E481" s="30"/>
      <c r="F481" s="30"/>
      <c r="G481" s="31"/>
      <c r="H481" s="31"/>
      <c r="I481" s="31"/>
      <c r="J481" s="32"/>
      <c r="K481" s="32"/>
      <c r="L481" s="32"/>
      <c r="M481" s="33"/>
      <c r="N481" s="33"/>
      <c r="O481" s="33"/>
      <c r="P481" s="33"/>
      <c r="Q481" s="34"/>
      <c r="R481" s="31"/>
      <c r="S481" s="31"/>
      <c r="T481" s="31"/>
      <c r="U481" s="33"/>
      <c r="V481" s="31"/>
      <c r="W481" s="31"/>
      <c r="X481" s="31"/>
    </row>
    <row r="482" spans="1:24" ht="28.25" customHeight="1" x14ac:dyDescent="0.15">
      <c r="A482" s="25"/>
      <c r="B482" s="26"/>
      <c r="C482" s="26"/>
      <c r="D482" s="26"/>
      <c r="E482" s="25"/>
      <c r="F482" s="25"/>
      <c r="G482" s="26"/>
      <c r="H482" s="26"/>
      <c r="I482" s="26"/>
      <c r="J482" s="27"/>
      <c r="K482" s="27"/>
      <c r="L482" s="27"/>
      <c r="M482" s="28"/>
      <c r="N482" s="28"/>
      <c r="O482" s="28"/>
      <c r="P482" s="28"/>
      <c r="Q482" s="29"/>
      <c r="R482" s="26"/>
      <c r="S482" s="26"/>
      <c r="T482" s="26"/>
      <c r="U482" s="28"/>
      <c r="V482" s="26"/>
      <c r="W482" s="26"/>
      <c r="X482" s="26"/>
    </row>
    <row r="483" spans="1:24" ht="28.25" customHeight="1" x14ac:dyDescent="0.15">
      <c r="A483" s="25"/>
      <c r="B483" s="26"/>
      <c r="C483" s="26"/>
      <c r="D483" s="26"/>
      <c r="E483" s="25"/>
      <c r="F483" s="25"/>
      <c r="G483" s="26"/>
      <c r="H483" s="26"/>
      <c r="I483" s="26"/>
      <c r="J483" s="27"/>
      <c r="K483" s="27"/>
      <c r="L483" s="27"/>
      <c r="M483" s="28"/>
      <c r="N483" s="28"/>
      <c r="O483" s="28"/>
      <c r="P483" s="28"/>
      <c r="Q483" s="29"/>
      <c r="R483" s="26"/>
      <c r="S483" s="26"/>
      <c r="T483" s="26"/>
      <c r="U483" s="28"/>
      <c r="V483" s="26"/>
      <c r="W483" s="26"/>
      <c r="X483" s="26"/>
    </row>
    <row r="484" spans="1:24" ht="28.25" customHeight="1" x14ac:dyDescent="0.15">
      <c r="A484" s="30"/>
      <c r="B484" s="31"/>
      <c r="C484" s="31"/>
      <c r="D484" s="31"/>
      <c r="E484" s="30"/>
      <c r="F484" s="30"/>
      <c r="G484" s="31"/>
      <c r="H484" s="31"/>
      <c r="I484" s="31"/>
      <c r="J484" s="32"/>
      <c r="K484" s="32"/>
      <c r="L484" s="32"/>
      <c r="M484" s="33"/>
      <c r="N484" s="33"/>
      <c r="O484" s="33"/>
      <c r="P484" s="33"/>
      <c r="Q484" s="34"/>
      <c r="R484" s="31"/>
      <c r="S484" s="31"/>
      <c r="T484" s="31"/>
      <c r="U484" s="33"/>
      <c r="V484" s="31"/>
      <c r="W484" s="31"/>
      <c r="X484" s="31"/>
    </row>
    <row r="485" spans="1:24" ht="28.25" customHeight="1" x14ac:dyDescent="0.15">
      <c r="A485" s="25"/>
      <c r="B485" s="26"/>
      <c r="C485" s="26"/>
      <c r="D485" s="26"/>
      <c r="E485" s="25"/>
      <c r="F485" s="25"/>
      <c r="G485" s="26"/>
      <c r="H485" s="26"/>
      <c r="I485" s="26"/>
      <c r="J485" s="27"/>
      <c r="K485" s="27"/>
      <c r="L485" s="27"/>
      <c r="M485" s="28"/>
      <c r="N485" s="28"/>
      <c r="O485" s="28"/>
      <c r="P485" s="28"/>
      <c r="Q485" s="29"/>
      <c r="R485" s="26"/>
      <c r="S485" s="26"/>
      <c r="T485" s="26"/>
      <c r="U485" s="28"/>
      <c r="V485" s="26"/>
      <c r="W485" s="26"/>
      <c r="X485" s="26"/>
    </row>
    <row r="486" spans="1:24" ht="28.25" customHeight="1" x14ac:dyDescent="0.15">
      <c r="A486" s="25"/>
      <c r="B486" s="26"/>
      <c r="C486" s="26"/>
      <c r="D486" s="26"/>
      <c r="E486" s="25"/>
      <c r="F486" s="25"/>
      <c r="G486" s="26"/>
      <c r="H486" s="26"/>
      <c r="I486" s="26"/>
      <c r="J486" s="27"/>
      <c r="K486" s="27"/>
      <c r="L486" s="27"/>
      <c r="M486" s="28"/>
      <c r="N486" s="28"/>
      <c r="O486" s="28"/>
      <c r="P486" s="28"/>
      <c r="Q486" s="29"/>
      <c r="R486" s="26"/>
      <c r="S486" s="26"/>
      <c r="T486" s="26"/>
      <c r="U486" s="28"/>
      <c r="V486" s="26"/>
      <c r="W486" s="26"/>
      <c r="X486" s="26"/>
    </row>
    <row r="487" spans="1:24" ht="28.25" customHeight="1" x14ac:dyDescent="0.15">
      <c r="A487" s="25"/>
      <c r="B487" s="26"/>
      <c r="C487" s="26"/>
      <c r="D487" s="26"/>
      <c r="E487" s="25"/>
      <c r="F487" s="25"/>
      <c r="G487" s="26"/>
      <c r="H487" s="26"/>
      <c r="I487" s="26"/>
      <c r="J487" s="27"/>
      <c r="K487" s="27"/>
      <c r="L487" s="27"/>
      <c r="M487" s="28"/>
      <c r="N487" s="28"/>
      <c r="O487" s="28"/>
      <c r="P487" s="28"/>
      <c r="Q487" s="29"/>
      <c r="R487" s="26"/>
      <c r="S487" s="26"/>
      <c r="T487" s="26"/>
      <c r="U487" s="28"/>
      <c r="V487" s="26"/>
      <c r="W487" s="26"/>
      <c r="X487" s="26"/>
    </row>
    <row r="488" spans="1:24" ht="28.25" customHeight="1" x14ac:dyDescent="0.15">
      <c r="A488" s="25"/>
      <c r="B488" s="26"/>
      <c r="C488" s="26"/>
      <c r="D488" s="26"/>
      <c r="E488" s="25"/>
      <c r="F488" s="25"/>
      <c r="G488" s="26"/>
      <c r="H488" s="26"/>
      <c r="I488" s="26"/>
      <c r="J488" s="27"/>
      <c r="K488" s="27"/>
      <c r="L488" s="27"/>
      <c r="M488" s="28"/>
      <c r="N488" s="28"/>
      <c r="O488" s="28"/>
      <c r="P488" s="28"/>
      <c r="Q488" s="29"/>
      <c r="R488" s="26"/>
      <c r="S488" s="26"/>
      <c r="T488" s="26"/>
      <c r="U488" s="28"/>
      <c r="V488" s="26"/>
      <c r="W488" s="26"/>
      <c r="X488" s="26"/>
    </row>
    <row r="489" spans="1:24" ht="41.75" customHeight="1" x14ac:dyDescent="0.15">
      <c r="A489" s="25"/>
      <c r="B489" s="26"/>
      <c r="C489" s="26"/>
      <c r="D489" s="26"/>
      <c r="E489" s="25"/>
      <c r="F489" s="25"/>
      <c r="G489" s="26"/>
      <c r="H489" s="26"/>
      <c r="I489" s="26"/>
      <c r="J489" s="27"/>
      <c r="K489" s="27"/>
      <c r="L489" s="27"/>
      <c r="M489" s="28"/>
      <c r="N489" s="28"/>
      <c r="O489" s="28"/>
      <c r="P489" s="28"/>
      <c r="Q489" s="29"/>
      <c r="R489" s="26"/>
      <c r="S489" s="26"/>
      <c r="T489" s="26"/>
      <c r="U489" s="28"/>
      <c r="V489" s="26"/>
      <c r="W489" s="26"/>
      <c r="X489" s="26"/>
    </row>
    <row r="490" spans="1:24" ht="41.75" customHeight="1" x14ac:dyDescent="0.15">
      <c r="A490" s="25"/>
      <c r="B490" s="26"/>
      <c r="C490" s="26"/>
      <c r="D490" s="26"/>
      <c r="E490" s="25"/>
      <c r="F490" s="25"/>
      <c r="G490" s="26"/>
      <c r="H490" s="26"/>
      <c r="I490" s="26"/>
      <c r="J490" s="27"/>
      <c r="K490" s="27"/>
      <c r="L490" s="27"/>
      <c r="M490" s="28"/>
      <c r="N490" s="28"/>
      <c r="O490" s="28"/>
      <c r="P490" s="28"/>
      <c r="Q490" s="29"/>
      <c r="R490" s="26"/>
      <c r="S490" s="26"/>
      <c r="T490" s="26"/>
      <c r="U490" s="28"/>
      <c r="V490" s="26"/>
      <c r="W490" s="26"/>
      <c r="X490" s="26"/>
    </row>
    <row r="491" spans="1:24" ht="28.25" customHeight="1" x14ac:dyDescent="0.15">
      <c r="A491" s="30"/>
      <c r="B491" s="31"/>
      <c r="C491" s="31"/>
      <c r="D491" s="31"/>
      <c r="E491" s="30"/>
      <c r="F491" s="30"/>
      <c r="G491" s="31"/>
      <c r="H491" s="31"/>
      <c r="I491" s="31"/>
      <c r="J491" s="32"/>
      <c r="K491" s="32"/>
      <c r="L491" s="32"/>
      <c r="M491" s="33"/>
      <c r="N491" s="33"/>
      <c r="O491" s="33"/>
      <c r="P491" s="33"/>
      <c r="Q491" s="34"/>
      <c r="R491" s="31"/>
      <c r="S491" s="31"/>
      <c r="T491" s="31"/>
      <c r="U491" s="33"/>
      <c r="V491" s="31"/>
      <c r="W491" s="31"/>
      <c r="X491" s="31"/>
    </row>
    <row r="492" spans="1:24" ht="28.25" customHeight="1" x14ac:dyDescent="0.15">
      <c r="A492" s="30"/>
      <c r="B492" s="31"/>
      <c r="C492" s="31"/>
      <c r="D492" s="31"/>
      <c r="E492" s="30"/>
      <c r="F492" s="30"/>
      <c r="G492" s="31"/>
      <c r="H492" s="31"/>
      <c r="I492" s="31"/>
      <c r="J492" s="32"/>
      <c r="K492" s="32"/>
      <c r="L492" s="32"/>
      <c r="M492" s="33"/>
      <c r="N492" s="33"/>
      <c r="O492" s="33"/>
      <c r="P492" s="33"/>
      <c r="Q492" s="34"/>
      <c r="R492" s="31"/>
      <c r="S492" s="31"/>
      <c r="T492" s="31"/>
      <c r="U492" s="33"/>
      <c r="V492" s="31"/>
      <c r="W492" s="31"/>
      <c r="X492" s="31"/>
    </row>
    <row r="493" spans="1:24" ht="28.25" customHeight="1" x14ac:dyDescent="0.15">
      <c r="A493" s="30"/>
      <c r="B493" s="31"/>
      <c r="C493" s="31"/>
      <c r="D493" s="31"/>
      <c r="E493" s="30"/>
      <c r="F493" s="30"/>
      <c r="G493" s="31"/>
      <c r="H493" s="31"/>
      <c r="I493" s="31"/>
      <c r="J493" s="32"/>
      <c r="K493" s="32"/>
      <c r="L493" s="32"/>
      <c r="M493" s="33"/>
      <c r="N493" s="33"/>
      <c r="O493" s="33"/>
      <c r="P493" s="33"/>
      <c r="Q493" s="34"/>
      <c r="R493" s="31"/>
      <c r="S493" s="31"/>
      <c r="T493" s="31"/>
      <c r="U493" s="33"/>
      <c r="V493" s="31"/>
      <c r="W493" s="31"/>
      <c r="X493" s="31"/>
    </row>
    <row r="494" spans="1:24" ht="28.25" customHeight="1" x14ac:dyDescent="0.15">
      <c r="A494" s="30"/>
      <c r="B494" s="31"/>
      <c r="C494" s="31"/>
      <c r="D494" s="31"/>
      <c r="E494" s="30"/>
      <c r="F494" s="30"/>
      <c r="G494" s="31"/>
      <c r="H494" s="31"/>
      <c r="I494" s="31"/>
      <c r="J494" s="32"/>
      <c r="K494" s="32"/>
      <c r="L494" s="32"/>
      <c r="M494" s="33"/>
      <c r="N494" s="33"/>
      <c r="O494" s="33"/>
      <c r="P494" s="33"/>
      <c r="Q494" s="34"/>
      <c r="R494" s="31"/>
      <c r="S494" s="31"/>
      <c r="T494" s="31"/>
      <c r="U494" s="33"/>
      <c r="V494" s="31"/>
      <c r="W494" s="31"/>
      <c r="X494" s="31"/>
    </row>
    <row r="495" spans="1:24" ht="28.25" customHeight="1" x14ac:dyDescent="0.15">
      <c r="A495" s="25"/>
      <c r="B495" s="26"/>
      <c r="C495" s="26"/>
      <c r="D495" s="26"/>
      <c r="E495" s="25"/>
      <c r="F495" s="25"/>
      <c r="G495" s="26"/>
      <c r="H495" s="26"/>
      <c r="I495" s="26"/>
      <c r="J495" s="27"/>
      <c r="K495" s="27"/>
      <c r="L495" s="27"/>
      <c r="M495" s="28"/>
      <c r="N495" s="28"/>
      <c r="O495" s="28"/>
      <c r="P495" s="28"/>
      <c r="Q495" s="29"/>
      <c r="R495" s="26"/>
      <c r="S495" s="26"/>
      <c r="T495" s="26"/>
      <c r="U495" s="28"/>
      <c r="V495" s="26"/>
      <c r="W495" s="26"/>
      <c r="X495" s="26"/>
    </row>
    <row r="496" spans="1:24" ht="41.75" customHeight="1" x14ac:dyDescent="0.15">
      <c r="A496" s="30"/>
      <c r="B496" s="31"/>
      <c r="C496" s="31"/>
      <c r="D496" s="31"/>
      <c r="E496" s="30"/>
      <c r="F496" s="30"/>
      <c r="G496" s="31"/>
      <c r="H496" s="31"/>
      <c r="I496" s="31"/>
      <c r="J496" s="32"/>
      <c r="K496" s="32"/>
      <c r="L496" s="32"/>
      <c r="M496" s="33"/>
      <c r="N496" s="33"/>
      <c r="O496" s="33"/>
      <c r="P496" s="33"/>
      <c r="Q496" s="34"/>
      <c r="R496" s="31"/>
      <c r="S496" s="31"/>
      <c r="T496" s="31"/>
      <c r="U496" s="33"/>
      <c r="V496" s="31"/>
      <c r="W496" s="31"/>
      <c r="X496" s="31"/>
    </row>
    <row r="497" spans="1:24" ht="41.75" customHeight="1" x14ac:dyDescent="0.15">
      <c r="A497" s="30"/>
      <c r="B497" s="31"/>
      <c r="C497" s="31"/>
      <c r="D497" s="31"/>
      <c r="E497" s="30"/>
      <c r="F497" s="30"/>
      <c r="G497" s="31"/>
      <c r="H497" s="31"/>
      <c r="I497" s="31"/>
      <c r="J497" s="32"/>
      <c r="K497" s="32"/>
      <c r="L497" s="32"/>
      <c r="M497" s="33"/>
      <c r="N497" s="33"/>
      <c r="O497" s="33"/>
      <c r="P497" s="33"/>
      <c r="Q497" s="34"/>
      <c r="R497" s="31"/>
      <c r="S497" s="31"/>
      <c r="T497" s="31"/>
      <c r="U497" s="33"/>
      <c r="V497" s="31"/>
      <c r="W497" s="31"/>
      <c r="X497" s="31"/>
    </row>
    <row r="498" spans="1:24" ht="28.25" customHeight="1" x14ac:dyDescent="0.15">
      <c r="A498" s="30"/>
      <c r="B498" s="31"/>
      <c r="C498" s="31"/>
      <c r="D498" s="31"/>
      <c r="E498" s="30"/>
      <c r="F498" s="30"/>
      <c r="G498" s="31"/>
      <c r="H498" s="31"/>
      <c r="I498" s="31"/>
      <c r="J498" s="32"/>
      <c r="K498" s="32"/>
      <c r="L498" s="32"/>
      <c r="M498" s="33"/>
      <c r="N498" s="33"/>
      <c r="O498" s="33"/>
      <c r="P498" s="33"/>
      <c r="Q498" s="34"/>
      <c r="R498" s="31"/>
      <c r="S498" s="31"/>
      <c r="T498" s="31"/>
      <c r="U498" s="33"/>
      <c r="V498" s="31"/>
      <c r="W498" s="31"/>
      <c r="X498" s="31"/>
    </row>
    <row r="499" spans="1:24" ht="41.75" customHeight="1" x14ac:dyDescent="0.15">
      <c r="A499" s="30"/>
      <c r="B499" s="31"/>
      <c r="C499" s="31"/>
      <c r="D499" s="31"/>
      <c r="E499" s="30"/>
      <c r="F499" s="30"/>
      <c r="G499" s="31"/>
      <c r="H499" s="31"/>
      <c r="I499" s="31"/>
      <c r="J499" s="32"/>
      <c r="K499" s="32"/>
      <c r="L499" s="32"/>
      <c r="M499" s="33"/>
      <c r="N499" s="33"/>
      <c r="O499" s="33"/>
      <c r="P499" s="33"/>
      <c r="Q499" s="34"/>
      <c r="R499" s="31"/>
      <c r="S499" s="31"/>
      <c r="T499" s="31"/>
      <c r="U499" s="33"/>
      <c r="V499" s="31"/>
      <c r="W499" s="31"/>
      <c r="X499" s="31"/>
    </row>
    <row r="500" spans="1:24" ht="41.75" customHeight="1" x14ac:dyDescent="0.15">
      <c r="A500" s="30"/>
      <c r="B500" s="31"/>
      <c r="C500" s="31"/>
      <c r="D500" s="31"/>
      <c r="E500" s="30"/>
      <c r="F500" s="30"/>
      <c r="G500" s="31"/>
      <c r="H500" s="31"/>
      <c r="I500" s="31"/>
      <c r="J500" s="32"/>
      <c r="K500" s="32"/>
      <c r="L500" s="32"/>
      <c r="M500" s="33"/>
      <c r="N500" s="33"/>
      <c r="O500" s="33"/>
      <c r="P500" s="33"/>
      <c r="Q500" s="34"/>
      <c r="R500" s="31"/>
      <c r="S500" s="31"/>
      <c r="T500" s="31"/>
      <c r="U500" s="33"/>
      <c r="V500" s="31"/>
      <c r="W500" s="31"/>
      <c r="X500" s="31"/>
    </row>
    <row r="501" spans="1:24" ht="28.25" customHeight="1" x14ac:dyDescent="0.15">
      <c r="A501" s="30"/>
      <c r="B501" s="31"/>
      <c r="C501" s="31"/>
      <c r="D501" s="31"/>
      <c r="E501" s="30"/>
      <c r="F501" s="30"/>
      <c r="G501" s="31"/>
      <c r="H501" s="31"/>
      <c r="I501" s="31"/>
      <c r="J501" s="32"/>
      <c r="K501" s="32"/>
      <c r="L501" s="32"/>
      <c r="M501" s="33"/>
      <c r="N501" s="33"/>
      <c r="O501" s="33"/>
      <c r="P501" s="33"/>
      <c r="Q501" s="34"/>
      <c r="R501" s="31"/>
      <c r="S501" s="31"/>
      <c r="T501" s="31"/>
      <c r="U501" s="33"/>
      <c r="V501" s="31"/>
      <c r="W501" s="31"/>
      <c r="X501" s="31"/>
    </row>
    <row r="502" spans="1:24" ht="41.75" customHeight="1" x14ac:dyDescent="0.15">
      <c r="A502" s="30"/>
      <c r="B502" s="31"/>
      <c r="C502" s="31"/>
      <c r="D502" s="31"/>
      <c r="E502" s="30"/>
      <c r="F502" s="30"/>
      <c r="G502" s="31"/>
      <c r="H502" s="31"/>
      <c r="I502" s="31"/>
      <c r="J502" s="32"/>
      <c r="K502" s="32"/>
      <c r="L502" s="32"/>
      <c r="M502" s="33"/>
      <c r="N502" s="33"/>
      <c r="O502" s="33"/>
      <c r="P502" s="33"/>
      <c r="Q502" s="34"/>
      <c r="R502" s="31"/>
      <c r="S502" s="31"/>
      <c r="T502" s="31"/>
      <c r="U502" s="33"/>
      <c r="V502" s="31"/>
      <c r="W502" s="31"/>
      <c r="X502" s="31"/>
    </row>
    <row r="503" spans="1:24" ht="28.25" customHeight="1" x14ac:dyDescent="0.15">
      <c r="A503" s="30"/>
      <c r="B503" s="31"/>
      <c r="C503" s="31"/>
      <c r="D503" s="31"/>
      <c r="E503" s="30"/>
      <c r="F503" s="30"/>
      <c r="G503" s="31"/>
      <c r="H503" s="31"/>
      <c r="I503" s="31"/>
      <c r="J503" s="32"/>
      <c r="K503" s="32"/>
      <c r="L503" s="32"/>
      <c r="M503" s="33"/>
      <c r="N503" s="33"/>
      <c r="O503" s="33"/>
      <c r="P503" s="33"/>
      <c r="Q503" s="34"/>
      <c r="R503" s="31"/>
      <c r="S503" s="31"/>
      <c r="T503" s="31"/>
      <c r="U503" s="33"/>
      <c r="V503" s="31"/>
      <c r="W503" s="31"/>
      <c r="X503" s="31"/>
    </row>
    <row r="504" spans="1:24" ht="28.25" customHeight="1" x14ac:dyDescent="0.15">
      <c r="A504" s="30"/>
      <c r="B504" s="31"/>
      <c r="C504" s="31"/>
      <c r="D504" s="31"/>
      <c r="E504" s="30"/>
      <c r="F504" s="30"/>
      <c r="G504" s="31"/>
      <c r="H504" s="31"/>
      <c r="I504" s="31"/>
      <c r="J504" s="32"/>
      <c r="K504" s="32"/>
      <c r="L504" s="32"/>
      <c r="M504" s="33"/>
      <c r="N504" s="33"/>
      <c r="O504" s="33"/>
      <c r="P504" s="33"/>
      <c r="Q504" s="34"/>
      <c r="R504" s="31"/>
      <c r="S504" s="31"/>
      <c r="T504" s="31"/>
      <c r="U504" s="33"/>
      <c r="V504" s="31"/>
      <c r="W504" s="31"/>
      <c r="X504" s="31"/>
    </row>
    <row r="505" spans="1:24" ht="28.25" customHeight="1" x14ac:dyDescent="0.15">
      <c r="A505" s="30"/>
      <c r="B505" s="31"/>
      <c r="C505" s="31"/>
      <c r="D505" s="31"/>
      <c r="E505" s="30"/>
      <c r="F505" s="30"/>
      <c r="G505" s="31"/>
      <c r="H505" s="31"/>
      <c r="I505" s="31"/>
      <c r="J505" s="32"/>
      <c r="K505" s="32"/>
      <c r="L505" s="32"/>
      <c r="M505" s="33"/>
      <c r="N505" s="33"/>
      <c r="O505" s="33"/>
      <c r="P505" s="33"/>
      <c r="Q505" s="34"/>
      <c r="R505" s="31"/>
      <c r="S505" s="31"/>
      <c r="T505" s="31"/>
      <c r="U505" s="33"/>
      <c r="V505" s="31"/>
      <c r="W505" s="31"/>
      <c r="X505" s="31"/>
    </row>
    <row r="506" spans="1:24" ht="41.75" customHeight="1" x14ac:dyDescent="0.15">
      <c r="A506" s="30"/>
      <c r="B506" s="31"/>
      <c r="C506" s="31"/>
      <c r="D506" s="31"/>
      <c r="E506" s="30"/>
      <c r="F506" s="30"/>
      <c r="G506" s="31"/>
      <c r="H506" s="31"/>
      <c r="I506" s="31"/>
      <c r="J506" s="32"/>
      <c r="K506" s="32"/>
      <c r="L506" s="32"/>
      <c r="M506" s="33"/>
      <c r="N506" s="33"/>
      <c r="O506" s="33"/>
      <c r="P506" s="33"/>
      <c r="Q506" s="34"/>
      <c r="R506" s="31"/>
      <c r="S506" s="31"/>
      <c r="T506" s="31"/>
      <c r="U506" s="33"/>
      <c r="V506" s="31"/>
      <c r="W506" s="31"/>
      <c r="X506" s="31"/>
    </row>
    <row r="507" spans="1:24" ht="41.75" customHeight="1" x14ac:dyDescent="0.15">
      <c r="A507" s="30"/>
      <c r="B507" s="31"/>
      <c r="C507" s="31"/>
      <c r="D507" s="31"/>
      <c r="E507" s="30"/>
      <c r="F507" s="30"/>
      <c r="G507" s="31"/>
      <c r="H507" s="31"/>
      <c r="I507" s="31"/>
      <c r="J507" s="32"/>
      <c r="K507" s="32"/>
      <c r="L507" s="32"/>
      <c r="M507" s="33"/>
      <c r="N507" s="33"/>
      <c r="O507" s="33"/>
      <c r="P507" s="33"/>
      <c r="Q507" s="34"/>
      <c r="R507" s="31"/>
      <c r="S507" s="31"/>
      <c r="T507" s="31"/>
      <c r="U507" s="33"/>
      <c r="V507" s="31"/>
      <c r="W507" s="31"/>
      <c r="X507" s="31"/>
    </row>
    <row r="508" spans="1:24" ht="28.25" customHeight="1" x14ac:dyDescent="0.15">
      <c r="A508" s="25"/>
      <c r="B508" s="26"/>
      <c r="C508" s="26"/>
      <c r="D508" s="26"/>
      <c r="E508" s="25"/>
      <c r="F508" s="25"/>
      <c r="G508" s="26"/>
      <c r="H508" s="26"/>
      <c r="I508" s="26"/>
      <c r="J508" s="27"/>
      <c r="K508" s="27"/>
      <c r="L508" s="27"/>
      <c r="M508" s="28"/>
      <c r="N508" s="28"/>
      <c r="O508" s="28"/>
      <c r="P508" s="28"/>
      <c r="Q508" s="29"/>
      <c r="R508" s="26"/>
      <c r="S508" s="26"/>
      <c r="T508" s="26"/>
      <c r="U508" s="28"/>
      <c r="V508" s="26"/>
      <c r="W508" s="26"/>
      <c r="X508" s="26"/>
    </row>
    <row r="509" spans="1:24" ht="28.25" customHeight="1" x14ac:dyDescent="0.15">
      <c r="A509" s="25"/>
      <c r="B509" s="26"/>
      <c r="C509" s="26"/>
      <c r="D509" s="26"/>
      <c r="E509" s="25"/>
      <c r="F509" s="25"/>
      <c r="G509" s="26"/>
      <c r="H509" s="26"/>
      <c r="I509" s="26"/>
      <c r="J509" s="27"/>
      <c r="K509" s="27"/>
      <c r="L509" s="27"/>
      <c r="M509" s="28"/>
      <c r="N509" s="28"/>
      <c r="O509" s="28"/>
      <c r="P509" s="28"/>
      <c r="Q509" s="29"/>
      <c r="R509" s="26"/>
      <c r="S509" s="26"/>
      <c r="T509" s="26"/>
      <c r="U509" s="28"/>
      <c r="V509" s="26"/>
      <c r="W509" s="26"/>
      <c r="X509" s="26"/>
    </row>
    <row r="510" spans="1:24" ht="28.25" customHeight="1" x14ac:dyDescent="0.15">
      <c r="A510" s="30"/>
      <c r="B510" s="31"/>
      <c r="C510" s="31"/>
      <c r="D510" s="31"/>
      <c r="E510" s="30"/>
      <c r="F510" s="30"/>
      <c r="G510" s="31"/>
      <c r="H510" s="31"/>
      <c r="I510" s="31"/>
      <c r="J510" s="32"/>
      <c r="K510" s="32"/>
      <c r="L510" s="32"/>
      <c r="M510" s="33"/>
      <c r="N510" s="33"/>
      <c r="O510" s="33"/>
      <c r="P510" s="33"/>
      <c r="Q510" s="34"/>
      <c r="R510" s="31"/>
      <c r="S510" s="31"/>
      <c r="T510" s="31"/>
      <c r="U510" s="33"/>
      <c r="V510" s="31"/>
      <c r="W510" s="31"/>
      <c r="X510" s="31"/>
    </row>
    <row r="511" spans="1:24" ht="28.25" customHeight="1" x14ac:dyDescent="0.15">
      <c r="A511" s="30"/>
      <c r="B511" s="31"/>
      <c r="C511" s="31"/>
      <c r="D511" s="31"/>
      <c r="E511" s="30"/>
      <c r="F511" s="30"/>
      <c r="G511" s="31"/>
      <c r="H511" s="31"/>
      <c r="I511" s="31"/>
      <c r="J511" s="32"/>
      <c r="K511" s="32"/>
      <c r="L511" s="32"/>
      <c r="M511" s="33"/>
      <c r="N511" s="33"/>
      <c r="O511" s="33"/>
      <c r="P511" s="33"/>
      <c r="Q511" s="34"/>
      <c r="R511" s="31"/>
      <c r="S511" s="31"/>
      <c r="T511" s="31"/>
      <c r="U511" s="33"/>
      <c r="V511" s="31"/>
      <c r="W511" s="31"/>
      <c r="X511" s="31"/>
    </row>
    <row r="512" spans="1:24" ht="28.25" customHeight="1" x14ac:dyDescent="0.15">
      <c r="A512" s="25"/>
      <c r="B512" s="26"/>
      <c r="C512" s="26"/>
      <c r="D512" s="26"/>
      <c r="E512" s="25"/>
      <c r="F512" s="25"/>
      <c r="G512" s="26"/>
      <c r="H512" s="26"/>
      <c r="I512" s="26"/>
      <c r="J512" s="27"/>
      <c r="K512" s="27"/>
      <c r="L512" s="27"/>
      <c r="M512" s="28"/>
      <c r="N512" s="28"/>
      <c r="O512" s="28"/>
      <c r="P512" s="28"/>
      <c r="Q512" s="29"/>
      <c r="R512" s="26"/>
      <c r="S512" s="26"/>
      <c r="T512" s="26"/>
      <c r="U512" s="28"/>
      <c r="V512" s="26"/>
      <c r="W512" s="26"/>
      <c r="X512" s="26"/>
    </row>
    <row r="513" spans="1:24" ht="28.25" customHeight="1" x14ac:dyDescent="0.15">
      <c r="A513" s="25"/>
      <c r="B513" s="26"/>
      <c r="C513" s="26"/>
      <c r="D513" s="26"/>
      <c r="E513" s="25"/>
      <c r="F513" s="25"/>
      <c r="G513" s="26"/>
      <c r="H513" s="26"/>
      <c r="I513" s="26"/>
      <c r="J513" s="27"/>
      <c r="K513" s="27"/>
      <c r="L513" s="27"/>
      <c r="M513" s="28"/>
      <c r="N513" s="28"/>
      <c r="O513" s="28"/>
      <c r="P513" s="28"/>
      <c r="Q513" s="29"/>
      <c r="R513" s="26"/>
      <c r="S513" s="26"/>
      <c r="T513" s="26"/>
      <c r="U513" s="28"/>
      <c r="V513" s="26"/>
      <c r="W513" s="26"/>
      <c r="X513" s="26"/>
    </row>
    <row r="514" spans="1:24" ht="28.25" customHeight="1" x14ac:dyDescent="0.15">
      <c r="A514" s="30"/>
      <c r="B514" s="31"/>
      <c r="C514" s="31"/>
      <c r="D514" s="31"/>
      <c r="E514" s="30"/>
      <c r="F514" s="30"/>
      <c r="G514" s="31"/>
      <c r="H514" s="31"/>
      <c r="I514" s="31"/>
      <c r="J514" s="32"/>
      <c r="K514" s="32"/>
      <c r="L514" s="32"/>
      <c r="M514" s="33"/>
      <c r="N514" s="33"/>
      <c r="O514" s="33"/>
      <c r="P514" s="33"/>
      <c r="Q514" s="34"/>
      <c r="R514" s="31"/>
      <c r="S514" s="31"/>
      <c r="T514" s="31"/>
      <c r="U514" s="33"/>
      <c r="V514" s="31"/>
      <c r="W514" s="31"/>
      <c r="X514" s="31"/>
    </row>
    <row r="515" spans="1:24" ht="28.25" customHeight="1" x14ac:dyDescent="0.15">
      <c r="A515" s="25"/>
      <c r="B515" s="26"/>
      <c r="C515" s="26"/>
      <c r="D515" s="26"/>
      <c r="E515" s="25"/>
      <c r="F515" s="25"/>
      <c r="G515" s="26"/>
      <c r="H515" s="26"/>
      <c r="I515" s="26"/>
      <c r="J515" s="27"/>
      <c r="K515" s="27"/>
      <c r="L515" s="27"/>
      <c r="M515" s="28"/>
      <c r="N515" s="28"/>
      <c r="O515" s="28"/>
      <c r="P515" s="28"/>
      <c r="Q515" s="29"/>
      <c r="R515" s="26"/>
      <c r="S515" s="26"/>
      <c r="T515" s="26"/>
      <c r="U515" s="28"/>
      <c r="V515" s="26"/>
      <c r="W515" s="26"/>
      <c r="X515" s="26"/>
    </row>
    <row r="516" spans="1:24" ht="28.25" customHeight="1" x14ac:dyDescent="0.15">
      <c r="A516" s="30"/>
      <c r="B516" s="31"/>
      <c r="C516" s="31"/>
      <c r="D516" s="31"/>
      <c r="E516" s="30"/>
      <c r="F516" s="30"/>
      <c r="G516" s="31"/>
      <c r="H516" s="31"/>
      <c r="I516" s="31"/>
      <c r="J516" s="32"/>
      <c r="K516" s="32"/>
      <c r="L516" s="32"/>
      <c r="M516" s="33"/>
      <c r="N516" s="33"/>
      <c r="O516" s="33"/>
      <c r="P516" s="33"/>
      <c r="Q516" s="34"/>
      <c r="R516" s="31"/>
      <c r="S516" s="31"/>
      <c r="T516" s="31"/>
      <c r="U516" s="33"/>
      <c r="V516" s="31"/>
      <c r="W516" s="31"/>
      <c r="X516" s="31"/>
    </row>
    <row r="517" spans="1:24" ht="28.25" customHeight="1" x14ac:dyDescent="0.15">
      <c r="A517" s="30"/>
      <c r="B517" s="31"/>
      <c r="C517" s="31"/>
      <c r="D517" s="31"/>
      <c r="E517" s="30"/>
      <c r="F517" s="30"/>
      <c r="G517" s="31"/>
      <c r="H517" s="31"/>
      <c r="I517" s="31"/>
      <c r="J517" s="32"/>
      <c r="K517" s="32"/>
      <c r="L517" s="32"/>
      <c r="M517" s="33"/>
      <c r="N517" s="33"/>
      <c r="O517" s="33"/>
      <c r="P517" s="33"/>
      <c r="Q517" s="34"/>
      <c r="R517" s="31"/>
      <c r="S517" s="31"/>
      <c r="T517" s="31"/>
      <c r="U517" s="33"/>
      <c r="V517" s="31"/>
      <c r="W517" s="31"/>
      <c r="X517" s="31"/>
    </row>
    <row r="518" spans="1:24" ht="28.25" customHeight="1" x14ac:dyDescent="0.15">
      <c r="A518" s="25"/>
      <c r="B518" s="26"/>
      <c r="C518" s="26"/>
      <c r="D518" s="26"/>
      <c r="E518" s="25"/>
      <c r="F518" s="25"/>
      <c r="G518" s="26"/>
      <c r="H518" s="26"/>
      <c r="I518" s="26"/>
      <c r="J518" s="27"/>
      <c r="K518" s="27"/>
      <c r="L518" s="27"/>
      <c r="M518" s="28"/>
      <c r="N518" s="28"/>
      <c r="O518" s="28"/>
      <c r="P518" s="28"/>
      <c r="Q518" s="29"/>
      <c r="R518" s="26"/>
      <c r="S518" s="26"/>
      <c r="T518" s="26"/>
      <c r="U518" s="28"/>
      <c r="V518" s="26"/>
      <c r="W518" s="26"/>
      <c r="X518" s="26"/>
    </row>
    <row r="519" spans="1:24" ht="41.75" customHeight="1" x14ac:dyDescent="0.15">
      <c r="A519" s="25"/>
      <c r="B519" s="26"/>
      <c r="C519" s="26"/>
      <c r="D519" s="26"/>
      <c r="E519" s="25"/>
      <c r="F519" s="25"/>
      <c r="G519" s="26"/>
      <c r="H519" s="26"/>
      <c r="I519" s="26"/>
      <c r="J519" s="27"/>
      <c r="K519" s="27"/>
      <c r="L519" s="27"/>
      <c r="M519" s="28"/>
      <c r="N519" s="28"/>
      <c r="O519" s="28"/>
      <c r="P519" s="28"/>
      <c r="Q519" s="29"/>
      <c r="R519" s="26"/>
      <c r="S519" s="26"/>
      <c r="T519" s="26"/>
      <c r="U519" s="28"/>
      <c r="V519" s="26"/>
      <c r="W519" s="26"/>
      <c r="X519" s="26"/>
    </row>
    <row r="520" spans="1:24" ht="41.75" customHeight="1" x14ac:dyDescent="0.15">
      <c r="A520" s="25"/>
      <c r="B520" s="26"/>
      <c r="C520" s="26"/>
      <c r="D520" s="26"/>
      <c r="E520" s="25"/>
      <c r="F520" s="25"/>
      <c r="G520" s="26"/>
      <c r="H520" s="26"/>
      <c r="I520" s="26"/>
      <c r="J520" s="27"/>
      <c r="K520" s="27"/>
      <c r="L520" s="27"/>
      <c r="M520" s="28"/>
      <c r="N520" s="28"/>
      <c r="O520" s="28"/>
      <c r="P520" s="28"/>
      <c r="Q520" s="29"/>
      <c r="R520" s="26"/>
      <c r="S520" s="26"/>
      <c r="T520" s="26"/>
      <c r="U520" s="28"/>
      <c r="V520" s="26"/>
      <c r="W520" s="26"/>
      <c r="X520" s="26"/>
    </row>
    <row r="521" spans="1:24" ht="28.25" customHeight="1" x14ac:dyDescent="0.15">
      <c r="A521" s="30"/>
      <c r="B521" s="31"/>
      <c r="C521" s="31"/>
      <c r="D521" s="31"/>
      <c r="E521" s="30"/>
      <c r="F521" s="30"/>
      <c r="G521" s="31"/>
      <c r="H521" s="31"/>
      <c r="I521" s="31"/>
      <c r="J521" s="32"/>
      <c r="K521" s="32"/>
      <c r="L521" s="32"/>
      <c r="M521" s="33"/>
      <c r="N521" s="33"/>
      <c r="O521" s="33"/>
      <c r="P521" s="33"/>
      <c r="Q521" s="34"/>
      <c r="R521" s="31"/>
      <c r="S521" s="31"/>
      <c r="T521" s="31"/>
      <c r="U521" s="33"/>
      <c r="V521" s="31"/>
      <c r="W521" s="31"/>
      <c r="X521" s="31"/>
    </row>
    <row r="522" spans="1:24" ht="28.25" customHeight="1" x14ac:dyDescent="0.15">
      <c r="A522" s="30"/>
      <c r="B522" s="31"/>
      <c r="C522" s="31"/>
      <c r="D522" s="31"/>
      <c r="E522" s="30"/>
      <c r="F522" s="30"/>
      <c r="G522" s="31"/>
      <c r="H522" s="31"/>
      <c r="I522" s="31"/>
      <c r="J522" s="32"/>
      <c r="K522" s="32"/>
      <c r="L522" s="32"/>
      <c r="M522" s="33"/>
      <c r="N522" s="33"/>
      <c r="O522" s="33"/>
      <c r="P522" s="33"/>
      <c r="Q522" s="34"/>
      <c r="R522" s="31"/>
      <c r="S522" s="31"/>
      <c r="T522" s="31"/>
      <c r="U522" s="33"/>
      <c r="V522" s="31"/>
      <c r="W522" s="31"/>
      <c r="X522" s="31"/>
    </row>
    <row r="523" spans="1:24" ht="28.25" customHeight="1" x14ac:dyDescent="0.15">
      <c r="A523" s="30"/>
      <c r="B523" s="31"/>
      <c r="C523" s="31"/>
      <c r="D523" s="31"/>
      <c r="E523" s="30"/>
      <c r="F523" s="30"/>
      <c r="G523" s="31"/>
      <c r="H523" s="31"/>
      <c r="I523" s="31"/>
      <c r="J523" s="32"/>
      <c r="K523" s="32"/>
      <c r="L523" s="32"/>
      <c r="M523" s="33"/>
      <c r="N523" s="33"/>
      <c r="O523" s="33"/>
      <c r="P523" s="33"/>
      <c r="Q523" s="34"/>
      <c r="R523" s="31"/>
      <c r="S523" s="31"/>
      <c r="T523" s="31"/>
      <c r="U523" s="33"/>
      <c r="V523" s="31"/>
      <c r="W523" s="31"/>
      <c r="X523" s="31"/>
    </row>
    <row r="524" spans="1:24" ht="28.25" customHeight="1" x14ac:dyDescent="0.15">
      <c r="A524" s="30"/>
      <c r="B524" s="31"/>
      <c r="C524" s="31"/>
      <c r="D524" s="31"/>
      <c r="E524" s="30"/>
      <c r="F524" s="30"/>
      <c r="G524" s="31"/>
      <c r="H524" s="31"/>
      <c r="I524" s="31"/>
      <c r="J524" s="32"/>
      <c r="K524" s="32"/>
      <c r="L524" s="32"/>
      <c r="M524" s="33"/>
      <c r="N524" s="33"/>
      <c r="O524" s="33"/>
      <c r="P524" s="33"/>
      <c r="Q524" s="34"/>
      <c r="R524" s="31"/>
      <c r="S524" s="31"/>
      <c r="T524" s="31"/>
      <c r="U524" s="33"/>
      <c r="V524" s="31"/>
      <c r="W524" s="31"/>
      <c r="X524" s="31"/>
    </row>
    <row r="525" spans="1:24" ht="28.25" customHeight="1" x14ac:dyDescent="0.15">
      <c r="A525" s="25"/>
      <c r="B525" s="26"/>
      <c r="C525" s="26"/>
      <c r="D525" s="26"/>
      <c r="E525" s="25"/>
      <c r="F525" s="25"/>
      <c r="G525" s="26"/>
      <c r="H525" s="26"/>
      <c r="I525" s="26"/>
      <c r="J525" s="27"/>
      <c r="K525" s="27"/>
      <c r="L525" s="27"/>
      <c r="M525" s="28"/>
      <c r="N525" s="28"/>
      <c r="O525" s="28"/>
      <c r="P525" s="28"/>
      <c r="Q525" s="29"/>
      <c r="R525" s="26"/>
      <c r="S525" s="26"/>
      <c r="T525" s="26"/>
      <c r="U525" s="28"/>
      <c r="V525" s="26"/>
      <c r="W525" s="26"/>
      <c r="X525" s="26"/>
    </row>
    <row r="526" spans="1:24" ht="41.75" customHeight="1" x14ac:dyDescent="0.15">
      <c r="A526" s="30"/>
      <c r="B526" s="31"/>
      <c r="C526" s="31"/>
      <c r="D526" s="31"/>
      <c r="E526" s="30"/>
      <c r="F526" s="30"/>
      <c r="G526" s="31"/>
      <c r="H526" s="31"/>
      <c r="I526" s="31"/>
      <c r="J526" s="32"/>
      <c r="K526" s="32"/>
      <c r="L526" s="32"/>
      <c r="M526" s="33"/>
      <c r="N526" s="33"/>
      <c r="O526" s="33"/>
      <c r="P526" s="33"/>
      <c r="Q526" s="34"/>
      <c r="R526" s="31"/>
      <c r="S526" s="31"/>
      <c r="T526" s="31"/>
      <c r="U526" s="33"/>
      <c r="V526" s="31"/>
      <c r="W526" s="31"/>
      <c r="X526" s="31"/>
    </row>
    <row r="527" spans="1:24" ht="41.75" customHeight="1" x14ac:dyDescent="0.15">
      <c r="A527" s="30"/>
      <c r="B527" s="31"/>
      <c r="C527" s="31"/>
      <c r="D527" s="31"/>
      <c r="E527" s="30"/>
      <c r="F527" s="30"/>
      <c r="G527" s="31"/>
      <c r="H527" s="31"/>
      <c r="I527" s="31"/>
      <c r="J527" s="32"/>
      <c r="K527" s="32"/>
      <c r="L527" s="32"/>
      <c r="M527" s="33"/>
      <c r="N527" s="33"/>
      <c r="O527" s="33"/>
      <c r="P527" s="33"/>
      <c r="Q527" s="34"/>
      <c r="R527" s="31"/>
      <c r="S527" s="31"/>
      <c r="T527" s="31"/>
      <c r="U527" s="33"/>
      <c r="V527" s="31"/>
      <c r="W527" s="31"/>
      <c r="X527" s="31"/>
    </row>
    <row r="528" spans="1:24" ht="28.25" customHeight="1" x14ac:dyDescent="0.15">
      <c r="A528" s="30"/>
      <c r="B528" s="31"/>
      <c r="C528" s="31"/>
      <c r="D528" s="31"/>
      <c r="E528" s="30"/>
      <c r="F528" s="30"/>
      <c r="G528" s="31"/>
      <c r="H528" s="31"/>
      <c r="I528" s="31"/>
      <c r="J528" s="32"/>
      <c r="K528" s="32"/>
      <c r="L528" s="32"/>
      <c r="M528" s="33"/>
      <c r="N528" s="33"/>
      <c r="O528" s="33"/>
      <c r="P528" s="33"/>
      <c r="Q528" s="34"/>
      <c r="R528" s="31"/>
      <c r="S528" s="31"/>
      <c r="T528" s="31"/>
      <c r="U528" s="33"/>
      <c r="V528" s="31"/>
      <c r="W528" s="31"/>
      <c r="X528" s="31"/>
    </row>
    <row r="529" spans="1:24" ht="41.75" customHeight="1" x14ac:dyDescent="0.15">
      <c r="A529" s="30"/>
      <c r="B529" s="31"/>
      <c r="C529" s="31"/>
      <c r="D529" s="31"/>
      <c r="E529" s="30"/>
      <c r="F529" s="30"/>
      <c r="G529" s="31"/>
      <c r="H529" s="31"/>
      <c r="I529" s="31"/>
      <c r="J529" s="32"/>
      <c r="K529" s="32"/>
      <c r="L529" s="32"/>
      <c r="M529" s="33"/>
      <c r="N529" s="33"/>
      <c r="O529" s="33"/>
      <c r="P529" s="33"/>
      <c r="Q529" s="34"/>
      <c r="R529" s="31"/>
      <c r="S529" s="31"/>
      <c r="T529" s="31"/>
      <c r="U529" s="33"/>
      <c r="V529" s="31"/>
      <c r="W529" s="31"/>
      <c r="X529" s="31"/>
    </row>
    <row r="530" spans="1:24" ht="41.75" customHeight="1" x14ac:dyDescent="0.15">
      <c r="A530" s="30"/>
      <c r="B530" s="31"/>
      <c r="C530" s="31"/>
      <c r="D530" s="31"/>
      <c r="E530" s="30"/>
      <c r="F530" s="30"/>
      <c r="G530" s="31"/>
      <c r="H530" s="31"/>
      <c r="I530" s="31"/>
      <c r="J530" s="32"/>
      <c r="K530" s="32"/>
      <c r="L530" s="32"/>
      <c r="M530" s="33"/>
      <c r="N530" s="33"/>
      <c r="O530" s="33"/>
      <c r="P530" s="33"/>
      <c r="Q530" s="34"/>
      <c r="R530" s="31"/>
      <c r="S530" s="31"/>
      <c r="T530" s="31"/>
      <c r="U530" s="33"/>
      <c r="V530" s="31"/>
      <c r="W530" s="31"/>
      <c r="X530" s="31"/>
    </row>
    <row r="531" spans="1:24" ht="28.25" customHeight="1" x14ac:dyDescent="0.15">
      <c r="A531" s="30"/>
      <c r="B531" s="31"/>
      <c r="C531" s="31"/>
      <c r="D531" s="31"/>
      <c r="E531" s="30"/>
      <c r="F531" s="30"/>
      <c r="G531" s="31"/>
      <c r="H531" s="31"/>
      <c r="I531" s="31"/>
      <c r="J531" s="32"/>
      <c r="K531" s="32"/>
      <c r="L531" s="32"/>
      <c r="M531" s="33"/>
      <c r="N531" s="33"/>
      <c r="O531" s="33"/>
      <c r="P531" s="33"/>
      <c r="Q531" s="34"/>
      <c r="R531" s="31"/>
      <c r="S531" s="31"/>
      <c r="T531" s="31"/>
      <c r="U531" s="33"/>
      <c r="V531" s="31"/>
      <c r="W531" s="31"/>
      <c r="X531" s="31"/>
    </row>
    <row r="532" spans="1:24" ht="41.75" customHeight="1" x14ac:dyDescent="0.15">
      <c r="A532" s="30"/>
      <c r="B532" s="31"/>
      <c r="C532" s="31"/>
      <c r="D532" s="31"/>
      <c r="E532" s="30"/>
      <c r="F532" s="30"/>
      <c r="G532" s="31"/>
      <c r="H532" s="31"/>
      <c r="I532" s="31"/>
      <c r="J532" s="32"/>
      <c r="K532" s="32"/>
      <c r="L532" s="32"/>
      <c r="M532" s="33"/>
      <c r="N532" s="33"/>
      <c r="O532" s="33"/>
      <c r="P532" s="33"/>
      <c r="Q532" s="34"/>
      <c r="R532" s="31"/>
      <c r="S532" s="31"/>
      <c r="T532" s="31"/>
      <c r="U532" s="33"/>
      <c r="V532" s="31"/>
      <c r="W532" s="31"/>
      <c r="X532" s="31"/>
    </row>
    <row r="533" spans="1:24" ht="28.25" customHeight="1" x14ac:dyDescent="0.15">
      <c r="A533" s="30"/>
      <c r="B533" s="31"/>
      <c r="C533" s="31"/>
      <c r="D533" s="31"/>
      <c r="E533" s="30"/>
      <c r="F533" s="30"/>
      <c r="G533" s="31"/>
      <c r="H533" s="31"/>
      <c r="I533" s="31"/>
      <c r="J533" s="32"/>
      <c r="K533" s="32"/>
      <c r="L533" s="32"/>
      <c r="M533" s="33"/>
      <c r="N533" s="33"/>
      <c r="O533" s="33"/>
      <c r="P533" s="33"/>
      <c r="Q533" s="34"/>
      <c r="R533" s="31"/>
      <c r="S533" s="31"/>
      <c r="T533" s="31"/>
      <c r="U533" s="33"/>
      <c r="V533" s="31"/>
      <c r="W533" s="31"/>
      <c r="X533" s="31"/>
    </row>
    <row r="534" spans="1:24" ht="28.25" customHeight="1" x14ac:dyDescent="0.15">
      <c r="A534" s="30"/>
      <c r="B534" s="31"/>
      <c r="C534" s="31"/>
      <c r="D534" s="31"/>
      <c r="E534" s="30"/>
      <c r="F534" s="30"/>
      <c r="G534" s="31"/>
      <c r="H534" s="31"/>
      <c r="I534" s="31"/>
      <c r="J534" s="32"/>
      <c r="K534" s="32"/>
      <c r="L534" s="32"/>
      <c r="M534" s="33"/>
      <c r="N534" s="33"/>
      <c r="O534" s="33"/>
      <c r="P534" s="33"/>
      <c r="Q534" s="34"/>
      <c r="R534" s="31"/>
      <c r="S534" s="31"/>
      <c r="T534" s="31"/>
      <c r="U534" s="33"/>
      <c r="V534" s="31"/>
      <c r="W534" s="31"/>
      <c r="X534" s="31"/>
    </row>
    <row r="535" spans="1:24" ht="28.25" customHeight="1" x14ac:dyDescent="0.15">
      <c r="A535" s="30"/>
      <c r="B535" s="31"/>
      <c r="C535" s="31"/>
      <c r="D535" s="31"/>
      <c r="E535" s="30"/>
      <c r="F535" s="30"/>
      <c r="G535" s="31"/>
      <c r="H535" s="31"/>
      <c r="I535" s="31"/>
      <c r="J535" s="32"/>
      <c r="K535" s="32"/>
      <c r="L535" s="32"/>
      <c r="M535" s="33"/>
      <c r="N535" s="33"/>
      <c r="O535" s="33"/>
      <c r="P535" s="33"/>
      <c r="Q535" s="34"/>
      <c r="R535" s="31"/>
      <c r="S535" s="31"/>
      <c r="T535" s="31"/>
      <c r="U535" s="33"/>
      <c r="V535" s="31"/>
      <c r="W535" s="31"/>
      <c r="X535" s="31"/>
    </row>
    <row r="536" spans="1:24" ht="41.75" customHeight="1" x14ac:dyDescent="0.15">
      <c r="A536" s="30"/>
      <c r="B536" s="31"/>
      <c r="C536" s="31"/>
      <c r="D536" s="31"/>
      <c r="E536" s="30"/>
      <c r="F536" s="30"/>
      <c r="G536" s="31"/>
      <c r="H536" s="31"/>
      <c r="I536" s="31"/>
      <c r="J536" s="32"/>
      <c r="K536" s="32"/>
      <c r="L536" s="32"/>
      <c r="M536" s="33"/>
      <c r="N536" s="33"/>
      <c r="O536" s="33"/>
      <c r="P536" s="33"/>
      <c r="Q536" s="34"/>
      <c r="R536" s="31"/>
      <c r="S536" s="31"/>
      <c r="T536" s="31"/>
      <c r="U536" s="33"/>
      <c r="V536" s="31"/>
      <c r="W536" s="31"/>
      <c r="X536" s="31"/>
    </row>
    <row r="537" spans="1:24" ht="41.75" customHeight="1" x14ac:dyDescent="0.15">
      <c r="A537" s="30"/>
      <c r="B537" s="31"/>
      <c r="C537" s="31"/>
      <c r="D537" s="31"/>
      <c r="E537" s="30"/>
      <c r="F537" s="30"/>
      <c r="G537" s="31"/>
      <c r="H537" s="31"/>
      <c r="I537" s="31"/>
      <c r="J537" s="32"/>
      <c r="K537" s="32"/>
      <c r="L537" s="32"/>
      <c r="M537" s="33"/>
      <c r="N537" s="33"/>
      <c r="O537" s="33"/>
      <c r="P537" s="33"/>
      <c r="Q537" s="34"/>
      <c r="R537" s="31"/>
      <c r="S537" s="31"/>
      <c r="T537" s="31"/>
      <c r="U537" s="33"/>
      <c r="V537" s="31"/>
      <c r="W537" s="31"/>
      <c r="X537" s="31"/>
    </row>
    <row r="538" spans="1:24" ht="28.25" customHeight="1" x14ac:dyDescent="0.15">
      <c r="A538" s="25"/>
      <c r="B538" s="26"/>
      <c r="C538" s="26"/>
      <c r="D538" s="26"/>
      <c r="E538" s="25"/>
      <c r="F538" s="25"/>
      <c r="G538" s="26"/>
      <c r="H538" s="26"/>
      <c r="I538" s="26"/>
      <c r="J538" s="27"/>
      <c r="K538" s="27"/>
      <c r="L538" s="27"/>
      <c r="M538" s="28"/>
      <c r="N538" s="28"/>
      <c r="O538" s="28"/>
      <c r="P538" s="28"/>
      <c r="Q538" s="29"/>
      <c r="R538" s="26"/>
      <c r="S538" s="26"/>
      <c r="T538" s="26"/>
      <c r="U538" s="28"/>
      <c r="V538" s="26"/>
      <c r="W538" s="26"/>
      <c r="X538" s="26"/>
    </row>
    <row r="539" spans="1:24" ht="28.25" customHeight="1" x14ac:dyDescent="0.15">
      <c r="A539" s="25"/>
      <c r="B539" s="26"/>
      <c r="C539" s="26"/>
      <c r="D539" s="26"/>
      <c r="E539" s="25"/>
      <c r="F539" s="25"/>
      <c r="G539" s="26"/>
      <c r="H539" s="26"/>
      <c r="I539" s="26"/>
      <c r="J539" s="27"/>
      <c r="K539" s="27"/>
      <c r="L539" s="27"/>
      <c r="M539" s="28"/>
      <c r="N539" s="28"/>
      <c r="O539" s="28"/>
      <c r="P539" s="28"/>
      <c r="Q539" s="29"/>
      <c r="R539" s="26"/>
      <c r="S539" s="26"/>
      <c r="T539" s="26"/>
      <c r="U539" s="28"/>
      <c r="V539" s="26"/>
      <c r="W539" s="26"/>
      <c r="X539" s="26"/>
    </row>
    <row r="540" spans="1:24" ht="28.25" customHeight="1" x14ac:dyDescent="0.15">
      <c r="A540" s="30"/>
      <c r="B540" s="31"/>
      <c r="C540" s="31"/>
      <c r="D540" s="31"/>
      <c r="E540" s="30"/>
      <c r="F540" s="30"/>
      <c r="G540" s="31"/>
      <c r="H540" s="31"/>
      <c r="I540" s="31"/>
      <c r="J540" s="32"/>
      <c r="K540" s="32"/>
      <c r="L540" s="32"/>
      <c r="M540" s="33"/>
      <c r="N540" s="33"/>
      <c r="O540" s="33"/>
      <c r="P540" s="33"/>
      <c r="Q540" s="34"/>
      <c r="R540" s="31"/>
      <c r="S540" s="31"/>
      <c r="T540" s="31"/>
      <c r="U540" s="33"/>
      <c r="V540" s="31"/>
      <c r="W540" s="31"/>
      <c r="X540" s="31"/>
    </row>
    <row r="541" spans="1:24" ht="28.25" customHeight="1" x14ac:dyDescent="0.15">
      <c r="A541" s="30"/>
      <c r="B541" s="31"/>
      <c r="C541" s="31"/>
      <c r="D541" s="31"/>
      <c r="E541" s="30"/>
      <c r="F541" s="30"/>
      <c r="G541" s="31"/>
      <c r="H541" s="31"/>
      <c r="I541" s="31"/>
      <c r="J541" s="32"/>
      <c r="K541" s="32"/>
      <c r="L541" s="32"/>
      <c r="M541" s="33"/>
      <c r="N541" s="33"/>
      <c r="O541" s="33"/>
      <c r="P541" s="33"/>
      <c r="Q541" s="34"/>
      <c r="R541" s="31"/>
      <c r="S541" s="31"/>
      <c r="T541" s="31"/>
      <c r="U541" s="33"/>
      <c r="V541" s="31"/>
      <c r="W541" s="31"/>
      <c r="X541" s="31"/>
    </row>
    <row r="542" spans="1:24" ht="28.25" customHeight="1" x14ac:dyDescent="0.15">
      <c r="A542" s="25"/>
      <c r="B542" s="26"/>
      <c r="C542" s="26"/>
      <c r="D542" s="26"/>
      <c r="E542" s="25"/>
      <c r="F542" s="25"/>
      <c r="G542" s="26"/>
      <c r="H542" s="26"/>
      <c r="I542" s="26"/>
      <c r="J542" s="27"/>
      <c r="K542" s="27"/>
      <c r="L542" s="27"/>
      <c r="M542" s="28"/>
      <c r="N542" s="28"/>
      <c r="O542" s="28"/>
      <c r="P542" s="28"/>
      <c r="Q542" s="29"/>
      <c r="R542" s="26"/>
      <c r="S542" s="26"/>
      <c r="T542" s="26"/>
      <c r="U542" s="28"/>
      <c r="V542" s="26"/>
      <c r="W542" s="26"/>
      <c r="X542" s="26"/>
    </row>
    <row r="543" spans="1:24" ht="28.25" customHeight="1" x14ac:dyDescent="0.15">
      <c r="A543" s="25"/>
      <c r="B543" s="26"/>
      <c r="C543" s="26"/>
      <c r="D543" s="26"/>
      <c r="E543" s="25"/>
      <c r="F543" s="25"/>
      <c r="G543" s="26"/>
      <c r="H543" s="26"/>
      <c r="I543" s="26"/>
      <c r="J543" s="27"/>
      <c r="K543" s="27"/>
      <c r="L543" s="27"/>
      <c r="M543" s="28"/>
      <c r="N543" s="28"/>
      <c r="O543" s="28"/>
      <c r="P543" s="28"/>
      <c r="Q543" s="29"/>
      <c r="R543" s="26"/>
      <c r="S543" s="26"/>
      <c r="T543" s="26"/>
      <c r="U543" s="28"/>
      <c r="V543" s="26"/>
      <c r="W543" s="26"/>
      <c r="X543" s="26"/>
    </row>
    <row r="544" spans="1:24" ht="28.25" customHeight="1" x14ac:dyDescent="0.15">
      <c r="A544" s="30"/>
      <c r="B544" s="31"/>
      <c r="C544" s="31"/>
      <c r="D544" s="31"/>
      <c r="E544" s="30"/>
      <c r="F544" s="30"/>
      <c r="G544" s="31"/>
      <c r="H544" s="31"/>
      <c r="I544" s="31"/>
      <c r="J544" s="32"/>
      <c r="K544" s="32"/>
      <c r="L544" s="32"/>
      <c r="M544" s="33"/>
      <c r="N544" s="33"/>
      <c r="O544" s="33"/>
      <c r="P544" s="33"/>
      <c r="Q544" s="34"/>
      <c r="R544" s="31"/>
      <c r="S544" s="31"/>
      <c r="T544" s="31"/>
      <c r="U544" s="33"/>
      <c r="V544" s="31"/>
      <c r="W544" s="31"/>
      <c r="X544" s="31"/>
    </row>
    <row r="545" spans="1:24" ht="28.25" customHeight="1" x14ac:dyDescent="0.15">
      <c r="A545" s="25"/>
      <c r="B545" s="26"/>
      <c r="C545" s="26"/>
      <c r="D545" s="26"/>
      <c r="E545" s="25"/>
      <c r="F545" s="25"/>
      <c r="G545" s="26"/>
      <c r="H545" s="26"/>
      <c r="I545" s="26"/>
      <c r="J545" s="27"/>
      <c r="K545" s="27"/>
      <c r="L545" s="27"/>
      <c r="M545" s="28"/>
      <c r="N545" s="28"/>
      <c r="O545" s="28"/>
      <c r="P545" s="28"/>
      <c r="Q545" s="29"/>
      <c r="R545" s="26"/>
      <c r="S545" s="26"/>
      <c r="T545" s="26"/>
      <c r="U545" s="28"/>
      <c r="V545" s="26"/>
      <c r="W545" s="26"/>
      <c r="X545" s="26"/>
    </row>
    <row r="546" spans="1:24" ht="28.25" customHeight="1" x14ac:dyDescent="0.15">
      <c r="A546" s="25"/>
      <c r="B546" s="26"/>
      <c r="C546" s="26"/>
      <c r="D546" s="26"/>
      <c r="E546" s="25"/>
      <c r="F546" s="25"/>
      <c r="G546" s="26"/>
      <c r="H546" s="26"/>
      <c r="I546" s="26"/>
      <c r="J546" s="27"/>
      <c r="K546" s="27"/>
      <c r="L546" s="27"/>
      <c r="M546" s="28"/>
      <c r="N546" s="28"/>
      <c r="O546" s="28"/>
      <c r="P546" s="28"/>
      <c r="Q546" s="29"/>
      <c r="R546" s="26"/>
      <c r="S546" s="26"/>
      <c r="T546" s="26"/>
      <c r="U546" s="28"/>
      <c r="V546" s="26"/>
      <c r="W546" s="26"/>
      <c r="X546" s="26"/>
    </row>
    <row r="547" spans="1:24" ht="28.25" customHeight="1" x14ac:dyDescent="0.15">
      <c r="A547" s="25"/>
      <c r="B547" s="26"/>
      <c r="C547" s="26"/>
      <c r="D547" s="26"/>
      <c r="E547" s="25"/>
      <c r="F547" s="25"/>
      <c r="G547" s="26"/>
      <c r="H547" s="26"/>
      <c r="I547" s="26"/>
      <c r="J547" s="27"/>
      <c r="K547" s="27"/>
      <c r="L547" s="27"/>
      <c r="M547" s="28"/>
      <c r="N547" s="28"/>
      <c r="O547" s="28"/>
      <c r="P547" s="28"/>
      <c r="Q547" s="29"/>
      <c r="R547" s="26"/>
      <c r="S547" s="26"/>
      <c r="T547" s="26"/>
      <c r="U547" s="28"/>
      <c r="V547" s="26"/>
      <c r="W547" s="26"/>
      <c r="X547" s="26"/>
    </row>
    <row r="548" spans="1:24" ht="28.25" customHeight="1" x14ac:dyDescent="0.15">
      <c r="A548" s="25"/>
      <c r="B548" s="26"/>
      <c r="C548" s="26"/>
      <c r="D548" s="26"/>
      <c r="E548" s="25"/>
      <c r="F548" s="25"/>
      <c r="G548" s="26"/>
      <c r="H548" s="26"/>
      <c r="I548" s="26"/>
      <c r="J548" s="27"/>
      <c r="K548" s="27"/>
      <c r="L548" s="27"/>
      <c r="M548" s="28"/>
      <c r="N548" s="28"/>
      <c r="O548" s="28"/>
      <c r="P548" s="28"/>
      <c r="Q548" s="29"/>
      <c r="R548" s="26"/>
      <c r="S548" s="26"/>
      <c r="T548" s="26"/>
      <c r="U548" s="28"/>
      <c r="V548" s="26"/>
      <c r="W548" s="26"/>
      <c r="X548" s="26"/>
    </row>
    <row r="549" spans="1:24" ht="41.75" customHeight="1" x14ac:dyDescent="0.15">
      <c r="A549" s="25"/>
      <c r="B549" s="26"/>
      <c r="C549" s="26"/>
      <c r="D549" s="26"/>
      <c r="E549" s="25"/>
      <c r="F549" s="25"/>
      <c r="G549" s="26"/>
      <c r="H549" s="26"/>
      <c r="I549" s="26"/>
      <c r="J549" s="27"/>
      <c r="K549" s="27"/>
      <c r="L549" s="27"/>
      <c r="M549" s="28"/>
      <c r="N549" s="28"/>
      <c r="O549" s="28"/>
      <c r="P549" s="28"/>
      <c r="Q549" s="29"/>
      <c r="R549" s="26"/>
      <c r="S549" s="26"/>
      <c r="T549" s="26"/>
      <c r="U549" s="28"/>
      <c r="V549" s="26"/>
      <c r="W549" s="26"/>
      <c r="X549" s="26"/>
    </row>
    <row r="550" spans="1:24" ht="41.75" customHeight="1" x14ac:dyDescent="0.15">
      <c r="A550" s="25"/>
      <c r="B550" s="26"/>
      <c r="C550" s="26"/>
      <c r="D550" s="26"/>
      <c r="E550" s="25"/>
      <c r="F550" s="25"/>
      <c r="G550" s="26"/>
      <c r="H550" s="26"/>
      <c r="I550" s="26"/>
      <c r="J550" s="27"/>
      <c r="K550" s="27"/>
      <c r="L550" s="27"/>
      <c r="M550" s="28"/>
      <c r="N550" s="28"/>
      <c r="O550" s="28"/>
      <c r="P550" s="28"/>
      <c r="Q550" s="29"/>
      <c r="R550" s="26"/>
      <c r="S550" s="26"/>
      <c r="T550" s="26"/>
      <c r="U550" s="28"/>
      <c r="V550" s="26"/>
      <c r="W550" s="26"/>
      <c r="X550" s="26"/>
    </row>
    <row r="551" spans="1:24" ht="28.25" customHeight="1" x14ac:dyDescent="0.15">
      <c r="A551" s="30"/>
      <c r="B551" s="31"/>
      <c r="C551" s="31"/>
      <c r="D551" s="31"/>
      <c r="E551" s="30"/>
      <c r="F551" s="30"/>
      <c r="G551" s="31"/>
      <c r="H551" s="31"/>
      <c r="I551" s="31"/>
      <c r="J551" s="32"/>
      <c r="K551" s="32"/>
      <c r="L551" s="32"/>
      <c r="M551" s="33"/>
      <c r="N551" s="33"/>
      <c r="O551" s="33"/>
      <c r="P551" s="33"/>
      <c r="Q551" s="34"/>
      <c r="R551" s="31"/>
      <c r="S551" s="31"/>
      <c r="T551" s="31"/>
      <c r="U551" s="33"/>
      <c r="V551" s="31"/>
      <c r="W551" s="31"/>
      <c r="X551" s="31"/>
    </row>
    <row r="552" spans="1:24" ht="28.25" customHeight="1" x14ac:dyDescent="0.15">
      <c r="A552" s="30"/>
      <c r="B552" s="31"/>
      <c r="C552" s="31"/>
      <c r="D552" s="31"/>
      <c r="E552" s="30"/>
      <c r="F552" s="30"/>
      <c r="G552" s="31"/>
      <c r="H552" s="31"/>
      <c r="I552" s="31"/>
      <c r="J552" s="32"/>
      <c r="K552" s="32"/>
      <c r="L552" s="32"/>
      <c r="M552" s="33"/>
      <c r="N552" s="33"/>
      <c r="O552" s="33"/>
      <c r="P552" s="33"/>
      <c r="Q552" s="34"/>
      <c r="R552" s="31"/>
      <c r="S552" s="31"/>
      <c r="T552" s="31"/>
      <c r="U552" s="33"/>
      <c r="V552" s="31"/>
      <c r="W552" s="31"/>
      <c r="X552" s="31"/>
    </row>
    <row r="553" spans="1:24" ht="28.25" customHeight="1" x14ac:dyDescent="0.15">
      <c r="A553" s="30"/>
      <c r="B553" s="31"/>
      <c r="C553" s="31"/>
      <c r="D553" s="31"/>
      <c r="E553" s="30"/>
      <c r="F553" s="30"/>
      <c r="G553" s="31"/>
      <c r="H553" s="31"/>
      <c r="I553" s="31"/>
      <c r="J553" s="32"/>
      <c r="K553" s="32"/>
      <c r="L553" s="32"/>
      <c r="M553" s="33"/>
      <c r="N553" s="33"/>
      <c r="O553" s="33"/>
      <c r="P553" s="33"/>
      <c r="Q553" s="34"/>
      <c r="R553" s="31"/>
      <c r="S553" s="31"/>
      <c r="T553" s="31"/>
      <c r="U553" s="33"/>
      <c r="V553" s="31"/>
      <c r="W553" s="31"/>
      <c r="X553" s="31"/>
    </row>
    <row r="554" spans="1:24" ht="28.25" customHeight="1" x14ac:dyDescent="0.15">
      <c r="A554" s="30"/>
      <c r="B554" s="31"/>
      <c r="C554" s="31"/>
      <c r="D554" s="31"/>
      <c r="E554" s="30"/>
      <c r="F554" s="30"/>
      <c r="G554" s="31"/>
      <c r="H554" s="31"/>
      <c r="I554" s="31"/>
      <c r="J554" s="32"/>
      <c r="K554" s="32"/>
      <c r="L554" s="32"/>
      <c r="M554" s="33"/>
      <c r="N554" s="33"/>
      <c r="O554" s="33"/>
      <c r="P554" s="33"/>
      <c r="Q554" s="34"/>
      <c r="R554" s="31"/>
      <c r="S554" s="31"/>
      <c r="T554" s="31"/>
      <c r="U554" s="33"/>
      <c r="V554" s="31"/>
      <c r="W554" s="31"/>
      <c r="X554" s="31"/>
    </row>
    <row r="555" spans="1:24" ht="28.25" customHeight="1" x14ac:dyDescent="0.15">
      <c r="A555" s="25"/>
      <c r="B555" s="26"/>
      <c r="C555" s="26"/>
      <c r="D555" s="26"/>
      <c r="E555" s="25"/>
      <c r="F555" s="25"/>
      <c r="G555" s="26"/>
      <c r="H555" s="26"/>
      <c r="I555" s="26"/>
      <c r="J555" s="27"/>
      <c r="K555" s="27"/>
      <c r="L555" s="27"/>
      <c r="M555" s="28"/>
      <c r="N555" s="28"/>
      <c r="O555" s="28"/>
      <c r="P555" s="28"/>
      <c r="Q555" s="29"/>
      <c r="R555" s="26"/>
      <c r="S555" s="26"/>
      <c r="T555" s="26"/>
      <c r="U555" s="28"/>
      <c r="V555" s="26"/>
      <c r="W555" s="26"/>
      <c r="X555" s="26"/>
    </row>
    <row r="556" spans="1:24" ht="41.75" customHeight="1" x14ac:dyDescent="0.15">
      <c r="A556" s="30"/>
      <c r="B556" s="31"/>
      <c r="C556" s="31"/>
      <c r="D556" s="31"/>
      <c r="E556" s="30"/>
      <c r="F556" s="30"/>
      <c r="G556" s="31"/>
      <c r="H556" s="31"/>
      <c r="I556" s="31"/>
      <c r="J556" s="32"/>
      <c r="K556" s="32"/>
      <c r="L556" s="32"/>
      <c r="M556" s="33"/>
      <c r="N556" s="33"/>
      <c r="O556" s="33"/>
      <c r="P556" s="33"/>
      <c r="Q556" s="34"/>
      <c r="R556" s="31"/>
      <c r="S556" s="31"/>
      <c r="T556" s="31"/>
      <c r="U556" s="33"/>
      <c r="V556" s="31"/>
      <c r="W556" s="31"/>
      <c r="X556" s="31"/>
    </row>
    <row r="557" spans="1:24" ht="41.75" customHeight="1" x14ac:dyDescent="0.15">
      <c r="A557" s="30"/>
      <c r="B557" s="31"/>
      <c r="C557" s="31"/>
      <c r="D557" s="31"/>
      <c r="E557" s="30"/>
      <c r="F557" s="30"/>
      <c r="G557" s="31"/>
      <c r="H557" s="31"/>
      <c r="I557" s="31"/>
      <c r="J557" s="32"/>
      <c r="K557" s="32"/>
      <c r="L557" s="32"/>
      <c r="M557" s="33"/>
      <c r="N557" s="33"/>
      <c r="O557" s="33"/>
      <c r="P557" s="33"/>
      <c r="Q557" s="34"/>
      <c r="R557" s="31"/>
      <c r="S557" s="31"/>
      <c r="T557" s="31"/>
      <c r="U557" s="33"/>
      <c r="V557" s="31"/>
      <c r="W557" s="31"/>
      <c r="X557" s="31"/>
    </row>
    <row r="558" spans="1:24" ht="28.25" customHeight="1" x14ac:dyDescent="0.15">
      <c r="A558" s="30"/>
      <c r="B558" s="31"/>
      <c r="C558" s="31"/>
      <c r="D558" s="31"/>
      <c r="E558" s="30"/>
      <c r="F558" s="30"/>
      <c r="G558" s="31"/>
      <c r="H558" s="31"/>
      <c r="I558" s="31"/>
      <c r="J558" s="32"/>
      <c r="K558" s="32"/>
      <c r="L558" s="32"/>
      <c r="M558" s="33"/>
      <c r="N558" s="33"/>
      <c r="O558" s="33"/>
      <c r="P558" s="33"/>
      <c r="Q558" s="34"/>
      <c r="R558" s="31"/>
      <c r="S558" s="31"/>
      <c r="T558" s="31"/>
      <c r="U558" s="33"/>
      <c r="V558" s="31"/>
      <c r="W558" s="31"/>
      <c r="X558" s="31"/>
    </row>
    <row r="559" spans="1:24" ht="41.75" customHeight="1" x14ac:dyDescent="0.15">
      <c r="A559" s="30"/>
      <c r="B559" s="31"/>
      <c r="C559" s="31"/>
      <c r="D559" s="31"/>
      <c r="E559" s="30"/>
      <c r="F559" s="30"/>
      <c r="G559" s="31"/>
      <c r="H559" s="31"/>
      <c r="I559" s="31"/>
      <c r="J559" s="32"/>
      <c r="K559" s="32"/>
      <c r="L559" s="32"/>
      <c r="M559" s="33"/>
      <c r="N559" s="33"/>
      <c r="O559" s="33"/>
      <c r="P559" s="33"/>
      <c r="Q559" s="34"/>
      <c r="R559" s="31"/>
      <c r="S559" s="31"/>
      <c r="T559" s="31"/>
      <c r="U559" s="33"/>
      <c r="V559" s="31"/>
      <c r="W559" s="31"/>
      <c r="X559" s="31"/>
    </row>
    <row r="560" spans="1:24" ht="41.75" customHeight="1" x14ac:dyDescent="0.15">
      <c r="A560" s="30"/>
      <c r="B560" s="31"/>
      <c r="C560" s="31"/>
      <c r="D560" s="31"/>
      <c r="E560" s="30"/>
      <c r="F560" s="30"/>
      <c r="G560" s="31"/>
      <c r="H560" s="31"/>
      <c r="I560" s="31"/>
      <c r="J560" s="32"/>
      <c r="K560" s="32"/>
      <c r="L560" s="32"/>
      <c r="M560" s="33"/>
      <c r="N560" s="33"/>
      <c r="O560" s="33"/>
      <c r="P560" s="33"/>
      <c r="Q560" s="34"/>
      <c r="R560" s="31"/>
      <c r="S560" s="31"/>
      <c r="T560" s="31"/>
      <c r="U560" s="33"/>
      <c r="V560" s="31"/>
      <c r="W560" s="31"/>
      <c r="X560" s="31"/>
    </row>
    <row r="561" spans="1:24" ht="28.25" customHeight="1" x14ac:dyDescent="0.15">
      <c r="A561" s="30"/>
      <c r="B561" s="31"/>
      <c r="C561" s="31"/>
      <c r="D561" s="31"/>
      <c r="E561" s="30"/>
      <c r="F561" s="30"/>
      <c r="G561" s="31"/>
      <c r="H561" s="31"/>
      <c r="I561" s="31"/>
      <c r="J561" s="32"/>
      <c r="K561" s="32"/>
      <c r="L561" s="32"/>
      <c r="M561" s="33"/>
      <c r="N561" s="33"/>
      <c r="O561" s="33"/>
      <c r="P561" s="33"/>
      <c r="Q561" s="34"/>
      <c r="R561" s="31"/>
      <c r="S561" s="31"/>
      <c r="T561" s="31"/>
      <c r="U561" s="33"/>
      <c r="V561" s="31"/>
      <c r="W561" s="31"/>
      <c r="X561" s="31"/>
    </row>
    <row r="562" spans="1:24" ht="41.75" customHeight="1" x14ac:dyDescent="0.15">
      <c r="A562" s="30"/>
      <c r="B562" s="31"/>
      <c r="C562" s="31"/>
      <c r="D562" s="31"/>
      <c r="E562" s="30"/>
      <c r="F562" s="30"/>
      <c r="G562" s="31"/>
      <c r="H562" s="31"/>
      <c r="I562" s="31"/>
      <c r="J562" s="32"/>
      <c r="K562" s="32"/>
      <c r="L562" s="32"/>
      <c r="M562" s="33"/>
      <c r="N562" s="33"/>
      <c r="O562" s="33"/>
      <c r="P562" s="33"/>
      <c r="Q562" s="34"/>
      <c r="R562" s="31"/>
      <c r="S562" s="31"/>
      <c r="T562" s="31"/>
      <c r="U562" s="33"/>
      <c r="V562" s="31"/>
      <c r="W562" s="31"/>
      <c r="X562" s="31"/>
    </row>
    <row r="563" spans="1:24" ht="28.25" customHeight="1" x14ac:dyDescent="0.15">
      <c r="A563" s="30"/>
      <c r="B563" s="31"/>
      <c r="C563" s="31"/>
      <c r="D563" s="31"/>
      <c r="E563" s="30"/>
      <c r="F563" s="30"/>
      <c r="G563" s="31"/>
      <c r="H563" s="31"/>
      <c r="I563" s="31"/>
      <c r="J563" s="32"/>
      <c r="K563" s="32"/>
      <c r="L563" s="32"/>
      <c r="M563" s="33"/>
      <c r="N563" s="33"/>
      <c r="O563" s="33"/>
      <c r="P563" s="33"/>
      <c r="Q563" s="34"/>
      <c r="R563" s="31"/>
      <c r="S563" s="31"/>
      <c r="T563" s="31"/>
      <c r="U563" s="33"/>
      <c r="V563" s="31"/>
      <c r="W563" s="31"/>
      <c r="X563" s="31"/>
    </row>
    <row r="564" spans="1:24" ht="28.25" customHeight="1" x14ac:dyDescent="0.15">
      <c r="A564" s="30"/>
      <c r="B564" s="31"/>
      <c r="C564" s="31"/>
      <c r="D564" s="31"/>
      <c r="E564" s="30"/>
      <c r="F564" s="30"/>
      <c r="G564" s="31"/>
      <c r="H564" s="31"/>
      <c r="I564" s="31"/>
      <c r="J564" s="32"/>
      <c r="K564" s="32"/>
      <c r="L564" s="32"/>
      <c r="M564" s="33"/>
      <c r="N564" s="33"/>
      <c r="O564" s="33"/>
      <c r="P564" s="33"/>
      <c r="Q564" s="34"/>
      <c r="R564" s="31"/>
      <c r="S564" s="31"/>
      <c r="T564" s="31"/>
      <c r="U564" s="33"/>
      <c r="V564" s="31"/>
      <c r="W564" s="31"/>
      <c r="X564" s="31"/>
    </row>
    <row r="565" spans="1:24" ht="28.25" customHeight="1" x14ac:dyDescent="0.15">
      <c r="A565" s="30"/>
      <c r="B565" s="31"/>
      <c r="C565" s="31"/>
      <c r="D565" s="31"/>
      <c r="E565" s="30"/>
      <c r="F565" s="30"/>
      <c r="G565" s="31"/>
      <c r="H565" s="31"/>
      <c r="I565" s="31"/>
      <c r="J565" s="32"/>
      <c r="K565" s="32"/>
      <c r="L565" s="32"/>
      <c r="M565" s="33"/>
      <c r="N565" s="33"/>
      <c r="O565" s="33"/>
      <c r="P565" s="33"/>
      <c r="Q565" s="34"/>
      <c r="R565" s="31"/>
      <c r="S565" s="31"/>
      <c r="T565" s="31"/>
      <c r="U565" s="33"/>
      <c r="V565" s="31"/>
      <c r="W565" s="31"/>
      <c r="X565" s="31"/>
    </row>
    <row r="566" spans="1:24" ht="41.75" customHeight="1" x14ac:dyDescent="0.15">
      <c r="A566" s="30"/>
      <c r="B566" s="31"/>
      <c r="C566" s="31"/>
      <c r="D566" s="31"/>
      <c r="E566" s="30"/>
      <c r="F566" s="30"/>
      <c r="G566" s="31"/>
      <c r="H566" s="31"/>
      <c r="I566" s="31"/>
      <c r="J566" s="32"/>
      <c r="K566" s="32"/>
      <c r="L566" s="32"/>
      <c r="M566" s="33"/>
      <c r="N566" s="33"/>
      <c r="O566" s="33"/>
      <c r="P566" s="33"/>
      <c r="Q566" s="34"/>
      <c r="R566" s="31"/>
      <c r="S566" s="31"/>
      <c r="T566" s="31"/>
      <c r="U566" s="33"/>
      <c r="V566" s="31"/>
      <c r="W566" s="31"/>
      <c r="X566" s="31"/>
    </row>
    <row r="567" spans="1:24" ht="41.75" customHeight="1" x14ac:dyDescent="0.15">
      <c r="A567" s="30"/>
      <c r="B567" s="31"/>
      <c r="C567" s="31"/>
      <c r="D567" s="31"/>
      <c r="E567" s="30"/>
      <c r="F567" s="30"/>
      <c r="G567" s="31"/>
      <c r="H567" s="31"/>
      <c r="I567" s="31"/>
      <c r="J567" s="32"/>
      <c r="K567" s="32"/>
      <c r="L567" s="32"/>
      <c r="M567" s="33"/>
      <c r="N567" s="33"/>
      <c r="O567" s="33"/>
      <c r="P567" s="33"/>
      <c r="Q567" s="34"/>
      <c r="R567" s="31"/>
      <c r="S567" s="31"/>
      <c r="T567" s="31"/>
      <c r="U567" s="33"/>
      <c r="V567" s="31"/>
      <c r="W567" s="31"/>
      <c r="X567" s="31"/>
    </row>
    <row r="568" spans="1:24" ht="28.25" customHeight="1" x14ac:dyDescent="0.15">
      <c r="A568" s="25"/>
      <c r="B568" s="26"/>
      <c r="C568" s="26"/>
      <c r="D568" s="26"/>
      <c r="E568" s="25"/>
      <c r="F568" s="25"/>
      <c r="G568" s="26"/>
      <c r="H568" s="26"/>
      <c r="I568" s="26"/>
      <c r="J568" s="27"/>
      <c r="K568" s="27"/>
      <c r="L568" s="27"/>
      <c r="M568" s="28"/>
      <c r="N568" s="28"/>
      <c r="O568" s="28"/>
      <c r="P568" s="28"/>
      <c r="Q568" s="29"/>
      <c r="R568" s="26"/>
      <c r="S568" s="26"/>
      <c r="T568" s="26"/>
      <c r="U568" s="28"/>
      <c r="V568" s="26"/>
      <c r="W568" s="26"/>
      <c r="X568" s="26"/>
    </row>
    <row r="569" spans="1:24" ht="28.25" customHeight="1" x14ac:dyDescent="0.15">
      <c r="A569" s="25"/>
      <c r="B569" s="26"/>
      <c r="C569" s="26"/>
      <c r="D569" s="26"/>
      <c r="E569" s="25"/>
      <c r="F569" s="25"/>
      <c r="G569" s="26"/>
      <c r="H569" s="26"/>
      <c r="I569" s="26"/>
      <c r="J569" s="27"/>
      <c r="K569" s="27"/>
      <c r="L569" s="27"/>
      <c r="M569" s="28"/>
      <c r="N569" s="28"/>
      <c r="O569" s="28"/>
      <c r="P569" s="28"/>
      <c r="Q569" s="29"/>
      <c r="R569" s="26"/>
      <c r="S569" s="26"/>
      <c r="T569" s="26"/>
      <c r="U569" s="28"/>
      <c r="V569" s="26"/>
      <c r="W569" s="26"/>
      <c r="X569" s="26"/>
    </row>
    <row r="570" spans="1:24" ht="28.25" customHeight="1" x14ac:dyDescent="0.15">
      <c r="A570" s="30"/>
      <c r="B570" s="31"/>
      <c r="C570" s="31"/>
      <c r="D570" s="31"/>
      <c r="E570" s="30"/>
      <c r="F570" s="30"/>
      <c r="G570" s="31"/>
      <c r="H570" s="31"/>
      <c r="I570" s="31"/>
      <c r="J570" s="32"/>
      <c r="K570" s="32"/>
      <c r="L570" s="32"/>
      <c r="M570" s="33"/>
      <c r="N570" s="33"/>
      <c r="O570" s="33"/>
      <c r="P570" s="33"/>
      <c r="Q570" s="34"/>
      <c r="R570" s="31"/>
      <c r="S570" s="31"/>
      <c r="T570" s="31"/>
      <c r="U570" s="33"/>
      <c r="V570" s="31"/>
      <c r="W570" s="31"/>
      <c r="X570" s="31"/>
    </row>
    <row r="571" spans="1:24" ht="28.25" customHeight="1" x14ac:dyDescent="0.15">
      <c r="A571" s="30"/>
      <c r="B571" s="31"/>
      <c r="C571" s="31"/>
      <c r="D571" s="31"/>
      <c r="E571" s="30"/>
      <c r="F571" s="30"/>
      <c r="G571" s="31"/>
      <c r="H571" s="31"/>
      <c r="I571" s="31"/>
      <c r="J571" s="32"/>
      <c r="K571" s="32"/>
      <c r="L571" s="32"/>
      <c r="M571" s="33"/>
      <c r="N571" s="33"/>
      <c r="O571" s="33"/>
      <c r="P571" s="33"/>
      <c r="Q571" s="34"/>
      <c r="R571" s="31"/>
      <c r="S571" s="31"/>
      <c r="T571" s="31"/>
      <c r="U571" s="33"/>
      <c r="V571" s="31"/>
      <c r="W571" s="31"/>
      <c r="X571" s="31"/>
    </row>
    <row r="572" spans="1:24" ht="28.25" customHeight="1" x14ac:dyDescent="0.15">
      <c r="A572" s="25"/>
      <c r="B572" s="26"/>
      <c r="C572" s="26"/>
      <c r="D572" s="26"/>
      <c r="E572" s="25"/>
      <c r="F572" s="25"/>
      <c r="G572" s="26"/>
      <c r="H572" s="26"/>
      <c r="I572" s="26"/>
      <c r="J572" s="27"/>
      <c r="K572" s="27"/>
      <c r="L572" s="27"/>
      <c r="M572" s="28"/>
      <c r="N572" s="28"/>
      <c r="O572" s="28"/>
      <c r="P572" s="28"/>
      <c r="Q572" s="29"/>
      <c r="R572" s="26"/>
      <c r="S572" s="26"/>
      <c r="T572" s="26"/>
      <c r="U572" s="28"/>
      <c r="V572" s="26"/>
      <c r="W572" s="26"/>
      <c r="X572" s="26"/>
    </row>
    <row r="573" spans="1:24" ht="28.25" customHeight="1" x14ac:dyDescent="0.15">
      <c r="A573" s="25"/>
      <c r="B573" s="26"/>
      <c r="C573" s="26"/>
      <c r="D573" s="26"/>
      <c r="E573" s="25"/>
      <c r="F573" s="25"/>
      <c r="G573" s="26"/>
      <c r="H573" s="26"/>
      <c r="I573" s="26"/>
      <c r="J573" s="27"/>
      <c r="K573" s="27"/>
      <c r="L573" s="27"/>
      <c r="M573" s="28"/>
      <c r="N573" s="28"/>
      <c r="O573" s="28"/>
      <c r="P573" s="28"/>
      <c r="Q573" s="29"/>
      <c r="R573" s="26"/>
      <c r="S573" s="26"/>
      <c r="T573" s="26"/>
      <c r="U573" s="28"/>
      <c r="V573" s="26"/>
      <c r="W573" s="26"/>
      <c r="X573" s="26"/>
    </row>
    <row r="574" spans="1:24" ht="28.25" customHeight="1" x14ac:dyDescent="0.15">
      <c r="A574" s="30"/>
      <c r="B574" s="31"/>
      <c r="C574" s="31"/>
      <c r="D574" s="31"/>
      <c r="E574" s="30"/>
      <c r="F574" s="30"/>
      <c r="G574" s="31"/>
      <c r="H574" s="31"/>
      <c r="I574" s="31"/>
      <c r="J574" s="32"/>
      <c r="K574" s="32"/>
      <c r="L574" s="32"/>
      <c r="M574" s="33"/>
      <c r="N574" s="33"/>
      <c r="O574" s="33"/>
      <c r="P574" s="33"/>
      <c r="Q574" s="34"/>
      <c r="R574" s="31"/>
      <c r="S574" s="31"/>
      <c r="T574" s="31"/>
      <c r="U574" s="33"/>
      <c r="V574" s="31"/>
      <c r="W574" s="31"/>
      <c r="X574" s="31"/>
    </row>
    <row r="575" spans="1:24" ht="28.25" customHeight="1" x14ac:dyDescent="0.15">
      <c r="A575" s="25"/>
      <c r="B575" s="26"/>
      <c r="C575" s="26"/>
      <c r="D575" s="26"/>
      <c r="E575" s="25"/>
      <c r="F575" s="25"/>
      <c r="G575" s="26"/>
      <c r="H575" s="26"/>
      <c r="I575" s="26"/>
      <c r="J575" s="27"/>
      <c r="K575" s="27"/>
      <c r="L575" s="27"/>
      <c r="M575" s="28"/>
      <c r="N575" s="28"/>
      <c r="O575" s="28"/>
      <c r="P575" s="28"/>
      <c r="Q575" s="29"/>
      <c r="R575" s="26"/>
      <c r="S575" s="26"/>
      <c r="T575" s="26"/>
      <c r="U575" s="28"/>
      <c r="V575" s="26"/>
      <c r="W575" s="26"/>
      <c r="X575" s="26"/>
    </row>
    <row r="576" spans="1:24" ht="28.25" customHeight="1" x14ac:dyDescent="0.15">
      <c r="A576" s="30"/>
      <c r="B576" s="31"/>
      <c r="C576" s="31"/>
      <c r="D576" s="31"/>
      <c r="E576" s="30"/>
      <c r="F576" s="30"/>
      <c r="G576" s="31"/>
      <c r="H576" s="31"/>
      <c r="I576" s="31"/>
      <c r="J576" s="32"/>
      <c r="K576" s="32"/>
      <c r="L576" s="32"/>
      <c r="M576" s="33"/>
      <c r="N576" s="33"/>
      <c r="O576" s="33"/>
      <c r="P576" s="33"/>
      <c r="Q576" s="34"/>
      <c r="R576" s="31"/>
      <c r="S576" s="31"/>
      <c r="T576" s="31"/>
      <c r="U576" s="33"/>
      <c r="V576" s="31"/>
      <c r="W576" s="31"/>
      <c r="X576" s="31"/>
    </row>
    <row r="577" spans="1:24" ht="28.25" customHeight="1" x14ac:dyDescent="0.15">
      <c r="A577" s="30"/>
      <c r="B577" s="31"/>
      <c r="C577" s="31"/>
      <c r="D577" s="31"/>
      <c r="E577" s="30"/>
      <c r="F577" s="30"/>
      <c r="G577" s="31"/>
      <c r="H577" s="31"/>
      <c r="I577" s="31"/>
      <c r="J577" s="32"/>
      <c r="K577" s="32"/>
      <c r="L577" s="32"/>
      <c r="M577" s="33"/>
      <c r="N577" s="33"/>
      <c r="O577" s="33"/>
      <c r="P577" s="33"/>
      <c r="Q577" s="34"/>
      <c r="R577" s="31"/>
      <c r="S577" s="31"/>
      <c r="T577" s="31"/>
      <c r="U577" s="33"/>
      <c r="V577" s="31"/>
      <c r="W577" s="31"/>
      <c r="X577" s="31"/>
    </row>
    <row r="578" spans="1:24" ht="28.25" customHeight="1" x14ac:dyDescent="0.15">
      <c r="A578" s="25"/>
      <c r="B578" s="26"/>
      <c r="C578" s="26"/>
      <c r="D578" s="26"/>
      <c r="E578" s="25"/>
      <c r="F578" s="25"/>
      <c r="G578" s="26"/>
      <c r="H578" s="26"/>
      <c r="I578" s="26"/>
      <c r="J578" s="27"/>
      <c r="K578" s="27"/>
      <c r="L578" s="27"/>
      <c r="M578" s="28"/>
      <c r="N578" s="28"/>
      <c r="O578" s="28"/>
      <c r="P578" s="28"/>
      <c r="Q578" s="29"/>
      <c r="R578" s="26"/>
      <c r="S578" s="26"/>
      <c r="T578" s="26"/>
      <c r="U578" s="28"/>
      <c r="V578" s="26"/>
      <c r="W578" s="26"/>
      <c r="X578" s="26"/>
    </row>
    <row r="579" spans="1:24" ht="41.75" customHeight="1" x14ac:dyDescent="0.15">
      <c r="A579" s="25"/>
      <c r="B579" s="26"/>
      <c r="C579" s="26"/>
      <c r="D579" s="26"/>
      <c r="E579" s="25"/>
      <c r="F579" s="25"/>
      <c r="G579" s="26"/>
      <c r="H579" s="26"/>
      <c r="I579" s="26"/>
      <c r="J579" s="27"/>
      <c r="K579" s="27"/>
      <c r="L579" s="27"/>
      <c r="M579" s="28"/>
      <c r="N579" s="28"/>
      <c r="O579" s="28"/>
      <c r="P579" s="28"/>
      <c r="Q579" s="29"/>
      <c r="R579" s="26"/>
      <c r="S579" s="26"/>
      <c r="T579" s="26"/>
      <c r="U579" s="28"/>
      <c r="V579" s="26"/>
      <c r="W579" s="26"/>
      <c r="X579" s="26"/>
    </row>
    <row r="580" spans="1:24" ht="41.75" customHeight="1" x14ac:dyDescent="0.15">
      <c r="A580" s="25"/>
      <c r="B580" s="26"/>
      <c r="C580" s="26"/>
      <c r="D580" s="26"/>
      <c r="E580" s="25"/>
      <c r="F580" s="25"/>
      <c r="G580" s="26"/>
      <c r="H580" s="26"/>
      <c r="I580" s="26"/>
      <c r="J580" s="27"/>
      <c r="K580" s="27"/>
      <c r="L580" s="27"/>
      <c r="M580" s="28"/>
      <c r="N580" s="28"/>
      <c r="O580" s="28"/>
      <c r="P580" s="28"/>
      <c r="Q580" s="29"/>
      <c r="R580" s="26"/>
      <c r="S580" s="26"/>
      <c r="T580" s="26"/>
      <c r="U580" s="28"/>
      <c r="V580" s="26"/>
      <c r="W580" s="26"/>
      <c r="X580" s="26"/>
    </row>
    <row r="581" spans="1:24" ht="28.25" customHeight="1" x14ac:dyDescent="0.15">
      <c r="A581" s="30"/>
      <c r="B581" s="31"/>
      <c r="C581" s="31"/>
      <c r="D581" s="31"/>
      <c r="E581" s="30"/>
      <c r="F581" s="30"/>
      <c r="G581" s="31"/>
      <c r="H581" s="31"/>
      <c r="I581" s="31"/>
      <c r="J581" s="32"/>
      <c r="K581" s="32"/>
      <c r="L581" s="32"/>
      <c r="M581" s="33"/>
      <c r="N581" s="33"/>
      <c r="O581" s="33"/>
      <c r="P581" s="33"/>
      <c r="Q581" s="34"/>
      <c r="R581" s="31"/>
      <c r="S581" s="31"/>
      <c r="T581" s="31"/>
      <c r="U581" s="33"/>
      <c r="V581" s="31"/>
      <c r="W581" s="31"/>
      <c r="X581" s="31"/>
    </row>
    <row r="582" spans="1:24" ht="28.25" customHeight="1" x14ac:dyDescent="0.15">
      <c r="A582" s="30"/>
      <c r="B582" s="31"/>
      <c r="C582" s="31"/>
      <c r="D582" s="31"/>
      <c r="E582" s="30"/>
      <c r="F582" s="30"/>
      <c r="G582" s="31"/>
      <c r="H582" s="31"/>
      <c r="I582" s="31"/>
      <c r="J582" s="32"/>
      <c r="K582" s="32"/>
      <c r="L582" s="32"/>
      <c r="M582" s="33"/>
      <c r="N582" s="33"/>
      <c r="O582" s="33"/>
      <c r="P582" s="33"/>
      <c r="Q582" s="34"/>
      <c r="R582" s="31"/>
      <c r="S582" s="31"/>
      <c r="T582" s="31"/>
      <c r="U582" s="33"/>
      <c r="V582" s="31"/>
      <c r="W582" s="31"/>
      <c r="X582" s="31"/>
    </row>
    <row r="583" spans="1:24" ht="28.25" customHeight="1" x14ac:dyDescent="0.15">
      <c r="A583" s="30"/>
      <c r="B583" s="31"/>
      <c r="C583" s="31"/>
      <c r="D583" s="31"/>
      <c r="E583" s="30"/>
      <c r="F583" s="30"/>
      <c r="G583" s="31"/>
      <c r="H583" s="31"/>
      <c r="I583" s="31"/>
      <c r="J583" s="32"/>
      <c r="K583" s="32"/>
      <c r="L583" s="32"/>
      <c r="M583" s="33"/>
      <c r="N583" s="33"/>
      <c r="O583" s="33"/>
      <c r="P583" s="33"/>
      <c r="Q583" s="34"/>
      <c r="R583" s="31"/>
      <c r="S583" s="31"/>
      <c r="T583" s="31"/>
      <c r="U583" s="33"/>
      <c r="V583" s="31"/>
      <c r="W583" s="31"/>
      <c r="X583" s="31"/>
    </row>
    <row r="584" spans="1:24" ht="28.25" customHeight="1" x14ac:dyDescent="0.15">
      <c r="A584" s="30"/>
      <c r="B584" s="31"/>
      <c r="C584" s="31"/>
      <c r="D584" s="31"/>
      <c r="E584" s="30"/>
      <c r="F584" s="30"/>
      <c r="G584" s="31"/>
      <c r="H584" s="31"/>
      <c r="I584" s="31"/>
      <c r="J584" s="32"/>
      <c r="K584" s="32"/>
      <c r="L584" s="32"/>
      <c r="M584" s="33"/>
      <c r="N584" s="33"/>
      <c r="O584" s="33"/>
      <c r="P584" s="33"/>
      <c r="Q584" s="34"/>
      <c r="R584" s="31"/>
      <c r="S584" s="31"/>
      <c r="T584" s="31"/>
      <c r="U584" s="33"/>
      <c r="V584" s="31"/>
      <c r="W584" s="31"/>
      <c r="X584" s="31"/>
    </row>
    <row r="585" spans="1:24" ht="28.25" customHeight="1" x14ac:dyDescent="0.15">
      <c r="A585" s="25"/>
      <c r="B585" s="26"/>
      <c r="C585" s="26"/>
      <c r="D585" s="26"/>
      <c r="E585" s="25"/>
      <c r="F585" s="25"/>
      <c r="G585" s="26"/>
      <c r="H585" s="26"/>
      <c r="I585" s="26"/>
      <c r="J585" s="27"/>
      <c r="K585" s="27"/>
      <c r="L585" s="27"/>
      <c r="M585" s="28"/>
      <c r="N585" s="28"/>
      <c r="O585" s="28"/>
      <c r="P585" s="28"/>
      <c r="Q585" s="29"/>
      <c r="R585" s="26"/>
      <c r="S585" s="26"/>
      <c r="T585" s="26"/>
      <c r="U585" s="28"/>
      <c r="V585" s="26"/>
      <c r="W585" s="26"/>
      <c r="X585" s="26"/>
    </row>
    <row r="586" spans="1:24" ht="41.75" customHeight="1" x14ac:dyDescent="0.15">
      <c r="A586" s="30"/>
      <c r="B586" s="31"/>
      <c r="C586" s="31"/>
      <c r="D586" s="31"/>
      <c r="E586" s="30"/>
      <c r="F586" s="30"/>
      <c r="G586" s="31"/>
      <c r="H586" s="31"/>
      <c r="I586" s="31"/>
      <c r="J586" s="32"/>
      <c r="K586" s="32"/>
      <c r="L586" s="32"/>
      <c r="M586" s="33"/>
      <c r="N586" s="33"/>
      <c r="O586" s="33"/>
      <c r="P586" s="33"/>
      <c r="Q586" s="34"/>
      <c r="R586" s="31"/>
      <c r="S586" s="31"/>
      <c r="T586" s="31"/>
      <c r="U586" s="33"/>
      <c r="V586" s="31"/>
      <c r="W586" s="31"/>
      <c r="X586" s="31"/>
    </row>
    <row r="587" spans="1:24" ht="41.75" customHeight="1" x14ac:dyDescent="0.15">
      <c r="A587" s="30"/>
      <c r="B587" s="31"/>
      <c r="C587" s="31"/>
      <c r="D587" s="31"/>
      <c r="E587" s="30"/>
      <c r="F587" s="30"/>
      <c r="G587" s="31"/>
      <c r="H587" s="31"/>
      <c r="I587" s="31"/>
      <c r="J587" s="32"/>
      <c r="K587" s="32"/>
      <c r="L587" s="32"/>
      <c r="M587" s="33"/>
      <c r="N587" s="33"/>
      <c r="O587" s="33"/>
      <c r="P587" s="33"/>
      <c r="Q587" s="34"/>
      <c r="R587" s="31"/>
      <c r="S587" s="31"/>
      <c r="T587" s="31"/>
      <c r="U587" s="33"/>
      <c r="V587" s="31"/>
      <c r="W587" s="31"/>
      <c r="X587" s="31"/>
    </row>
    <row r="588" spans="1:24" ht="28.25" customHeight="1" x14ac:dyDescent="0.15">
      <c r="A588" s="30"/>
      <c r="B588" s="31"/>
      <c r="C588" s="31"/>
      <c r="D588" s="31"/>
      <c r="E588" s="30"/>
      <c r="F588" s="30"/>
      <c r="G588" s="31"/>
      <c r="H588" s="31"/>
      <c r="I588" s="31"/>
      <c r="J588" s="32"/>
      <c r="K588" s="32"/>
      <c r="L588" s="32"/>
      <c r="M588" s="33"/>
      <c r="N588" s="33"/>
      <c r="O588" s="33"/>
      <c r="P588" s="33"/>
      <c r="Q588" s="34"/>
      <c r="R588" s="31"/>
      <c r="S588" s="31"/>
      <c r="T588" s="31"/>
      <c r="U588" s="33"/>
      <c r="V588" s="31"/>
      <c r="W588" s="31"/>
      <c r="X588" s="31"/>
    </row>
    <row r="589" spans="1:24" ht="41.75" customHeight="1" x14ac:dyDescent="0.15">
      <c r="A589" s="30"/>
      <c r="B589" s="31"/>
      <c r="C589" s="31"/>
      <c r="D589" s="31"/>
      <c r="E589" s="30"/>
      <c r="F589" s="30"/>
      <c r="G589" s="31"/>
      <c r="H589" s="31"/>
      <c r="I589" s="31"/>
      <c r="J589" s="32"/>
      <c r="K589" s="32"/>
      <c r="L589" s="32"/>
      <c r="M589" s="33"/>
      <c r="N589" s="33"/>
      <c r="O589" s="33"/>
      <c r="P589" s="33"/>
      <c r="Q589" s="34"/>
      <c r="R589" s="31"/>
      <c r="S589" s="31"/>
      <c r="T589" s="31"/>
      <c r="U589" s="33"/>
      <c r="V589" s="31"/>
      <c r="W589" s="31"/>
      <c r="X589" s="31"/>
    </row>
    <row r="590" spans="1:24" ht="41.75" customHeight="1" x14ac:dyDescent="0.15">
      <c r="A590" s="30"/>
      <c r="B590" s="31"/>
      <c r="C590" s="31"/>
      <c r="D590" s="31"/>
      <c r="E590" s="30"/>
      <c r="F590" s="30"/>
      <c r="G590" s="31"/>
      <c r="H590" s="31"/>
      <c r="I590" s="31"/>
      <c r="J590" s="32"/>
      <c r="K590" s="32"/>
      <c r="L590" s="32"/>
      <c r="M590" s="33"/>
      <c r="N590" s="33"/>
      <c r="O590" s="33"/>
      <c r="P590" s="33"/>
      <c r="Q590" s="34"/>
      <c r="R590" s="31"/>
      <c r="S590" s="31"/>
      <c r="T590" s="31"/>
      <c r="U590" s="33"/>
      <c r="V590" s="31"/>
      <c r="W590" s="31"/>
      <c r="X590" s="31"/>
    </row>
    <row r="591" spans="1:24" ht="28.25" customHeight="1" x14ac:dyDescent="0.15">
      <c r="A591" s="30"/>
      <c r="B591" s="31"/>
      <c r="C591" s="31"/>
      <c r="D591" s="31"/>
      <c r="E591" s="30"/>
      <c r="F591" s="30"/>
      <c r="G591" s="31"/>
      <c r="H591" s="31"/>
      <c r="I591" s="31"/>
      <c r="J591" s="32"/>
      <c r="K591" s="32"/>
      <c r="L591" s="32"/>
      <c r="M591" s="33"/>
      <c r="N591" s="33"/>
      <c r="O591" s="33"/>
      <c r="P591" s="33"/>
      <c r="Q591" s="34"/>
      <c r="R591" s="31"/>
      <c r="S591" s="31"/>
      <c r="T591" s="31"/>
      <c r="U591" s="33"/>
      <c r="V591" s="31"/>
      <c r="W591" s="31"/>
      <c r="X591" s="31"/>
    </row>
    <row r="592" spans="1:24" ht="41.75" customHeight="1" x14ac:dyDescent="0.15">
      <c r="A592" s="30"/>
      <c r="B592" s="31"/>
      <c r="C592" s="31"/>
      <c r="D592" s="31"/>
      <c r="E592" s="30"/>
      <c r="F592" s="30"/>
      <c r="G592" s="31"/>
      <c r="H592" s="31"/>
      <c r="I592" s="31"/>
      <c r="J592" s="32"/>
      <c r="K592" s="32"/>
      <c r="L592" s="32"/>
      <c r="M592" s="33"/>
      <c r="N592" s="33"/>
      <c r="O592" s="33"/>
      <c r="P592" s="33"/>
      <c r="Q592" s="34"/>
      <c r="R592" s="31"/>
      <c r="S592" s="31"/>
      <c r="T592" s="31"/>
      <c r="U592" s="33"/>
      <c r="V592" s="31"/>
      <c r="W592" s="31"/>
      <c r="X592" s="31"/>
    </row>
    <row r="593" spans="1:24" ht="28.25" customHeight="1" x14ac:dyDescent="0.15">
      <c r="A593" s="30"/>
      <c r="B593" s="31"/>
      <c r="C593" s="31"/>
      <c r="D593" s="31"/>
      <c r="E593" s="30"/>
      <c r="F593" s="30"/>
      <c r="G593" s="31"/>
      <c r="H593" s="31"/>
      <c r="I593" s="31"/>
      <c r="J593" s="32"/>
      <c r="K593" s="32"/>
      <c r="L593" s="32"/>
      <c r="M593" s="33"/>
      <c r="N593" s="33"/>
      <c r="O593" s="33"/>
      <c r="P593" s="33"/>
      <c r="Q593" s="34"/>
      <c r="R593" s="31"/>
      <c r="S593" s="31"/>
      <c r="T593" s="31"/>
      <c r="U593" s="33"/>
      <c r="V593" s="31"/>
      <c r="W593" s="31"/>
      <c r="X593" s="31"/>
    </row>
    <row r="594" spans="1:24" ht="28.25" customHeight="1" x14ac:dyDescent="0.15">
      <c r="A594" s="30"/>
      <c r="B594" s="31"/>
      <c r="C594" s="31"/>
      <c r="D594" s="31"/>
      <c r="E594" s="30"/>
      <c r="F594" s="30"/>
      <c r="G594" s="31"/>
      <c r="H594" s="31"/>
      <c r="I594" s="31"/>
      <c r="J594" s="32"/>
      <c r="K594" s="32"/>
      <c r="L594" s="32"/>
      <c r="M594" s="33"/>
      <c r="N594" s="33"/>
      <c r="O594" s="33"/>
      <c r="P594" s="33"/>
      <c r="Q594" s="34"/>
      <c r="R594" s="31"/>
      <c r="S594" s="31"/>
      <c r="T594" s="31"/>
      <c r="U594" s="33"/>
      <c r="V594" s="31"/>
      <c r="W594" s="31"/>
      <c r="X594" s="31"/>
    </row>
    <row r="595" spans="1:24" ht="28.25" customHeight="1" x14ac:dyDescent="0.15">
      <c r="A595" s="30"/>
      <c r="B595" s="31"/>
      <c r="C595" s="31"/>
      <c r="D595" s="31"/>
      <c r="E595" s="30"/>
      <c r="F595" s="30"/>
      <c r="G595" s="31"/>
      <c r="H595" s="31"/>
      <c r="I595" s="31"/>
      <c r="J595" s="32"/>
      <c r="K595" s="32"/>
      <c r="L595" s="32"/>
      <c r="M595" s="33"/>
      <c r="N595" s="33"/>
      <c r="O595" s="33"/>
      <c r="P595" s="33"/>
      <c r="Q595" s="34"/>
      <c r="R595" s="31"/>
      <c r="S595" s="31"/>
      <c r="T595" s="31"/>
      <c r="U595" s="33"/>
      <c r="V595" s="31"/>
      <c r="W595" s="31"/>
      <c r="X595" s="31"/>
    </row>
    <row r="596" spans="1:24" ht="41.75" customHeight="1" x14ac:dyDescent="0.15">
      <c r="A596" s="30"/>
      <c r="B596" s="31"/>
      <c r="C596" s="31"/>
      <c r="D596" s="31"/>
      <c r="E596" s="30"/>
      <c r="F596" s="30"/>
      <c r="G596" s="31"/>
      <c r="H596" s="31"/>
      <c r="I596" s="31"/>
      <c r="J596" s="32"/>
      <c r="K596" s="32"/>
      <c r="L596" s="32"/>
      <c r="M596" s="33"/>
      <c r="N596" s="33"/>
      <c r="O596" s="33"/>
      <c r="P596" s="33"/>
      <c r="Q596" s="34"/>
      <c r="R596" s="31"/>
      <c r="S596" s="31"/>
      <c r="T596" s="31"/>
      <c r="U596" s="33"/>
      <c r="V596" s="31"/>
      <c r="W596" s="31"/>
      <c r="X596" s="31"/>
    </row>
    <row r="597" spans="1:24" ht="41.75" customHeight="1" x14ac:dyDescent="0.15">
      <c r="A597" s="30"/>
      <c r="B597" s="31"/>
      <c r="C597" s="31"/>
      <c r="D597" s="31"/>
      <c r="E597" s="30"/>
      <c r="F597" s="30"/>
      <c r="G597" s="31"/>
      <c r="H597" s="31"/>
      <c r="I597" s="31"/>
      <c r="J597" s="32"/>
      <c r="K597" s="32"/>
      <c r="L597" s="32"/>
      <c r="M597" s="33"/>
      <c r="N597" s="33"/>
      <c r="O597" s="33"/>
      <c r="P597" s="33"/>
      <c r="Q597" s="34"/>
      <c r="R597" s="31"/>
      <c r="S597" s="31"/>
      <c r="T597" s="31"/>
      <c r="U597" s="33"/>
      <c r="V597" s="31"/>
      <c r="W597" s="31"/>
      <c r="X597" s="31"/>
    </row>
    <row r="598" spans="1:24" ht="28.25" customHeight="1" x14ac:dyDescent="0.15">
      <c r="A598" s="25"/>
      <c r="B598" s="26"/>
      <c r="C598" s="26"/>
      <c r="D598" s="26"/>
      <c r="E598" s="25"/>
      <c r="F598" s="25"/>
      <c r="G598" s="26"/>
      <c r="H598" s="26"/>
      <c r="I598" s="26"/>
      <c r="J598" s="27"/>
      <c r="K598" s="27"/>
      <c r="L598" s="27"/>
      <c r="M598" s="28"/>
      <c r="N598" s="28"/>
      <c r="O598" s="28"/>
      <c r="P598" s="28"/>
      <c r="Q598" s="29"/>
      <c r="R598" s="26"/>
      <c r="S598" s="26"/>
      <c r="T598" s="26"/>
      <c r="U598" s="28"/>
      <c r="V598" s="26"/>
      <c r="W598" s="26"/>
      <c r="X598" s="26"/>
    </row>
    <row r="599" spans="1:24" ht="28.25" customHeight="1" x14ac:dyDescent="0.15">
      <c r="A599" s="25"/>
      <c r="B599" s="26"/>
      <c r="C599" s="26"/>
      <c r="D599" s="26"/>
      <c r="E599" s="25"/>
      <c r="F599" s="25"/>
      <c r="G599" s="26"/>
      <c r="H599" s="26"/>
      <c r="I599" s="26"/>
      <c r="J599" s="27"/>
      <c r="K599" s="27"/>
      <c r="L599" s="27"/>
      <c r="M599" s="28"/>
      <c r="N599" s="28"/>
      <c r="O599" s="28"/>
      <c r="P599" s="28"/>
      <c r="Q599" s="29"/>
      <c r="R599" s="26"/>
      <c r="S599" s="26"/>
      <c r="T599" s="26"/>
      <c r="U599" s="28"/>
      <c r="V599" s="26"/>
      <c r="W599" s="26"/>
      <c r="X599" s="26"/>
    </row>
    <row r="600" spans="1:24" ht="28.25" customHeight="1" x14ac:dyDescent="0.15">
      <c r="A600" s="30"/>
      <c r="B600" s="31"/>
      <c r="C600" s="31"/>
      <c r="D600" s="31"/>
      <c r="E600" s="30"/>
      <c r="F600" s="30"/>
      <c r="G600" s="31"/>
      <c r="H600" s="31"/>
      <c r="I600" s="31"/>
      <c r="J600" s="32"/>
      <c r="K600" s="32"/>
      <c r="L600" s="32"/>
      <c r="M600" s="33"/>
      <c r="N600" s="33"/>
      <c r="O600" s="33"/>
      <c r="P600" s="33"/>
      <c r="Q600" s="34"/>
      <c r="R600" s="31"/>
      <c r="S600" s="31"/>
      <c r="T600" s="31"/>
      <c r="U600" s="33"/>
      <c r="V600" s="31"/>
      <c r="W600" s="31"/>
      <c r="X600" s="31"/>
    </row>
    <row r="601" spans="1:24" ht="28.25" customHeight="1" x14ac:dyDescent="0.15">
      <c r="A601" s="30"/>
      <c r="B601" s="31"/>
      <c r="C601" s="31"/>
      <c r="D601" s="31"/>
      <c r="E601" s="30"/>
      <c r="F601" s="30"/>
      <c r="G601" s="31"/>
      <c r="H601" s="31"/>
      <c r="I601" s="31"/>
      <c r="J601" s="32"/>
      <c r="K601" s="32"/>
      <c r="L601" s="32"/>
      <c r="M601" s="33"/>
      <c r="N601" s="33"/>
      <c r="O601" s="33"/>
      <c r="P601" s="33"/>
      <c r="Q601" s="34"/>
      <c r="R601" s="31"/>
      <c r="S601" s="31"/>
      <c r="T601" s="31"/>
      <c r="U601" s="33"/>
      <c r="V601" s="31"/>
      <c r="W601" s="31"/>
      <c r="X601" s="31"/>
    </row>
    <row r="602" spans="1:24" ht="28.25" customHeight="1" x14ac:dyDescent="0.15">
      <c r="A602" s="25"/>
      <c r="B602" s="26"/>
      <c r="C602" s="26"/>
      <c r="D602" s="26"/>
      <c r="E602" s="25"/>
      <c r="F602" s="25"/>
      <c r="G602" s="26"/>
      <c r="H602" s="26"/>
      <c r="I602" s="26"/>
      <c r="J602" s="27"/>
      <c r="K602" s="27"/>
      <c r="L602" s="27"/>
      <c r="M602" s="28"/>
      <c r="N602" s="28"/>
      <c r="O602" s="28"/>
      <c r="P602" s="28"/>
      <c r="Q602" s="29"/>
      <c r="R602" s="26"/>
      <c r="S602" s="26"/>
      <c r="T602" s="26"/>
      <c r="U602" s="28"/>
      <c r="V602" s="26"/>
      <c r="W602" s="26"/>
      <c r="X602" s="26"/>
    </row>
    <row r="603" spans="1:24" ht="28.25" customHeight="1" x14ac:dyDescent="0.15">
      <c r="A603" s="25"/>
      <c r="B603" s="26"/>
      <c r="C603" s="26"/>
      <c r="D603" s="26"/>
      <c r="E603" s="25"/>
      <c r="F603" s="25"/>
      <c r="G603" s="26"/>
      <c r="H603" s="26"/>
      <c r="I603" s="26"/>
      <c r="J603" s="27"/>
      <c r="K603" s="27"/>
      <c r="L603" s="27"/>
      <c r="M603" s="28"/>
      <c r="N603" s="28"/>
      <c r="O603" s="28"/>
      <c r="P603" s="28"/>
      <c r="Q603" s="29"/>
      <c r="R603" s="26"/>
      <c r="S603" s="26"/>
      <c r="T603" s="26"/>
      <c r="U603" s="28"/>
      <c r="V603" s="26"/>
      <c r="W603" s="26"/>
      <c r="X603" s="26"/>
    </row>
    <row r="604" spans="1:24" ht="28.25" customHeight="1" x14ac:dyDescent="0.15">
      <c r="A604" s="30"/>
      <c r="B604" s="31"/>
      <c r="C604" s="31"/>
      <c r="D604" s="31"/>
      <c r="E604" s="30"/>
      <c r="F604" s="30"/>
      <c r="G604" s="31"/>
      <c r="H604" s="31"/>
      <c r="I604" s="31"/>
      <c r="J604" s="32"/>
      <c r="K604" s="32"/>
      <c r="L604" s="32"/>
      <c r="M604" s="33"/>
      <c r="N604" s="33"/>
      <c r="O604" s="33"/>
      <c r="P604" s="33"/>
      <c r="Q604" s="34"/>
      <c r="R604" s="31"/>
      <c r="S604" s="31"/>
      <c r="T604" s="31"/>
      <c r="U604" s="33"/>
      <c r="V604" s="31"/>
      <c r="W604" s="31"/>
      <c r="X604" s="31"/>
    </row>
    <row r="605" spans="1:24" ht="28.25" customHeight="1" x14ac:dyDescent="0.15">
      <c r="A605" s="25"/>
      <c r="B605" s="26"/>
      <c r="C605" s="26"/>
      <c r="D605" s="26"/>
      <c r="E605" s="25"/>
      <c r="F605" s="25"/>
      <c r="G605" s="26"/>
      <c r="H605" s="26"/>
      <c r="I605" s="26"/>
      <c r="J605" s="27"/>
      <c r="K605" s="27"/>
      <c r="L605" s="27"/>
      <c r="M605" s="28"/>
      <c r="N605" s="28"/>
      <c r="O605" s="28"/>
      <c r="P605" s="28"/>
      <c r="Q605" s="29"/>
      <c r="R605" s="26"/>
      <c r="S605" s="26"/>
      <c r="T605" s="26"/>
      <c r="U605" s="28"/>
      <c r="V605" s="26"/>
      <c r="W605" s="26"/>
      <c r="X605" s="26"/>
    </row>
    <row r="606" spans="1:24" ht="28.25" customHeight="1" x14ac:dyDescent="0.15">
      <c r="A606" s="30"/>
      <c r="B606" s="31"/>
      <c r="C606" s="31"/>
      <c r="D606" s="31"/>
      <c r="E606" s="30"/>
      <c r="F606" s="30"/>
      <c r="G606" s="31"/>
      <c r="H606" s="31"/>
      <c r="I606" s="31"/>
      <c r="J606" s="32"/>
      <c r="K606" s="32"/>
      <c r="L606" s="32"/>
      <c r="M606" s="33"/>
      <c r="N606" s="33"/>
      <c r="O606" s="33"/>
      <c r="P606" s="33"/>
      <c r="Q606" s="34"/>
      <c r="R606" s="31"/>
      <c r="S606" s="31"/>
      <c r="T606" s="31"/>
      <c r="U606" s="33"/>
      <c r="V606" s="31"/>
      <c r="W606" s="31"/>
      <c r="X606" s="31"/>
    </row>
    <row r="607" spans="1:24" ht="28.25" customHeight="1" x14ac:dyDescent="0.15">
      <c r="A607" s="30"/>
      <c r="B607" s="31"/>
      <c r="C607" s="31"/>
      <c r="D607" s="31"/>
      <c r="E607" s="30"/>
      <c r="F607" s="30"/>
      <c r="G607" s="31"/>
      <c r="H607" s="31"/>
      <c r="I607" s="31"/>
      <c r="J607" s="32"/>
      <c r="K607" s="32"/>
      <c r="L607" s="32"/>
      <c r="M607" s="33"/>
      <c r="N607" s="33"/>
      <c r="O607" s="33"/>
      <c r="P607" s="33"/>
      <c r="Q607" s="34"/>
      <c r="R607" s="31"/>
      <c r="S607" s="31"/>
      <c r="T607" s="31"/>
      <c r="U607" s="33"/>
      <c r="V607" s="31"/>
      <c r="W607" s="31"/>
      <c r="X607" s="31"/>
    </row>
    <row r="608" spans="1:24" ht="28.25" customHeight="1" x14ac:dyDescent="0.15">
      <c r="A608" s="25"/>
      <c r="B608" s="26"/>
      <c r="C608" s="26"/>
      <c r="D608" s="26"/>
      <c r="E608" s="25"/>
      <c r="F608" s="25"/>
      <c r="G608" s="26"/>
      <c r="H608" s="26"/>
      <c r="I608" s="26"/>
      <c r="J608" s="27"/>
      <c r="K608" s="27"/>
      <c r="L608" s="27"/>
      <c r="M608" s="28"/>
      <c r="N608" s="28"/>
      <c r="O608" s="28"/>
      <c r="P608" s="28"/>
      <c r="Q608" s="29"/>
      <c r="R608" s="26"/>
      <c r="S608" s="26"/>
      <c r="T608" s="26"/>
      <c r="U608" s="28"/>
      <c r="V608" s="26"/>
      <c r="W608" s="26"/>
      <c r="X608" s="26"/>
    </row>
    <row r="609" spans="1:24" ht="41.75" customHeight="1" x14ac:dyDescent="0.15">
      <c r="A609" s="25"/>
      <c r="B609" s="26"/>
      <c r="C609" s="26"/>
      <c r="D609" s="26"/>
      <c r="E609" s="25"/>
      <c r="F609" s="25"/>
      <c r="G609" s="26"/>
      <c r="H609" s="26"/>
      <c r="I609" s="26"/>
      <c r="J609" s="27"/>
      <c r="K609" s="27"/>
      <c r="L609" s="27"/>
      <c r="M609" s="28"/>
      <c r="N609" s="28"/>
      <c r="O609" s="28"/>
      <c r="P609" s="28"/>
      <c r="Q609" s="29"/>
      <c r="R609" s="26"/>
      <c r="S609" s="26"/>
      <c r="T609" s="26"/>
      <c r="U609" s="28"/>
      <c r="V609" s="26"/>
      <c r="W609" s="26"/>
      <c r="X609" s="26"/>
    </row>
    <row r="610" spans="1:24" ht="41.75" customHeight="1" x14ac:dyDescent="0.15">
      <c r="A610" s="25"/>
      <c r="B610" s="26"/>
      <c r="C610" s="26"/>
      <c r="D610" s="26"/>
      <c r="E610" s="25"/>
      <c r="F610" s="25"/>
      <c r="G610" s="26"/>
      <c r="H610" s="26"/>
      <c r="I610" s="26"/>
      <c r="J610" s="27"/>
      <c r="K610" s="27"/>
      <c r="L610" s="27"/>
      <c r="M610" s="28"/>
      <c r="N610" s="28"/>
      <c r="O610" s="28"/>
      <c r="P610" s="28"/>
      <c r="Q610" s="29"/>
      <c r="R610" s="26"/>
      <c r="S610" s="26"/>
      <c r="T610" s="26"/>
      <c r="U610" s="28"/>
      <c r="V610" s="26"/>
      <c r="W610" s="26"/>
      <c r="X610" s="26"/>
    </row>
    <row r="611" spans="1:24" ht="28.25" customHeight="1" x14ac:dyDescent="0.15">
      <c r="A611" s="30"/>
      <c r="B611" s="31"/>
      <c r="C611" s="31"/>
      <c r="D611" s="31"/>
      <c r="E611" s="30"/>
      <c r="F611" s="30"/>
      <c r="G611" s="31"/>
      <c r="H611" s="31"/>
      <c r="I611" s="31"/>
      <c r="J611" s="32"/>
      <c r="K611" s="32"/>
      <c r="L611" s="32"/>
      <c r="M611" s="33"/>
      <c r="N611" s="33"/>
      <c r="O611" s="33"/>
      <c r="P611" s="33"/>
      <c r="Q611" s="34"/>
      <c r="R611" s="31"/>
      <c r="S611" s="31"/>
      <c r="T611" s="31"/>
      <c r="U611" s="33"/>
      <c r="V611" s="31"/>
      <c r="W611" s="31"/>
      <c r="X611" s="31"/>
    </row>
    <row r="612" spans="1:24" ht="28.25" customHeight="1" x14ac:dyDescent="0.15">
      <c r="A612" s="30"/>
      <c r="B612" s="31"/>
      <c r="C612" s="31"/>
      <c r="D612" s="31"/>
      <c r="E612" s="30"/>
      <c r="F612" s="30"/>
      <c r="G612" s="31"/>
      <c r="H612" s="31"/>
      <c r="I612" s="31"/>
      <c r="J612" s="32"/>
      <c r="K612" s="32"/>
      <c r="L612" s="32"/>
      <c r="M612" s="33"/>
      <c r="N612" s="33"/>
      <c r="O612" s="33"/>
      <c r="P612" s="33"/>
      <c r="Q612" s="34"/>
      <c r="R612" s="31"/>
      <c r="S612" s="31"/>
      <c r="T612" s="31"/>
      <c r="U612" s="33"/>
      <c r="V612" s="31"/>
      <c r="W612" s="31"/>
      <c r="X612" s="31"/>
    </row>
    <row r="613" spans="1:24" ht="28.25" customHeight="1" x14ac:dyDescent="0.15">
      <c r="A613" s="30"/>
      <c r="B613" s="31"/>
      <c r="C613" s="31"/>
      <c r="D613" s="31"/>
      <c r="E613" s="30"/>
      <c r="F613" s="30"/>
      <c r="G613" s="31"/>
      <c r="H613" s="31"/>
      <c r="I613" s="31"/>
      <c r="J613" s="32"/>
      <c r="K613" s="32"/>
      <c r="L613" s="32"/>
      <c r="M613" s="33"/>
      <c r="N613" s="33"/>
      <c r="O613" s="33"/>
      <c r="P613" s="33"/>
      <c r="Q613" s="34"/>
      <c r="R613" s="31"/>
      <c r="S613" s="31"/>
      <c r="T613" s="31"/>
      <c r="U613" s="33"/>
      <c r="V613" s="31"/>
      <c r="W613" s="31"/>
      <c r="X613" s="31"/>
    </row>
    <row r="614" spans="1:24" ht="28.25" customHeight="1" x14ac:dyDescent="0.15">
      <c r="A614" s="30"/>
      <c r="B614" s="31"/>
      <c r="C614" s="31"/>
      <c r="D614" s="31"/>
      <c r="E614" s="30"/>
      <c r="F614" s="30"/>
      <c r="G614" s="31"/>
      <c r="H614" s="31"/>
      <c r="I614" s="31"/>
      <c r="J614" s="32"/>
      <c r="K614" s="32"/>
      <c r="L614" s="32"/>
      <c r="M614" s="33"/>
      <c r="N614" s="33"/>
      <c r="O614" s="33"/>
      <c r="P614" s="33"/>
      <c r="Q614" s="34"/>
      <c r="R614" s="31"/>
      <c r="S614" s="31"/>
      <c r="T614" s="31"/>
      <c r="U614" s="33"/>
      <c r="V614" s="31"/>
      <c r="W614" s="31"/>
      <c r="X614" s="31"/>
    </row>
    <row r="615" spans="1:24" ht="28.25" customHeight="1" x14ac:dyDescent="0.15">
      <c r="A615" s="25"/>
      <c r="B615" s="26"/>
      <c r="C615" s="26"/>
      <c r="D615" s="26"/>
      <c r="E615" s="25"/>
      <c r="F615" s="25"/>
      <c r="G615" s="26"/>
      <c r="H615" s="26"/>
      <c r="I615" s="26"/>
      <c r="J615" s="27"/>
      <c r="K615" s="27"/>
      <c r="L615" s="27"/>
      <c r="M615" s="28"/>
      <c r="N615" s="28"/>
      <c r="O615" s="28"/>
      <c r="P615" s="28"/>
      <c r="Q615" s="29"/>
      <c r="R615" s="26"/>
      <c r="S615" s="26"/>
      <c r="T615" s="26"/>
      <c r="U615" s="28"/>
      <c r="V615" s="26"/>
      <c r="W615" s="26"/>
      <c r="X615" s="26"/>
    </row>
    <row r="616" spans="1:24" ht="41.75" customHeight="1" x14ac:dyDescent="0.15">
      <c r="A616" s="30"/>
      <c r="B616" s="31"/>
      <c r="C616" s="31"/>
      <c r="D616" s="31"/>
      <c r="E616" s="30"/>
      <c r="F616" s="30"/>
      <c r="G616" s="31"/>
      <c r="H616" s="31"/>
      <c r="I616" s="31"/>
      <c r="J616" s="32"/>
      <c r="K616" s="32"/>
      <c r="L616" s="32"/>
      <c r="M616" s="33"/>
      <c r="N616" s="33"/>
      <c r="O616" s="33"/>
      <c r="P616" s="33"/>
      <c r="Q616" s="34"/>
      <c r="R616" s="31"/>
      <c r="S616" s="31"/>
      <c r="T616" s="31"/>
      <c r="U616" s="33"/>
      <c r="V616" s="31"/>
      <c r="W616" s="31"/>
      <c r="X616" s="31"/>
    </row>
    <row r="617" spans="1:24" ht="41.75" customHeight="1" x14ac:dyDescent="0.15">
      <c r="A617" s="30"/>
      <c r="B617" s="31"/>
      <c r="C617" s="31"/>
      <c r="D617" s="31"/>
      <c r="E617" s="30"/>
      <c r="F617" s="30"/>
      <c r="G617" s="31"/>
      <c r="H617" s="31"/>
      <c r="I617" s="31"/>
      <c r="J617" s="32"/>
      <c r="K617" s="32"/>
      <c r="L617" s="32"/>
      <c r="M617" s="33"/>
      <c r="N617" s="33"/>
      <c r="O617" s="33"/>
      <c r="P617" s="33"/>
      <c r="Q617" s="34"/>
      <c r="R617" s="31"/>
      <c r="S617" s="31"/>
      <c r="T617" s="31"/>
      <c r="U617" s="33"/>
      <c r="V617" s="31"/>
      <c r="W617" s="31"/>
      <c r="X617" s="31"/>
    </row>
    <row r="618" spans="1:24" ht="28.25" customHeight="1" x14ac:dyDescent="0.15">
      <c r="A618" s="30"/>
      <c r="B618" s="31"/>
      <c r="C618" s="31"/>
      <c r="D618" s="31"/>
      <c r="E618" s="30"/>
      <c r="F618" s="30"/>
      <c r="G618" s="31"/>
      <c r="H618" s="31"/>
      <c r="I618" s="31"/>
      <c r="J618" s="32"/>
      <c r="K618" s="32"/>
      <c r="L618" s="32"/>
      <c r="M618" s="33"/>
      <c r="N618" s="33"/>
      <c r="O618" s="33"/>
      <c r="P618" s="33"/>
      <c r="Q618" s="34"/>
      <c r="R618" s="31"/>
      <c r="S618" s="31"/>
      <c r="T618" s="31"/>
      <c r="U618" s="33"/>
      <c r="V618" s="31"/>
      <c r="W618" s="31"/>
      <c r="X618" s="31"/>
    </row>
    <row r="619" spans="1:24" ht="41.75" customHeight="1" x14ac:dyDescent="0.15">
      <c r="A619" s="30"/>
      <c r="B619" s="31"/>
      <c r="C619" s="31"/>
      <c r="D619" s="31"/>
      <c r="E619" s="30"/>
      <c r="F619" s="30"/>
      <c r="G619" s="31"/>
      <c r="H619" s="31"/>
      <c r="I619" s="31"/>
      <c r="J619" s="32"/>
      <c r="K619" s="32"/>
      <c r="L619" s="32"/>
      <c r="M619" s="33"/>
      <c r="N619" s="33"/>
      <c r="O619" s="33"/>
      <c r="P619" s="33"/>
      <c r="Q619" s="34"/>
      <c r="R619" s="31"/>
      <c r="S619" s="31"/>
      <c r="T619" s="31"/>
      <c r="U619" s="33"/>
      <c r="V619" s="31"/>
      <c r="W619" s="31"/>
      <c r="X619" s="31"/>
    </row>
    <row r="620" spans="1:24" ht="41.75" customHeight="1" x14ac:dyDescent="0.15">
      <c r="A620" s="30"/>
      <c r="B620" s="31"/>
      <c r="C620" s="31"/>
      <c r="D620" s="31"/>
      <c r="E620" s="30"/>
      <c r="F620" s="30"/>
      <c r="G620" s="31"/>
      <c r="H620" s="31"/>
      <c r="I620" s="31"/>
      <c r="J620" s="32"/>
      <c r="K620" s="32"/>
      <c r="L620" s="32"/>
      <c r="M620" s="33"/>
      <c r="N620" s="33"/>
      <c r="O620" s="33"/>
      <c r="P620" s="33"/>
      <c r="Q620" s="34"/>
      <c r="R620" s="31"/>
      <c r="S620" s="31"/>
      <c r="T620" s="31"/>
      <c r="U620" s="33"/>
      <c r="V620" s="31"/>
      <c r="W620" s="31"/>
      <c r="X620" s="31"/>
    </row>
    <row r="621" spans="1:24" ht="28.25" customHeight="1" x14ac:dyDescent="0.15">
      <c r="A621" s="30"/>
      <c r="B621" s="31"/>
      <c r="C621" s="31"/>
      <c r="D621" s="31"/>
      <c r="E621" s="30"/>
      <c r="F621" s="30"/>
      <c r="G621" s="31"/>
      <c r="H621" s="31"/>
      <c r="I621" s="31"/>
      <c r="J621" s="32"/>
      <c r="K621" s="32"/>
      <c r="L621" s="32"/>
      <c r="M621" s="33"/>
      <c r="N621" s="33"/>
      <c r="O621" s="33"/>
      <c r="P621" s="33"/>
      <c r="Q621" s="34"/>
      <c r="R621" s="31"/>
      <c r="S621" s="31"/>
      <c r="T621" s="31"/>
      <c r="U621" s="33"/>
      <c r="V621" s="31"/>
      <c r="W621" s="31"/>
      <c r="X621" s="31"/>
    </row>
    <row r="622" spans="1:24" ht="41.75" customHeight="1" x14ac:dyDescent="0.15">
      <c r="A622" s="30"/>
      <c r="B622" s="31"/>
      <c r="C622" s="31"/>
      <c r="D622" s="31"/>
      <c r="E622" s="30"/>
      <c r="F622" s="30"/>
      <c r="G622" s="31"/>
      <c r="H622" s="31"/>
      <c r="I622" s="31"/>
      <c r="J622" s="32"/>
      <c r="K622" s="32"/>
      <c r="L622" s="32"/>
      <c r="M622" s="33"/>
      <c r="N622" s="33"/>
      <c r="O622" s="33"/>
      <c r="P622" s="33"/>
      <c r="Q622" s="34"/>
      <c r="R622" s="31"/>
      <c r="S622" s="31"/>
      <c r="T622" s="31"/>
      <c r="U622" s="33"/>
      <c r="V622" s="31"/>
      <c r="W622" s="31"/>
      <c r="X622" s="31"/>
    </row>
    <row r="623" spans="1:24" ht="28.25" customHeight="1" x14ac:dyDescent="0.15">
      <c r="A623" s="30"/>
      <c r="B623" s="31"/>
      <c r="C623" s="31"/>
      <c r="D623" s="31"/>
      <c r="E623" s="30"/>
      <c r="F623" s="30"/>
      <c r="G623" s="31"/>
      <c r="H623" s="31"/>
      <c r="I623" s="31"/>
      <c r="J623" s="32"/>
      <c r="K623" s="32"/>
      <c r="L623" s="32"/>
      <c r="M623" s="33"/>
      <c r="N623" s="33"/>
      <c r="O623" s="33"/>
      <c r="P623" s="33"/>
      <c r="Q623" s="34"/>
      <c r="R623" s="31"/>
      <c r="S623" s="31"/>
      <c r="T623" s="31"/>
      <c r="U623" s="33"/>
      <c r="V623" s="31"/>
      <c r="W623" s="31"/>
      <c r="X623" s="31"/>
    </row>
    <row r="624" spans="1:24" ht="28.25" customHeight="1" x14ac:dyDescent="0.15">
      <c r="A624" s="30"/>
      <c r="B624" s="31"/>
      <c r="C624" s="31"/>
      <c r="D624" s="31"/>
      <c r="E624" s="30"/>
      <c r="F624" s="30"/>
      <c r="G624" s="31"/>
      <c r="H624" s="31"/>
      <c r="I624" s="31"/>
      <c r="J624" s="32"/>
      <c r="K624" s="32"/>
      <c r="L624" s="32"/>
      <c r="M624" s="33"/>
      <c r="N624" s="33"/>
      <c r="O624" s="33"/>
      <c r="P624" s="33"/>
      <c r="Q624" s="34"/>
      <c r="R624" s="31"/>
      <c r="S624" s="31"/>
      <c r="T624" s="31"/>
      <c r="U624" s="33"/>
      <c r="V624" s="31"/>
      <c r="W624" s="31"/>
      <c r="X624" s="31"/>
    </row>
    <row r="625" spans="1:24" ht="28.25" customHeight="1" x14ac:dyDescent="0.15">
      <c r="A625" s="30"/>
      <c r="B625" s="31"/>
      <c r="C625" s="31"/>
      <c r="D625" s="31"/>
      <c r="E625" s="30"/>
      <c r="F625" s="30"/>
      <c r="G625" s="31"/>
      <c r="H625" s="31"/>
      <c r="I625" s="31"/>
      <c r="J625" s="32"/>
      <c r="K625" s="32"/>
      <c r="L625" s="32"/>
      <c r="M625" s="33"/>
      <c r="N625" s="33"/>
      <c r="O625" s="33"/>
      <c r="P625" s="33"/>
      <c r="Q625" s="34"/>
      <c r="R625" s="31"/>
      <c r="S625" s="31"/>
      <c r="T625" s="31"/>
      <c r="U625" s="33"/>
      <c r="V625" s="31"/>
      <c r="W625" s="31"/>
      <c r="X625" s="31"/>
    </row>
    <row r="626" spans="1:24" ht="41.75" customHeight="1" x14ac:dyDescent="0.15">
      <c r="A626" s="30"/>
      <c r="B626" s="31"/>
      <c r="C626" s="31"/>
      <c r="D626" s="31"/>
      <c r="E626" s="30"/>
      <c r="F626" s="30"/>
      <c r="G626" s="31"/>
      <c r="H626" s="31"/>
      <c r="I626" s="31"/>
      <c r="J626" s="32"/>
      <c r="K626" s="32"/>
      <c r="L626" s="32"/>
      <c r="M626" s="33"/>
      <c r="N626" s="33"/>
      <c r="O626" s="33"/>
      <c r="P626" s="33"/>
      <c r="Q626" s="34"/>
      <c r="R626" s="31"/>
      <c r="S626" s="31"/>
      <c r="T626" s="31"/>
      <c r="U626" s="33"/>
      <c r="V626" s="31"/>
      <c r="W626" s="31"/>
      <c r="X626" s="31"/>
    </row>
    <row r="627" spans="1:24" ht="41.75" customHeight="1" x14ac:dyDescent="0.15">
      <c r="A627" s="30"/>
      <c r="B627" s="31"/>
      <c r="C627" s="31"/>
      <c r="D627" s="31"/>
      <c r="E627" s="30"/>
      <c r="F627" s="30"/>
      <c r="G627" s="31"/>
      <c r="H627" s="31"/>
      <c r="I627" s="31"/>
      <c r="J627" s="32"/>
      <c r="K627" s="32"/>
      <c r="L627" s="32"/>
      <c r="M627" s="33"/>
      <c r="N627" s="33"/>
      <c r="O627" s="33"/>
      <c r="P627" s="33"/>
      <c r="Q627" s="34"/>
      <c r="R627" s="31"/>
      <c r="S627" s="31"/>
      <c r="T627" s="31"/>
      <c r="U627" s="33"/>
      <c r="V627" s="31"/>
      <c r="W627" s="31"/>
      <c r="X627" s="31"/>
    </row>
    <row r="628" spans="1:24" ht="28.25" customHeight="1" x14ac:dyDescent="0.15">
      <c r="A628" s="25"/>
      <c r="B628" s="26"/>
      <c r="C628" s="26"/>
      <c r="D628" s="26"/>
      <c r="E628" s="25"/>
      <c r="F628" s="25"/>
      <c r="G628" s="26"/>
      <c r="H628" s="26"/>
      <c r="I628" s="26"/>
      <c r="J628" s="27"/>
      <c r="K628" s="27"/>
      <c r="L628" s="27"/>
      <c r="M628" s="28"/>
      <c r="N628" s="28"/>
      <c r="O628" s="28"/>
      <c r="P628" s="28"/>
      <c r="Q628" s="29"/>
      <c r="R628" s="26"/>
      <c r="S628" s="26"/>
      <c r="T628" s="26"/>
      <c r="U628" s="28"/>
      <c r="V628" s="26"/>
      <c r="W628" s="26"/>
      <c r="X628" s="26"/>
    </row>
    <row r="629" spans="1:24" ht="28.25" customHeight="1" x14ac:dyDescent="0.15">
      <c r="A629" s="25"/>
      <c r="B629" s="26"/>
      <c r="C629" s="26"/>
      <c r="D629" s="26"/>
      <c r="E629" s="25"/>
      <c r="F629" s="25"/>
      <c r="G629" s="26"/>
      <c r="H629" s="26"/>
      <c r="I629" s="26"/>
      <c r="J629" s="27"/>
      <c r="K629" s="27"/>
      <c r="L629" s="27"/>
      <c r="M629" s="28"/>
      <c r="N629" s="28"/>
      <c r="O629" s="28"/>
      <c r="P629" s="28"/>
      <c r="Q629" s="29"/>
      <c r="R629" s="26"/>
      <c r="S629" s="26"/>
      <c r="T629" s="26"/>
      <c r="U629" s="28"/>
      <c r="V629" s="26"/>
      <c r="W629" s="26"/>
      <c r="X629" s="26"/>
    </row>
    <row r="630" spans="1:24" ht="28.25" customHeight="1" x14ac:dyDescent="0.15">
      <c r="A630" s="30"/>
      <c r="B630" s="31"/>
      <c r="C630" s="31"/>
      <c r="D630" s="31"/>
      <c r="E630" s="30"/>
      <c r="F630" s="30"/>
      <c r="G630" s="31"/>
      <c r="H630" s="31"/>
      <c r="I630" s="31"/>
      <c r="J630" s="32"/>
      <c r="K630" s="32"/>
      <c r="L630" s="32"/>
      <c r="M630" s="33"/>
      <c r="N630" s="33"/>
      <c r="O630" s="33"/>
      <c r="P630" s="33"/>
      <c r="Q630" s="34"/>
      <c r="R630" s="31"/>
      <c r="S630" s="31"/>
      <c r="T630" s="31"/>
      <c r="U630" s="33"/>
      <c r="V630" s="31"/>
      <c r="W630" s="31"/>
      <c r="X630" s="31"/>
    </row>
    <row r="631" spans="1:24" ht="28.25" customHeight="1" x14ac:dyDescent="0.15">
      <c r="A631" s="30"/>
      <c r="B631" s="31"/>
      <c r="C631" s="31"/>
      <c r="D631" s="31"/>
      <c r="E631" s="30"/>
      <c r="F631" s="30"/>
      <c r="G631" s="31"/>
      <c r="H631" s="31"/>
      <c r="I631" s="31"/>
      <c r="J631" s="32"/>
      <c r="K631" s="32"/>
      <c r="L631" s="32"/>
      <c r="M631" s="33"/>
      <c r="N631" s="33"/>
      <c r="O631" s="33"/>
      <c r="P631" s="33"/>
      <c r="Q631" s="34"/>
      <c r="R631" s="31"/>
      <c r="S631" s="31"/>
      <c r="T631" s="31"/>
      <c r="U631" s="33"/>
      <c r="V631" s="31"/>
      <c r="W631" s="31"/>
      <c r="X631" s="31"/>
    </row>
    <row r="632" spans="1:24" ht="28.25" customHeight="1" x14ac:dyDescent="0.15">
      <c r="A632" s="25"/>
      <c r="B632" s="26"/>
      <c r="C632" s="26"/>
      <c r="D632" s="26"/>
      <c r="E632" s="25"/>
      <c r="F632" s="25"/>
      <c r="G632" s="26"/>
      <c r="H632" s="26"/>
      <c r="I632" s="26"/>
      <c r="J632" s="27"/>
      <c r="K632" s="27"/>
      <c r="L632" s="27"/>
      <c r="M632" s="28"/>
      <c r="N632" s="28"/>
      <c r="O632" s="28"/>
      <c r="P632" s="28"/>
      <c r="Q632" s="29"/>
      <c r="R632" s="26"/>
      <c r="S632" s="26"/>
      <c r="T632" s="26"/>
      <c r="U632" s="28"/>
      <c r="V632" s="26"/>
      <c r="W632" s="26"/>
      <c r="X632" s="26"/>
    </row>
    <row r="633" spans="1:24" ht="28.25" customHeight="1" x14ac:dyDescent="0.15">
      <c r="A633" s="25"/>
      <c r="B633" s="26"/>
      <c r="C633" s="26"/>
      <c r="D633" s="26"/>
      <c r="E633" s="25"/>
      <c r="F633" s="25"/>
      <c r="G633" s="26"/>
      <c r="H633" s="26"/>
      <c r="I633" s="26"/>
      <c r="J633" s="27"/>
      <c r="K633" s="27"/>
      <c r="L633" s="27"/>
      <c r="M633" s="28"/>
      <c r="N633" s="28"/>
      <c r="O633" s="28"/>
      <c r="P633" s="28"/>
      <c r="Q633" s="29"/>
      <c r="R633" s="26"/>
      <c r="S633" s="26"/>
      <c r="T633" s="26"/>
      <c r="U633" s="28"/>
      <c r="V633" s="26"/>
      <c r="W633" s="26"/>
      <c r="X633" s="26"/>
    </row>
    <row r="634" spans="1:24" ht="28.25" customHeight="1" x14ac:dyDescent="0.15">
      <c r="A634" s="30"/>
      <c r="B634" s="31"/>
      <c r="C634" s="31"/>
      <c r="D634" s="31"/>
      <c r="E634" s="30"/>
      <c r="F634" s="30"/>
      <c r="G634" s="31"/>
      <c r="H634" s="31"/>
      <c r="I634" s="31"/>
      <c r="J634" s="32"/>
      <c r="K634" s="32"/>
      <c r="L634" s="32"/>
      <c r="M634" s="33"/>
      <c r="N634" s="33"/>
      <c r="O634" s="33"/>
      <c r="P634" s="33"/>
      <c r="Q634" s="34"/>
      <c r="R634" s="31"/>
      <c r="S634" s="31"/>
      <c r="T634" s="31"/>
      <c r="U634" s="33"/>
      <c r="V634" s="31"/>
      <c r="W634" s="31"/>
      <c r="X634" s="31"/>
    </row>
    <row r="635" spans="1:24" ht="28.25" customHeight="1" x14ac:dyDescent="0.15">
      <c r="A635" s="25"/>
      <c r="B635" s="26"/>
      <c r="C635" s="26"/>
      <c r="D635" s="26"/>
      <c r="E635" s="25"/>
      <c r="F635" s="25"/>
      <c r="G635" s="26"/>
      <c r="H635" s="26"/>
      <c r="I635" s="26"/>
      <c r="J635" s="27"/>
      <c r="K635" s="27"/>
      <c r="L635" s="27"/>
      <c r="M635" s="28"/>
      <c r="N635" s="28"/>
      <c r="O635" s="28"/>
      <c r="P635" s="28"/>
      <c r="Q635" s="29"/>
      <c r="R635" s="26"/>
      <c r="S635" s="26"/>
      <c r="T635" s="26"/>
      <c r="U635" s="28"/>
      <c r="V635" s="26"/>
      <c r="W635" s="26"/>
      <c r="X635" s="26"/>
    </row>
    <row r="636" spans="1:24" ht="28.25" customHeight="1" x14ac:dyDescent="0.15">
      <c r="A636" s="30"/>
      <c r="B636" s="31"/>
      <c r="C636" s="31"/>
      <c r="D636" s="31"/>
      <c r="E636" s="30"/>
      <c r="F636" s="30"/>
      <c r="G636" s="31"/>
      <c r="H636" s="31"/>
      <c r="I636" s="31"/>
      <c r="J636" s="32"/>
      <c r="K636" s="32"/>
      <c r="L636" s="32"/>
      <c r="M636" s="33"/>
      <c r="N636" s="33"/>
      <c r="O636" s="33"/>
      <c r="P636" s="33"/>
      <c r="Q636" s="34"/>
      <c r="R636" s="31"/>
      <c r="S636" s="31"/>
      <c r="T636" s="31"/>
      <c r="U636" s="33"/>
      <c r="V636" s="31"/>
      <c r="W636" s="31"/>
      <c r="X636" s="31"/>
    </row>
    <row r="637" spans="1:24" ht="28.25" customHeight="1" x14ac:dyDescent="0.15">
      <c r="A637" s="30"/>
      <c r="B637" s="31"/>
      <c r="C637" s="31"/>
      <c r="D637" s="31"/>
      <c r="E637" s="30"/>
      <c r="F637" s="30"/>
      <c r="G637" s="31"/>
      <c r="H637" s="31"/>
      <c r="I637" s="31"/>
      <c r="J637" s="32"/>
      <c r="K637" s="32"/>
      <c r="L637" s="32"/>
      <c r="M637" s="33"/>
      <c r="N637" s="33"/>
      <c r="O637" s="33"/>
      <c r="P637" s="33"/>
      <c r="Q637" s="34"/>
      <c r="R637" s="31"/>
      <c r="S637" s="31"/>
      <c r="T637" s="31"/>
      <c r="U637" s="33"/>
      <c r="V637" s="31"/>
      <c r="W637" s="31"/>
      <c r="X637" s="31"/>
    </row>
    <row r="638" spans="1:24" ht="28.25" customHeight="1" x14ac:dyDescent="0.15">
      <c r="A638" s="25"/>
      <c r="B638" s="26"/>
      <c r="C638" s="26"/>
      <c r="D638" s="26"/>
      <c r="E638" s="25"/>
      <c r="F638" s="25"/>
      <c r="G638" s="26"/>
      <c r="H638" s="26"/>
      <c r="I638" s="26"/>
      <c r="J638" s="27"/>
      <c r="K638" s="27"/>
      <c r="L638" s="27"/>
      <c r="M638" s="28"/>
      <c r="N638" s="28"/>
      <c r="O638" s="28"/>
      <c r="P638" s="28"/>
      <c r="Q638" s="29"/>
      <c r="R638" s="26"/>
      <c r="S638" s="26"/>
      <c r="T638" s="26"/>
      <c r="U638" s="28"/>
      <c r="V638" s="26"/>
      <c r="W638" s="26"/>
      <c r="X638" s="26"/>
    </row>
    <row r="639" spans="1:24" ht="41.75" customHeight="1" x14ac:dyDescent="0.15">
      <c r="A639" s="25"/>
      <c r="B639" s="26"/>
      <c r="C639" s="26"/>
      <c r="D639" s="26"/>
      <c r="E639" s="25"/>
      <c r="F639" s="25"/>
      <c r="G639" s="26"/>
      <c r="H639" s="26"/>
      <c r="I639" s="26"/>
      <c r="J639" s="27"/>
      <c r="K639" s="27"/>
      <c r="L639" s="27"/>
      <c r="M639" s="28"/>
      <c r="N639" s="28"/>
      <c r="O639" s="28"/>
      <c r="P639" s="28"/>
      <c r="Q639" s="29"/>
      <c r="R639" s="26"/>
      <c r="S639" s="26"/>
      <c r="T639" s="26"/>
      <c r="U639" s="28"/>
      <c r="V639" s="26"/>
      <c r="W639" s="26"/>
      <c r="X639" s="26"/>
    </row>
    <row r="640" spans="1:24" ht="41.75" customHeight="1" x14ac:dyDescent="0.15">
      <c r="A640" s="30"/>
      <c r="B640" s="31"/>
      <c r="C640" s="31"/>
      <c r="D640" s="31"/>
      <c r="E640" s="30"/>
      <c r="F640" s="30"/>
      <c r="G640" s="31"/>
      <c r="H640" s="31"/>
      <c r="I640" s="31"/>
      <c r="J640" s="32"/>
      <c r="K640" s="32"/>
      <c r="L640" s="32"/>
      <c r="M640" s="33"/>
      <c r="N640" s="33"/>
      <c r="O640" s="33"/>
      <c r="P640" s="33"/>
      <c r="Q640" s="34"/>
      <c r="R640" s="31"/>
      <c r="S640" s="31"/>
      <c r="T640" s="31"/>
      <c r="U640" s="33"/>
      <c r="V640" s="31"/>
      <c r="W640" s="31"/>
      <c r="X640" s="31"/>
    </row>
    <row r="641" spans="1:24" ht="28.25" customHeight="1" x14ac:dyDescent="0.15">
      <c r="A641" s="30"/>
      <c r="B641" s="31"/>
      <c r="C641" s="31"/>
      <c r="D641" s="31"/>
      <c r="E641" s="30"/>
      <c r="F641" s="30"/>
      <c r="G641" s="31"/>
      <c r="H641" s="31"/>
      <c r="I641" s="31"/>
      <c r="J641" s="32"/>
      <c r="K641" s="32"/>
      <c r="L641" s="32"/>
      <c r="M641" s="33"/>
      <c r="N641" s="33"/>
      <c r="O641" s="33"/>
      <c r="P641" s="33"/>
      <c r="Q641" s="34"/>
      <c r="R641" s="31"/>
      <c r="S641" s="31"/>
      <c r="T641" s="31"/>
      <c r="U641" s="33"/>
      <c r="V641" s="31"/>
      <c r="W641" s="31"/>
      <c r="X641" s="31"/>
    </row>
    <row r="642" spans="1:24" ht="28.25" customHeight="1" x14ac:dyDescent="0.15">
      <c r="A642" s="30"/>
      <c r="B642" s="31"/>
      <c r="C642" s="31"/>
      <c r="D642" s="31"/>
      <c r="E642" s="30"/>
      <c r="F642" s="30"/>
      <c r="G642" s="31"/>
      <c r="H642" s="31"/>
      <c r="I642" s="31"/>
      <c r="J642" s="32"/>
      <c r="K642" s="32"/>
      <c r="L642" s="32"/>
      <c r="M642" s="33"/>
      <c r="N642" s="33"/>
      <c r="O642" s="33"/>
      <c r="P642" s="33"/>
      <c r="Q642" s="34"/>
      <c r="R642" s="31"/>
      <c r="S642" s="31"/>
      <c r="T642" s="31"/>
      <c r="U642" s="33"/>
      <c r="V642" s="31"/>
      <c r="W642" s="31"/>
      <c r="X642" s="31"/>
    </row>
    <row r="643" spans="1:24" ht="28.25" customHeight="1" x14ac:dyDescent="0.15">
      <c r="A643" s="30"/>
      <c r="B643" s="31"/>
      <c r="C643" s="31"/>
      <c r="D643" s="31"/>
      <c r="E643" s="30"/>
      <c r="F643" s="30"/>
      <c r="G643" s="31"/>
      <c r="H643" s="31"/>
      <c r="I643" s="31"/>
      <c r="J643" s="32"/>
      <c r="K643" s="32"/>
      <c r="L643" s="32"/>
      <c r="M643" s="33"/>
      <c r="N643" s="33"/>
      <c r="O643" s="33"/>
      <c r="P643" s="33"/>
      <c r="Q643" s="34"/>
      <c r="R643" s="31"/>
      <c r="S643" s="31"/>
      <c r="T643" s="31"/>
      <c r="U643" s="33"/>
      <c r="V643" s="31"/>
      <c r="W643" s="31"/>
      <c r="X643" s="31"/>
    </row>
    <row r="644" spans="1:24" ht="28.25" customHeight="1" x14ac:dyDescent="0.15">
      <c r="A644" s="30"/>
      <c r="B644" s="31"/>
      <c r="C644" s="31"/>
      <c r="D644" s="31"/>
      <c r="E644" s="30"/>
      <c r="F644" s="30"/>
      <c r="G644" s="31"/>
      <c r="H644" s="31"/>
      <c r="I644" s="31"/>
      <c r="J644" s="32"/>
      <c r="K644" s="32"/>
      <c r="L644" s="32"/>
      <c r="M644" s="33"/>
      <c r="N644" s="33"/>
      <c r="O644" s="33"/>
      <c r="P644" s="33"/>
      <c r="Q644" s="34"/>
      <c r="R644" s="31"/>
      <c r="S644" s="31"/>
      <c r="T644" s="31"/>
      <c r="U644" s="33"/>
      <c r="V644" s="31"/>
      <c r="W644" s="31"/>
      <c r="X644" s="31"/>
    </row>
    <row r="645" spans="1:24" ht="28.25" customHeight="1" x14ac:dyDescent="0.15">
      <c r="A645" s="30"/>
      <c r="B645" s="31"/>
      <c r="C645" s="31"/>
      <c r="D645" s="31"/>
      <c r="E645" s="30"/>
      <c r="F645" s="30"/>
      <c r="G645" s="31"/>
      <c r="H645" s="31"/>
      <c r="I645" s="31"/>
      <c r="J645" s="32"/>
      <c r="K645" s="32"/>
      <c r="L645" s="32"/>
      <c r="M645" s="33"/>
      <c r="N645" s="33"/>
      <c r="O645" s="33"/>
      <c r="P645" s="33"/>
      <c r="Q645" s="34"/>
      <c r="R645" s="31"/>
      <c r="S645" s="31"/>
      <c r="T645" s="31"/>
      <c r="U645" s="33"/>
      <c r="V645" s="31"/>
      <c r="W645" s="31"/>
      <c r="X645" s="31"/>
    </row>
    <row r="646" spans="1:24" ht="41.75" customHeight="1" x14ac:dyDescent="0.15">
      <c r="A646" s="30"/>
      <c r="B646" s="31"/>
      <c r="C646" s="31"/>
      <c r="D646" s="31"/>
      <c r="E646" s="30"/>
      <c r="F646" s="30"/>
      <c r="G646" s="31"/>
      <c r="H646" s="31"/>
      <c r="I646" s="31"/>
      <c r="J646" s="32"/>
      <c r="K646" s="32"/>
      <c r="L646" s="32"/>
      <c r="M646" s="33"/>
      <c r="N646" s="33"/>
      <c r="O646" s="33"/>
      <c r="P646" s="33"/>
      <c r="Q646" s="34"/>
      <c r="R646" s="31"/>
      <c r="S646" s="31"/>
      <c r="T646" s="31"/>
      <c r="U646" s="33"/>
      <c r="V646" s="31"/>
      <c r="W646" s="31"/>
      <c r="X646" s="31"/>
    </row>
    <row r="647" spans="1:24" ht="41.75" customHeight="1" x14ac:dyDescent="0.15">
      <c r="A647" s="30"/>
      <c r="B647" s="31"/>
      <c r="C647" s="31"/>
      <c r="D647" s="31"/>
      <c r="E647" s="30"/>
      <c r="F647" s="30"/>
      <c r="G647" s="31"/>
      <c r="H647" s="31"/>
      <c r="I647" s="31"/>
      <c r="J647" s="32"/>
      <c r="K647" s="32"/>
      <c r="L647" s="32"/>
      <c r="M647" s="33"/>
      <c r="N647" s="33"/>
      <c r="O647" s="33"/>
      <c r="P647" s="33"/>
      <c r="Q647" s="34"/>
      <c r="R647" s="31"/>
      <c r="S647" s="31"/>
      <c r="T647" s="31"/>
      <c r="U647" s="33"/>
      <c r="V647" s="31"/>
      <c r="W647" s="31"/>
      <c r="X647" s="31"/>
    </row>
    <row r="648" spans="1:24" ht="28.25" customHeight="1" x14ac:dyDescent="0.15">
      <c r="A648" s="30"/>
      <c r="B648" s="31"/>
      <c r="C648" s="31"/>
      <c r="D648" s="31"/>
      <c r="E648" s="30"/>
      <c r="F648" s="30"/>
      <c r="G648" s="31"/>
      <c r="H648" s="31"/>
      <c r="I648" s="31"/>
      <c r="J648" s="32"/>
      <c r="K648" s="32"/>
      <c r="L648" s="32"/>
      <c r="M648" s="33"/>
      <c r="N648" s="33"/>
      <c r="O648" s="33"/>
      <c r="P648" s="33"/>
      <c r="Q648" s="34"/>
      <c r="R648" s="31"/>
      <c r="S648" s="31"/>
      <c r="T648" s="31"/>
      <c r="U648" s="33"/>
      <c r="V648" s="31"/>
      <c r="W648" s="31"/>
      <c r="X648" s="31"/>
    </row>
    <row r="649" spans="1:24" ht="41.75" customHeight="1" x14ac:dyDescent="0.15">
      <c r="A649" s="30"/>
      <c r="B649" s="31"/>
      <c r="C649" s="31"/>
      <c r="D649" s="31"/>
      <c r="E649" s="30"/>
      <c r="F649" s="30"/>
      <c r="G649" s="31"/>
      <c r="H649" s="31"/>
      <c r="I649" s="31"/>
      <c r="J649" s="32"/>
      <c r="K649" s="32"/>
      <c r="L649" s="32"/>
      <c r="M649" s="33"/>
      <c r="N649" s="33"/>
      <c r="O649" s="33"/>
      <c r="P649" s="33"/>
      <c r="Q649" s="34"/>
      <c r="R649" s="31"/>
      <c r="S649" s="31"/>
      <c r="T649" s="31"/>
      <c r="U649" s="33"/>
      <c r="V649" s="31"/>
      <c r="W649" s="31"/>
      <c r="X649" s="31"/>
    </row>
    <row r="650" spans="1:24" ht="41.75" customHeight="1" x14ac:dyDescent="0.15">
      <c r="A650" s="30"/>
      <c r="B650" s="31"/>
      <c r="C650" s="31"/>
      <c r="D650" s="31"/>
      <c r="E650" s="30"/>
      <c r="F650" s="30"/>
      <c r="G650" s="31"/>
      <c r="H650" s="31"/>
      <c r="I650" s="31"/>
      <c r="J650" s="32"/>
      <c r="K650" s="32"/>
      <c r="L650" s="32"/>
      <c r="M650" s="33"/>
      <c r="N650" s="33"/>
      <c r="O650" s="33"/>
      <c r="P650" s="33"/>
      <c r="Q650" s="34"/>
      <c r="R650" s="31"/>
      <c r="S650" s="31"/>
      <c r="T650" s="31"/>
      <c r="U650" s="33"/>
      <c r="V650" s="31"/>
      <c r="W650" s="31"/>
      <c r="X650" s="31"/>
    </row>
    <row r="651" spans="1:24" ht="28.25" customHeight="1" x14ac:dyDescent="0.15">
      <c r="A651" s="30"/>
      <c r="B651" s="31"/>
      <c r="C651" s="31"/>
      <c r="D651" s="31"/>
      <c r="E651" s="30"/>
      <c r="F651" s="30"/>
      <c r="G651" s="31"/>
      <c r="H651" s="31"/>
      <c r="I651" s="31"/>
      <c r="J651" s="32"/>
      <c r="K651" s="32"/>
      <c r="L651" s="32"/>
      <c r="M651" s="33"/>
      <c r="N651" s="33"/>
      <c r="O651" s="33"/>
      <c r="P651" s="33"/>
      <c r="Q651" s="34"/>
      <c r="R651" s="31"/>
      <c r="S651" s="31"/>
      <c r="T651" s="31"/>
      <c r="U651" s="33"/>
      <c r="V651" s="31"/>
      <c r="W651" s="31"/>
      <c r="X651" s="31"/>
    </row>
    <row r="652" spans="1:24" ht="41.75" customHeight="1" x14ac:dyDescent="0.15">
      <c r="A652" s="30"/>
      <c r="B652" s="31"/>
      <c r="C652" s="31"/>
      <c r="D652" s="31"/>
      <c r="E652" s="30"/>
      <c r="F652" s="30"/>
      <c r="G652" s="31"/>
      <c r="H652" s="31"/>
      <c r="I652" s="31"/>
      <c r="J652" s="32"/>
      <c r="K652" s="32"/>
      <c r="L652" s="32"/>
      <c r="M652" s="33"/>
      <c r="N652" s="33"/>
      <c r="O652" s="33"/>
      <c r="P652" s="33"/>
      <c r="Q652" s="34"/>
      <c r="R652" s="31"/>
      <c r="S652" s="31"/>
      <c r="T652" s="31"/>
      <c r="U652" s="33"/>
      <c r="V652" s="31"/>
      <c r="W652" s="31"/>
      <c r="X652" s="31"/>
    </row>
    <row r="653" spans="1:24" ht="28.25" customHeight="1" x14ac:dyDescent="0.15">
      <c r="A653" s="30"/>
      <c r="B653" s="31"/>
      <c r="C653" s="31"/>
      <c r="D653" s="31"/>
      <c r="E653" s="30"/>
      <c r="F653" s="30"/>
      <c r="G653" s="31"/>
      <c r="H653" s="31"/>
      <c r="I653" s="31"/>
      <c r="J653" s="32"/>
      <c r="K653" s="32"/>
      <c r="L653" s="32"/>
      <c r="M653" s="33"/>
      <c r="N653" s="33"/>
      <c r="O653" s="33"/>
      <c r="P653" s="33"/>
      <c r="Q653" s="34"/>
      <c r="R653" s="31"/>
      <c r="S653" s="31"/>
      <c r="T653" s="31"/>
      <c r="U653" s="33"/>
      <c r="V653" s="31"/>
      <c r="W653" s="31"/>
      <c r="X653" s="31"/>
    </row>
    <row r="654" spans="1:24" ht="28.25" customHeight="1" x14ac:dyDescent="0.15">
      <c r="A654" s="30"/>
      <c r="B654" s="31"/>
      <c r="C654" s="31"/>
      <c r="D654" s="31"/>
      <c r="E654" s="30"/>
      <c r="F654" s="30"/>
      <c r="G654" s="31"/>
      <c r="H654" s="31"/>
      <c r="I654" s="31"/>
      <c r="J654" s="32"/>
      <c r="K654" s="32"/>
      <c r="L654" s="32"/>
      <c r="M654" s="33"/>
      <c r="N654" s="33"/>
      <c r="O654" s="33"/>
      <c r="P654" s="33"/>
      <c r="Q654" s="34"/>
      <c r="R654" s="31"/>
      <c r="S654" s="31"/>
      <c r="T654" s="31"/>
      <c r="U654" s="33"/>
      <c r="V654" s="31"/>
      <c r="W654" s="31"/>
      <c r="X654" s="31"/>
    </row>
    <row r="655" spans="1:24" ht="28.25" customHeight="1" x14ac:dyDescent="0.15">
      <c r="A655" s="30"/>
      <c r="B655" s="31"/>
      <c r="C655" s="31"/>
      <c r="D655" s="31"/>
      <c r="E655" s="30"/>
      <c r="F655" s="30"/>
      <c r="G655" s="31"/>
      <c r="H655" s="31"/>
      <c r="I655" s="31"/>
      <c r="J655" s="32"/>
      <c r="K655" s="32"/>
      <c r="L655" s="32"/>
      <c r="M655" s="33"/>
      <c r="N655" s="33"/>
      <c r="O655" s="33"/>
      <c r="P655" s="33"/>
      <c r="Q655" s="34"/>
      <c r="R655" s="31"/>
      <c r="S655" s="31"/>
      <c r="T655" s="31"/>
      <c r="U655" s="33"/>
      <c r="V655" s="31"/>
      <c r="W655" s="31"/>
      <c r="X655" s="31"/>
    </row>
    <row r="656" spans="1:24" ht="41.75" customHeight="1" x14ac:dyDescent="0.15">
      <c r="A656" s="30"/>
      <c r="B656" s="31"/>
      <c r="C656" s="31"/>
      <c r="D656" s="31"/>
      <c r="E656" s="30"/>
      <c r="F656" s="30"/>
      <c r="G656" s="31"/>
      <c r="H656" s="31"/>
      <c r="I656" s="31"/>
      <c r="J656" s="32"/>
      <c r="K656" s="32"/>
      <c r="L656" s="32"/>
      <c r="M656" s="33"/>
      <c r="N656" s="33"/>
      <c r="O656" s="33"/>
      <c r="P656" s="33"/>
      <c r="Q656" s="34"/>
      <c r="R656" s="31"/>
      <c r="S656" s="31"/>
      <c r="T656" s="31"/>
      <c r="U656" s="33"/>
      <c r="V656" s="31"/>
      <c r="W656" s="31"/>
      <c r="X656" s="31"/>
    </row>
    <row r="657" spans="1:24" ht="41.75" customHeight="1" x14ac:dyDescent="0.15">
      <c r="A657" s="30"/>
      <c r="B657" s="31"/>
      <c r="C657" s="31"/>
      <c r="D657" s="31"/>
      <c r="E657" s="30"/>
      <c r="F657" s="30"/>
      <c r="G657" s="31"/>
      <c r="H657" s="31"/>
      <c r="I657" s="31"/>
      <c r="J657" s="32"/>
      <c r="K657" s="32"/>
      <c r="L657" s="32"/>
      <c r="M657" s="33"/>
      <c r="N657" s="33"/>
      <c r="O657" s="33"/>
      <c r="P657" s="33"/>
      <c r="Q657" s="34"/>
      <c r="R657" s="31"/>
      <c r="S657" s="31"/>
      <c r="T657" s="31"/>
      <c r="U657" s="33"/>
      <c r="V657" s="31"/>
      <c r="W657" s="31"/>
      <c r="X657" s="31"/>
    </row>
    <row r="658" spans="1:24" ht="28.25" customHeight="1" x14ac:dyDescent="0.15">
      <c r="A658" s="25"/>
      <c r="B658" s="26"/>
      <c r="C658" s="26"/>
      <c r="D658" s="26"/>
      <c r="E658" s="25"/>
      <c r="F658" s="25"/>
      <c r="G658" s="26"/>
      <c r="H658" s="26"/>
      <c r="I658" s="26"/>
      <c r="J658" s="27"/>
      <c r="K658" s="27"/>
      <c r="L658" s="27"/>
      <c r="M658" s="28"/>
      <c r="N658" s="28"/>
      <c r="O658" s="28"/>
      <c r="P658" s="28"/>
      <c r="Q658" s="29"/>
      <c r="R658" s="26"/>
      <c r="S658" s="26"/>
      <c r="T658" s="26"/>
      <c r="U658" s="28"/>
      <c r="V658" s="26"/>
      <c r="W658" s="26"/>
      <c r="X658" s="26"/>
    </row>
    <row r="659" spans="1:24" ht="28.25" customHeight="1" x14ac:dyDescent="0.15">
      <c r="A659" s="25"/>
      <c r="B659" s="26"/>
      <c r="C659" s="26"/>
      <c r="D659" s="26"/>
      <c r="E659" s="25"/>
      <c r="F659" s="25"/>
      <c r="G659" s="26"/>
      <c r="H659" s="26"/>
      <c r="I659" s="26"/>
      <c r="J659" s="27"/>
      <c r="K659" s="27"/>
      <c r="L659" s="27"/>
      <c r="M659" s="28"/>
      <c r="N659" s="28"/>
      <c r="O659" s="28"/>
      <c r="P659" s="28"/>
      <c r="Q659" s="29"/>
      <c r="R659" s="26"/>
      <c r="S659" s="26"/>
      <c r="T659" s="26"/>
      <c r="U659" s="28"/>
      <c r="V659" s="26"/>
      <c r="W659" s="26"/>
      <c r="X659" s="26"/>
    </row>
    <row r="660" spans="1:24" ht="28.25" customHeight="1" x14ac:dyDescent="0.15">
      <c r="A660" s="30"/>
      <c r="B660" s="31"/>
      <c r="C660" s="31"/>
      <c r="D660" s="31"/>
      <c r="E660" s="30"/>
      <c r="F660" s="30"/>
      <c r="G660" s="31"/>
      <c r="H660" s="31"/>
      <c r="I660" s="31"/>
      <c r="J660" s="32"/>
      <c r="K660" s="32"/>
      <c r="L660" s="32"/>
      <c r="M660" s="33"/>
      <c r="N660" s="33"/>
      <c r="O660" s="33"/>
      <c r="P660" s="33"/>
      <c r="Q660" s="34"/>
      <c r="R660" s="31"/>
      <c r="S660" s="31"/>
      <c r="T660" s="31"/>
      <c r="U660" s="33"/>
      <c r="V660" s="31"/>
      <c r="W660" s="31"/>
      <c r="X660" s="31"/>
    </row>
    <row r="661" spans="1:24" ht="28.25" customHeight="1" x14ac:dyDescent="0.15">
      <c r="A661" s="30"/>
      <c r="B661" s="31"/>
      <c r="C661" s="31"/>
      <c r="D661" s="31"/>
      <c r="E661" s="30"/>
      <c r="F661" s="30"/>
      <c r="G661" s="31"/>
      <c r="H661" s="31"/>
      <c r="I661" s="31"/>
      <c r="J661" s="32"/>
      <c r="K661" s="32"/>
      <c r="L661" s="32"/>
      <c r="M661" s="33"/>
      <c r="N661" s="33"/>
      <c r="O661" s="33"/>
      <c r="P661" s="33"/>
      <c r="Q661" s="34"/>
      <c r="R661" s="31"/>
      <c r="S661" s="31"/>
      <c r="T661" s="31"/>
      <c r="U661" s="33"/>
      <c r="V661" s="31"/>
      <c r="W661" s="31"/>
      <c r="X661" s="31"/>
    </row>
    <row r="662" spans="1:24" ht="28.25" customHeight="1" x14ac:dyDescent="0.15">
      <c r="A662" s="30"/>
      <c r="B662" s="31"/>
      <c r="C662" s="31"/>
      <c r="D662" s="31"/>
      <c r="E662" s="30"/>
      <c r="F662" s="30"/>
      <c r="G662" s="31"/>
      <c r="H662" s="31"/>
      <c r="I662" s="31"/>
      <c r="J662" s="32"/>
      <c r="K662" s="32"/>
      <c r="L662" s="32"/>
      <c r="M662" s="33"/>
      <c r="N662" s="33"/>
      <c r="O662" s="33"/>
      <c r="P662" s="33"/>
      <c r="Q662" s="34"/>
      <c r="R662" s="31"/>
      <c r="S662" s="31"/>
      <c r="T662" s="31"/>
      <c r="U662" s="33"/>
      <c r="V662" s="31"/>
      <c r="W662" s="31"/>
      <c r="X662" s="31"/>
    </row>
    <row r="663" spans="1:24" ht="28.25" customHeight="1" x14ac:dyDescent="0.15">
      <c r="A663" s="30"/>
      <c r="B663" s="31"/>
      <c r="C663" s="31"/>
      <c r="D663" s="31"/>
      <c r="E663" s="30"/>
      <c r="F663" s="30"/>
      <c r="G663" s="31"/>
      <c r="H663" s="31"/>
      <c r="I663" s="31"/>
      <c r="J663" s="32"/>
      <c r="K663" s="32"/>
      <c r="L663" s="32"/>
      <c r="M663" s="33"/>
      <c r="N663" s="33"/>
      <c r="O663" s="33"/>
      <c r="P663" s="33"/>
      <c r="Q663" s="34"/>
      <c r="R663" s="31"/>
      <c r="S663" s="31"/>
      <c r="T663" s="31"/>
      <c r="U663" s="33"/>
      <c r="V663" s="31"/>
      <c r="W663" s="31"/>
      <c r="X663" s="31"/>
    </row>
    <row r="664" spans="1:24" ht="28.25" customHeight="1" x14ac:dyDescent="0.15">
      <c r="A664" s="30"/>
      <c r="B664" s="31"/>
      <c r="C664" s="31"/>
      <c r="D664" s="31"/>
      <c r="E664" s="30"/>
      <c r="F664" s="30"/>
      <c r="G664" s="31"/>
      <c r="H664" s="31"/>
      <c r="I664" s="31"/>
      <c r="J664" s="32"/>
      <c r="K664" s="32"/>
      <c r="L664" s="32"/>
      <c r="M664" s="33"/>
      <c r="N664" s="33"/>
      <c r="O664" s="33"/>
      <c r="P664" s="33"/>
      <c r="Q664" s="34"/>
      <c r="R664" s="31"/>
      <c r="S664" s="31"/>
      <c r="T664" s="31"/>
      <c r="U664" s="33"/>
      <c r="V664" s="31"/>
      <c r="W664" s="31"/>
      <c r="X664" s="31"/>
    </row>
    <row r="665" spans="1:24" ht="28.25" customHeight="1" x14ac:dyDescent="0.15">
      <c r="A665" s="25"/>
      <c r="B665" s="26"/>
      <c r="C665" s="26"/>
      <c r="D665" s="26"/>
      <c r="E665" s="25"/>
      <c r="F665" s="25"/>
      <c r="G665" s="26"/>
      <c r="H665" s="26"/>
      <c r="I665" s="26"/>
      <c r="J665" s="27"/>
      <c r="K665" s="27"/>
      <c r="L665" s="27"/>
      <c r="M665" s="28"/>
      <c r="N665" s="28"/>
      <c r="O665" s="28"/>
      <c r="P665" s="28"/>
      <c r="Q665" s="29"/>
      <c r="R665" s="26"/>
      <c r="S665" s="26"/>
      <c r="T665" s="26"/>
      <c r="U665" s="28"/>
      <c r="V665" s="26"/>
      <c r="W665" s="26"/>
      <c r="X665" s="26"/>
    </row>
    <row r="666" spans="1:24" ht="28.25" customHeight="1" x14ac:dyDescent="0.15">
      <c r="A666" s="30"/>
      <c r="B666" s="31"/>
      <c r="C666" s="31"/>
      <c r="D666" s="31"/>
      <c r="E666" s="30"/>
      <c r="F666" s="30"/>
      <c r="G666" s="31"/>
      <c r="H666" s="31"/>
      <c r="I666" s="31"/>
      <c r="J666" s="32"/>
      <c r="K666" s="32"/>
      <c r="L666" s="32"/>
      <c r="M666" s="33"/>
      <c r="N666" s="33"/>
      <c r="O666" s="33"/>
      <c r="P666" s="33"/>
      <c r="Q666" s="34"/>
      <c r="R666" s="31"/>
      <c r="S666" s="31"/>
      <c r="T666" s="31"/>
      <c r="U666" s="33"/>
      <c r="V666" s="31"/>
      <c r="W666" s="31"/>
      <c r="X666" s="31"/>
    </row>
    <row r="667" spans="1:24" ht="28.25" customHeight="1" x14ac:dyDescent="0.15">
      <c r="A667" s="30"/>
      <c r="B667" s="31"/>
      <c r="C667" s="31"/>
      <c r="D667" s="31"/>
      <c r="E667" s="30"/>
      <c r="F667" s="30"/>
      <c r="G667" s="31"/>
      <c r="H667" s="31"/>
      <c r="I667" s="31"/>
      <c r="J667" s="32"/>
      <c r="K667" s="32"/>
      <c r="L667" s="32"/>
      <c r="M667" s="33"/>
      <c r="N667" s="33"/>
      <c r="O667" s="33"/>
      <c r="P667" s="33"/>
      <c r="Q667" s="34"/>
      <c r="R667" s="31"/>
      <c r="S667" s="31"/>
      <c r="T667" s="31"/>
      <c r="U667" s="33"/>
      <c r="V667" s="31"/>
      <c r="W667" s="31"/>
      <c r="X667" s="31"/>
    </row>
    <row r="668" spans="1:24" ht="28.25" customHeight="1" x14ac:dyDescent="0.15">
      <c r="A668" s="25"/>
      <c r="B668" s="26"/>
      <c r="C668" s="26"/>
      <c r="D668" s="26"/>
      <c r="E668" s="25"/>
      <c r="F668" s="25"/>
      <c r="G668" s="26"/>
      <c r="H668" s="26"/>
      <c r="I668" s="26"/>
      <c r="J668" s="27"/>
      <c r="K668" s="27"/>
      <c r="L668" s="27"/>
      <c r="M668" s="28"/>
      <c r="N668" s="28"/>
      <c r="O668" s="28"/>
      <c r="P668" s="28"/>
      <c r="Q668" s="29"/>
      <c r="R668" s="26"/>
      <c r="S668" s="26"/>
      <c r="T668" s="26"/>
      <c r="U668" s="28"/>
      <c r="V668" s="26"/>
      <c r="W668" s="26"/>
      <c r="X668" s="26"/>
    </row>
    <row r="669" spans="1:24" ht="41.75" customHeight="1" x14ac:dyDescent="0.15">
      <c r="A669" s="25"/>
      <c r="B669" s="26"/>
      <c r="C669" s="26"/>
      <c r="D669" s="26"/>
      <c r="E669" s="25"/>
      <c r="F669" s="25"/>
      <c r="G669" s="26"/>
      <c r="H669" s="26"/>
      <c r="I669" s="26"/>
      <c r="J669" s="27"/>
      <c r="K669" s="27"/>
      <c r="L669" s="27"/>
      <c r="M669" s="28"/>
      <c r="N669" s="28"/>
      <c r="O669" s="28"/>
      <c r="P669" s="28"/>
      <c r="Q669" s="29"/>
      <c r="R669" s="26"/>
      <c r="S669" s="26"/>
      <c r="T669" s="26"/>
      <c r="U669" s="28"/>
      <c r="V669" s="26"/>
      <c r="W669" s="26"/>
      <c r="X669" s="26"/>
    </row>
    <row r="670" spans="1:24" ht="41.75" customHeight="1" x14ac:dyDescent="0.15">
      <c r="A670" s="30"/>
      <c r="B670" s="31"/>
      <c r="C670" s="31"/>
      <c r="D670" s="31"/>
      <c r="E670" s="30"/>
      <c r="F670" s="30"/>
      <c r="G670" s="31"/>
      <c r="H670" s="31"/>
      <c r="I670" s="31"/>
      <c r="J670" s="32"/>
      <c r="K670" s="32"/>
      <c r="L670" s="32"/>
      <c r="M670" s="33"/>
      <c r="N670" s="33"/>
      <c r="O670" s="33"/>
      <c r="P670" s="33"/>
      <c r="Q670" s="34"/>
      <c r="R670" s="31"/>
      <c r="S670" s="31"/>
      <c r="T670" s="31"/>
      <c r="U670" s="33"/>
      <c r="V670" s="31"/>
      <c r="W670" s="31"/>
      <c r="X670" s="31"/>
    </row>
    <row r="671" spans="1:24" ht="28.25" customHeight="1" x14ac:dyDescent="0.15">
      <c r="A671" s="30"/>
      <c r="B671" s="31"/>
      <c r="C671" s="31"/>
      <c r="D671" s="31"/>
      <c r="E671" s="30"/>
      <c r="F671" s="30"/>
      <c r="G671" s="31"/>
      <c r="H671" s="31"/>
      <c r="I671" s="31"/>
      <c r="J671" s="32"/>
      <c r="K671" s="32"/>
      <c r="L671" s="32"/>
      <c r="M671" s="33"/>
      <c r="N671" s="33"/>
      <c r="O671" s="33"/>
      <c r="P671" s="33"/>
      <c r="Q671" s="34"/>
      <c r="R671" s="31"/>
      <c r="S671" s="31"/>
      <c r="T671" s="31"/>
      <c r="U671" s="33"/>
      <c r="V671" s="31"/>
      <c r="W671" s="31"/>
      <c r="X671" s="31"/>
    </row>
    <row r="672" spans="1:24" ht="28.25" customHeight="1" x14ac:dyDescent="0.15">
      <c r="A672" s="30"/>
      <c r="B672" s="31"/>
      <c r="C672" s="31"/>
      <c r="D672" s="31"/>
      <c r="E672" s="30"/>
      <c r="F672" s="30"/>
      <c r="G672" s="31"/>
      <c r="H672" s="31"/>
      <c r="I672" s="31"/>
      <c r="J672" s="32"/>
      <c r="K672" s="32"/>
      <c r="L672" s="32"/>
      <c r="M672" s="33"/>
      <c r="N672" s="33"/>
      <c r="O672" s="33"/>
      <c r="P672" s="33"/>
      <c r="Q672" s="34"/>
      <c r="R672" s="31"/>
      <c r="S672" s="31"/>
      <c r="T672" s="31"/>
      <c r="U672" s="33"/>
      <c r="V672" s="31"/>
      <c r="W672" s="31"/>
      <c r="X672" s="31"/>
    </row>
    <row r="673" spans="1:24" ht="28.25" customHeight="1" x14ac:dyDescent="0.15">
      <c r="A673" s="30"/>
      <c r="B673" s="31"/>
      <c r="C673" s="31"/>
      <c r="D673" s="31"/>
      <c r="E673" s="30"/>
      <c r="F673" s="30"/>
      <c r="G673" s="31"/>
      <c r="H673" s="31"/>
      <c r="I673" s="31"/>
      <c r="J673" s="32"/>
      <c r="K673" s="32"/>
      <c r="L673" s="32"/>
      <c r="M673" s="33"/>
      <c r="N673" s="33"/>
      <c r="O673" s="33"/>
      <c r="P673" s="33"/>
      <c r="Q673" s="34"/>
      <c r="R673" s="31"/>
      <c r="S673" s="31"/>
      <c r="T673" s="31"/>
      <c r="U673" s="33"/>
      <c r="V673" s="31"/>
      <c r="W673" s="31"/>
      <c r="X673" s="31"/>
    </row>
    <row r="674" spans="1:24" ht="28.25" customHeight="1" x14ac:dyDescent="0.15">
      <c r="A674" s="30"/>
      <c r="B674" s="31"/>
      <c r="C674" s="31"/>
      <c r="D674" s="31"/>
      <c r="E674" s="30"/>
      <c r="F674" s="30"/>
      <c r="G674" s="31"/>
      <c r="H674" s="31"/>
      <c r="I674" s="31"/>
      <c r="J674" s="32"/>
      <c r="K674" s="32"/>
      <c r="L674" s="32"/>
      <c r="M674" s="33"/>
      <c r="N674" s="33"/>
      <c r="O674" s="33"/>
      <c r="P674" s="33"/>
      <c r="Q674" s="34"/>
      <c r="R674" s="31"/>
      <c r="S674" s="31"/>
      <c r="T674" s="31"/>
      <c r="U674" s="33"/>
      <c r="V674" s="31"/>
      <c r="W674" s="31"/>
      <c r="X674" s="31"/>
    </row>
    <row r="675" spans="1:24" ht="28.25" customHeight="1" x14ac:dyDescent="0.15">
      <c r="A675" s="30"/>
      <c r="B675" s="31"/>
      <c r="C675" s="31"/>
      <c r="D675" s="31"/>
      <c r="E675" s="30"/>
      <c r="F675" s="30"/>
      <c r="G675" s="31"/>
      <c r="H675" s="31"/>
      <c r="I675" s="31"/>
      <c r="J675" s="32"/>
      <c r="K675" s="32"/>
      <c r="L675" s="32"/>
      <c r="M675" s="33"/>
      <c r="N675" s="33"/>
      <c r="O675" s="33"/>
      <c r="P675" s="33"/>
      <c r="Q675" s="34"/>
      <c r="R675" s="31"/>
      <c r="S675" s="31"/>
      <c r="T675" s="31"/>
      <c r="U675" s="33"/>
      <c r="V675" s="31"/>
      <c r="W675" s="31"/>
      <c r="X675" s="31"/>
    </row>
    <row r="676" spans="1:24" ht="41.75" customHeight="1" x14ac:dyDescent="0.15">
      <c r="A676" s="30"/>
      <c r="B676" s="31"/>
      <c r="C676" s="31"/>
      <c r="D676" s="31"/>
      <c r="E676" s="30"/>
      <c r="F676" s="30"/>
      <c r="G676" s="31"/>
      <c r="H676" s="31"/>
      <c r="I676" s="31"/>
      <c r="J676" s="32"/>
      <c r="K676" s="32"/>
      <c r="L676" s="32"/>
      <c r="M676" s="33"/>
      <c r="N676" s="33"/>
      <c r="O676" s="33"/>
      <c r="P676" s="33"/>
      <c r="Q676" s="34"/>
      <c r="R676" s="31"/>
      <c r="S676" s="31"/>
      <c r="T676" s="31"/>
      <c r="U676" s="33"/>
      <c r="V676" s="31"/>
      <c r="W676" s="31"/>
      <c r="X676" s="31"/>
    </row>
    <row r="677" spans="1:24" ht="41.75" customHeight="1" x14ac:dyDescent="0.15">
      <c r="A677" s="30"/>
      <c r="B677" s="31"/>
      <c r="C677" s="31"/>
      <c r="D677" s="31"/>
      <c r="E677" s="30"/>
      <c r="F677" s="30"/>
      <c r="G677" s="31"/>
      <c r="H677" s="31"/>
      <c r="I677" s="31"/>
      <c r="J677" s="32"/>
      <c r="K677" s="32"/>
      <c r="L677" s="32"/>
      <c r="M677" s="33"/>
      <c r="N677" s="33"/>
      <c r="O677" s="33"/>
      <c r="P677" s="33"/>
      <c r="Q677" s="34"/>
      <c r="R677" s="31"/>
      <c r="S677" s="31"/>
      <c r="T677" s="31"/>
      <c r="U677" s="33"/>
      <c r="V677" s="31"/>
      <c r="W677" s="31"/>
      <c r="X677" s="31"/>
    </row>
    <row r="678" spans="1:24" ht="28.25" customHeight="1" x14ac:dyDescent="0.15">
      <c r="A678" s="30"/>
      <c r="B678" s="31"/>
      <c r="C678" s="31"/>
      <c r="D678" s="31"/>
      <c r="E678" s="30"/>
      <c r="F678" s="30"/>
      <c r="G678" s="31"/>
      <c r="H678" s="31"/>
      <c r="I678" s="31"/>
      <c r="J678" s="32"/>
      <c r="K678" s="32"/>
      <c r="L678" s="32"/>
      <c r="M678" s="33"/>
      <c r="N678" s="33"/>
      <c r="O678" s="33"/>
      <c r="P678" s="33"/>
      <c r="Q678" s="34"/>
      <c r="R678" s="31"/>
      <c r="S678" s="31"/>
      <c r="T678" s="31"/>
      <c r="U678" s="33"/>
      <c r="V678" s="31"/>
      <c r="W678" s="31"/>
      <c r="X678" s="31"/>
    </row>
    <row r="679" spans="1:24" ht="41.75" customHeight="1" x14ac:dyDescent="0.15">
      <c r="A679" s="30"/>
      <c r="B679" s="31"/>
      <c r="C679" s="31"/>
      <c r="D679" s="31"/>
      <c r="E679" s="30"/>
      <c r="F679" s="30"/>
      <c r="G679" s="31"/>
      <c r="H679" s="31"/>
      <c r="I679" s="31"/>
      <c r="J679" s="32"/>
      <c r="K679" s="32"/>
      <c r="L679" s="32"/>
      <c r="M679" s="33"/>
      <c r="N679" s="33"/>
      <c r="O679" s="33"/>
      <c r="P679" s="33"/>
      <c r="Q679" s="34"/>
      <c r="R679" s="31"/>
      <c r="S679" s="31"/>
      <c r="T679" s="31"/>
      <c r="U679" s="33"/>
      <c r="V679" s="31"/>
      <c r="W679" s="31"/>
      <c r="X679" s="31"/>
    </row>
    <row r="680" spans="1:24" ht="41.75" customHeight="1" x14ac:dyDescent="0.15">
      <c r="A680" s="30"/>
      <c r="B680" s="31"/>
      <c r="C680" s="31"/>
      <c r="D680" s="31"/>
      <c r="E680" s="30"/>
      <c r="F680" s="30"/>
      <c r="G680" s="31"/>
      <c r="H680" s="31"/>
      <c r="I680" s="31"/>
      <c r="J680" s="32"/>
      <c r="K680" s="32"/>
      <c r="L680" s="32"/>
      <c r="M680" s="33"/>
      <c r="N680" s="33"/>
      <c r="O680" s="33"/>
      <c r="P680" s="33"/>
      <c r="Q680" s="34"/>
      <c r="R680" s="31"/>
      <c r="S680" s="31"/>
      <c r="T680" s="31"/>
      <c r="U680" s="33"/>
      <c r="V680" s="31"/>
      <c r="W680" s="31"/>
      <c r="X680" s="31"/>
    </row>
    <row r="681" spans="1:24" ht="28.25" customHeight="1" x14ac:dyDescent="0.15">
      <c r="A681" s="30"/>
      <c r="B681" s="31"/>
      <c r="C681" s="31"/>
      <c r="D681" s="31"/>
      <c r="E681" s="30"/>
      <c r="F681" s="30"/>
      <c r="G681" s="31"/>
      <c r="H681" s="31"/>
      <c r="I681" s="31"/>
      <c r="J681" s="32"/>
      <c r="K681" s="32"/>
      <c r="L681" s="32"/>
      <c r="M681" s="33"/>
      <c r="N681" s="33"/>
      <c r="O681" s="33"/>
      <c r="P681" s="33"/>
      <c r="Q681" s="34"/>
      <c r="R681" s="31"/>
      <c r="S681" s="31"/>
      <c r="T681" s="31"/>
      <c r="U681" s="33"/>
      <c r="V681" s="31"/>
      <c r="W681" s="31"/>
      <c r="X681" s="31"/>
    </row>
    <row r="682" spans="1:24" ht="41.75" customHeight="1" x14ac:dyDescent="0.15">
      <c r="A682" s="30"/>
      <c r="B682" s="31"/>
      <c r="C682" s="31"/>
      <c r="D682" s="31"/>
      <c r="E682" s="30"/>
      <c r="F682" s="30"/>
      <c r="G682" s="31"/>
      <c r="H682" s="31"/>
      <c r="I682" s="31"/>
      <c r="J682" s="32"/>
      <c r="K682" s="32"/>
      <c r="L682" s="32"/>
      <c r="M682" s="33"/>
      <c r="N682" s="33"/>
      <c r="O682" s="33"/>
      <c r="P682" s="33"/>
      <c r="Q682" s="34"/>
      <c r="R682" s="31"/>
      <c r="S682" s="31"/>
      <c r="T682" s="31"/>
      <c r="U682" s="33"/>
      <c r="V682" s="31"/>
      <c r="W682" s="31"/>
      <c r="X682" s="31"/>
    </row>
    <row r="683" spans="1:24" ht="28.25" customHeight="1" x14ac:dyDescent="0.15">
      <c r="A683" s="30"/>
      <c r="B683" s="31"/>
      <c r="C683" s="31"/>
      <c r="D683" s="31"/>
      <c r="E683" s="30"/>
      <c r="F683" s="30"/>
      <c r="G683" s="31"/>
      <c r="H683" s="31"/>
      <c r="I683" s="31"/>
      <c r="J683" s="32"/>
      <c r="K683" s="32"/>
      <c r="L683" s="32"/>
      <c r="M683" s="33"/>
      <c r="N683" s="33"/>
      <c r="O683" s="33"/>
      <c r="P683" s="33"/>
      <c r="Q683" s="34"/>
      <c r="R683" s="31"/>
      <c r="S683" s="31"/>
      <c r="T683" s="31"/>
      <c r="U683" s="33"/>
      <c r="V683" s="31"/>
      <c r="W683" s="31"/>
      <c r="X683" s="31"/>
    </row>
    <row r="684" spans="1:24" ht="28.25" customHeight="1" x14ac:dyDescent="0.15">
      <c r="A684" s="30"/>
      <c r="B684" s="31"/>
      <c r="C684" s="31"/>
      <c r="D684" s="31"/>
      <c r="E684" s="30"/>
      <c r="F684" s="30"/>
      <c r="G684" s="31"/>
      <c r="H684" s="31"/>
      <c r="I684" s="31"/>
      <c r="J684" s="32"/>
      <c r="K684" s="32"/>
      <c r="L684" s="32"/>
      <c r="M684" s="33"/>
      <c r="N684" s="33"/>
      <c r="O684" s="33"/>
      <c r="P684" s="33"/>
      <c r="Q684" s="34"/>
      <c r="R684" s="31"/>
      <c r="S684" s="31"/>
      <c r="T684" s="31"/>
      <c r="U684" s="33"/>
      <c r="V684" s="31"/>
      <c r="W684" s="31"/>
      <c r="X684" s="31"/>
    </row>
    <row r="685" spans="1:24" ht="28.25" customHeight="1" x14ac:dyDescent="0.15">
      <c r="A685" s="30"/>
      <c r="B685" s="31"/>
      <c r="C685" s="31"/>
      <c r="D685" s="31"/>
      <c r="E685" s="30"/>
      <c r="F685" s="30"/>
      <c r="G685" s="31"/>
      <c r="H685" s="31"/>
      <c r="I685" s="31"/>
      <c r="J685" s="32"/>
      <c r="K685" s="32"/>
      <c r="L685" s="32"/>
      <c r="M685" s="33"/>
      <c r="N685" s="33"/>
      <c r="O685" s="33"/>
      <c r="P685" s="33"/>
      <c r="Q685" s="34"/>
      <c r="R685" s="31"/>
      <c r="S685" s="31"/>
      <c r="T685" s="31"/>
      <c r="U685" s="33"/>
      <c r="V685" s="31"/>
      <c r="W685" s="31"/>
      <c r="X685" s="31"/>
    </row>
    <row r="686" spans="1:24" ht="41.75" customHeight="1" x14ac:dyDescent="0.15">
      <c r="A686" s="30"/>
      <c r="B686" s="31"/>
      <c r="C686" s="31"/>
      <c r="D686" s="31"/>
      <c r="E686" s="30"/>
      <c r="F686" s="30"/>
      <c r="G686" s="31"/>
      <c r="H686" s="31"/>
      <c r="I686" s="31"/>
      <c r="J686" s="32"/>
      <c r="K686" s="32"/>
      <c r="L686" s="32"/>
      <c r="M686" s="33"/>
      <c r="N686" s="33"/>
      <c r="O686" s="33"/>
      <c r="P686" s="33"/>
      <c r="Q686" s="34"/>
      <c r="R686" s="31"/>
      <c r="S686" s="31"/>
      <c r="T686" s="31"/>
      <c r="U686" s="33"/>
      <c r="V686" s="31"/>
      <c r="W686" s="31"/>
      <c r="X686" s="31"/>
    </row>
    <row r="687" spans="1:24" ht="41.75" customHeight="1" x14ac:dyDescent="0.15">
      <c r="A687" s="30"/>
      <c r="B687" s="31"/>
      <c r="C687" s="31"/>
      <c r="D687" s="31"/>
      <c r="E687" s="30"/>
      <c r="F687" s="30"/>
      <c r="G687" s="31"/>
      <c r="H687" s="31"/>
      <c r="I687" s="31"/>
      <c r="J687" s="32"/>
      <c r="K687" s="32"/>
      <c r="L687" s="32"/>
      <c r="M687" s="33"/>
      <c r="N687" s="33"/>
      <c r="O687" s="33"/>
      <c r="P687" s="33"/>
      <c r="Q687" s="34"/>
      <c r="R687" s="31"/>
      <c r="S687" s="31"/>
      <c r="T687" s="31"/>
      <c r="U687" s="33"/>
      <c r="V687" s="31"/>
      <c r="W687" s="31"/>
      <c r="X687" s="31"/>
    </row>
    <row r="688" spans="1:24" ht="28.25" customHeight="1" x14ac:dyDescent="0.15">
      <c r="A688" s="25"/>
      <c r="B688" s="26"/>
      <c r="C688" s="26"/>
      <c r="D688" s="26"/>
      <c r="E688" s="25"/>
      <c r="F688" s="25"/>
      <c r="G688" s="26"/>
      <c r="H688" s="26"/>
      <c r="I688" s="26"/>
      <c r="J688" s="27"/>
      <c r="K688" s="27"/>
      <c r="L688" s="27"/>
      <c r="M688" s="28"/>
      <c r="N688" s="28"/>
      <c r="O688" s="28"/>
      <c r="P688" s="28"/>
      <c r="Q688" s="29"/>
      <c r="R688" s="26"/>
      <c r="S688" s="26"/>
      <c r="T688" s="26"/>
      <c r="U688" s="28"/>
      <c r="V688" s="26"/>
      <c r="W688" s="26"/>
      <c r="X688" s="26"/>
    </row>
    <row r="689" spans="1:24" ht="28.25" customHeight="1" x14ac:dyDescent="0.15">
      <c r="A689" s="25"/>
      <c r="B689" s="26"/>
      <c r="C689" s="26"/>
      <c r="D689" s="26"/>
      <c r="E689" s="25"/>
      <c r="F689" s="25"/>
      <c r="G689" s="26"/>
      <c r="H689" s="26"/>
      <c r="I689" s="26"/>
      <c r="J689" s="27"/>
      <c r="K689" s="27"/>
      <c r="L689" s="27"/>
      <c r="M689" s="28"/>
      <c r="N689" s="28"/>
      <c r="O689" s="28"/>
      <c r="P689" s="28"/>
      <c r="Q689" s="29"/>
      <c r="R689" s="26"/>
      <c r="S689" s="26"/>
      <c r="T689" s="26"/>
      <c r="U689" s="28"/>
      <c r="V689" s="26"/>
      <c r="W689" s="26"/>
      <c r="X689" s="26"/>
    </row>
    <row r="690" spans="1:24" ht="28.25" customHeight="1" x14ac:dyDescent="0.15">
      <c r="A690" s="30"/>
      <c r="B690" s="31"/>
      <c r="C690" s="31"/>
      <c r="D690" s="31"/>
      <c r="E690" s="30"/>
      <c r="F690" s="30"/>
      <c r="G690" s="31"/>
      <c r="H690" s="31"/>
      <c r="I690" s="31"/>
      <c r="J690" s="32"/>
      <c r="K690" s="32"/>
      <c r="L690" s="32"/>
      <c r="M690" s="33"/>
      <c r="N690" s="33"/>
      <c r="O690" s="33"/>
      <c r="P690" s="33"/>
      <c r="Q690" s="34"/>
      <c r="R690" s="31"/>
      <c r="S690" s="31"/>
      <c r="T690" s="31"/>
      <c r="U690" s="33"/>
      <c r="V690" s="31"/>
      <c r="W690" s="31"/>
      <c r="X690" s="31"/>
    </row>
    <row r="691" spans="1:24" ht="28.25" customHeight="1" x14ac:dyDescent="0.15">
      <c r="A691" s="30"/>
      <c r="B691" s="31"/>
      <c r="C691" s="31"/>
      <c r="D691" s="31"/>
      <c r="E691" s="30"/>
      <c r="F691" s="30"/>
      <c r="G691" s="31"/>
      <c r="H691" s="31"/>
      <c r="I691" s="31"/>
      <c r="J691" s="32"/>
      <c r="K691" s="32"/>
      <c r="L691" s="32"/>
      <c r="M691" s="33"/>
      <c r="N691" s="33"/>
      <c r="O691" s="33"/>
      <c r="P691" s="33"/>
      <c r="Q691" s="34"/>
      <c r="R691" s="31"/>
      <c r="S691" s="31"/>
      <c r="T691" s="31"/>
      <c r="U691" s="33"/>
      <c r="V691" s="31"/>
      <c r="W691" s="31"/>
      <c r="X691" s="31"/>
    </row>
    <row r="692" spans="1:24" ht="28.25" customHeight="1" x14ac:dyDescent="0.15">
      <c r="A692" s="30"/>
      <c r="B692" s="31"/>
      <c r="C692" s="31"/>
      <c r="D692" s="31"/>
      <c r="E692" s="30"/>
      <c r="F692" s="30"/>
      <c r="G692" s="31"/>
      <c r="H692" s="31"/>
      <c r="I692" s="31"/>
      <c r="J692" s="32"/>
      <c r="K692" s="32"/>
      <c r="L692" s="32"/>
      <c r="M692" s="33"/>
      <c r="N692" s="33"/>
      <c r="O692" s="33"/>
      <c r="P692" s="33"/>
      <c r="Q692" s="34"/>
      <c r="R692" s="31"/>
      <c r="S692" s="31"/>
      <c r="T692" s="31"/>
      <c r="U692" s="33"/>
      <c r="V692" s="31"/>
      <c r="W692" s="31"/>
      <c r="X692" s="31"/>
    </row>
    <row r="693" spans="1:24" ht="28.25" customHeight="1" x14ac:dyDescent="0.15">
      <c r="A693" s="30"/>
      <c r="B693" s="31"/>
      <c r="C693" s="31"/>
      <c r="D693" s="31"/>
      <c r="E693" s="30"/>
      <c r="F693" s="30"/>
      <c r="G693" s="31"/>
      <c r="H693" s="31"/>
      <c r="I693" s="31"/>
      <c r="J693" s="32"/>
      <c r="K693" s="32"/>
      <c r="L693" s="32"/>
      <c r="M693" s="33"/>
      <c r="N693" s="33"/>
      <c r="O693" s="33"/>
      <c r="P693" s="33"/>
      <c r="Q693" s="34"/>
      <c r="R693" s="31"/>
      <c r="S693" s="31"/>
      <c r="T693" s="31"/>
      <c r="U693" s="33"/>
      <c r="V693" s="31"/>
      <c r="W693" s="31"/>
      <c r="X693" s="31"/>
    </row>
    <row r="694" spans="1:24" ht="28.25" customHeight="1" x14ac:dyDescent="0.15">
      <c r="A694" s="30"/>
      <c r="B694" s="31"/>
      <c r="C694" s="31"/>
      <c r="D694" s="31"/>
      <c r="E694" s="30"/>
      <c r="F694" s="30"/>
      <c r="G694" s="31"/>
      <c r="H694" s="31"/>
      <c r="I694" s="31"/>
      <c r="J694" s="32"/>
      <c r="K694" s="32"/>
      <c r="L694" s="32"/>
      <c r="M694" s="33"/>
      <c r="N694" s="33"/>
      <c r="O694" s="33"/>
      <c r="P694" s="33"/>
      <c r="Q694" s="34"/>
      <c r="R694" s="31"/>
      <c r="S694" s="31"/>
      <c r="T694" s="31"/>
      <c r="U694" s="33"/>
      <c r="V694" s="31"/>
      <c r="W694" s="31"/>
      <c r="X694" s="31"/>
    </row>
    <row r="695" spans="1:24" ht="28.25" customHeight="1" x14ac:dyDescent="0.15">
      <c r="A695" s="25"/>
      <c r="B695" s="26"/>
      <c r="C695" s="26"/>
      <c r="D695" s="26"/>
      <c r="E695" s="25"/>
      <c r="F695" s="25"/>
      <c r="G695" s="26"/>
      <c r="H695" s="26"/>
      <c r="I695" s="26"/>
      <c r="J695" s="27"/>
      <c r="K695" s="27"/>
      <c r="L695" s="27"/>
      <c r="M695" s="28"/>
      <c r="N695" s="28"/>
      <c r="O695" s="28"/>
      <c r="P695" s="28"/>
      <c r="Q695" s="29"/>
      <c r="R695" s="26"/>
      <c r="S695" s="26"/>
      <c r="T695" s="26"/>
      <c r="U695" s="28"/>
      <c r="V695" s="26"/>
      <c r="W695" s="26"/>
      <c r="X695" s="26"/>
    </row>
    <row r="696" spans="1:24" ht="28.25" customHeight="1" x14ac:dyDescent="0.15">
      <c r="A696" s="30"/>
      <c r="B696" s="31"/>
      <c r="C696" s="31"/>
      <c r="D696" s="31"/>
      <c r="E696" s="30"/>
      <c r="F696" s="30"/>
      <c r="G696" s="31"/>
      <c r="H696" s="31"/>
      <c r="I696" s="31"/>
      <c r="J696" s="32"/>
      <c r="K696" s="32"/>
      <c r="L696" s="32"/>
      <c r="M696" s="33"/>
      <c r="N696" s="33"/>
      <c r="O696" s="33"/>
      <c r="P696" s="33"/>
      <c r="Q696" s="34"/>
      <c r="R696" s="31"/>
      <c r="S696" s="31"/>
      <c r="T696" s="31"/>
      <c r="U696" s="33"/>
      <c r="V696" s="31"/>
      <c r="W696" s="31"/>
      <c r="X696" s="31"/>
    </row>
    <row r="697" spans="1:24" ht="28.25" customHeight="1" x14ac:dyDescent="0.15">
      <c r="A697" s="30"/>
      <c r="B697" s="31"/>
      <c r="C697" s="31"/>
      <c r="D697" s="31"/>
      <c r="E697" s="30"/>
      <c r="F697" s="30"/>
      <c r="G697" s="31"/>
      <c r="H697" s="31"/>
      <c r="I697" s="31"/>
      <c r="J697" s="32"/>
      <c r="K697" s="32"/>
      <c r="L697" s="32"/>
      <c r="M697" s="33"/>
      <c r="N697" s="33"/>
      <c r="O697" s="33"/>
      <c r="P697" s="33"/>
      <c r="Q697" s="34"/>
      <c r="R697" s="31"/>
      <c r="S697" s="31"/>
      <c r="T697" s="31"/>
      <c r="U697" s="33"/>
      <c r="V697" s="31"/>
      <c r="W697" s="31"/>
      <c r="X697" s="31"/>
    </row>
    <row r="698" spans="1:24" ht="28.25" customHeight="1" x14ac:dyDescent="0.15">
      <c r="A698" s="25"/>
      <c r="B698" s="26"/>
      <c r="C698" s="26"/>
      <c r="D698" s="26"/>
      <c r="E698" s="25"/>
      <c r="F698" s="25"/>
      <c r="G698" s="26"/>
      <c r="H698" s="26"/>
      <c r="I698" s="26"/>
      <c r="J698" s="27"/>
      <c r="K698" s="27"/>
      <c r="L698" s="27"/>
      <c r="M698" s="28"/>
      <c r="N698" s="28"/>
      <c r="O698" s="28"/>
      <c r="P698" s="28"/>
      <c r="Q698" s="29"/>
      <c r="R698" s="26"/>
      <c r="S698" s="26"/>
      <c r="T698" s="26"/>
      <c r="U698" s="28"/>
      <c r="V698" s="26"/>
      <c r="W698" s="26"/>
      <c r="X698" s="26"/>
    </row>
    <row r="699" spans="1:24" ht="41.75" customHeight="1" x14ac:dyDescent="0.15">
      <c r="A699" s="25"/>
      <c r="B699" s="26"/>
      <c r="C699" s="26"/>
      <c r="D699" s="26"/>
      <c r="E699" s="25"/>
      <c r="F699" s="25"/>
      <c r="G699" s="26"/>
      <c r="H699" s="26"/>
      <c r="I699" s="26"/>
      <c r="J699" s="27"/>
      <c r="K699" s="27"/>
      <c r="L699" s="27"/>
      <c r="M699" s="28"/>
      <c r="N699" s="28"/>
      <c r="O699" s="28"/>
      <c r="P699" s="28"/>
      <c r="Q699" s="29"/>
      <c r="R699" s="26"/>
      <c r="S699" s="26"/>
      <c r="T699" s="26"/>
      <c r="U699" s="28"/>
      <c r="V699" s="26"/>
      <c r="W699" s="26"/>
      <c r="X699" s="26"/>
    </row>
    <row r="700" spans="1:24" ht="41.75" customHeight="1" x14ac:dyDescent="0.15">
      <c r="A700" s="30"/>
      <c r="B700" s="31"/>
      <c r="C700" s="31"/>
      <c r="D700" s="31"/>
      <c r="E700" s="30"/>
      <c r="F700" s="30"/>
      <c r="G700" s="31"/>
      <c r="H700" s="31"/>
      <c r="I700" s="31"/>
      <c r="J700" s="32"/>
      <c r="K700" s="32"/>
      <c r="L700" s="32"/>
      <c r="M700" s="33"/>
      <c r="N700" s="33"/>
      <c r="O700" s="33"/>
      <c r="P700" s="33"/>
      <c r="Q700" s="34"/>
      <c r="R700" s="31"/>
      <c r="S700" s="31"/>
      <c r="T700" s="31"/>
      <c r="U700" s="33"/>
      <c r="V700" s="31"/>
      <c r="W700" s="31"/>
      <c r="X700" s="31"/>
    </row>
    <row r="701" spans="1:24" ht="28.25" customHeight="1" x14ac:dyDescent="0.15">
      <c r="A701" s="30"/>
      <c r="B701" s="31"/>
      <c r="C701" s="31"/>
      <c r="D701" s="31"/>
      <c r="E701" s="30"/>
      <c r="F701" s="30"/>
      <c r="G701" s="31"/>
      <c r="H701" s="31"/>
      <c r="I701" s="31"/>
      <c r="J701" s="32"/>
      <c r="K701" s="32"/>
      <c r="L701" s="32"/>
      <c r="M701" s="33"/>
      <c r="N701" s="33"/>
      <c r="O701" s="33"/>
      <c r="P701" s="33"/>
      <c r="Q701" s="34"/>
      <c r="R701" s="31"/>
      <c r="S701" s="31"/>
      <c r="T701" s="31"/>
      <c r="U701" s="33"/>
      <c r="V701" s="31"/>
      <c r="W701" s="31"/>
      <c r="X701" s="31"/>
    </row>
    <row r="702" spans="1:24" ht="28.25" customHeight="1" x14ac:dyDescent="0.15">
      <c r="A702" s="30"/>
      <c r="B702" s="31"/>
      <c r="C702" s="31"/>
      <c r="D702" s="31"/>
      <c r="E702" s="30"/>
      <c r="F702" s="30"/>
      <c r="G702" s="31"/>
      <c r="H702" s="31"/>
      <c r="I702" s="31"/>
      <c r="J702" s="32"/>
      <c r="K702" s="32"/>
      <c r="L702" s="32"/>
      <c r="M702" s="33"/>
      <c r="N702" s="33"/>
      <c r="O702" s="33"/>
      <c r="P702" s="33"/>
      <c r="Q702" s="34"/>
      <c r="R702" s="31"/>
      <c r="S702" s="31"/>
      <c r="T702" s="31"/>
      <c r="U702" s="33"/>
      <c r="V702" s="31"/>
      <c r="W702" s="31"/>
      <c r="X702" s="31"/>
    </row>
    <row r="703" spans="1:24" ht="28.25" customHeight="1" x14ac:dyDescent="0.15">
      <c r="A703" s="30"/>
      <c r="B703" s="31"/>
      <c r="C703" s="31"/>
      <c r="D703" s="31"/>
      <c r="E703" s="30"/>
      <c r="F703" s="30"/>
      <c r="G703" s="31"/>
      <c r="H703" s="31"/>
      <c r="I703" s="31"/>
      <c r="J703" s="32"/>
      <c r="K703" s="32"/>
      <c r="L703" s="32"/>
      <c r="M703" s="33"/>
      <c r="N703" s="33"/>
      <c r="O703" s="33"/>
      <c r="P703" s="33"/>
      <c r="Q703" s="34"/>
      <c r="R703" s="31"/>
      <c r="S703" s="31"/>
      <c r="T703" s="31"/>
      <c r="U703" s="33"/>
      <c r="V703" s="31"/>
      <c r="W703" s="31"/>
      <c r="X703" s="31"/>
    </row>
    <row r="704" spans="1:24" ht="28.25" customHeight="1" x14ac:dyDescent="0.15">
      <c r="A704" s="30"/>
      <c r="B704" s="31"/>
      <c r="C704" s="31"/>
      <c r="D704" s="31"/>
      <c r="E704" s="30"/>
      <c r="F704" s="30"/>
      <c r="G704" s="31"/>
      <c r="H704" s="31"/>
      <c r="I704" s="31"/>
      <c r="J704" s="32"/>
      <c r="K704" s="32"/>
      <c r="L704" s="32"/>
      <c r="M704" s="33"/>
      <c r="N704" s="33"/>
      <c r="O704" s="33"/>
      <c r="P704" s="33"/>
      <c r="Q704" s="34"/>
      <c r="R704" s="31"/>
      <c r="S704" s="31"/>
      <c r="T704" s="31"/>
      <c r="U704" s="33"/>
      <c r="V704" s="31"/>
      <c r="W704" s="31"/>
      <c r="X704" s="31"/>
    </row>
    <row r="705" spans="1:24" ht="28.25" customHeight="1" x14ac:dyDescent="0.15">
      <c r="A705" s="30"/>
      <c r="B705" s="31"/>
      <c r="C705" s="31"/>
      <c r="D705" s="31"/>
      <c r="E705" s="30"/>
      <c r="F705" s="30"/>
      <c r="G705" s="31"/>
      <c r="H705" s="31"/>
      <c r="I705" s="31"/>
      <c r="J705" s="32"/>
      <c r="K705" s="32"/>
      <c r="L705" s="32"/>
      <c r="M705" s="33"/>
      <c r="N705" s="33"/>
      <c r="O705" s="33"/>
      <c r="P705" s="33"/>
      <c r="Q705" s="34"/>
      <c r="R705" s="31"/>
      <c r="S705" s="31"/>
      <c r="T705" s="31"/>
      <c r="U705" s="33"/>
      <c r="V705" s="31"/>
      <c r="W705" s="31"/>
      <c r="X705" s="31"/>
    </row>
    <row r="706" spans="1:24" ht="41.75" customHeight="1" x14ac:dyDescent="0.15">
      <c r="A706" s="30"/>
      <c r="B706" s="31"/>
      <c r="C706" s="31"/>
      <c r="D706" s="31"/>
      <c r="E706" s="30"/>
      <c r="F706" s="30"/>
      <c r="G706" s="31"/>
      <c r="H706" s="31"/>
      <c r="I706" s="31"/>
      <c r="J706" s="32"/>
      <c r="K706" s="32"/>
      <c r="L706" s="32"/>
      <c r="M706" s="33"/>
      <c r="N706" s="33"/>
      <c r="O706" s="33"/>
      <c r="P706" s="33"/>
      <c r="Q706" s="34"/>
      <c r="R706" s="31"/>
      <c r="S706" s="31"/>
      <c r="T706" s="31"/>
      <c r="U706" s="33"/>
      <c r="V706" s="31"/>
      <c r="W706" s="31"/>
      <c r="X706" s="31"/>
    </row>
    <row r="707" spans="1:24" ht="41.75" customHeight="1" x14ac:dyDescent="0.15">
      <c r="A707" s="30"/>
      <c r="B707" s="31"/>
      <c r="C707" s="31"/>
      <c r="D707" s="31"/>
      <c r="E707" s="30"/>
      <c r="F707" s="30"/>
      <c r="G707" s="31"/>
      <c r="H707" s="31"/>
      <c r="I707" s="31"/>
      <c r="J707" s="32"/>
      <c r="K707" s="32"/>
      <c r="L707" s="32"/>
      <c r="M707" s="33"/>
      <c r="N707" s="33"/>
      <c r="O707" s="33"/>
      <c r="P707" s="33"/>
      <c r="Q707" s="34"/>
      <c r="R707" s="31"/>
      <c r="S707" s="31"/>
      <c r="T707" s="31"/>
      <c r="U707" s="33"/>
      <c r="V707" s="31"/>
      <c r="W707" s="31"/>
      <c r="X707" s="31"/>
    </row>
    <row r="708" spans="1:24" ht="28.25" customHeight="1" x14ac:dyDescent="0.15">
      <c r="A708" s="30"/>
      <c r="B708" s="31"/>
      <c r="C708" s="31"/>
      <c r="D708" s="31"/>
      <c r="E708" s="30"/>
      <c r="F708" s="30"/>
      <c r="G708" s="31"/>
      <c r="H708" s="31"/>
      <c r="I708" s="31"/>
      <c r="J708" s="32"/>
      <c r="K708" s="32"/>
      <c r="L708" s="32"/>
      <c r="M708" s="33"/>
      <c r="N708" s="33"/>
      <c r="O708" s="33"/>
      <c r="P708" s="33"/>
      <c r="Q708" s="34"/>
      <c r="R708" s="31"/>
      <c r="S708" s="31"/>
      <c r="T708" s="31"/>
      <c r="U708" s="33"/>
      <c r="V708" s="31"/>
      <c r="W708" s="31"/>
      <c r="X708" s="31"/>
    </row>
    <row r="709" spans="1:24" ht="41.75" customHeight="1" x14ac:dyDescent="0.15">
      <c r="A709" s="30"/>
      <c r="B709" s="31"/>
      <c r="C709" s="31"/>
      <c r="D709" s="31"/>
      <c r="E709" s="30"/>
      <c r="F709" s="30"/>
      <c r="G709" s="31"/>
      <c r="H709" s="31"/>
      <c r="I709" s="31"/>
      <c r="J709" s="32"/>
      <c r="K709" s="32"/>
      <c r="L709" s="32"/>
      <c r="M709" s="33"/>
      <c r="N709" s="33"/>
      <c r="O709" s="33"/>
      <c r="P709" s="33"/>
      <c r="Q709" s="34"/>
      <c r="R709" s="31"/>
      <c r="S709" s="31"/>
      <c r="T709" s="31"/>
      <c r="U709" s="33"/>
      <c r="V709" s="31"/>
      <c r="W709" s="31"/>
      <c r="X709" s="31"/>
    </row>
    <row r="710" spans="1:24" ht="41.75" customHeight="1" x14ac:dyDescent="0.15">
      <c r="A710" s="30"/>
      <c r="B710" s="31"/>
      <c r="C710" s="31"/>
      <c r="D710" s="31"/>
      <c r="E710" s="30"/>
      <c r="F710" s="30"/>
      <c r="G710" s="31"/>
      <c r="H710" s="31"/>
      <c r="I710" s="31"/>
      <c r="J710" s="32"/>
      <c r="K710" s="32"/>
      <c r="L710" s="32"/>
      <c r="M710" s="33"/>
      <c r="N710" s="33"/>
      <c r="O710" s="33"/>
      <c r="P710" s="33"/>
      <c r="Q710" s="34"/>
      <c r="R710" s="31"/>
      <c r="S710" s="31"/>
      <c r="T710" s="31"/>
      <c r="U710" s="33"/>
      <c r="V710" s="31"/>
      <c r="W710" s="31"/>
      <c r="X710" s="31"/>
    </row>
    <row r="711" spans="1:24" ht="28.25" customHeight="1" x14ac:dyDescent="0.15">
      <c r="A711" s="30"/>
      <c r="B711" s="31"/>
      <c r="C711" s="31"/>
      <c r="D711" s="31"/>
      <c r="E711" s="30"/>
      <c r="F711" s="30"/>
      <c r="G711" s="31"/>
      <c r="H711" s="31"/>
      <c r="I711" s="31"/>
      <c r="J711" s="32"/>
      <c r="K711" s="32"/>
      <c r="L711" s="32"/>
      <c r="M711" s="33"/>
      <c r="N711" s="33"/>
      <c r="O711" s="33"/>
      <c r="P711" s="33"/>
      <c r="Q711" s="34"/>
      <c r="R711" s="31"/>
      <c r="S711" s="31"/>
      <c r="T711" s="31"/>
      <c r="U711" s="33"/>
      <c r="V711" s="31"/>
      <c r="W711" s="31"/>
      <c r="X711" s="31"/>
    </row>
    <row r="712" spans="1:24" ht="41.75" customHeight="1" x14ac:dyDescent="0.15">
      <c r="A712" s="30"/>
      <c r="B712" s="31"/>
      <c r="C712" s="31"/>
      <c r="D712" s="31"/>
      <c r="E712" s="30"/>
      <c r="F712" s="30"/>
      <c r="G712" s="31"/>
      <c r="H712" s="31"/>
      <c r="I712" s="31"/>
      <c r="J712" s="32"/>
      <c r="K712" s="32"/>
      <c r="L712" s="32"/>
      <c r="M712" s="33"/>
      <c r="N712" s="33"/>
      <c r="O712" s="33"/>
      <c r="P712" s="33"/>
      <c r="Q712" s="34"/>
      <c r="R712" s="31"/>
      <c r="S712" s="31"/>
      <c r="T712" s="31"/>
      <c r="U712" s="33"/>
      <c r="V712" s="31"/>
      <c r="W712" s="31"/>
      <c r="X712" s="31"/>
    </row>
    <row r="713" spans="1:24" ht="28.25" customHeight="1" x14ac:dyDescent="0.15">
      <c r="A713" s="30"/>
      <c r="B713" s="31"/>
      <c r="C713" s="31"/>
      <c r="D713" s="31"/>
      <c r="E713" s="30"/>
      <c r="F713" s="30"/>
      <c r="G713" s="31"/>
      <c r="H713" s="31"/>
      <c r="I713" s="31"/>
      <c r="J713" s="32"/>
      <c r="K713" s="32"/>
      <c r="L713" s="32"/>
      <c r="M713" s="33"/>
      <c r="N713" s="33"/>
      <c r="O713" s="33"/>
      <c r="P713" s="33"/>
      <c r="Q713" s="34"/>
      <c r="R713" s="31"/>
      <c r="S713" s="31"/>
      <c r="T713" s="31"/>
      <c r="U713" s="33"/>
      <c r="V713" s="31"/>
      <c r="W713" s="31"/>
      <c r="X713" s="31"/>
    </row>
    <row r="714" spans="1:24" ht="28.25" customHeight="1" x14ac:dyDescent="0.15">
      <c r="A714" s="30"/>
      <c r="B714" s="31"/>
      <c r="C714" s="31"/>
      <c r="D714" s="31"/>
      <c r="E714" s="30"/>
      <c r="F714" s="30"/>
      <c r="G714" s="31"/>
      <c r="H714" s="31"/>
      <c r="I714" s="31"/>
      <c r="J714" s="32"/>
      <c r="K714" s="32"/>
      <c r="L714" s="32"/>
      <c r="M714" s="33"/>
      <c r="N714" s="33"/>
      <c r="O714" s="33"/>
      <c r="P714" s="33"/>
      <c r="Q714" s="34"/>
      <c r="R714" s="31"/>
      <c r="S714" s="31"/>
      <c r="T714" s="31"/>
      <c r="U714" s="33"/>
      <c r="V714" s="31"/>
      <c r="W714" s="31"/>
      <c r="X714" s="31"/>
    </row>
    <row r="715" spans="1:24" ht="28.25" customHeight="1" x14ac:dyDescent="0.15">
      <c r="A715" s="30"/>
      <c r="B715" s="31"/>
      <c r="C715" s="31"/>
      <c r="D715" s="31"/>
      <c r="E715" s="30"/>
      <c r="F715" s="30"/>
      <c r="G715" s="31"/>
      <c r="H715" s="31"/>
      <c r="I715" s="31"/>
      <c r="J715" s="32"/>
      <c r="K715" s="32"/>
      <c r="L715" s="32"/>
      <c r="M715" s="33"/>
      <c r="N715" s="33"/>
      <c r="O715" s="33"/>
      <c r="P715" s="33"/>
      <c r="Q715" s="34"/>
      <c r="R715" s="31"/>
      <c r="S715" s="31"/>
      <c r="T715" s="31"/>
      <c r="U715" s="33"/>
      <c r="V715" s="31"/>
      <c r="W715" s="31"/>
      <c r="X715" s="31"/>
    </row>
    <row r="716" spans="1:24" ht="41.75" customHeight="1" x14ac:dyDescent="0.15">
      <c r="A716" s="30"/>
      <c r="B716" s="31"/>
      <c r="C716" s="31"/>
      <c r="D716" s="31"/>
      <c r="E716" s="30"/>
      <c r="F716" s="30"/>
      <c r="G716" s="31"/>
      <c r="H716" s="31"/>
      <c r="I716" s="31"/>
      <c r="J716" s="32"/>
      <c r="K716" s="32"/>
      <c r="L716" s="32"/>
      <c r="M716" s="33"/>
      <c r="N716" s="33"/>
      <c r="O716" s="33"/>
      <c r="P716" s="33"/>
      <c r="Q716" s="34"/>
      <c r="R716" s="31"/>
      <c r="S716" s="31"/>
      <c r="T716" s="31"/>
      <c r="U716" s="33"/>
      <c r="V716" s="31"/>
      <c r="W716" s="31"/>
      <c r="X716" s="31"/>
    </row>
    <row r="717" spans="1:24" ht="41.75" customHeight="1" x14ac:dyDescent="0.15">
      <c r="A717" s="30"/>
      <c r="B717" s="31"/>
      <c r="C717" s="31"/>
      <c r="D717" s="31"/>
      <c r="E717" s="30"/>
      <c r="F717" s="30"/>
      <c r="G717" s="31"/>
      <c r="H717" s="31"/>
      <c r="I717" s="31"/>
      <c r="J717" s="32"/>
      <c r="K717" s="32"/>
      <c r="L717" s="32"/>
      <c r="M717" s="33"/>
      <c r="N717" s="33"/>
      <c r="O717" s="33"/>
      <c r="P717" s="33"/>
      <c r="Q717" s="34"/>
      <c r="R717" s="31"/>
      <c r="S717" s="31"/>
      <c r="T717" s="31"/>
      <c r="U717" s="33"/>
      <c r="V717" s="31"/>
      <c r="W717" s="31"/>
      <c r="X717" s="31"/>
    </row>
    <row r="718" spans="1:24" ht="28.25" customHeight="1" x14ac:dyDescent="0.15">
      <c r="A718" s="25"/>
      <c r="B718" s="26"/>
      <c r="C718" s="26"/>
      <c r="D718" s="26"/>
      <c r="E718" s="25"/>
      <c r="F718" s="25"/>
      <c r="G718" s="26"/>
      <c r="H718" s="26"/>
      <c r="I718" s="26"/>
      <c r="J718" s="27"/>
      <c r="K718" s="27"/>
      <c r="L718" s="27"/>
      <c r="M718" s="28"/>
      <c r="N718" s="28"/>
      <c r="O718" s="28"/>
      <c r="P718" s="28"/>
      <c r="Q718" s="29"/>
      <c r="R718" s="26"/>
      <c r="S718" s="26"/>
      <c r="T718" s="26"/>
      <c r="U718" s="28"/>
      <c r="V718" s="26"/>
      <c r="W718" s="26"/>
      <c r="X718" s="26"/>
    </row>
    <row r="719" spans="1:24" ht="28.25" customHeight="1" x14ac:dyDescent="0.15">
      <c r="A719" s="25"/>
      <c r="B719" s="26"/>
      <c r="C719" s="26"/>
      <c r="D719" s="26"/>
      <c r="E719" s="25"/>
      <c r="F719" s="25"/>
      <c r="G719" s="26"/>
      <c r="H719" s="26"/>
      <c r="I719" s="26"/>
      <c r="J719" s="27"/>
      <c r="K719" s="27"/>
      <c r="L719" s="27"/>
      <c r="M719" s="28"/>
      <c r="N719" s="28"/>
      <c r="O719" s="28"/>
      <c r="P719" s="28"/>
      <c r="Q719" s="29"/>
      <c r="R719" s="26"/>
      <c r="S719" s="26"/>
      <c r="T719" s="26"/>
      <c r="U719" s="28"/>
      <c r="V719" s="26"/>
      <c r="W719" s="26"/>
      <c r="X719" s="26"/>
    </row>
    <row r="720" spans="1:24" ht="28.25" customHeight="1" x14ac:dyDescent="0.15">
      <c r="A720" s="30"/>
      <c r="B720" s="31"/>
      <c r="C720" s="31"/>
      <c r="D720" s="31"/>
      <c r="E720" s="30"/>
      <c r="F720" s="30"/>
      <c r="G720" s="31"/>
      <c r="H720" s="31"/>
      <c r="I720" s="31"/>
      <c r="J720" s="32"/>
      <c r="K720" s="32"/>
      <c r="L720" s="32"/>
      <c r="M720" s="33"/>
      <c r="N720" s="33"/>
      <c r="O720" s="33"/>
      <c r="P720" s="33"/>
      <c r="Q720" s="34"/>
      <c r="R720" s="31"/>
      <c r="S720" s="31"/>
      <c r="T720" s="31"/>
      <c r="U720" s="33"/>
      <c r="V720" s="31"/>
      <c r="W720" s="31"/>
      <c r="X720" s="31"/>
    </row>
    <row r="721" spans="1:24" ht="28.25" customHeight="1" x14ac:dyDescent="0.15">
      <c r="A721" s="30"/>
      <c r="B721" s="31"/>
      <c r="C721" s="31"/>
      <c r="D721" s="31"/>
      <c r="E721" s="30"/>
      <c r="F721" s="30"/>
      <c r="G721" s="31"/>
      <c r="H721" s="31"/>
      <c r="I721" s="31"/>
      <c r="J721" s="32"/>
      <c r="K721" s="32"/>
      <c r="L721" s="32"/>
      <c r="M721" s="33"/>
      <c r="N721" s="33"/>
      <c r="O721" s="33"/>
      <c r="P721" s="33"/>
      <c r="Q721" s="34"/>
      <c r="R721" s="31"/>
      <c r="S721" s="31"/>
      <c r="T721" s="31"/>
      <c r="U721" s="33"/>
      <c r="V721" s="31"/>
      <c r="W721" s="31"/>
      <c r="X721" s="31"/>
    </row>
    <row r="722" spans="1:24" ht="28.25" customHeight="1" x14ac:dyDescent="0.15">
      <c r="A722" s="30"/>
      <c r="B722" s="31"/>
      <c r="C722" s="31"/>
      <c r="D722" s="31"/>
      <c r="E722" s="30"/>
      <c r="F722" s="30"/>
      <c r="G722" s="31"/>
      <c r="H722" s="31"/>
      <c r="I722" s="31"/>
      <c r="J722" s="32"/>
      <c r="K722" s="32"/>
      <c r="L722" s="32"/>
      <c r="M722" s="33"/>
      <c r="N722" s="33"/>
      <c r="O722" s="33"/>
      <c r="P722" s="33"/>
      <c r="Q722" s="34"/>
      <c r="R722" s="31"/>
      <c r="S722" s="31"/>
      <c r="T722" s="31"/>
      <c r="U722" s="33"/>
      <c r="V722" s="31"/>
      <c r="W722" s="31"/>
      <c r="X722" s="31"/>
    </row>
    <row r="723" spans="1:24" ht="28.25" customHeight="1" x14ac:dyDescent="0.15">
      <c r="A723" s="30"/>
      <c r="B723" s="31"/>
      <c r="C723" s="31"/>
      <c r="D723" s="31"/>
      <c r="E723" s="30"/>
      <c r="F723" s="30"/>
      <c r="G723" s="31"/>
      <c r="H723" s="31"/>
      <c r="I723" s="31"/>
      <c r="J723" s="32"/>
      <c r="K723" s="32"/>
      <c r="L723" s="32"/>
      <c r="M723" s="33"/>
      <c r="N723" s="33"/>
      <c r="O723" s="33"/>
      <c r="P723" s="33"/>
      <c r="Q723" s="34"/>
      <c r="R723" s="31"/>
      <c r="S723" s="31"/>
      <c r="T723" s="31"/>
      <c r="U723" s="33"/>
      <c r="V723" s="31"/>
      <c r="W723" s="31"/>
      <c r="X723" s="31"/>
    </row>
    <row r="724" spans="1:24" ht="28.25" customHeight="1" x14ac:dyDescent="0.15">
      <c r="A724" s="30"/>
      <c r="B724" s="31"/>
      <c r="C724" s="31"/>
      <c r="D724" s="31"/>
      <c r="E724" s="30"/>
      <c r="F724" s="30"/>
      <c r="G724" s="31"/>
      <c r="H724" s="31"/>
      <c r="I724" s="31"/>
      <c r="J724" s="32"/>
      <c r="K724" s="32"/>
      <c r="L724" s="32"/>
      <c r="M724" s="33"/>
      <c r="N724" s="33"/>
      <c r="O724" s="33"/>
      <c r="P724" s="33"/>
      <c r="Q724" s="34"/>
      <c r="R724" s="31"/>
      <c r="S724" s="31"/>
      <c r="T724" s="31"/>
      <c r="U724" s="33"/>
      <c r="V724" s="31"/>
      <c r="W724" s="31"/>
      <c r="X724" s="31"/>
    </row>
    <row r="725" spans="1:24" ht="28.25" customHeight="1" x14ac:dyDescent="0.15">
      <c r="A725" s="25"/>
      <c r="B725" s="26"/>
      <c r="C725" s="26"/>
      <c r="D725" s="26"/>
      <c r="E725" s="25"/>
      <c r="F725" s="25"/>
      <c r="G725" s="26"/>
      <c r="H725" s="26"/>
      <c r="I725" s="26"/>
      <c r="J725" s="27"/>
      <c r="K725" s="27"/>
      <c r="L725" s="27"/>
      <c r="M725" s="28"/>
      <c r="N725" s="28"/>
      <c r="O725" s="28"/>
      <c r="P725" s="28"/>
      <c r="Q725" s="29"/>
      <c r="R725" s="26"/>
      <c r="S725" s="26"/>
      <c r="T725" s="26"/>
      <c r="U725" s="28"/>
      <c r="V725" s="26"/>
      <c r="W725" s="26"/>
      <c r="X725" s="26"/>
    </row>
    <row r="726" spans="1:24" ht="28.25" customHeight="1" x14ac:dyDescent="0.15">
      <c r="A726" s="30"/>
      <c r="B726" s="31"/>
      <c r="C726" s="31"/>
      <c r="D726" s="31"/>
      <c r="E726" s="30"/>
      <c r="F726" s="30"/>
      <c r="G726" s="31"/>
      <c r="H726" s="31"/>
      <c r="I726" s="31"/>
      <c r="J726" s="32"/>
      <c r="K726" s="32"/>
      <c r="L726" s="32"/>
      <c r="M726" s="33"/>
      <c r="N726" s="33"/>
      <c r="O726" s="33"/>
      <c r="P726" s="33"/>
      <c r="Q726" s="34"/>
      <c r="R726" s="31"/>
      <c r="S726" s="31"/>
      <c r="T726" s="31"/>
      <c r="U726" s="33"/>
      <c r="V726" s="31"/>
      <c r="W726" s="31"/>
      <c r="X726" s="31"/>
    </row>
    <row r="727" spans="1:24" ht="28.25" customHeight="1" x14ac:dyDescent="0.15">
      <c r="A727" s="30"/>
      <c r="B727" s="31"/>
      <c r="C727" s="31"/>
      <c r="D727" s="31"/>
      <c r="E727" s="30"/>
      <c r="F727" s="30"/>
      <c r="G727" s="31"/>
      <c r="H727" s="31"/>
      <c r="I727" s="31"/>
      <c r="J727" s="32"/>
      <c r="K727" s="32"/>
      <c r="L727" s="32"/>
      <c r="M727" s="33"/>
      <c r="N727" s="33"/>
      <c r="O727" s="33"/>
      <c r="P727" s="33"/>
      <c r="Q727" s="34"/>
      <c r="R727" s="31"/>
      <c r="S727" s="31"/>
      <c r="T727" s="31"/>
      <c r="U727" s="33"/>
      <c r="V727" s="31"/>
      <c r="W727" s="31"/>
      <c r="X727" s="31"/>
    </row>
    <row r="728" spans="1:24" ht="28.25" customHeight="1" x14ac:dyDescent="0.15">
      <c r="A728" s="25"/>
      <c r="B728" s="26"/>
      <c r="C728" s="26"/>
      <c r="D728" s="26"/>
      <c r="E728" s="25"/>
      <c r="F728" s="25"/>
      <c r="G728" s="26"/>
      <c r="H728" s="26"/>
      <c r="I728" s="26"/>
      <c r="J728" s="27"/>
      <c r="K728" s="27"/>
      <c r="L728" s="27"/>
      <c r="M728" s="28"/>
      <c r="N728" s="28"/>
      <c r="O728" s="28"/>
      <c r="P728" s="28"/>
      <c r="Q728" s="29"/>
      <c r="R728" s="26"/>
      <c r="S728" s="26"/>
      <c r="T728" s="26"/>
      <c r="U728" s="28"/>
      <c r="V728" s="26"/>
      <c r="W728" s="26"/>
      <c r="X728" s="26"/>
    </row>
    <row r="729" spans="1:24" ht="41.75" customHeight="1" x14ac:dyDescent="0.15">
      <c r="A729" s="25"/>
      <c r="B729" s="26"/>
      <c r="C729" s="26"/>
      <c r="D729" s="26"/>
      <c r="E729" s="25"/>
      <c r="F729" s="25"/>
      <c r="G729" s="26"/>
      <c r="H729" s="26"/>
      <c r="I729" s="26"/>
      <c r="J729" s="27"/>
      <c r="K729" s="27"/>
      <c r="L729" s="27"/>
      <c r="M729" s="28"/>
      <c r="N729" s="28"/>
      <c r="O729" s="28"/>
      <c r="P729" s="28"/>
      <c r="Q729" s="29"/>
      <c r="R729" s="26"/>
      <c r="S729" s="26"/>
      <c r="T729" s="26"/>
      <c r="U729" s="28"/>
      <c r="V729" s="26"/>
      <c r="W729" s="26"/>
      <c r="X729" s="26"/>
    </row>
    <row r="730" spans="1:24" ht="41.75" customHeight="1" x14ac:dyDescent="0.15">
      <c r="A730" s="25"/>
      <c r="B730" s="26"/>
      <c r="C730" s="26"/>
      <c r="D730" s="26"/>
      <c r="E730" s="25"/>
      <c r="F730" s="25"/>
      <c r="G730" s="26"/>
      <c r="H730" s="26"/>
      <c r="I730" s="26"/>
      <c r="J730" s="27"/>
      <c r="K730" s="27"/>
      <c r="L730" s="27"/>
      <c r="M730" s="28"/>
      <c r="N730" s="28"/>
      <c r="O730" s="28"/>
      <c r="P730" s="28"/>
      <c r="Q730" s="29"/>
      <c r="R730" s="26"/>
      <c r="S730" s="26"/>
      <c r="T730" s="26"/>
      <c r="U730" s="28"/>
      <c r="V730" s="26"/>
      <c r="W730" s="26"/>
      <c r="X730" s="26"/>
    </row>
    <row r="731" spans="1:24" ht="28.25" customHeight="1" x14ac:dyDescent="0.15">
      <c r="A731" s="30"/>
      <c r="B731" s="31"/>
      <c r="C731" s="31"/>
      <c r="D731" s="31"/>
      <c r="E731" s="30"/>
      <c r="F731" s="30"/>
      <c r="G731" s="31"/>
      <c r="H731" s="31"/>
      <c r="I731" s="31"/>
      <c r="J731" s="32"/>
      <c r="K731" s="32"/>
      <c r="L731" s="32"/>
      <c r="M731" s="33"/>
      <c r="N731" s="33"/>
      <c r="O731" s="33"/>
      <c r="P731" s="33"/>
      <c r="Q731" s="34"/>
      <c r="R731" s="31"/>
      <c r="S731" s="31"/>
      <c r="T731" s="31"/>
      <c r="U731" s="33"/>
      <c r="V731" s="31"/>
      <c r="W731" s="31"/>
      <c r="X731" s="31"/>
    </row>
    <row r="732" spans="1:24" ht="28.25" customHeight="1" x14ac:dyDescent="0.15">
      <c r="A732" s="30"/>
      <c r="B732" s="31"/>
      <c r="C732" s="31"/>
      <c r="D732" s="31"/>
      <c r="E732" s="30"/>
      <c r="F732" s="30"/>
      <c r="G732" s="31"/>
      <c r="H732" s="31"/>
      <c r="I732" s="31"/>
      <c r="J732" s="32"/>
      <c r="K732" s="32"/>
      <c r="L732" s="32"/>
      <c r="M732" s="33"/>
      <c r="N732" s="33"/>
      <c r="O732" s="33"/>
      <c r="P732" s="33"/>
      <c r="Q732" s="34"/>
      <c r="R732" s="31"/>
      <c r="S732" s="31"/>
      <c r="T732" s="31"/>
      <c r="U732" s="33"/>
      <c r="V732" s="31"/>
      <c r="W732" s="31"/>
      <c r="X732" s="31"/>
    </row>
    <row r="733" spans="1:24" ht="28.25" customHeight="1" x14ac:dyDescent="0.15">
      <c r="A733" s="30"/>
      <c r="B733" s="31"/>
      <c r="C733" s="31"/>
      <c r="D733" s="31"/>
      <c r="E733" s="30"/>
      <c r="F733" s="30"/>
      <c r="G733" s="31"/>
      <c r="H733" s="31"/>
      <c r="I733" s="31"/>
      <c r="J733" s="32"/>
      <c r="K733" s="32"/>
      <c r="L733" s="32"/>
      <c r="M733" s="33"/>
      <c r="N733" s="33"/>
      <c r="O733" s="33"/>
      <c r="P733" s="33"/>
      <c r="Q733" s="34"/>
      <c r="R733" s="31"/>
      <c r="S733" s="31"/>
      <c r="T733" s="31"/>
      <c r="U733" s="33"/>
      <c r="V733" s="31"/>
      <c r="W733" s="31"/>
      <c r="X733" s="31"/>
    </row>
    <row r="734" spans="1:24" ht="28.25" customHeight="1" x14ac:dyDescent="0.15">
      <c r="A734" s="30"/>
      <c r="B734" s="31"/>
      <c r="C734" s="31"/>
      <c r="D734" s="31"/>
      <c r="E734" s="30"/>
      <c r="F734" s="30"/>
      <c r="G734" s="31"/>
      <c r="H734" s="31"/>
      <c r="I734" s="31"/>
      <c r="J734" s="32"/>
      <c r="K734" s="32"/>
      <c r="L734" s="32"/>
      <c r="M734" s="33"/>
      <c r="N734" s="33"/>
      <c r="O734" s="33"/>
      <c r="P734" s="33"/>
      <c r="Q734" s="34"/>
      <c r="R734" s="31"/>
      <c r="S734" s="31"/>
      <c r="T734" s="31"/>
      <c r="U734" s="33"/>
      <c r="V734" s="31"/>
      <c r="W734" s="31"/>
      <c r="X734" s="31"/>
    </row>
    <row r="735" spans="1:24" ht="28.25" customHeight="1" x14ac:dyDescent="0.15">
      <c r="A735" s="25"/>
      <c r="B735" s="26"/>
      <c r="C735" s="26"/>
      <c r="D735" s="26"/>
      <c r="E735" s="25"/>
      <c r="F735" s="25"/>
      <c r="G735" s="26"/>
      <c r="H735" s="26"/>
      <c r="I735" s="26"/>
      <c r="J735" s="27"/>
      <c r="K735" s="27"/>
      <c r="L735" s="27"/>
      <c r="M735" s="28"/>
      <c r="N735" s="28"/>
      <c r="O735" s="28"/>
      <c r="P735" s="28"/>
      <c r="Q735" s="29"/>
      <c r="R735" s="26"/>
      <c r="S735" s="26"/>
      <c r="T735" s="26"/>
      <c r="U735" s="28"/>
      <c r="V735" s="26"/>
      <c r="W735" s="26"/>
      <c r="X735" s="26"/>
    </row>
    <row r="736" spans="1:24" ht="41.75" customHeight="1" x14ac:dyDescent="0.15">
      <c r="A736" s="30"/>
      <c r="B736" s="31"/>
      <c r="C736" s="31"/>
      <c r="D736" s="31"/>
      <c r="E736" s="30"/>
      <c r="F736" s="30"/>
      <c r="G736" s="31"/>
      <c r="H736" s="31"/>
      <c r="I736" s="31"/>
      <c r="J736" s="32"/>
      <c r="K736" s="32"/>
      <c r="L736" s="32"/>
      <c r="M736" s="33"/>
      <c r="N736" s="33"/>
      <c r="O736" s="33"/>
      <c r="P736" s="33"/>
      <c r="Q736" s="34"/>
      <c r="R736" s="31"/>
      <c r="S736" s="31"/>
      <c r="T736" s="31"/>
      <c r="U736" s="33"/>
      <c r="V736" s="31"/>
      <c r="W736" s="31"/>
      <c r="X736" s="31"/>
    </row>
    <row r="737" spans="1:24" ht="41.75" customHeight="1" x14ac:dyDescent="0.15">
      <c r="A737" s="30"/>
      <c r="B737" s="31"/>
      <c r="C737" s="31"/>
      <c r="D737" s="31"/>
      <c r="E737" s="30"/>
      <c r="F737" s="30"/>
      <c r="G737" s="31"/>
      <c r="H737" s="31"/>
      <c r="I737" s="31"/>
      <c r="J737" s="32"/>
      <c r="K737" s="32"/>
      <c r="L737" s="32"/>
      <c r="M737" s="33"/>
      <c r="N737" s="33"/>
      <c r="O737" s="33"/>
      <c r="P737" s="33"/>
      <c r="Q737" s="34"/>
      <c r="R737" s="31"/>
      <c r="S737" s="31"/>
      <c r="T737" s="31"/>
      <c r="U737" s="33"/>
      <c r="V737" s="31"/>
      <c r="W737" s="31"/>
      <c r="X737" s="31"/>
    </row>
    <row r="738" spans="1:24" ht="28.25" customHeight="1" x14ac:dyDescent="0.15">
      <c r="A738" s="30"/>
      <c r="B738" s="31"/>
      <c r="C738" s="31"/>
      <c r="D738" s="31"/>
      <c r="E738" s="30"/>
      <c r="F738" s="30"/>
      <c r="G738" s="31"/>
      <c r="H738" s="31"/>
      <c r="I738" s="31"/>
      <c r="J738" s="32"/>
      <c r="K738" s="32"/>
      <c r="L738" s="32"/>
      <c r="M738" s="33"/>
      <c r="N738" s="33"/>
      <c r="O738" s="33"/>
      <c r="P738" s="33"/>
      <c r="Q738" s="34"/>
      <c r="R738" s="31"/>
      <c r="S738" s="31"/>
      <c r="T738" s="31"/>
      <c r="U738" s="33"/>
      <c r="V738" s="31"/>
      <c r="W738" s="31"/>
      <c r="X738" s="31"/>
    </row>
    <row r="739" spans="1:24" ht="41.75" customHeight="1" x14ac:dyDescent="0.15">
      <c r="A739" s="30"/>
      <c r="B739" s="31"/>
      <c r="C739" s="31"/>
      <c r="D739" s="31"/>
      <c r="E739" s="30"/>
      <c r="F739" s="30"/>
      <c r="G739" s="31"/>
      <c r="H739" s="31"/>
      <c r="I739" s="31"/>
      <c r="J739" s="32"/>
      <c r="K739" s="32"/>
      <c r="L739" s="32"/>
      <c r="M739" s="33"/>
      <c r="N739" s="33"/>
      <c r="O739" s="33"/>
      <c r="P739" s="33"/>
      <c r="Q739" s="34"/>
      <c r="R739" s="31"/>
      <c r="S739" s="31"/>
      <c r="T739" s="31"/>
      <c r="U739" s="33"/>
      <c r="V739" s="31"/>
      <c r="W739" s="31"/>
      <c r="X739" s="31"/>
    </row>
    <row r="740" spans="1:24" ht="41.75" customHeight="1" x14ac:dyDescent="0.15">
      <c r="A740" s="30"/>
      <c r="B740" s="31"/>
      <c r="C740" s="31"/>
      <c r="D740" s="31"/>
      <c r="E740" s="30"/>
      <c r="F740" s="30"/>
      <c r="G740" s="31"/>
      <c r="H740" s="31"/>
      <c r="I740" s="31"/>
      <c r="J740" s="32"/>
      <c r="K740" s="32"/>
      <c r="L740" s="32"/>
      <c r="M740" s="33"/>
      <c r="N740" s="33"/>
      <c r="O740" s="33"/>
      <c r="P740" s="33"/>
      <c r="Q740" s="34"/>
      <c r="R740" s="31"/>
      <c r="S740" s="31"/>
      <c r="T740" s="31"/>
      <c r="U740" s="33"/>
      <c r="V740" s="31"/>
      <c r="W740" s="31"/>
      <c r="X740" s="31"/>
    </row>
    <row r="741" spans="1:24" ht="28.25" customHeight="1" x14ac:dyDescent="0.15">
      <c r="A741" s="30"/>
      <c r="B741" s="31"/>
      <c r="C741" s="31"/>
      <c r="D741" s="31"/>
      <c r="E741" s="30"/>
      <c r="F741" s="30"/>
      <c r="G741" s="31"/>
      <c r="H741" s="31"/>
      <c r="I741" s="31"/>
      <c r="J741" s="32"/>
      <c r="K741" s="32"/>
      <c r="L741" s="32"/>
      <c r="M741" s="33"/>
      <c r="N741" s="33"/>
      <c r="O741" s="33"/>
      <c r="P741" s="33"/>
      <c r="Q741" s="34"/>
      <c r="R741" s="31"/>
      <c r="S741" s="31"/>
      <c r="T741" s="31"/>
      <c r="U741" s="33"/>
      <c r="V741" s="31"/>
      <c r="W741" s="31"/>
      <c r="X741" s="31"/>
    </row>
    <row r="742" spans="1:24" ht="41.75" customHeight="1" x14ac:dyDescent="0.15">
      <c r="A742" s="30"/>
      <c r="B742" s="31"/>
      <c r="C742" s="31"/>
      <c r="D742" s="31"/>
      <c r="E742" s="30"/>
      <c r="F742" s="30"/>
      <c r="G742" s="31"/>
      <c r="H742" s="31"/>
      <c r="I742" s="31"/>
      <c r="J742" s="32"/>
      <c r="K742" s="32"/>
      <c r="L742" s="32"/>
      <c r="M742" s="33"/>
      <c r="N742" s="33"/>
      <c r="O742" s="33"/>
      <c r="P742" s="33"/>
      <c r="Q742" s="34"/>
      <c r="R742" s="31"/>
      <c r="S742" s="31"/>
      <c r="T742" s="31"/>
      <c r="U742" s="33"/>
      <c r="V742" s="31"/>
      <c r="W742" s="31"/>
      <c r="X742" s="31"/>
    </row>
    <row r="743" spans="1:24" ht="28.25" customHeight="1" x14ac:dyDescent="0.15">
      <c r="A743" s="30"/>
      <c r="B743" s="31"/>
      <c r="C743" s="31"/>
      <c r="D743" s="31"/>
      <c r="E743" s="30"/>
      <c r="F743" s="30"/>
      <c r="G743" s="31"/>
      <c r="H743" s="31"/>
      <c r="I743" s="31"/>
      <c r="J743" s="32"/>
      <c r="K743" s="32"/>
      <c r="L743" s="32"/>
      <c r="M743" s="33"/>
      <c r="N743" s="33"/>
      <c r="O743" s="33"/>
      <c r="P743" s="33"/>
      <c r="Q743" s="34"/>
      <c r="R743" s="31"/>
      <c r="S743" s="31"/>
      <c r="T743" s="31"/>
      <c r="U743" s="33"/>
      <c r="V743" s="31"/>
      <c r="W743" s="31"/>
      <c r="X743" s="31"/>
    </row>
    <row r="744" spans="1:24" ht="28.25" customHeight="1" x14ac:dyDescent="0.15">
      <c r="A744" s="30"/>
      <c r="B744" s="31"/>
      <c r="C744" s="31"/>
      <c r="D744" s="31"/>
      <c r="E744" s="30"/>
      <c r="F744" s="30"/>
      <c r="G744" s="31"/>
      <c r="H744" s="31"/>
      <c r="I744" s="31"/>
      <c r="J744" s="32"/>
      <c r="K744" s="32"/>
      <c r="L744" s="32"/>
      <c r="M744" s="33"/>
      <c r="N744" s="33"/>
      <c r="O744" s="33"/>
      <c r="P744" s="33"/>
      <c r="Q744" s="34"/>
      <c r="R744" s="31"/>
      <c r="S744" s="31"/>
      <c r="T744" s="31"/>
      <c r="U744" s="33"/>
      <c r="V744" s="31"/>
      <c r="W744" s="31"/>
      <c r="X744" s="31"/>
    </row>
    <row r="745" spans="1:24" ht="28.25" customHeight="1" x14ac:dyDescent="0.15">
      <c r="A745" s="30"/>
      <c r="B745" s="31"/>
      <c r="C745" s="31"/>
      <c r="D745" s="31"/>
      <c r="E745" s="30"/>
      <c r="F745" s="30"/>
      <c r="G745" s="31"/>
      <c r="H745" s="31"/>
      <c r="I745" s="31"/>
      <c r="J745" s="32"/>
      <c r="K745" s="32"/>
      <c r="L745" s="32"/>
      <c r="M745" s="33"/>
      <c r="N745" s="33"/>
      <c r="O745" s="33"/>
      <c r="P745" s="33"/>
      <c r="Q745" s="34"/>
      <c r="R745" s="31"/>
      <c r="S745" s="31"/>
      <c r="T745" s="31"/>
      <c r="U745" s="33"/>
      <c r="V745" s="31"/>
      <c r="W745" s="31"/>
      <c r="X745" s="31"/>
    </row>
    <row r="746" spans="1:24" ht="41.75" customHeight="1" x14ac:dyDescent="0.15">
      <c r="A746" s="30"/>
      <c r="B746" s="31"/>
      <c r="C746" s="31"/>
      <c r="D746" s="31"/>
      <c r="E746" s="30"/>
      <c r="F746" s="30"/>
      <c r="G746" s="31"/>
      <c r="H746" s="31"/>
      <c r="I746" s="31"/>
      <c r="J746" s="32"/>
      <c r="K746" s="32"/>
      <c r="L746" s="32"/>
      <c r="M746" s="33"/>
      <c r="N746" s="33"/>
      <c r="O746" s="33"/>
      <c r="P746" s="33"/>
      <c r="Q746" s="34"/>
      <c r="R746" s="31"/>
      <c r="S746" s="31"/>
      <c r="T746" s="31"/>
      <c r="U746" s="33"/>
      <c r="V746" s="31"/>
      <c r="W746" s="31"/>
      <c r="X746" s="31"/>
    </row>
    <row r="747" spans="1:24" ht="41.75" customHeight="1" x14ac:dyDescent="0.15">
      <c r="A747" s="30"/>
      <c r="B747" s="31"/>
      <c r="C747" s="31"/>
      <c r="D747" s="31"/>
      <c r="E747" s="30"/>
      <c r="F747" s="30"/>
      <c r="G747" s="31"/>
      <c r="H747" s="31"/>
      <c r="I747" s="31"/>
      <c r="J747" s="32"/>
      <c r="K747" s="32"/>
      <c r="L747" s="32"/>
      <c r="M747" s="33"/>
      <c r="N747" s="33"/>
      <c r="O747" s="33"/>
      <c r="P747" s="33"/>
      <c r="Q747" s="34"/>
      <c r="R747" s="31"/>
      <c r="S747" s="31"/>
      <c r="T747" s="31"/>
      <c r="U747" s="33"/>
      <c r="V747" s="31"/>
      <c r="W747" s="31"/>
      <c r="X747" s="31"/>
    </row>
    <row r="748" spans="1:24" ht="28.25" customHeight="1" x14ac:dyDescent="0.15">
      <c r="A748" s="25"/>
      <c r="B748" s="26"/>
      <c r="C748" s="26"/>
      <c r="D748" s="26"/>
      <c r="E748" s="25"/>
      <c r="F748" s="25"/>
      <c r="G748" s="26"/>
      <c r="H748" s="26"/>
      <c r="I748" s="26"/>
      <c r="J748" s="27"/>
      <c r="K748" s="27"/>
      <c r="L748" s="27"/>
      <c r="M748" s="28"/>
      <c r="N748" s="28"/>
      <c r="O748" s="28"/>
      <c r="P748" s="28"/>
      <c r="Q748" s="29"/>
      <c r="R748" s="26"/>
      <c r="S748" s="26"/>
      <c r="T748" s="26"/>
      <c r="U748" s="28"/>
      <c r="V748" s="26"/>
      <c r="W748" s="26"/>
      <c r="X748" s="26"/>
    </row>
    <row r="749" spans="1:24" ht="28.25" customHeight="1" x14ac:dyDescent="0.15">
      <c r="A749" s="25"/>
      <c r="B749" s="26"/>
      <c r="C749" s="26"/>
      <c r="D749" s="26"/>
      <c r="E749" s="25"/>
      <c r="F749" s="25"/>
      <c r="G749" s="26"/>
      <c r="H749" s="26"/>
      <c r="I749" s="26"/>
      <c r="J749" s="27"/>
      <c r="K749" s="27"/>
      <c r="L749" s="27"/>
      <c r="M749" s="28"/>
      <c r="N749" s="28"/>
      <c r="O749" s="28"/>
      <c r="P749" s="28"/>
      <c r="Q749" s="29"/>
      <c r="R749" s="26"/>
      <c r="S749" s="26"/>
      <c r="T749" s="26"/>
      <c r="U749" s="28"/>
      <c r="V749" s="26"/>
      <c r="W749" s="26"/>
      <c r="X749" s="26"/>
    </row>
    <row r="750" spans="1:24" ht="28.25" customHeight="1" x14ac:dyDescent="0.15">
      <c r="A750" s="30"/>
      <c r="B750" s="31"/>
      <c r="C750" s="31"/>
      <c r="D750" s="31"/>
      <c r="E750" s="30"/>
      <c r="F750" s="30"/>
      <c r="G750" s="31"/>
      <c r="H750" s="31"/>
      <c r="I750" s="31"/>
      <c r="J750" s="32"/>
      <c r="K750" s="32"/>
      <c r="L750" s="32"/>
      <c r="M750" s="33"/>
      <c r="N750" s="33"/>
      <c r="O750" s="33"/>
      <c r="P750" s="33"/>
      <c r="Q750" s="34"/>
      <c r="R750" s="31"/>
      <c r="S750" s="31"/>
      <c r="T750" s="31"/>
      <c r="U750" s="33"/>
      <c r="V750" s="31"/>
      <c r="W750" s="31"/>
      <c r="X750" s="31"/>
    </row>
    <row r="751" spans="1:24" ht="28.25" customHeight="1" x14ac:dyDescent="0.15">
      <c r="A751" s="30"/>
      <c r="B751" s="31"/>
      <c r="C751" s="31"/>
      <c r="D751" s="31"/>
      <c r="E751" s="30"/>
      <c r="F751" s="30"/>
      <c r="G751" s="31"/>
      <c r="H751" s="31"/>
      <c r="I751" s="31"/>
      <c r="J751" s="32"/>
      <c r="K751" s="32"/>
      <c r="L751" s="32"/>
      <c r="M751" s="33"/>
      <c r="N751" s="33"/>
      <c r="O751" s="33"/>
      <c r="P751" s="33"/>
      <c r="Q751" s="34"/>
      <c r="R751" s="31"/>
      <c r="S751" s="31"/>
      <c r="T751" s="31"/>
      <c r="U751" s="33"/>
      <c r="V751" s="31"/>
      <c r="W751" s="31"/>
      <c r="X751" s="31"/>
    </row>
    <row r="752" spans="1:24" ht="28.25" customHeight="1" x14ac:dyDescent="0.15">
      <c r="A752" s="25"/>
      <c r="B752" s="26"/>
      <c r="C752" s="26"/>
      <c r="D752" s="26"/>
      <c r="E752" s="25"/>
      <c r="F752" s="25"/>
      <c r="G752" s="26"/>
      <c r="H752" s="26"/>
      <c r="I752" s="26"/>
      <c r="J752" s="27"/>
      <c r="K752" s="27"/>
      <c r="L752" s="27"/>
      <c r="M752" s="28"/>
      <c r="N752" s="28"/>
      <c r="O752" s="28"/>
      <c r="P752" s="28"/>
      <c r="Q752" s="29"/>
      <c r="R752" s="26"/>
      <c r="S752" s="26"/>
      <c r="T752" s="26"/>
      <c r="U752" s="28"/>
      <c r="V752" s="26"/>
      <c r="W752" s="26"/>
      <c r="X752" s="26"/>
    </row>
    <row r="753" spans="1:24" ht="28.25" customHeight="1" x14ac:dyDescent="0.15">
      <c r="A753" s="25"/>
      <c r="B753" s="26"/>
      <c r="C753" s="26"/>
      <c r="D753" s="26"/>
      <c r="E753" s="25"/>
      <c r="F753" s="25"/>
      <c r="G753" s="26"/>
      <c r="H753" s="26"/>
      <c r="I753" s="26"/>
      <c r="J753" s="27"/>
      <c r="K753" s="27"/>
      <c r="L753" s="27"/>
      <c r="M753" s="28"/>
      <c r="N753" s="28"/>
      <c r="O753" s="28"/>
      <c r="P753" s="28"/>
      <c r="Q753" s="29"/>
      <c r="R753" s="26"/>
      <c r="S753" s="26"/>
      <c r="T753" s="26"/>
      <c r="U753" s="28"/>
      <c r="V753" s="26"/>
      <c r="W753" s="26"/>
      <c r="X753" s="26"/>
    </row>
    <row r="754" spans="1:24" ht="28.25" customHeight="1" x14ac:dyDescent="0.15">
      <c r="A754" s="30"/>
      <c r="B754" s="31"/>
      <c r="C754" s="31"/>
      <c r="D754" s="31"/>
      <c r="E754" s="30"/>
      <c r="F754" s="30"/>
      <c r="G754" s="31"/>
      <c r="H754" s="31"/>
      <c r="I754" s="31"/>
      <c r="J754" s="32"/>
      <c r="K754" s="32"/>
      <c r="L754" s="32"/>
      <c r="M754" s="33"/>
      <c r="N754" s="33"/>
      <c r="O754" s="33"/>
      <c r="P754" s="33"/>
      <c r="Q754" s="34"/>
      <c r="R754" s="31"/>
      <c r="S754" s="31"/>
      <c r="T754" s="31"/>
      <c r="U754" s="33"/>
      <c r="V754" s="31"/>
      <c r="W754" s="31"/>
      <c r="X754" s="31"/>
    </row>
    <row r="755" spans="1:24" ht="28.25" customHeight="1" x14ac:dyDescent="0.15">
      <c r="A755" s="25"/>
      <c r="B755" s="26"/>
      <c r="C755" s="26"/>
      <c r="D755" s="26"/>
      <c r="E755" s="25"/>
      <c r="F755" s="25"/>
      <c r="G755" s="26"/>
      <c r="H755" s="26"/>
      <c r="I755" s="26"/>
      <c r="J755" s="27"/>
      <c r="K755" s="27"/>
      <c r="L755" s="27"/>
      <c r="M755" s="28"/>
      <c r="N755" s="28"/>
      <c r="O755" s="28"/>
      <c r="P755" s="28"/>
      <c r="Q755" s="29"/>
      <c r="R755" s="26"/>
      <c r="S755" s="26"/>
      <c r="T755" s="26"/>
      <c r="U755" s="28"/>
      <c r="V755" s="26"/>
      <c r="W755" s="26"/>
      <c r="X755" s="26"/>
    </row>
    <row r="756" spans="1:24" ht="28.25" customHeight="1" x14ac:dyDescent="0.15">
      <c r="A756" s="30"/>
      <c r="B756" s="31"/>
      <c r="C756" s="31"/>
      <c r="D756" s="31"/>
      <c r="E756" s="30"/>
      <c r="F756" s="30"/>
      <c r="G756" s="31"/>
      <c r="H756" s="31"/>
      <c r="I756" s="31"/>
      <c r="J756" s="32"/>
      <c r="K756" s="32"/>
      <c r="L756" s="32"/>
      <c r="M756" s="33"/>
      <c r="N756" s="33"/>
      <c r="O756" s="33"/>
      <c r="P756" s="33"/>
      <c r="Q756" s="34"/>
      <c r="R756" s="31"/>
      <c r="S756" s="31"/>
      <c r="T756" s="31"/>
      <c r="U756" s="33"/>
      <c r="V756" s="31"/>
      <c r="W756" s="31"/>
      <c r="X756" s="31"/>
    </row>
    <row r="757" spans="1:24" ht="28.25" customHeight="1" x14ac:dyDescent="0.15">
      <c r="A757" s="30"/>
      <c r="B757" s="31"/>
      <c r="C757" s="31"/>
      <c r="D757" s="31"/>
      <c r="E757" s="30"/>
      <c r="F757" s="30"/>
      <c r="G757" s="31"/>
      <c r="H757" s="31"/>
      <c r="I757" s="31"/>
      <c r="J757" s="32"/>
      <c r="K757" s="32"/>
      <c r="L757" s="32"/>
      <c r="M757" s="33"/>
      <c r="N757" s="33"/>
      <c r="O757" s="33"/>
      <c r="P757" s="33"/>
      <c r="Q757" s="34"/>
      <c r="R757" s="31"/>
      <c r="S757" s="31"/>
      <c r="T757" s="31"/>
      <c r="U757" s="33"/>
      <c r="V757" s="31"/>
      <c r="W757" s="31"/>
      <c r="X757" s="31"/>
    </row>
    <row r="758" spans="1:24" ht="28.25" customHeight="1" x14ac:dyDescent="0.15">
      <c r="A758" s="25"/>
      <c r="B758" s="26"/>
      <c r="C758" s="26"/>
      <c r="D758" s="26"/>
      <c r="E758" s="25"/>
      <c r="F758" s="25"/>
      <c r="G758" s="26"/>
      <c r="H758" s="26"/>
      <c r="I758" s="26"/>
      <c r="J758" s="27"/>
      <c r="K758" s="27"/>
      <c r="L758" s="27"/>
      <c r="M758" s="28"/>
      <c r="N758" s="28"/>
      <c r="O758" s="28"/>
      <c r="P758" s="28"/>
      <c r="Q758" s="29"/>
      <c r="R758" s="26"/>
      <c r="S758" s="26"/>
      <c r="T758" s="26"/>
      <c r="U758" s="28"/>
      <c r="V758" s="26"/>
      <c r="W758" s="26"/>
      <c r="X758" s="26"/>
    </row>
    <row r="759" spans="1:24" ht="41.75" customHeight="1" x14ac:dyDescent="0.15">
      <c r="A759" s="25"/>
      <c r="B759" s="26"/>
      <c r="C759" s="26"/>
      <c r="D759" s="26"/>
      <c r="E759" s="25"/>
      <c r="F759" s="25"/>
      <c r="G759" s="26"/>
      <c r="H759" s="26"/>
      <c r="I759" s="26"/>
      <c r="J759" s="27"/>
      <c r="K759" s="27"/>
      <c r="L759" s="27"/>
      <c r="M759" s="28"/>
      <c r="N759" s="28"/>
      <c r="O759" s="28"/>
      <c r="P759" s="28"/>
      <c r="Q759" s="29"/>
      <c r="R759" s="26"/>
      <c r="S759" s="26"/>
      <c r="T759" s="26"/>
      <c r="U759" s="28"/>
      <c r="V759" s="26"/>
      <c r="W759" s="26"/>
      <c r="X759" s="26"/>
    </row>
    <row r="760" spans="1:24" ht="41.75" customHeight="1" x14ac:dyDescent="0.15">
      <c r="A760" s="30"/>
      <c r="B760" s="31"/>
      <c r="C760" s="31"/>
      <c r="D760" s="31"/>
      <c r="E760" s="30"/>
      <c r="F760" s="30"/>
      <c r="G760" s="31"/>
      <c r="H760" s="31"/>
      <c r="I760" s="31"/>
      <c r="J760" s="32"/>
      <c r="K760" s="32"/>
      <c r="L760" s="32"/>
      <c r="M760" s="33"/>
      <c r="N760" s="33"/>
      <c r="O760" s="33"/>
      <c r="P760" s="33"/>
      <c r="Q760" s="34"/>
      <c r="R760" s="31"/>
      <c r="S760" s="31"/>
      <c r="T760" s="31"/>
      <c r="U760" s="33"/>
      <c r="V760" s="31"/>
      <c r="W760" s="31"/>
      <c r="X760" s="31"/>
    </row>
    <row r="761" spans="1:24" ht="28.25" customHeight="1" x14ac:dyDescent="0.15">
      <c r="A761" s="30"/>
      <c r="B761" s="31"/>
      <c r="C761" s="31"/>
      <c r="D761" s="31"/>
      <c r="E761" s="30"/>
      <c r="F761" s="30"/>
      <c r="G761" s="31"/>
      <c r="H761" s="31"/>
      <c r="I761" s="31"/>
      <c r="J761" s="32"/>
      <c r="K761" s="32"/>
      <c r="L761" s="32"/>
      <c r="M761" s="33"/>
      <c r="N761" s="33"/>
      <c r="O761" s="33"/>
      <c r="P761" s="33"/>
      <c r="Q761" s="34"/>
      <c r="R761" s="31"/>
      <c r="S761" s="31"/>
      <c r="T761" s="31"/>
      <c r="U761" s="33"/>
      <c r="V761" s="31"/>
      <c r="W761" s="31"/>
      <c r="X761" s="31"/>
    </row>
    <row r="762" spans="1:24" ht="28.25" customHeight="1" x14ac:dyDescent="0.15">
      <c r="A762" s="30"/>
      <c r="B762" s="31"/>
      <c r="C762" s="31"/>
      <c r="D762" s="31"/>
      <c r="E762" s="30"/>
      <c r="F762" s="30"/>
      <c r="G762" s="31"/>
      <c r="H762" s="31"/>
      <c r="I762" s="31"/>
      <c r="J762" s="32"/>
      <c r="K762" s="32"/>
      <c r="L762" s="32"/>
      <c r="M762" s="33"/>
      <c r="N762" s="33"/>
      <c r="O762" s="33"/>
      <c r="P762" s="33"/>
      <c r="Q762" s="34"/>
      <c r="R762" s="31"/>
      <c r="S762" s="31"/>
      <c r="T762" s="31"/>
      <c r="U762" s="33"/>
      <c r="V762" s="31"/>
      <c r="W762" s="31"/>
      <c r="X762" s="31"/>
    </row>
    <row r="763" spans="1:24" ht="28.25" customHeight="1" x14ac:dyDescent="0.15">
      <c r="A763" s="30"/>
      <c r="B763" s="31"/>
      <c r="C763" s="31"/>
      <c r="D763" s="31"/>
      <c r="E763" s="30"/>
      <c r="F763" s="30"/>
      <c r="G763" s="31"/>
      <c r="H763" s="31"/>
      <c r="I763" s="31"/>
      <c r="J763" s="32"/>
      <c r="K763" s="32"/>
      <c r="L763" s="32"/>
      <c r="M763" s="33"/>
      <c r="N763" s="33"/>
      <c r="O763" s="33"/>
      <c r="P763" s="33"/>
      <c r="Q763" s="34"/>
      <c r="R763" s="31"/>
      <c r="S763" s="31"/>
      <c r="T763" s="31"/>
      <c r="U763" s="33"/>
      <c r="V763" s="31"/>
      <c r="W763" s="31"/>
      <c r="X763" s="31"/>
    </row>
    <row r="764" spans="1:24" ht="28.25" customHeight="1" x14ac:dyDescent="0.15">
      <c r="A764" s="30"/>
      <c r="B764" s="31"/>
      <c r="C764" s="31"/>
      <c r="D764" s="31"/>
      <c r="E764" s="30"/>
      <c r="F764" s="30"/>
      <c r="G764" s="31"/>
      <c r="H764" s="31"/>
      <c r="I764" s="31"/>
      <c r="J764" s="32"/>
      <c r="K764" s="32"/>
      <c r="L764" s="32"/>
      <c r="M764" s="33"/>
      <c r="N764" s="33"/>
      <c r="O764" s="33"/>
      <c r="P764" s="33"/>
      <c r="Q764" s="34"/>
      <c r="R764" s="31"/>
      <c r="S764" s="31"/>
      <c r="T764" s="31"/>
      <c r="U764" s="33"/>
      <c r="V764" s="31"/>
      <c r="W764" s="31"/>
      <c r="X764" s="31"/>
    </row>
    <row r="765" spans="1:24" ht="28.25" customHeight="1" x14ac:dyDescent="0.15">
      <c r="A765" s="30"/>
      <c r="B765" s="31"/>
      <c r="C765" s="31"/>
      <c r="D765" s="31"/>
      <c r="E765" s="30"/>
      <c r="F765" s="30"/>
      <c r="G765" s="31"/>
      <c r="H765" s="31"/>
      <c r="I765" s="31"/>
      <c r="J765" s="32"/>
      <c r="K765" s="32"/>
      <c r="L765" s="32"/>
      <c r="M765" s="33"/>
      <c r="N765" s="33"/>
      <c r="O765" s="33"/>
      <c r="P765" s="33"/>
      <c r="Q765" s="34"/>
      <c r="R765" s="31"/>
      <c r="S765" s="31"/>
      <c r="T765" s="31"/>
      <c r="U765" s="33"/>
      <c r="V765" s="31"/>
      <c r="W765" s="31"/>
      <c r="X765" s="31"/>
    </row>
    <row r="766" spans="1:24" ht="41.75" customHeight="1" x14ac:dyDescent="0.15">
      <c r="A766" s="30"/>
      <c r="B766" s="31"/>
      <c r="C766" s="31"/>
      <c r="D766" s="31"/>
      <c r="E766" s="30"/>
      <c r="F766" s="30"/>
      <c r="G766" s="31"/>
      <c r="H766" s="31"/>
      <c r="I766" s="31"/>
      <c r="J766" s="32"/>
      <c r="K766" s="32"/>
      <c r="L766" s="32"/>
      <c r="M766" s="33"/>
      <c r="N766" s="33"/>
      <c r="O766" s="33"/>
      <c r="P766" s="33"/>
      <c r="Q766" s="34"/>
      <c r="R766" s="31"/>
      <c r="S766" s="31"/>
      <c r="T766" s="31"/>
      <c r="U766" s="33"/>
      <c r="V766" s="31"/>
      <c r="W766" s="31"/>
      <c r="X766" s="31"/>
    </row>
    <row r="767" spans="1:24" ht="41.75" customHeight="1" x14ac:dyDescent="0.15">
      <c r="A767" s="30"/>
      <c r="B767" s="31"/>
      <c r="C767" s="31"/>
      <c r="D767" s="31"/>
      <c r="E767" s="30"/>
      <c r="F767" s="30"/>
      <c r="G767" s="31"/>
      <c r="H767" s="31"/>
      <c r="I767" s="31"/>
      <c r="J767" s="32"/>
      <c r="K767" s="32"/>
      <c r="L767" s="32"/>
      <c r="M767" s="33"/>
      <c r="N767" s="33"/>
      <c r="O767" s="33"/>
      <c r="P767" s="33"/>
      <c r="Q767" s="34"/>
      <c r="R767" s="31"/>
      <c r="S767" s="31"/>
      <c r="T767" s="31"/>
      <c r="U767" s="33"/>
      <c r="V767" s="31"/>
      <c r="W767" s="31"/>
      <c r="X767" s="31"/>
    </row>
    <row r="768" spans="1:24" ht="28.25" customHeight="1" x14ac:dyDescent="0.15">
      <c r="A768" s="30"/>
      <c r="B768" s="31"/>
      <c r="C768" s="31"/>
      <c r="D768" s="31"/>
      <c r="E768" s="30"/>
      <c r="F768" s="30"/>
      <c r="G768" s="31"/>
      <c r="H768" s="31"/>
      <c r="I768" s="31"/>
      <c r="J768" s="32"/>
      <c r="K768" s="32"/>
      <c r="L768" s="32"/>
      <c r="M768" s="33"/>
      <c r="N768" s="33"/>
      <c r="O768" s="33"/>
      <c r="P768" s="33"/>
      <c r="Q768" s="34"/>
      <c r="R768" s="31"/>
      <c r="S768" s="31"/>
      <c r="T768" s="31"/>
      <c r="U768" s="33"/>
      <c r="V768" s="31"/>
      <c r="W768" s="31"/>
      <c r="X768" s="31"/>
    </row>
    <row r="769" spans="1:24" ht="41.75" customHeight="1" x14ac:dyDescent="0.15">
      <c r="A769" s="30"/>
      <c r="B769" s="31"/>
      <c r="C769" s="31"/>
      <c r="D769" s="31"/>
      <c r="E769" s="30"/>
      <c r="F769" s="30"/>
      <c r="G769" s="31"/>
      <c r="H769" s="31"/>
      <c r="I769" s="31"/>
      <c r="J769" s="32"/>
      <c r="K769" s="32"/>
      <c r="L769" s="32"/>
      <c r="M769" s="33"/>
      <c r="N769" s="33"/>
      <c r="O769" s="33"/>
      <c r="P769" s="33"/>
      <c r="Q769" s="34"/>
      <c r="R769" s="31"/>
      <c r="S769" s="31"/>
      <c r="T769" s="31"/>
      <c r="U769" s="33"/>
      <c r="V769" s="31"/>
      <c r="W769" s="31"/>
      <c r="X769" s="31"/>
    </row>
    <row r="770" spans="1:24" ht="41.75" customHeight="1" x14ac:dyDescent="0.15">
      <c r="A770" s="30"/>
      <c r="B770" s="31"/>
      <c r="C770" s="31"/>
      <c r="D770" s="31"/>
      <c r="E770" s="30"/>
      <c r="F770" s="30"/>
      <c r="G770" s="31"/>
      <c r="H770" s="31"/>
      <c r="I770" s="31"/>
      <c r="J770" s="32"/>
      <c r="K770" s="32"/>
      <c r="L770" s="32"/>
      <c r="M770" s="33"/>
      <c r="N770" s="33"/>
      <c r="O770" s="33"/>
      <c r="P770" s="33"/>
      <c r="Q770" s="34"/>
      <c r="R770" s="31"/>
      <c r="S770" s="31"/>
      <c r="T770" s="31"/>
      <c r="U770" s="33"/>
      <c r="V770" s="31"/>
      <c r="W770" s="31"/>
      <c r="X770" s="31"/>
    </row>
    <row r="771" spans="1:24" ht="28.25" customHeight="1" x14ac:dyDescent="0.15">
      <c r="A771" s="30"/>
      <c r="B771" s="31"/>
      <c r="C771" s="31"/>
      <c r="D771" s="31"/>
      <c r="E771" s="30"/>
      <c r="F771" s="30"/>
      <c r="G771" s="31"/>
      <c r="H771" s="31"/>
      <c r="I771" s="31"/>
      <c r="J771" s="32"/>
      <c r="K771" s="32"/>
      <c r="L771" s="32"/>
      <c r="M771" s="33"/>
      <c r="N771" s="33"/>
      <c r="O771" s="33"/>
      <c r="P771" s="33"/>
      <c r="Q771" s="34"/>
      <c r="R771" s="31"/>
      <c r="S771" s="31"/>
      <c r="T771" s="31"/>
      <c r="U771" s="33"/>
      <c r="V771" s="31"/>
      <c r="W771" s="31"/>
      <c r="X771" s="31"/>
    </row>
    <row r="772" spans="1:24" ht="41.75" customHeight="1" x14ac:dyDescent="0.15">
      <c r="A772" s="30"/>
      <c r="B772" s="31"/>
      <c r="C772" s="31"/>
      <c r="D772" s="31"/>
      <c r="E772" s="30"/>
      <c r="F772" s="30"/>
      <c r="G772" s="31"/>
      <c r="H772" s="31"/>
      <c r="I772" s="31"/>
      <c r="J772" s="32"/>
      <c r="K772" s="32"/>
      <c r="L772" s="32"/>
      <c r="M772" s="33"/>
      <c r="N772" s="33"/>
      <c r="O772" s="33"/>
      <c r="P772" s="33"/>
      <c r="Q772" s="34"/>
      <c r="R772" s="31"/>
      <c r="S772" s="31"/>
      <c r="T772" s="31"/>
      <c r="U772" s="33"/>
      <c r="V772" s="31"/>
      <c r="W772" s="31"/>
      <c r="X772" s="31"/>
    </row>
    <row r="773" spans="1:24" ht="28.25" customHeight="1" x14ac:dyDescent="0.15">
      <c r="A773" s="30"/>
      <c r="B773" s="31"/>
      <c r="C773" s="31"/>
      <c r="D773" s="31"/>
      <c r="E773" s="30"/>
      <c r="F773" s="30"/>
      <c r="G773" s="31"/>
      <c r="H773" s="31"/>
      <c r="I773" s="31"/>
      <c r="J773" s="32"/>
      <c r="K773" s="32"/>
      <c r="L773" s="32"/>
      <c r="M773" s="33"/>
      <c r="N773" s="33"/>
      <c r="O773" s="33"/>
      <c r="P773" s="33"/>
      <c r="Q773" s="34"/>
      <c r="R773" s="31"/>
      <c r="S773" s="31"/>
      <c r="T773" s="31"/>
      <c r="U773" s="33"/>
      <c r="V773" s="31"/>
      <c r="W773" s="31"/>
      <c r="X773" s="31"/>
    </row>
    <row r="774" spans="1:24" ht="28.25" customHeight="1" x14ac:dyDescent="0.15">
      <c r="A774" s="30"/>
      <c r="B774" s="31"/>
      <c r="C774" s="31"/>
      <c r="D774" s="31"/>
      <c r="E774" s="30"/>
      <c r="F774" s="30"/>
      <c r="G774" s="31"/>
      <c r="H774" s="31"/>
      <c r="I774" s="31"/>
      <c r="J774" s="32"/>
      <c r="K774" s="32"/>
      <c r="L774" s="32"/>
      <c r="M774" s="33"/>
      <c r="N774" s="33"/>
      <c r="O774" s="33"/>
      <c r="P774" s="33"/>
      <c r="Q774" s="34"/>
      <c r="R774" s="31"/>
      <c r="S774" s="31"/>
      <c r="T774" s="31"/>
      <c r="U774" s="33"/>
      <c r="V774" s="31"/>
      <c r="W774" s="31"/>
      <c r="X774" s="31"/>
    </row>
    <row r="775" spans="1:24" ht="28.25" customHeight="1" x14ac:dyDescent="0.15">
      <c r="A775" s="30"/>
      <c r="B775" s="31"/>
      <c r="C775" s="31"/>
      <c r="D775" s="31"/>
      <c r="E775" s="30"/>
      <c r="F775" s="30"/>
      <c r="G775" s="31"/>
      <c r="H775" s="31"/>
      <c r="I775" s="31"/>
      <c r="J775" s="32"/>
      <c r="K775" s="32"/>
      <c r="L775" s="32"/>
      <c r="M775" s="33"/>
      <c r="N775" s="33"/>
      <c r="O775" s="33"/>
      <c r="P775" s="33"/>
      <c r="Q775" s="34"/>
      <c r="R775" s="31"/>
      <c r="S775" s="31"/>
      <c r="T775" s="31"/>
      <c r="U775" s="33"/>
      <c r="V775" s="31"/>
      <c r="W775" s="31"/>
      <c r="X775" s="31"/>
    </row>
    <row r="776" spans="1:24" ht="41.75" customHeight="1" x14ac:dyDescent="0.15">
      <c r="A776" s="30"/>
      <c r="B776" s="31"/>
      <c r="C776" s="31"/>
      <c r="D776" s="31"/>
      <c r="E776" s="30"/>
      <c r="F776" s="30"/>
      <c r="G776" s="31"/>
      <c r="H776" s="31"/>
      <c r="I776" s="31"/>
      <c r="J776" s="32"/>
      <c r="K776" s="32"/>
      <c r="L776" s="32"/>
      <c r="M776" s="33"/>
      <c r="N776" s="33"/>
      <c r="O776" s="33"/>
      <c r="P776" s="33"/>
      <c r="Q776" s="34"/>
      <c r="R776" s="31"/>
      <c r="S776" s="31"/>
      <c r="T776" s="31"/>
      <c r="U776" s="33"/>
      <c r="V776" s="31"/>
      <c r="W776" s="31"/>
      <c r="X776" s="31"/>
    </row>
    <row r="777" spans="1:24" ht="41.75" customHeight="1" x14ac:dyDescent="0.15">
      <c r="A777" s="30"/>
      <c r="B777" s="31"/>
      <c r="C777" s="31"/>
      <c r="D777" s="31"/>
      <c r="E777" s="30"/>
      <c r="F777" s="30"/>
      <c r="G777" s="31"/>
      <c r="H777" s="31"/>
      <c r="I777" s="31"/>
      <c r="J777" s="32"/>
      <c r="K777" s="32"/>
      <c r="L777" s="32"/>
      <c r="M777" s="33"/>
      <c r="N777" s="33"/>
      <c r="O777" s="33"/>
      <c r="P777" s="33"/>
      <c r="Q777" s="34"/>
      <c r="R777" s="31"/>
      <c r="S777" s="31"/>
      <c r="T777" s="31"/>
      <c r="U777" s="33"/>
      <c r="V777" s="31"/>
      <c r="W777" s="31"/>
      <c r="X777" s="31"/>
    </row>
    <row r="778" spans="1:24" ht="28.25" customHeight="1" x14ac:dyDescent="0.15">
      <c r="A778" s="25"/>
      <c r="B778" s="26"/>
      <c r="C778" s="26"/>
      <c r="D778" s="26"/>
      <c r="E778" s="25"/>
      <c r="F778" s="25"/>
      <c r="G778" s="26"/>
      <c r="H778" s="26"/>
      <c r="I778" s="26"/>
      <c r="J778" s="27"/>
      <c r="K778" s="27"/>
      <c r="L778" s="27"/>
      <c r="M778" s="28"/>
      <c r="N778" s="28"/>
      <c r="O778" s="28"/>
      <c r="P778" s="28"/>
      <c r="Q778" s="29"/>
      <c r="R778" s="26"/>
      <c r="S778" s="26"/>
      <c r="T778" s="26"/>
      <c r="U778" s="28"/>
      <c r="V778" s="26"/>
      <c r="W778" s="26"/>
      <c r="X778" s="26"/>
    </row>
    <row r="779" spans="1:24" ht="28.25" customHeight="1" x14ac:dyDescent="0.15">
      <c r="A779" s="25"/>
      <c r="B779" s="26"/>
      <c r="C779" s="26"/>
      <c r="D779" s="26"/>
      <c r="E779" s="25"/>
      <c r="F779" s="25"/>
      <c r="G779" s="26"/>
      <c r="H779" s="26"/>
      <c r="I779" s="26"/>
      <c r="J779" s="27"/>
      <c r="K779" s="27"/>
      <c r="L779" s="27"/>
      <c r="M779" s="28"/>
      <c r="N779" s="28"/>
      <c r="O779" s="28"/>
      <c r="P779" s="28"/>
      <c r="Q779" s="29"/>
      <c r="R779" s="26"/>
      <c r="S779" s="26"/>
      <c r="T779" s="26"/>
      <c r="U779" s="28"/>
      <c r="V779" s="26"/>
      <c r="W779" s="26"/>
      <c r="X779" s="26"/>
    </row>
    <row r="780" spans="1:24" ht="28.25" customHeight="1" x14ac:dyDescent="0.15">
      <c r="A780" s="30"/>
      <c r="B780" s="31"/>
      <c r="C780" s="31"/>
      <c r="D780" s="31"/>
      <c r="E780" s="30"/>
      <c r="F780" s="30"/>
      <c r="G780" s="31"/>
      <c r="H780" s="31"/>
      <c r="I780" s="31"/>
      <c r="J780" s="32"/>
      <c r="K780" s="32"/>
      <c r="L780" s="32"/>
      <c r="M780" s="33"/>
      <c r="N780" s="33"/>
      <c r="O780" s="33"/>
      <c r="P780" s="33"/>
      <c r="Q780" s="34"/>
      <c r="R780" s="31"/>
      <c r="S780" s="31"/>
      <c r="T780" s="31"/>
      <c r="U780" s="33"/>
      <c r="V780" s="31"/>
      <c r="W780" s="31"/>
      <c r="X780" s="31"/>
    </row>
    <row r="781" spans="1:24" ht="28.25" customHeight="1" x14ac:dyDescent="0.15">
      <c r="A781" s="30"/>
      <c r="B781" s="31"/>
      <c r="C781" s="31"/>
      <c r="D781" s="31"/>
      <c r="E781" s="30"/>
      <c r="F781" s="30"/>
      <c r="G781" s="31"/>
      <c r="H781" s="31"/>
      <c r="I781" s="31"/>
      <c r="J781" s="32"/>
      <c r="K781" s="32"/>
      <c r="L781" s="32"/>
      <c r="M781" s="33"/>
      <c r="N781" s="33"/>
      <c r="O781" s="33"/>
      <c r="P781" s="33"/>
      <c r="Q781" s="34"/>
      <c r="R781" s="31"/>
      <c r="S781" s="31"/>
      <c r="T781" s="31"/>
      <c r="U781" s="33"/>
      <c r="V781" s="31"/>
      <c r="W781" s="31"/>
      <c r="X781" s="31"/>
    </row>
    <row r="782" spans="1:24" ht="28.25" customHeight="1" x14ac:dyDescent="0.15">
      <c r="A782" s="30"/>
      <c r="B782" s="31"/>
      <c r="C782" s="31"/>
      <c r="D782" s="31"/>
      <c r="E782" s="30"/>
      <c r="F782" s="30"/>
      <c r="G782" s="31"/>
      <c r="H782" s="31"/>
      <c r="I782" s="31"/>
      <c r="J782" s="32"/>
      <c r="K782" s="32"/>
      <c r="L782" s="32"/>
      <c r="M782" s="33"/>
      <c r="N782" s="33"/>
      <c r="O782" s="33"/>
      <c r="P782" s="33"/>
      <c r="Q782" s="34"/>
      <c r="R782" s="31"/>
      <c r="S782" s="31"/>
      <c r="T782" s="31"/>
      <c r="U782" s="33"/>
      <c r="V782" s="31"/>
      <c r="W782" s="31"/>
      <c r="X782" s="31"/>
    </row>
    <row r="783" spans="1:24" ht="28.25" customHeight="1" x14ac:dyDescent="0.15">
      <c r="A783" s="30"/>
      <c r="B783" s="31"/>
      <c r="C783" s="31"/>
      <c r="D783" s="31"/>
      <c r="E783" s="30"/>
      <c r="F783" s="30"/>
      <c r="G783" s="31"/>
      <c r="H783" s="31"/>
      <c r="I783" s="31"/>
      <c r="J783" s="32"/>
      <c r="K783" s="32"/>
      <c r="L783" s="32"/>
      <c r="M783" s="33"/>
      <c r="N783" s="33"/>
      <c r="O783" s="33"/>
      <c r="P783" s="33"/>
      <c r="Q783" s="34"/>
      <c r="R783" s="31"/>
      <c r="S783" s="31"/>
      <c r="T783" s="31"/>
      <c r="U783" s="33"/>
      <c r="V783" s="31"/>
      <c r="W783" s="31"/>
      <c r="X783" s="31"/>
    </row>
    <row r="784" spans="1:24" ht="28.25" customHeight="1" x14ac:dyDescent="0.15">
      <c r="A784" s="30"/>
      <c r="B784" s="31"/>
      <c r="C784" s="31"/>
      <c r="D784" s="31"/>
      <c r="E784" s="30"/>
      <c r="F784" s="30"/>
      <c r="G784" s="31"/>
      <c r="H784" s="31"/>
      <c r="I784" s="31"/>
      <c r="J784" s="32"/>
      <c r="K784" s="32"/>
      <c r="L784" s="32"/>
      <c r="M784" s="33"/>
      <c r="N784" s="33"/>
      <c r="O784" s="33"/>
      <c r="P784" s="33"/>
      <c r="Q784" s="34"/>
      <c r="R784" s="31"/>
      <c r="S784" s="31"/>
      <c r="T784" s="31"/>
      <c r="U784" s="33"/>
      <c r="V784" s="31"/>
      <c r="W784" s="31"/>
      <c r="X784" s="31"/>
    </row>
    <row r="785" spans="1:24" ht="32" customHeight="1" x14ac:dyDescent="0.15">
      <c r="A785" s="25"/>
      <c r="B785" s="26"/>
      <c r="C785" s="26"/>
      <c r="D785" s="26"/>
      <c r="E785" s="25"/>
      <c r="F785" s="25"/>
      <c r="G785" s="26"/>
      <c r="H785" s="26"/>
      <c r="I785" s="26"/>
      <c r="J785" s="27"/>
      <c r="K785" s="27"/>
      <c r="L785" s="27"/>
      <c r="M785" s="28"/>
      <c r="N785" s="28"/>
      <c r="O785" s="28"/>
      <c r="P785" s="28"/>
      <c r="Q785" s="29"/>
      <c r="R785" s="26"/>
      <c r="S785" s="26"/>
      <c r="T785" s="26"/>
      <c r="U785" s="28"/>
      <c r="V785" s="26"/>
      <c r="W785" s="26"/>
      <c r="X785" s="26"/>
    </row>
  </sheetData>
  <mergeCells count="3">
    <mergeCell ref="A3:X3"/>
    <mergeCell ref="A2:X2"/>
    <mergeCell ref="A1:X1"/>
  </mergeCells>
  <pageMargins left="0.7" right="0.7" top="0.75" bottom="0.75" header="0.511811023622047" footer="0.511811023622047"/>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650"/>
  <sheetViews>
    <sheetView showGridLines="0" workbookViewId="0">
      <pane ySplit="26" topLeftCell="A27" activePane="bottomLeft" state="frozen"/>
      <selection pane="bottomLeft" activeCell="O48" sqref="O48"/>
    </sheetView>
  </sheetViews>
  <sheetFormatPr baseColWidth="10" defaultColWidth="8.83203125" defaultRowHeight="13" x14ac:dyDescent="0.15"/>
  <cols>
    <col min="1" max="1" width="26" customWidth="1"/>
    <col min="2" max="2" width="15.33203125" customWidth="1"/>
    <col min="3" max="3" width="12" customWidth="1"/>
    <col min="4" max="4" width="30" customWidth="1"/>
    <col min="5" max="5" width="12.33203125" customWidth="1"/>
    <col min="6" max="6" width="14.6640625" customWidth="1"/>
    <col min="7" max="7" width="14.1640625" customWidth="1"/>
    <col min="8" max="8" width="11" customWidth="1"/>
    <col min="9" max="9" width="28" customWidth="1"/>
    <col min="10" max="10" width="14" customWidth="1"/>
    <col min="11" max="11" width="12" customWidth="1"/>
    <col min="12" max="12" width="15" customWidth="1"/>
    <col min="13" max="13" width="18.33203125" customWidth="1"/>
    <col min="14" max="14" width="16" customWidth="1"/>
    <col min="15" max="15" width="17" customWidth="1"/>
    <col min="16" max="17" width="16" customWidth="1"/>
    <col min="18" max="18" width="18" customWidth="1"/>
    <col min="19" max="19" width="11" customWidth="1"/>
    <col min="20" max="20" width="16" customWidth="1"/>
    <col min="21" max="21" width="17" customWidth="1"/>
    <col min="22" max="22" width="16" customWidth="1"/>
    <col min="23" max="23" width="30" customWidth="1"/>
    <col min="24" max="24" width="28" customWidth="1"/>
    <col min="25" max="25" width="24" customWidth="1"/>
    <col min="26" max="26" width="34" customWidth="1"/>
  </cols>
  <sheetData>
    <row r="1" spans="1:26" ht="24" customHeight="1" x14ac:dyDescent="0.15">
      <c r="A1" s="135" t="s">
        <v>761</v>
      </c>
      <c r="B1" s="134"/>
      <c r="C1" s="134"/>
      <c r="D1" s="134"/>
      <c r="E1" s="134"/>
      <c r="F1" s="134"/>
      <c r="G1" s="134"/>
      <c r="H1" s="134"/>
      <c r="I1" s="134"/>
      <c r="J1" s="134"/>
      <c r="K1" s="134"/>
      <c r="L1" s="134"/>
      <c r="M1" s="134"/>
      <c r="N1" s="134"/>
      <c r="O1" s="134"/>
      <c r="P1" s="134"/>
      <c r="Q1" s="134"/>
      <c r="R1" s="134"/>
      <c r="S1" s="134"/>
      <c r="T1" s="134"/>
      <c r="U1" s="134"/>
      <c r="V1" s="134"/>
      <c r="W1" s="134"/>
      <c r="X1" s="134"/>
      <c r="Y1" s="134"/>
      <c r="Z1" s="134"/>
    </row>
    <row r="2" spans="1:26" ht="42" customHeight="1" x14ac:dyDescent="0.15">
      <c r="A2" s="137" t="s">
        <v>762</v>
      </c>
      <c r="B2" s="134"/>
      <c r="C2" s="134"/>
      <c r="D2" s="134"/>
      <c r="E2" s="134"/>
      <c r="F2" s="134"/>
      <c r="G2" s="134"/>
      <c r="H2" s="134"/>
      <c r="I2" s="134"/>
      <c r="J2" s="134"/>
      <c r="K2" s="134"/>
      <c r="L2" s="134"/>
      <c r="M2" s="134"/>
      <c r="N2" s="134"/>
      <c r="O2" s="134"/>
      <c r="P2" s="134"/>
      <c r="Q2" s="134"/>
      <c r="R2" s="134"/>
      <c r="S2" s="134"/>
      <c r="T2" s="134"/>
      <c r="U2" s="134"/>
      <c r="V2" s="134"/>
      <c r="W2" s="134"/>
      <c r="X2" s="134"/>
      <c r="Y2" s="134"/>
      <c r="Z2" s="134"/>
    </row>
    <row r="4" spans="1:26" ht="14" customHeight="1" x14ac:dyDescent="0.15">
      <c r="A4" s="129" t="s">
        <v>763</v>
      </c>
      <c r="B4" s="130"/>
      <c r="C4" s="130"/>
      <c r="D4" s="130"/>
      <c r="F4" s="129" t="s">
        <v>764</v>
      </c>
      <c r="G4" s="130"/>
      <c r="H4" s="130"/>
      <c r="I4" s="130"/>
      <c r="K4" s="129" t="s">
        <v>765</v>
      </c>
      <c r="L4" s="130"/>
      <c r="M4" s="130"/>
      <c r="N4" s="130"/>
      <c r="O4" s="130"/>
    </row>
    <row r="5" spans="1:26" ht="24" customHeight="1" x14ac:dyDescent="0.15">
      <c r="A5" s="37" t="s">
        <v>766</v>
      </c>
      <c r="B5" s="38">
        <v>2026</v>
      </c>
      <c r="C5" s="131" t="s">
        <v>767</v>
      </c>
      <c r="D5" s="132"/>
      <c r="F5" s="39" t="s">
        <v>768</v>
      </c>
      <c r="G5" s="39" t="s">
        <v>769</v>
      </c>
      <c r="H5" s="39" t="s">
        <v>770</v>
      </c>
      <c r="I5" s="39" t="s">
        <v>771</v>
      </c>
      <c r="K5" s="39" t="s">
        <v>22</v>
      </c>
      <c r="L5" s="39" t="s">
        <v>772</v>
      </c>
      <c r="M5" s="39" t="s">
        <v>773</v>
      </c>
      <c r="N5" s="39" t="s">
        <v>774</v>
      </c>
      <c r="O5" s="39" t="s">
        <v>754</v>
      </c>
    </row>
    <row r="6" spans="1:26" ht="30" customHeight="1" x14ac:dyDescent="0.15">
      <c r="A6" s="37" t="s">
        <v>775</v>
      </c>
      <c r="B6" s="40">
        <v>0.08</v>
      </c>
      <c r="C6" s="131" t="s">
        <v>776</v>
      </c>
      <c r="D6" s="132"/>
      <c r="F6" s="37" t="s">
        <v>53</v>
      </c>
      <c r="G6" s="41">
        <v>0.25</v>
      </c>
      <c r="H6" s="41">
        <v>0.1</v>
      </c>
      <c r="I6" s="37" t="s">
        <v>777</v>
      </c>
      <c r="K6" s="37" t="s">
        <v>31</v>
      </c>
      <c r="L6" s="37" t="s">
        <v>778</v>
      </c>
      <c r="M6" s="42">
        <v>150000</v>
      </c>
      <c r="N6" s="42">
        <v>25000</v>
      </c>
      <c r="O6" s="37" t="s">
        <v>779</v>
      </c>
    </row>
    <row r="7" spans="1:26" ht="30" customHeight="1" x14ac:dyDescent="0.15">
      <c r="A7" s="37" t="s">
        <v>780</v>
      </c>
      <c r="B7" s="40">
        <v>0.05</v>
      </c>
      <c r="C7" s="131" t="s">
        <v>781</v>
      </c>
      <c r="D7" s="132"/>
      <c r="F7" s="37" t="s">
        <v>55</v>
      </c>
      <c r="G7" s="41">
        <v>0.6</v>
      </c>
      <c r="H7" s="41">
        <v>0.25</v>
      </c>
      <c r="I7" s="37" t="s">
        <v>782</v>
      </c>
      <c r="K7" s="37" t="s">
        <v>34</v>
      </c>
      <c r="L7" s="37" t="s">
        <v>783</v>
      </c>
      <c r="M7" s="42">
        <v>90000</v>
      </c>
      <c r="N7" s="42">
        <v>7000</v>
      </c>
      <c r="O7" s="37" t="s">
        <v>784</v>
      </c>
    </row>
    <row r="8" spans="1:26" ht="30" customHeight="1" x14ac:dyDescent="0.15">
      <c r="A8" s="37" t="s">
        <v>785</v>
      </c>
      <c r="B8" s="40">
        <v>0.15</v>
      </c>
      <c r="C8" s="131" t="s">
        <v>786</v>
      </c>
      <c r="D8" s="132"/>
      <c r="F8" s="37" t="s">
        <v>57</v>
      </c>
      <c r="G8" s="41">
        <v>1</v>
      </c>
      <c r="H8" s="41">
        <v>0.5</v>
      </c>
      <c r="I8" s="37" t="s">
        <v>787</v>
      </c>
      <c r="K8" s="37" t="s">
        <v>37</v>
      </c>
      <c r="L8" s="37" t="s">
        <v>783</v>
      </c>
      <c r="M8" s="42">
        <v>120000</v>
      </c>
      <c r="N8" s="42">
        <v>6000</v>
      </c>
      <c r="O8" s="37" t="s">
        <v>788</v>
      </c>
    </row>
    <row r="9" spans="1:26" ht="30" customHeight="1" x14ac:dyDescent="0.15">
      <c r="A9" s="37" t="s">
        <v>789</v>
      </c>
      <c r="B9" s="40">
        <v>0.12</v>
      </c>
      <c r="C9" s="131" t="s">
        <v>790</v>
      </c>
      <c r="D9" s="132"/>
      <c r="F9" s="37" t="s">
        <v>791</v>
      </c>
      <c r="G9" s="41">
        <v>1.5</v>
      </c>
      <c r="H9" s="41">
        <v>0.8</v>
      </c>
      <c r="I9" s="37" t="s">
        <v>792</v>
      </c>
      <c r="K9" s="37" t="s">
        <v>40</v>
      </c>
      <c r="L9" s="37" t="s">
        <v>783</v>
      </c>
      <c r="M9" s="42">
        <v>180000</v>
      </c>
      <c r="N9" s="42">
        <v>15000</v>
      </c>
      <c r="O9" s="37" t="s">
        <v>793</v>
      </c>
    </row>
    <row r="10" spans="1:26" ht="30" customHeight="1" x14ac:dyDescent="0.15">
      <c r="A10" s="37" t="s">
        <v>794</v>
      </c>
      <c r="B10" s="40">
        <v>0.08</v>
      </c>
      <c r="C10" s="131" t="s">
        <v>795</v>
      </c>
      <c r="D10" s="132"/>
      <c r="K10" s="37" t="s">
        <v>42</v>
      </c>
      <c r="L10" s="37" t="s">
        <v>778</v>
      </c>
      <c r="M10" s="42">
        <v>250000</v>
      </c>
      <c r="N10" s="42">
        <v>30000</v>
      </c>
      <c r="O10" s="37" t="s">
        <v>796</v>
      </c>
    </row>
    <row r="11" spans="1:26" ht="30" customHeight="1" x14ac:dyDescent="0.15">
      <c r="A11" s="37" t="s">
        <v>797</v>
      </c>
      <c r="B11" s="43">
        <v>1</v>
      </c>
      <c r="C11" s="131" t="s">
        <v>798</v>
      </c>
      <c r="D11" s="132"/>
      <c r="K11" s="37" t="s">
        <v>44</v>
      </c>
      <c r="L11" s="37" t="s">
        <v>778</v>
      </c>
      <c r="M11" s="42">
        <v>75000</v>
      </c>
      <c r="N11" s="42">
        <v>10000</v>
      </c>
      <c r="O11" s="37" t="s">
        <v>799</v>
      </c>
    </row>
    <row r="12" spans="1:26" x14ac:dyDescent="0.15">
      <c r="K12" s="139" t="s">
        <v>800</v>
      </c>
      <c r="L12" s="140"/>
      <c r="M12" s="140"/>
      <c r="N12" s="140"/>
      <c r="O12" s="132"/>
    </row>
    <row r="14" spans="1:26" ht="14" customHeight="1" x14ac:dyDescent="0.15">
      <c r="A14" s="129" t="s">
        <v>801</v>
      </c>
      <c r="B14" s="130"/>
      <c r="C14" s="130"/>
      <c r="D14" s="130"/>
      <c r="E14" s="130"/>
      <c r="F14" s="130"/>
      <c r="G14" s="130"/>
      <c r="I14" s="129" t="s">
        <v>802</v>
      </c>
      <c r="J14" s="130"/>
      <c r="K14" s="130"/>
      <c r="L14" s="130"/>
      <c r="M14" s="130"/>
      <c r="N14" s="130"/>
      <c r="O14" s="130"/>
      <c r="P14" s="130"/>
      <c r="Q14" s="130"/>
    </row>
    <row r="15" spans="1:26" ht="45" customHeight="1" x14ac:dyDescent="0.15">
      <c r="A15" s="5" t="s">
        <v>803</v>
      </c>
      <c r="B15" s="5" t="s">
        <v>804</v>
      </c>
      <c r="C15" s="5" t="s">
        <v>805</v>
      </c>
      <c r="D15" s="5" t="s">
        <v>806</v>
      </c>
      <c r="E15" s="5" t="s">
        <v>807</v>
      </c>
      <c r="F15" s="5" t="s">
        <v>808</v>
      </c>
      <c r="G15" s="5" t="s">
        <v>809</v>
      </c>
      <c r="I15" s="5" t="s">
        <v>94</v>
      </c>
      <c r="J15" s="5" t="s">
        <v>810</v>
      </c>
      <c r="K15" s="5" t="s">
        <v>811</v>
      </c>
      <c r="L15" s="5" t="s">
        <v>812</v>
      </c>
      <c r="M15" s="5" t="s">
        <v>813</v>
      </c>
      <c r="N15" s="5" t="s">
        <v>814</v>
      </c>
      <c r="O15" s="5" t="s">
        <v>815</v>
      </c>
      <c r="P15" s="5" t="s">
        <v>816</v>
      </c>
      <c r="Q15" s="5" t="s">
        <v>817</v>
      </c>
    </row>
    <row r="16" spans="1:26" ht="16" customHeight="1" x14ac:dyDescent="0.15">
      <c r="A16" s="1" t="s">
        <v>818</v>
      </c>
      <c r="B16" s="44">
        <f>SUMIFS($N$27:$N$650,$E$27:$E$650,$A16)</f>
        <v>14495222.5</v>
      </c>
      <c r="C16" s="44">
        <f>SUMIFS($O$27:$O$650,$E$27:$E$650,$A16)</f>
        <v>6061.5</v>
      </c>
      <c r="D16" s="44">
        <f>SUMIFS($Q$27:$Q$650,$E$27:$E$650,$A16)</f>
        <v>18561643.519999996</v>
      </c>
      <c r="E16" s="44">
        <f>SUMIFS($T$27:$T$650,$E$27:$E$650,$A16)</f>
        <v>419362.80000000005</v>
      </c>
      <c r="F16" s="44">
        <f>SUMIFS($U$27:$U$650,$E$27:$E$650,$A16)</f>
        <v>225.96</v>
      </c>
      <c r="G16" s="44">
        <f>SUMIFS($V$27:$V$650,$E$27:$E$650,$A16)</f>
        <v>419588.76</v>
      </c>
      <c r="I16" s="1" t="s">
        <v>119</v>
      </c>
      <c r="J16" s="44">
        <f>SUMIFS($Q$27:$Q$650,$A$27:$A$650,$I16,$E$27:$E$650,"2%")</f>
        <v>18561643.519999996</v>
      </c>
      <c r="K16" s="44">
        <f>SUMIFS($Q$27:$Q$650,$A$27:$A$650,$I16,$E$27:$E$650,"5%")</f>
        <v>18681849.359999999</v>
      </c>
      <c r="L16" s="44">
        <f>SUMIFS($Q$27:$Q$650,$A$27:$A$650,$I16,$E$27:$E$650,"10%")</f>
        <v>36598382.376000002</v>
      </c>
      <c r="M16" s="44">
        <f>SUMIFS($Q$27:$Q$650,$A$27:$A$650,$I16,$E$27:$E$650,"20%")</f>
        <v>44681686.256000005</v>
      </c>
      <c r="N16" s="44">
        <f>SUMIFS($V$27:$V$650,$A$27:$A$650,$I16,$E$27:$E$650,"2%")</f>
        <v>419588.76</v>
      </c>
      <c r="O16" s="44">
        <f>SUMIFS($V$27:$V$650,$A$27:$A$650,$I16,$E$27:$E$650,"5%")</f>
        <v>424311.75</v>
      </c>
      <c r="P16" s="44">
        <f>SUMIFS($V$27:$V$650,$A$27:$A$650,$I16,$E$27:$E$650,"10%")</f>
        <v>915091.65</v>
      </c>
      <c r="Q16" s="44">
        <f>SUMIFS($V$27:$V$650,$A$27:$A$650,$I16,$E$27:$E$650,"20%")</f>
        <v>1056289.2</v>
      </c>
    </row>
    <row r="17" spans="1:26" ht="16" customHeight="1" x14ac:dyDescent="0.15">
      <c r="A17" s="1" t="s">
        <v>819</v>
      </c>
      <c r="B17" s="44">
        <f>SUMIFS($N$27:$N$650,$E$27:$E$650,$A17)</f>
        <v>14582722.5</v>
      </c>
      <c r="C17" s="44">
        <f>SUMIFS($O$27:$O$650,$E$27:$E$650,$A17)</f>
        <v>12472.312500000002</v>
      </c>
      <c r="D17" s="44">
        <f>SUMIFS($Q$27:$Q$650,$E$27:$E$650,$A17)</f>
        <v>18681849.359999999</v>
      </c>
      <c r="E17" s="44">
        <f>SUMIFS($T$27:$T$650,$E$27:$E$650,$A17)</f>
        <v>423862.80000000005</v>
      </c>
      <c r="F17" s="44">
        <f>SUMIFS($U$27:$U$650,$E$27:$E$650,$A17)</f>
        <v>448.95000000000005</v>
      </c>
      <c r="G17" s="44">
        <f>SUMIFS($V$27:$V$650,$E$27:$E$650,$A17)</f>
        <v>424311.75</v>
      </c>
      <c r="I17" s="1"/>
      <c r="J17" s="44"/>
      <c r="K17" s="44"/>
      <c r="L17" s="44"/>
      <c r="M17" s="44"/>
      <c r="N17" s="44"/>
      <c r="O17" s="44"/>
      <c r="P17" s="44"/>
      <c r="Q17" s="44"/>
    </row>
    <row r="18" spans="1:26" ht="16" customHeight="1" x14ac:dyDescent="0.15">
      <c r="A18" s="1" t="s">
        <v>820</v>
      </c>
      <c r="B18" s="44">
        <f>SUMIFS($N$27:$N$650,$E$27:$E$650,$A18)</f>
        <v>28569342</v>
      </c>
      <c r="C18" s="44">
        <f>SUMIFS($O$27:$O$650,$E$27:$E$650,$A18)</f>
        <v>23144.231250000004</v>
      </c>
      <c r="D18" s="44">
        <f>SUMIFS($Q$27:$Q$650,$E$27:$E$650,$A18)</f>
        <v>36598382.376000002</v>
      </c>
      <c r="E18" s="44">
        <f>SUMIFS($T$27:$T$650,$E$27:$E$650,$A18)</f>
        <v>914201.1</v>
      </c>
      <c r="F18" s="44">
        <f>SUMIFS($U$27:$U$650,$E$27:$E$650,$A18)</f>
        <v>890.55000000000007</v>
      </c>
      <c r="G18" s="44">
        <f>SUMIFS($V$27:$V$650,$E$27:$E$650,$A18)</f>
        <v>915091.65</v>
      </c>
      <c r="I18" s="1"/>
      <c r="J18" s="44"/>
      <c r="K18" s="44"/>
      <c r="L18" s="44"/>
      <c r="M18" s="44"/>
      <c r="N18" s="44"/>
      <c r="O18" s="44"/>
      <c r="P18" s="44"/>
      <c r="Q18" s="44"/>
    </row>
    <row r="19" spans="1:26" ht="16" customHeight="1" x14ac:dyDescent="0.15">
      <c r="A19" s="1" t="s">
        <v>821</v>
      </c>
      <c r="B19" s="44">
        <f>SUMIFS($N$27:$N$650,$E$27:$E$650,$A19)</f>
        <v>34862284</v>
      </c>
      <c r="C19" s="44">
        <f>SUMIFS($O$27:$O$650,$E$27:$E$650,$A19)</f>
        <v>45283.387500000004</v>
      </c>
      <c r="D19" s="44">
        <f>SUMIFS($Q$27:$Q$650,$E$27:$E$650,$A19)</f>
        <v>44681686.256000005</v>
      </c>
      <c r="E19" s="44">
        <f>SUMIFS($T$27:$T$650,$E$27:$E$650,$A19)</f>
        <v>1054407</v>
      </c>
      <c r="F19" s="44">
        <f>SUMIFS($U$27:$U$650,$E$27:$E$650,$A19)</f>
        <v>1882.2000000000003</v>
      </c>
      <c r="G19" s="44">
        <f>SUMIFS($V$27:$V$650,$E$27:$E$650,$A19)</f>
        <v>1056289.2</v>
      </c>
      <c r="I19" s="1"/>
      <c r="J19" s="44"/>
      <c r="K19" s="44"/>
      <c r="L19" s="44"/>
      <c r="M19" s="44"/>
      <c r="N19" s="44"/>
      <c r="O19" s="44"/>
      <c r="P19" s="44"/>
      <c r="Q19" s="44"/>
    </row>
    <row r="20" spans="1:26" ht="16" customHeight="1" x14ac:dyDescent="0.15">
      <c r="I20" s="1"/>
      <c r="J20" s="44"/>
      <c r="K20" s="44"/>
      <c r="L20" s="44"/>
      <c r="M20" s="44"/>
      <c r="N20" s="44"/>
      <c r="O20" s="44"/>
      <c r="P20" s="44"/>
      <c r="Q20" s="44"/>
    </row>
    <row r="21" spans="1:26" ht="16" customHeight="1" x14ac:dyDescent="0.15">
      <c r="A21" s="133" t="s">
        <v>822</v>
      </c>
      <c r="B21" s="134"/>
      <c r="C21" s="134"/>
      <c r="D21" s="134"/>
      <c r="E21" s="134"/>
      <c r="F21" s="134"/>
      <c r="G21" s="134"/>
      <c r="I21" s="1"/>
      <c r="J21" s="44"/>
      <c r="K21" s="44"/>
      <c r="L21" s="44"/>
      <c r="M21" s="44"/>
      <c r="N21" s="44"/>
      <c r="O21" s="44"/>
      <c r="P21" s="44"/>
      <c r="Q21" s="44"/>
    </row>
    <row r="22" spans="1:26" ht="15" customHeight="1" x14ac:dyDescent="0.15">
      <c r="A22" s="134"/>
      <c r="B22" s="134"/>
      <c r="C22" s="134"/>
      <c r="D22" s="134"/>
      <c r="E22" s="134"/>
      <c r="F22" s="134"/>
      <c r="G22" s="134"/>
      <c r="I22" s="5" t="s">
        <v>823</v>
      </c>
      <c r="J22" s="48">
        <f t="shared" ref="J22:Q22" si="0">SUM(J16:J21)</f>
        <v>18561643.519999996</v>
      </c>
      <c r="K22" s="48">
        <f t="shared" si="0"/>
        <v>18681849.359999999</v>
      </c>
      <c r="L22" s="48">
        <f t="shared" si="0"/>
        <v>36598382.376000002</v>
      </c>
      <c r="M22" s="48">
        <f t="shared" si="0"/>
        <v>44681686.256000005</v>
      </c>
      <c r="N22" s="48">
        <f t="shared" si="0"/>
        <v>419588.76</v>
      </c>
      <c r="O22" s="48">
        <f t="shared" si="0"/>
        <v>424311.75</v>
      </c>
      <c r="P22" s="48">
        <f t="shared" si="0"/>
        <v>915091.65</v>
      </c>
      <c r="Q22" s="48">
        <f t="shared" si="0"/>
        <v>1056289.2</v>
      </c>
    </row>
    <row r="23" spans="1:26" x14ac:dyDescent="0.15">
      <c r="I23" s="133" t="s">
        <v>824</v>
      </c>
      <c r="J23" s="134"/>
      <c r="K23" s="134"/>
      <c r="L23" s="134"/>
      <c r="M23" s="134"/>
      <c r="N23" s="134"/>
      <c r="O23" s="134"/>
      <c r="P23" s="134"/>
      <c r="Q23" s="134"/>
    </row>
    <row r="24" spans="1:26" x14ac:dyDescent="0.15">
      <c r="I24" s="134"/>
      <c r="J24" s="134"/>
      <c r="K24" s="134"/>
      <c r="L24" s="134"/>
      <c r="M24" s="134"/>
      <c r="N24" s="134"/>
      <c r="O24" s="134"/>
      <c r="P24" s="134"/>
      <c r="Q24" s="134"/>
    </row>
    <row r="25" spans="1:26" ht="14" customHeight="1" x14ac:dyDescent="0.15">
      <c r="A25" s="129" t="s">
        <v>825</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row>
    <row r="26" spans="1:26" ht="32" customHeight="1" x14ac:dyDescent="0.15">
      <c r="A26" s="5" t="s">
        <v>94</v>
      </c>
      <c r="B26" s="5" t="s">
        <v>95</v>
      </c>
      <c r="C26" s="5" t="s">
        <v>97</v>
      </c>
      <c r="D26" s="5" t="s">
        <v>22</v>
      </c>
      <c r="E26" s="5" t="s">
        <v>826</v>
      </c>
      <c r="F26" s="5" t="s">
        <v>827</v>
      </c>
      <c r="G26" s="5" t="s">
        <v>828</v>
      </c>
      <c r="H26" s="5" t="s">
        <v>829</v>
      </c>
      <c r="I26" s="5" t="s">
        <v>768</v>
      </c>
      <c r="J26" s="5" t="s">
        <v>772</v>
      </c>
      <c r="K26" s="5" t="s">
        <v>830</v>
      </c>
      <c r="L26" s="5" t="s">
        <v>773</v>
      </c>
      <c r="M26" s="5" t="s">
        <v>769</v>
      </c>
      <c r="N26" s="5" t="s">
        <v>831</v>
      </c>
      <c r="O26" s="5" t="s">
        <v>805</v>
      </c>
      <c r="P26" s="5" t="s">
        <v>832</v>
      </c>
      <c r="Q26" s="5" t="s">
        <v>806</v>
      </c>
      <c r="R26" s="5" t="s">
        <v>774</v>
      </c>
      <c r="S26" s="5" t="s">
        <v>770</v>
      </c>
      <c r="T26" s="5" t="s">
        <v>833</v>
      </c>
      <c r="U26" s="5" t="s">
        <v>808</v>
      </c>
      <c r="V26" s="5" t="s">
        <v>834</v>
      </c>
      <c r="W26" s="5" t="s">
        <v>455</v>
      </c>
      <c r="X26" s="5" t="s">
        <v>456</v>
      </c>
      <c r="Y26" s="5" t="s">
        <v>454</v>
      </c>
      <c r="Z26" s="5" t="s">
        <v>835</v>
      </c>
    </row>
    <row r="27" spans="1:26" ht="20" customHeight="1" x14ac:dyDescent="0.15">
      <c r="A27" s="1" t="str">
        <f>'05_Categorias_x_Activo'!A4</f>
        <v>Gasoducto Troncal Oriental</v>
      </c>
      <c r="B27" s="1" t="str">
        <f>'05_Categorias_x_Activo'!B4</f>
        <v>Gasoducto Oriente . Occidente</v>
      </c>
      <c r="C27" s="46">
        <f>SUMIFS('06_Activos'!$C$4:$C$29,'06_Activos'!$A$4:$A$29,A27,'06_Activos'!$B$4:$B$29,B27)</f>
        <v>147.45099999999999</v>
      </c>
      <c r="D27" s="1" t="str">
        <f>'05_Categorias_x_Activo'!C4</f>
        <v>Composición / demanda / medición</v>
      </c>
      <c r="E27" s="1" t="s">
        <v>818</v>
      </c>
      <c r="F27" s="18">
        <f>'05_Categorias_x_Activo'!G4</f>
        <v>7.425000000000001E-2</v>
      </c>
      <c r="G27" s="18">
        <f>'05_Categorias_x_Activo'!K4</f>
        <v>0.54449999999999998</v>
      </c>
      <c r="H27" s="18">
        <f>'05_Categorias_x_Activo'!O4</f>
        <v>0.61875000000000002</v>
      </c>
      <c r="I27" s="1" t="str">
        <f>'05_Categorias_x_Activo'!S4</f>
        <v>Reuso / inspección básica</v>
      </c>
      <c r="J27" s="1" t="str">
        <f t="shared" ref="J27:J50" si="1">VLOOKUP(D27,$K$6:$O$11,2,FALSE())</f>
        <v>activo</v>
      </c>
      <c r="K27" s="46">
        <f t="shared" ref="K27:K50" si="2">IF(J27="km",C27,$B$11)</f>
        <v>1</v>
      </c>
      <c r="L27" s="44">
        <f t="shared" ref="L27:L50" si="3">VLOOKUP(D27,$K$6:$O$11,3,FALSE())</f>
        <v>150000</v>
      </c>
      <c r="M27" s="47">
        <f t="shared" ref="M27:M50" si="4">VLOOKUP(I27,$F$6:$H$9,2,FALSE())</f>
        <v>0.25</v>
      </c>
      <c r="N27" s="44">
        <f t="shared" ref="N27:N50" si="5">K27*L27*M27</f>
        <v>37500</v>
      </c>
      <c r="O27" s="44">
        <f t="shared" ref="O27:O50" si="6">N27*$B$9*G27</f>
        <v>2450.25</v>
      </c>
      <c r="P27" s="44">
        <f t="shared" ref="P27:P50" si="7">N27+O27</f>
        <v>39950.25</v>
      </c>
      <c r="Q27" s="44">
        <f t="shared" ref="Q27:Q50" si="8">P27*(1+$B$6+$B$7+$B$8)</f>
        <v>51136.32</v>
      </c>
      <c r="R27" s="44">
        <f t="shared" ref="R27:R50" si="9">VLOOKUP(D27,$K$6:$O$11,4,FALSE())</f>
        <v>25000</v>
      </c>
      <c r="S27" s="47">
        <f t="shared" ref="S27:S50" si="10">VLOOKUP(I27,$F$6:$H$9,3,FALSE())</f>
        <v>0.1</v>
      </c>
      <c r="T27" s="44">
        <f t="shared" ref="T27:T50" si="11">K27*R27*S27</f>
        <v>2500</v>
      </c>
      <c r="U27" s="44">
        <f t="shared" ref="U27:U50" si="12">T27*$B$10*G27</f>
        <v>108.89999999999999</v>
      </c>
      <c r="V27" s="44">
        <f t="shared" ref="V27:V50" si="13">T27+U27</f>
        <v>2608.9</v>
      </c>
      <c r="W27" s="1" t="str">
        <f>'05_Categorias_x_Activo'!Y4</f>
        <v>Alta sensibilidad en compresión, looping y sizing</v>
      </c>
      <c r="X27" s="1" t="str">
        <f>'05_Categorias_x_Activo'!Z4</f>
        <v>Alta sensibilidad en energía eléctrica/fuel gas</v>
      </c>
      <c r="Y27" s="1" t="str">
        <f>'05_Categorias_x_Activo'!X4</f>
        <v>Caudal promedio / energía objetivo</v>
      </c>
      <c r="Z27" s="1" t="str">
        <f t="shared" ref="Z27:Z50" si="14">IF(G27&gt;0,"Cerrar brecha antes de subir de clase de estimación",IF(I27="Estudio detallado / reemplazo focal","Validar alcance y cantidades con ingeniería detallada","Usable para screening con tasas base"))</f>
        <v>Cerrar brecha antes de subir de clase de estimación</v>
      </c>
    </row>
    <row r="28" spans="1:26" ht="20" customHeight="1" x14ac:dyDescent="0.15">
      <c r="A28" s="1" t="str">
        <f>'05_Categorias_x_Activo'!A4</f>
        <v>Gasoducto Troncal Oriental</v>
      </c>
      <c r="B28" s="1" t="str">
        <f>'05_Categorias_x_Activo'!B4</f>
        <v>Gasoducto Oriente . Occidente</v>
      </c>
      <c r="C28" s="46">
        <f>SUMIFS('06_Activos'!$C$4:$C$29,'06_Activos'!$A$4:$A$29,A28,'06_Activos'!$B$4:$B$29,B28)</f>
        <v>147.45099999999999</v>
      </c>
      <c r="D28" s="1" t="str">
        <f>'05_Categorias_x_Activo'!C4</f>
        <v>Composición / demanda / medición</v>
      </c>
      <c r="E28" s="1" t="s">
        <v>819</v>
      </c>
      <c r="F28" s="18">
        <f>'05_Categorias_x_Activo'!H4</f>
        <v>8.7749999999999995E-2</v>
      </c>
      <c r="G28" s="18">
        <f>'05_Categorias_x_Activo'!L4</f>
        <v>0.64350000000000007</v>
      </c>
      <c r="H28" s="18">
        <f>'05_Categorias_x_Activo'!P4</f>
        <v>0.73125000000000007</v>
      </c>
      <c r="I28" s="1" t="str">
        <f>'05_Categorias_x_Activo'!T4</f>
        <v>Reuso / inspección básica</v>
      </c>
      <c r="J28" s="1" t="str">
        <f t="shared" si="1"/>
        <v>activo</v>
      </c>
      <c r="K28" s="46">
        <f t="shared" si="2"/>
        <v>1</v>
      </c>
      <c r="L28" s="44">
        <f t="shared" si="3"/>
        <v>150000</v>
      </c>
      <c r="M28" s="47">
        <f t="shared" si="4"/>
        <v>0.25</v>
      </c>
      <c r="N28" s="44">
        <f t="shared" si="5"/>
        <v>37500</v>
      </c>
      <c r="O28" s="44">
        <f t="shared" si="6"/>
        <v>2895.7500000000005</v>
      </c>
      <c r="P28" s="44">
        <f t="shared" si="7"/>
        <v>40395.75</v>
      </c>
      <c r="Q28" s="44">
        <f t="shared" si="8"/>
        <v>51706.559999999998</v>
      </c>
      <c r="R28" s="44">
        <f t="shared" si="9"/>
        <v>25000</v>
      </c>
      <c r="S28" s="47">
        <f t="shared" si="10"/>
        <v>0.1</v>
      </c>
      <c r="T28" s="44">
        <f t="shared" si="11"/>
        <v>2500</v>
      </c>
      <c r="U28" s="44">
        <f t="shared" si="12"/>
        <v>128.70000000000002</v>
      </c>
      <c r="V28" s="44">
        <f t="shared" si="13"/>
        <v>2628.7</v>
      </c>
      <c r="W28" s="1" t="str">
        <f>'05_Categorias_x_Activo'!Y4</f>
        <v>Alta sensibilidad en compresión, looping y sizing</v>
      </c>
      <c r="X28" s="1" t="str">
        <f>'05_Categorias_x_Activo'!Z4</f>
        <v>Alta sensibilidad en energía eléctrica/fuel gas</v>
      </c>
      <c r="Y28" s="1" t="str">
        <f>'05_Categorias_x_Activo'!X4</f>
        <v>Caudal promedio / energía objetivo</v>
      </c>
      <c r="Z28" s="1" t="str">
        <f t="shared" si="14"/>
        <v>Cerrar brecha antes de subir de clase de estimación</v>
      </c>
    </row>
    <row r="29" spans="1:26" ht="20" customHeight="1" x14ac:dyDescent="0.15">
      <c r="A29" s="1" t="str">
        <f>'05_Categorias_x_Activo'!A4</f>
        <v>Gasoducto Troncal Oriental</v>
      </c>
      <c r="B29" s="1" t="str">
        <f>'05_Categorias_x_Activo'!B4</f>
        <v>Gasoducto Oriente . Occidente</v>
      </c>
      <c r="C29" s="46">
        <f>SUMIFS('06_Activos'!$C$4:$C$29,'06_Activos'!$A$4:$A$29,A29,'06_Activos'!$B$4:$B$29,B29)</f>
        <v>147.45099999999999</v>
      </c>
      <c r="D29" s="1" t="str">
        <f>'05_Categorias_x_Activo'!C4</f>
        <v>Composición / demanda / medición</v>
      </c>
      <c r="E29" s="1" t="s">
        <v>820</v>
      </c>
      <c r="F29" s="18">
        <f>'05_Categorias_x_Activo'!I4</f>
        <v>0.11474999999999999</v>
      </c>
      <c r="G29" s="18">
        <f>'05_Categorias_x_Activo'!M4</f>
        <v>0.84150000000000003</v>
      </c>
      <c r="H29" s="18">
        <f>'05_Categorias_x_Activo'!Q4</f>
        <v>0.95625000000000004</v>
      </c>
      <c r="I29" s="1" t="str">
        <f>'05_Categorias_x_Activo'!U4</f>
        <v>Inspección / retrofit focalizado</v>
      </c>
      <c r="J29" s="1" t="str">
        <f t="shared" si="1"/>
        <v>activo</v>
      </c>
      <c r="K29" s="46">
        <f t="shared" si="2"/>
        <v>1</v>
      </c>
      <c r="L29" s="44">
        <f t="shared" si="3"/>
        <v>150000</v>
      </c>
      <c r="M29" s="47">
        <f t="shared" si="4"/>
        <v>0.6</v>
      </c>
      <c r="N29" s="44">
        <f t="shared" si="5"/>
        <v>90000</v>
      </c>
      <c r="O29" s="44">
        <f t="shared" si="6"/>
        <v>9088.2000000000007</v>
      </c>
      <c r="P29" s="44">
        <f t="shared" si="7"/>
        <v>99088.2</v>
      </c>
      <c r="Q29" s="44">
        <f t="shared" si="8"/>
        <v>126832.89599999999</v>
      </c>
      <c r="R29" s="44">
        <f t="shared" si="9"/>
        <v>25000</v>
      </c>
      <c r="S29" s="47">
        <f t="shared" si="10"/>
        <v>0.25</v>
      </c>
      <c r="T29" s="44">
        <f t="shared" si="11"/>
        <v>6250</v>
      </c>
      <c r="U29" s="44">
        <f t="shared" si="12"/>
        <v>420.75</v>
      </c>
      <c r="V29" s="44">
        <f t="shared" si="13"/>
        <v>6670.75</v>
      </c>
      <c r="W29" s="1" t="str">
        <f>'05_Categorias_x_Activo'!Y4</f>
        <v>Alta sensibilidad en compresión, looping y sizing</v>
      </c>
      <c r="X29" s="1" t="str">
        <f>'05_Categorias_x_Activo'!Z4</f>
        <v>Alta sensibilidad en energía eléctrica/fuel gas</v>
      </c>
      <c r="Y29" s="1" t="str">
        <f>'05_Categorias_x_Activo'!X4</f>
        <v>Caudal promedio / energía objetivo</v>
      </c>
      <c r="Z29" s="1" t="str">
        <f t="shared" si="14"/>
        <v>Cerrar brecha antes de subir de clase de estimación</v>
      </c>
    </row>
    <row r="30" spans="1:26" ht="20" customHeight="1" x14ac:dyDescent="0.15">
      <c r="A30" s="1" t="str">
        <f>'05_Categorias_x_Activo'!A4</f>
        <v>Gasoducto Troncal Oriental</v>
      </c>
      <c r="B30" s="1" t="str">
        <f>'05_Categorias_x_Activo'!B4</f>
        <v>Gasoducto Oriente . Occidente</v>
      </c>
      <c r="C30" s="46">
        <f>SUMIFS('06_Activos'!$C$4:$C$29,'06_Activos'!$A$4:$A$29,A30,'06_Activos'!$B$4:$B$29,B30)</f>
        <v>147.45099999999999</v>
      </c>
      <c r="D30" s="1" t="str">
        <f>'05_Categorias_x_Activo'!C4</f>
        <v>Composición / demanda / medición</v>
      </c>
      <c r="E30" s="1" t="s">
        <v>821</v>
      </c>
      <c r="F30" s="18">
        <f>'05_Categorias_x_Activo'!J4</f>
        <v>0.14850000000000002</v>
      </c>
      <c r="G30" s="18">
        <f>'05_Categorias_x_Activo'!N4</f>
        <v>1.089</v>
      </c>
      <c r="H30" s="18">
        <f>'05_Categorias_x_Activo'!R4</f>
        <v>1.2375</v>
      </c>
      <c r="I30" s="1" t="str">
        <f>'05_Categorias_x_Activo'!V4</f>
        <v>Inspección / retrofit focalizado</v>
      </c>
      <c r="J30" s="1" t="str">
        <f t="shared" si="1"/>
        <v>activo</v>
      </c>
      <c r="K30" s="46">
        <f t="shared" si="2"/>
        <v>1</v>
      </c>
      <c r="L30" s="44">
        <f t="shared" si="3"/>
        <v>150000</v>
      </c>
      <c r="M30" s="47">
        <f t="shared" si="4"/>
        <v>0.6</v>
      </c>
      <c r="N30" s="44">
        <f t="shared" si="5"/>
        <v>90000</v>
      </c>
      <c r="O30" s="44">
        <f t="shared" si="6"/>
        <v>11761.199999999999</v>
      </c>
      <c r="P30" s="44">
        <f t="shared" si="7"/>
        <v>101761.2</v>
      </c>
      <c r="Q30" s="44">
        <f t="shared" si="8"/>
        <v>130254.336</v>
      </c>
      <c r="R30" s="44">
        <f t="shared" si="9"/>
        <v>25000</v>
      </c>
      <c r="S30" s="47">
        <f t="shared" si="10"/>
        <v>0.25</v>
      </c>
      <c r="T30" s="44">
        <f t="shared" si="11"/>
        <v>6250</v>
      </c>
      <c r="U30" s="44">
        <f t="shared" si="12"/>
        <v>544.5</v>
      </c>
      <c r="V30" s="44">
        <f t="shared" si="13"/>
        <v>6794.5</v>
      </c>
      <c r="W30" s="1" t="str">
        <f>'05_Categorias_x_Activo'!Y4</f>
        <v>Alta sensibilidad en compresión, looping y sizing</v>
      </c>
      <c r="X30" s="1" t="str">
        <f>'05_Categorias_x_Activo'!Z4</f>
        <v>Alta sensibilidad en energía eléctrica/fuel gas</v>
      </c>
      <c r="Y30" s="1" t="str">
        <f>'05_Categorias_x_Activo'!X4</f>
        <v>Caudal promedio / energía objetivo</v>
      </c>
      <c r="Z30" s="1" t="str">
        <f t="shared" si="14"/>
        <v>Cerrar brecha antes de subir de clase de estimación</v>
      </c>
    </row>
    <row r="31" spans="1:26" ht="20" customHeight="1" x14ac:dyDescent="0.15">
      <c r="A31" s="1" t="str">
        <f>'05_Categorias_x_Activo'!A5</f>
        <v>Gasoducto Troncal Oriental</v>
      </c>
      <c r="B31" s="1" t="str">
        <f>'05_Categorias_x_Activo'!B5</f>
        <v>Gasoducto Oriente . Occidente</v>
      </c>
      <c r="C31" s="46">
        <f>SUMIFS('06_Activos'!$C$4:$C$29,'06_Activos'!$A$4:$A$29,A31,'06_Activos'!$B$4:$B$29,B31)</f>
        <v>147.45099999999999</v>
      </c>
      <c r="D31" s="1" t="str">
        <f>'05_Categorias_x_Activo'!C5</f>
        <v>Geometría e hidráulica</v>
      </c>
      <c r="E31" s="1" t="s">
        <v>818</v>
      </c>
      <c r="F31" s="18">
        <f>'05_Categorias_x_Activo'!G5</f>
        <v>0.4850000000000001</v>
      </c>
      <c r="G31" s="18">
        <f>'05_Categorias_x_Activo'!K5</f>
        <v>0</v>
      </c>
      <c r="H31" s="18">
        <f>'05_Categorias_x_Activo'!O5</f>
        <v>0.4850000000000001</v>
      </c>
      <c r="I31" s="1" t="str">
        <f>'05_Categorias_x_Activo'!S5</f>
        <v>Reuso / inspección básica</v>
      </c>
      <c r="J31" s="1" t="str">
        <f t="shared" si="1"/>
        <v>km</v>
      </c>
      <c r="K31" s="46">
        <f t="shared" si="2"/>
        <v>147.45099999999999</v>
      </c>
      <c r="L31" s="44">
        <f t="shared" si="3"/>
        <v>90000</v>
      </c>
      <c r="M31" s="47">
        <f t="shared" si="4"/>
        <v>0.25</v>
      </c>
      <c r="N31" s="44">
        <f t="shared" si="5"/>
        <v>3317647.5</v>
      </c>
      <c r="O31" s="44">
        <f t="shared" si="6"/>
        <v>0</v>
      </c>
      <c r="P31" s="44">
        <f t="shared" si="7"/>
        <v>3317647.5</v>
      </c>
      <c r="Q31" s="44">
        <f t="shared" si="8"/>
        <v>4246588.8</v>
      </c>
      <c r="R31" s="44">
        <f t="shared" si="9"/>
        <v>7000</v>
      </c>
      <c r="S31" s="47">
        <f t="shared" si="10"/>
        <v>0.1</v>
      </c>
      <c r="T31" s="44">
        <f t="shared" si="11"/>
        <v>103215.70000000001</v>
      </c>
      <c r="U31" s="44">
        <f t="shared" si="12"/>
        <v>0</v>
      </c>
      <c r="V31" s="44">
        <f t="shared" si="13"/>
        <v>103215.70000000001</v>
      </c>
      <c r="W31" s="1" t="str">
        <f>'05_Categorias_x_Activo'!Y5</f>
        <v>Define headroom hidráulico y posible compresión adicional</v>
      </c>
      <c r="X31" s="1" t="str">
        <f>'05_Categorias_x_Activo'!Z5</f>
        <v>Impacta energía de compresión</v>
      </c>
      <c r="Y31" s="1" t="str">
        <f>'05_Categorias_x_Activo'!X5</f>
        <v>Relación presión promedio / MAOP</v>
      </c>
      <c r="Z31" s="1" t="str">
        <f t="shared" si="14"/>
        <v>Usable para screening con tasas base</v>
      </c>
    </row>
    <row r="32" spans="1:26" ht="20" customHeight="1" x14ac:dyDescent="0.15">
      <c r="A32" s="1" t="str">
        <f>'05_Categorias_x_Activo'!A5</f>
        <v>Gasoducto Troncal Oriental</v>
      </c>
      <c r="B32" s="1" t="str">
        <f>'05_Categorias_x_Activo'!B5</f>
        <v>Gasoducto Oriente . Occidente</v>
      </c>
      <c r="C32" s="46">
        <f>SUMIFS('06_Activos'!$C$4:$C$29,'06_Activos'!$A$4:$A$29,A32,'06_Activos'!$B$4:$B$29,B32)</f>
        <v>147.45099999999999</v>
      </c>
      <c r="D32" s="1" t="str">
        <f>'05_Categorias_x_Activo'!C5</f>
        <v>Geometría e hidráulica</v>
      </c>
      <c r="E32" s="1" t="s">
        <v>819</v>
      </c>
      <c r="F32" s="18">
        <f>'05_Categorias_x_Activo'!H5</f>
        <v>0.58200000000000007</v>
      </c>
      <c r="G32" s="18">
        <f>'05_Categorias_x_Activo'!L5</f>
        <v>0</v>
      </c>
      <c r="H32" s="18">
        <f>'05_Categorias_x_Activo'!P5</f>
        <v>0.58200000000000007</v>
      </c>
      <c r="I32" s="1" t="str">
        <f>'05_Categorias_x_Activo'!T5</f>
        <v>Reuso / inspección básica</v>
      </c>
      <c r="J32" s="1" t="str">
        <f t="shared" si="1"/>
        <v>km</v>
      </c>
      <c r="K32" s="46">
        <f t="shared" si="2"/>
        <v>147.45099999999999</v>
      </c>
      <c r="L32" s="44">
        <f t="shared" si="3"/>
        <v>90000</v>
      </c>
      <c r="M32" s="47">
        <f t="shared" si="4"/>
        <v>0.25</v>
      </c>
      <c r="N32" s="44">
        <f t="shared" si="5"/>
        <v>3317647.5</v>
      </c>
      <c r="O32" s="44">
        <f t="shared" si="6"/>
        <v>0</v>
      </c>
      <c r="P32" s="44">
        <f t="shared" si="7"/>
        <v>3317647.5</v>
      </c>
      <c r="Q32" s="44">
        <f t="shared" si="8"/>
        <v>4246588.8</v>
      </c>
      <c r="R32" s="44">
        <f t="shared" si="9"/>
        <v>7000</v>
      </c>
      <c r="S32" s="47">
        <f t="shared" si="10"/>
        <v>0.1</v>
      </c>
      <c r="T32" s="44">
        <f t="shared" si="11"/>
        <v>103215.70000000001</v>
      </c>
      <c r="U32" s="44">
        <f t="shared" si="12"/>
        <v>0</v>
      </c>
      <c r="V32" s="44">
        <f t="shared" si="13"/>
        <v>103215.70000000001</v>
      </c>
      <c r="W32" s="1" t="str">
        <f>'05_Categorias_x_Activo'!Y5</f>
        <v>Define headroom hidráulico y posible compresión adicional</v>
      </c>
      <c r="X32" s="1" t="str">
        <f>'05_Categorias_x_Activo'!Z5</f>
        <v>Impacta energía de compresión</v>
      </c>
      <c r="Y32" s="1" t="str">
        <f>'05_Categorias_x_Activo'!X5</f>
        <v>Relación presión promedio / MAOP</v>
      </c>
      <c r="Z32" s="1" t="str">
        <f t="shared" si="14"/>
        <v>Usable para screening con tasas base</v>
      </c>
    </row>
    <row r="33" spans="1:26" ht="20" customHeight="1" x14ac:dyDescent="0.15">
      <c r="A33" s="1" t="str">
        <f>'05_Categorias_x_Activo'!A5</f>
        <v>Gasoducto Troncal Oriental</v>
      </c>
      <c r="B33" s="1" t="str">
        <f>'05_Categorias_x_Activo'!B5</f>
        <v>Gasoducto Oriente . Occidente</v>
      </c>
      <c r="C33" s="46">
        <f>SUMIFS('06_Activos'!$C$4:$C$29,'06_Activos'!$A$4:$A$29,A33,'06_Activos'!$B$4:$B$29,B33)</f>
        <v>147.45099999999999</v>
      </c>
      <c r="D33" s="1" t="str">
        <f>'05_Categorias_x_Activo'!C5</f>
        <v>Geometría e hidráulica</v>
      </c>
      <c r="E33" s="1" t="s">
        <v>820</v>
      </c>
      <c r="F33" s="18">
        <f>'05_Categorias_x_Activo'!I5</f>
        <v>0.77600000000000013</v>
      </c>
      <c r="G33" s="18">
        <f>'05_Categorias_x_Activo'!M5</f>
        <v>0</v>
      </c>
      <c r="H33" s="18">
        <f>'05_Categorias_x_Activo'!Q5</f>
        <v>0.77600000000000013</v>
      </c>
      <c r="I33" s="1" t="str">
        <f>'05_Categorias_x_Activo'!U5</f>
        <v>Inspección / retrofit focalizado</v>
      </c>
      <c r="J33" s="1" t="str">
        <f t="shared" si="1"/>
        <v>km</v>
      </c>
      <c r="K33" s="46">
        <f t="shared" si="2"/>
        <v>147.45099999999999</v>
      </c>
      <c r="L33" s="44">
        <f t="shared" si="3"/>
        <v>90000</v>
      </c>
      <c r="M33" s="47">
        <f t="shared" si="4"/>
        <v>0.6</v>
      </c>
      <c r="N33" s="44">
        <f t="shared" si="5"/>
        <v>7962354</v>
      </c>
      <c r="O33" s="44">
        <f t="shared" si="6"/>
        <v>0</v>
      </c>
      <c r="P33" s="44">
        <f t="shared" si="7"/>
        <v>7962354</v>
      </c>
      <c r="Q33" s="44">
        <f t="shared" si="8"/>
        <v>10191813.120000001</v>
      </c>
      <c r="R33" s="44">
        <f t="shared" si="9"/>
        <v>7000</v>
      </c>
      <c r="S33" s="47">
        <f t="shared" si="10"/>
        <v>0.25</v>
      </c>
      <c r="T33" s="44">
        <f t="shared" si="11"/>
        <v>258039.25</v>
      </c>
      <c r="U33" s="44">
        <f t="shared" si="12"/>
        <v>0</v>
      </c>
      <c r="V33" s="44">
        <f t="shared" si="13"/>
        <v>258039.25</v>
      </c>
      <c r="W33" s="1" t="str">
        <f>'05_Categorias_x_Activo'!Y5</f>
        <v>Define headroom hidráulico y posible compresión adicional</v>
      </c>
      <c r="X33" s="1" t="str">
        <f>'05_Categorias_x_Activo'!Z5</f>
        <v>Impacta energía de compresión</v>
      </c>
      <c r="Y33" s="1" t="str">
        <f>'05_Categorias_x_Activo'!X5</f>
        <v>Relación presión promedio / MAOP</v>
      </c>
      <c r="Z33" s="1" t="str">
        <f t="shared" si="14"/>
        <v>Usable para screening con tasas base</v>
      </c>
    </row>
    <row r="34" spans="1:26" ht="20" customHeight="1" x14ac:dyDescent="0.15">
      <c r="A34" s="1" t="str">
        <f>'05_Categorias_x_Activo'!A5</f>
        <v>Gasoducto Troncal Oriental</v>
      </c>
      <c r="B34" s="1" t="str">
        <f>'05_Categorias_x_Activo'!B5</f>
        <v>Gasoducto Oriente . Occidente</v>
      </c>
      <c r="C34" s="46">
        <f>SUMIFS('06_Activos'!$C$4:$C$29,'06_Activos'!$A$4:$A$29,A34,'06_Activos'!$B$4:$B$29,B34)</f>
        <v>147.45099999999999</v>
      </c>
      <c r="D34" s="1" t="str">
        <f>'05_Categorias_x_Activo'!C5</f>
        <v>Geometría e hidráulica</v>
      </c>
      <c r="E34" s="1" t="s">
        <v>821</v>
      </c>
      <c r="F34" s="18">
        <f>'05_Categorias_x_Activo'!J5</f>
        <v>1.1155000000000002</v>
      </c>
      <c r="G34" s="18">
        <f>'05_Categorias_x_Activo'!N5</f>
        <v>0</v>
      </c>
      <c r="H34" s="18">
        <f>'05_Categorias_x_Activo'!R5</f>
        <v>1.1155000000000002</v>
      </c>
      <c r="I34" s="1" t="str">
        <f>'05_Categorias_x_Activo'!V5</f>
        <v>Inspección / retrofit focalizado</v>
      </c>
      <c r="J34" s="1" t="str">
        <f t="shared" si="1"/>
        <v>km</v>
      </c>
      <c r="K34" s="46">
        <f t="shared" si="2"/>
        <v>147.45099999999999</v>
      </c>
      <c r="L34" s="44">
        <f t="shared" si="3"/>
        <v>90000</v>
      </c>
      <c r="M34" s="47">
        <f t="shared" si="4"/>
        <v>0.6</v>
      </c>
      <c r="N34" s="44">
        <f t="shared" si="5"/>
        <v>7962354</v>
      </c>
      <c r="O34" s="44">
        <f t="shared" si="6"/>
        <v>0</v>
      </c>
      <c r="P34" s="44">
        <f t="shared" si="7"/>
        <v>7962354</v>
      </c>
      <c r="Q34" s="44">
        <f t="shared" si="8"/>
        <v>10191813.120000001</v>
      </c>
      <c r="R34" s="44">
        <f t="shared" si="9"/>
        <v>7000</v>
      </c>
      <c r="S34" s="47">
        <f t="shared" si="10"/>
        <v>0.25</v>
      </c>
      <c r="T34" s="44">
        <f t="shared" si="11"/>
        <v>258039.25</v>
      </c>
      <c r="U34" s="44">
        <f t="shared" si="12"/>
        <v>0</v>
      </c>
      <c r="V34" s="44">
        <f t="shared" si="13"/>
        <v>258039.25</v>
      </c>
      <c r="W34" s="1" t="str">
        <f>'05_Categorias_x_Activo'!Y5</f>
        <v>Define headroom hidráulico y posible compresión adicional</v>
      </c>
      <c r="X34" s="1" t="str">
        <f>'05_Categorias_x_Activo'!Z5</f>
        <v>Impacta energía de compresión</v>
      </c>
      <c r="Y34" s="1" t="str">
        <f>'05_Categorias_x_Activo'!X5</f>
        <v>Relación presión promedio / MAOP</v>
      </c>
      <c r="Z34" s="1" t="str">
        <f t="shared" si="14"/>
        <v>Usable para screening con tasas base</v>
      </c>
    </row>
    <row r="35" spans="1:26" ht="20" customHeight="1" x14ac:dyDescent="0.15">
      <c r="A35" s="1" t="str">
        <f>'05_Categorias_x_Activo'!A6</f>
        <v>Gasoducto Troncal Oriental</v>
      </c>
      <c r="B35" s="1" t="str">
        <f>'05_Categorias_x_Activo'!B6</f>
        <v>Gasoducto Oriente . Occidente</v>
      </c>
      <c r="C35" s="46">
        <f>SUMIFS('06_Activos'!$C$4:$C$29,'06_Activos'!$A$4:$A$29,A35,'06_Activos'!$B$4:$B$29,B35)</f>
        <v>147.45099999999999</v>
      </c>
      <c r="D35" s="1" t="str">
        <f>'05_Categorias_x_Activo'!C6</f>
        <v>Materiales y diseño del ducto</v>
      </c>
      <c r="E35" s="1" t="s">
        <v>818</v>
      </c>
      <c r="F35" s="18">
        <f>'05_Categorias_x_Activo'!G6</f>
        <v>0.38376399999999999</v>
      </c>
      <c r="G35" s="18">
        <f>'05_Categorias_x_Activo'!K6</f>
        <v>0</v>
      </c>
      <c r="H35" s="18">
        <f>'05_Categorias_x_Activo'!O6</f>
        <v>0.38376399999999999</v>
      </c>
      <c r="I35" s="1" t="str">
        <f>'05_Categorias_x_Activo'!S6</f>
        <v>Reuso / inspección básica</v>
      </c>
      <c r="J35" s="1" t="str">
        <f t="shared" si="1"/>
        <v>km</v>
      </c>
      <c r="K35" s="46">
        <f t="shared" si="2"/>
        <v>147.45099999999999</v>
      </c>
      <c r="L35" s="44">
        <f t="shared" si="3"/>
        <v>120000</v>
      </c>
      <c r="M35" s="47">
        <f t="shared" si="4"/>
        <v>0.25</v>
      </c>
      <c r="N35" s="44">
        <f t="shared" si="5"/>
        <v>4423530</v>
      </c>
      <c r="O35" s="44">
        <f t="shared" si="6"/>
        <v>0</v>
      </c>
      <c r="P35" s="44">
        <f t="shared" si="7"/>
        <v>4423530</v>
      </c>
      <c r="Q35" s="44">
        <f t="shared" si="8"/>
        <v>5662118.4000000004</v>
      </c>
      <c r="R35" s="44">
        <f t="shared" si="9"/>
        <v>6000</v>
      </c>
      <c r="S35" s="47">
        <f t="shared" si="10"/>
        <v>0.1</v>
      </c>
      <c r="T35" s="44">
        <f t="shared" si="11"/>
        <v>88470.6</v>
      </c>
      <c r="U35" s="44">
        <f t="shared" si="12"/>
        <v>0</v>
      </c>
      <c r="V35" s="44">
        <f t="shared" si="13"/>
        <v>88470.6</v>
      </c>
      <c r="W35" s="1" t="str">
        <f>'05_Categorias_x_Activo'!Y6</f>
        <v>Puede llevar a derating o mayor verificación metalúrgica</v>
      </c>
      <c r="X35" s="1" t="str">
        <f>'05_Categorias_x_Activo'!Z6</f>
        <v>Inspección y monitoreo metalúrgico</v>
      </c>
      <c r="Y35" s="1" t="str">
        <f>'05_Categorias_x_Activo'!X6</f>
        <v>Grado de tubería / SMYS</v>
      </c>
      <c r="Z35" s="1" t="str">
        <f t="shared" si="14"/>
        <v>Usable para screening con tasas base</v>
      </c>
    </row>
    <row r="36" spans="1:26" ht="20" customHeight="1" x14ac:dyDescent="0.15">
      <c r="A36" s="1" t="str">
        <f>'05_Categorias_x_Activo'!A6</f>
        <v>Gasoducto Troncal Oriental</v>
      </c>
      <c r="B36" s="1" t="str">
        <f>'05_Categorias_x_Activo'!B6</f>
        <v>Gasoducto Oriente . Occidente</v>
      </c>
      <c r="C36" s="46">
        <f>SUMIFS('06_Activos'!$C$4:$C$29,'06_Activos'!$A$4:$A$29,A36,'06_Activos'!$B$4:$B$29,B36)</f>
        <v>147.45099999999999</v>
      </c>
      <c r="D36" s="1" t="str">
        <f>'05_Categorias_x_Activo'!C6</f>
        <v>Materiales y diseño del ducto</v>
      </c>
      <c r="E36" s="1" t="s">
        <v>819</v>
      </c>
      <c r="F36" s="18">
        <f>'05_Categorias_x_Activo'!H6</f>
        <v>0.44132860000000007</v>
      </c>
      <c r="G36" s="18">
        <f>'05_Categorias_x_Activo'!L6</f>
        <v>0</v>
      </c>
      <c r="H36" s="18">
        <f>'05_Categorias_x_Activo'!P6</f>
        <v>0.44132860000000007</v>
      </c>
      <c r="I36" s="1" t="str">
        <f>'05_Categorias_x_Activo'!T6</f>
        <v>Reuso / inspección básica</v>
      </c>
      <c r="J36" s="1" t="str">
        <f t="shared" si="1"/>
        <v>km</v>
      </c>
      <c r="K36" s="46">
        <f t="shared" si="2"/>
        <v>147.45099999999999</v>
      </c>
      <c r="L36" s="44">
        <f t="shared" si="3"/>
        <v>120000</v>
      </c>
      <c r="M36" s="47">
        <f t="shared" si="4"/>
        <v>0.25</v>
      </c>
      <c r="N36" s="44">
        <f t="shared" si="5"/>
        <v>4423530</v>
      </c>
      <c r="O36" s="44">
        <f t="shared" si="6"/>
        <v>0</v>
      </c>
      <c r="P36" s="44">
        <f t="shared" si="7"/>
        <v>4423530</v>
      </c>
      <c r="Q36" s="44">
        <f t="shared" si="8"/>
        <v>5662118.4000000004</v>
      </c>
      <c r="R36" s="44">
        <f t="shared" si="9"/>
        <v>6000</v>
      </c>
      <c r="S36" s="47">
        <f t="shared" si="10"/>
        <v>0.1</v>
      </c>
      <c r="T36" s="44">
        <f t="shared" si="11"/>
        <v>88470.6</v>
      </c>
      <c r="U36" s="44">
        <f t="shared" si="12"/>
        <v>0</v>
      </c>
      <c r="V36" s="44">
        <f t="shared" si="13"/>
        <v>88470.6</v>
      </c>
      <c r="W36" s="1" t="str">
        <f>'05_Categorias_x_Activo'!Y6</f>
        <v>Puede llevar a derating o mayor verificación metalúrgica</v>
      </c>
      <c r="X36" s="1" t="str">
        <f>'05_Categorias_x_Activo'!Z6</f>
        <v>Inspección y monitoreo metalúrgico</v>
      </c>
      <c r="Y36" s="1" t="str">
        <f>'05_Categorias_x_Activo'!X6</f>
        <v>Grado de tubería / SMYS</v>
      </c>
      <c r="Z36" s="1" t="str">
        <f t="shared" si="14"/>
        <v>Usable para screening con tasas base</v>
      </c>
    </row>
    <row r="37" spans="1:26" ht="20" customHeight="1" x14ac:dyDescent="0.15">
      <c r="A37" s="1" t="str">
        <f>'05_Categorias_x_Activo'!A6</f>
        <v>Gasoducto Troncal Oriental</v>
      </c>
      <c r="B37" s="1" t="str">
        <f>'05_Categorias_x_Activo'!B6</f>
        <v>Gasoducto Oriente . Occidente</v>
      </c>
      <c r="C37" s="46">
        <f>SUMIFS('06_Activos'!$C$4:$C$29,'06_Activos'!$A$4:$A$29,A37,'06_Activos'!$B$4:$B$29,B37)</f>
        <v>147.45099999999999</v>
      </c>
      <c r="D37" s="1" t="str">
        <f>'05_Categorias_x_Activo'!C6</f>
        <v>Materiales y diseño del ducto</v>
      </c>
      <c r="E37" s="1" t="s">
        <v>820</v>
      </c>
      <c r="F37" s="18">
        <f>'05_Categorias_x_Activo'!I6</f>
        <v>0.69077520000000003</v>
      </c>
      <c r="G37" s="18">
        <f>'05_Categorias_x_Activo'!M6</f>
        <v>0</v>
      </c>
      <c r="H37" s="18">
        <f>'05_Categorias_x_Activo'!Q6</f>
        <v>0.69077520000000003</v>
      </c>
      <c r="I37" s="1" t="str">
        <f>'05_Categorias_x_Activo'!U6</f>
        <v>Reuso / inspección básica</v>
      </c>
      <c r="J37" s="1" t="str">
        <f t="shared" si="1"/>
        <v>km</v>
      </c>
      <c r="K37" s="46">
        <f t="shared" si="2"/>
        <v>147.45099999999999</v>
      </c>
      <c r="L37" s="44">
        <f t="shared" si="3"/>
        <v>120000</v>
      </c>
      <c r="M37" s="47">
        <f t="shared" si="4"/>
        <v>0.25</v>
      </c>
      <c r="N37" s="44">
        <f t="shared" si="5"/>
        <v>4423530</v>
      </c>
      <c r="O37" s="44">
        <f t="shared" si="6"/>
        <v>0</v>
      </c>
      <c r="P37" s="44">
        <f t="shared" si="7"/>
        <v>4423530</v>
      </c>
      <c r="Q37" s="44">
        <f t="shared" si="8"/>
        <v>5662118.4000000004</v>
      </c>
      <c r="R37" s="44">
        <f t="shared" si="9"/>
        <v>6000</v>
      </c>
      <c r="S37" s="47">
        <f t="shared" si="10"/>
        <v>0.1</v>
      </c>
      <c r="T37" s="44">
        <f t="shared" si="11"/>
        <v>88470.6</v>
      </c>
      <c r="U37" s="44">
        <f t="shared" si="12"/>
        <v>0</v>
      </c>
      <c r="V37" s="44">
        <f t="shared" si="13"/>
        <v>88470.6</v>
      </c>
      <c r="W37" s="1" t="str">
        <f>'05_Categorias_x_Activo'!Y6</f>
        <v>Puede llevar a derating o mayor verificación metalúrgica</v>
      </c>
      <c r="X37" s="1" t="str">
        <f>'05_Categorias_x_Activo'!Z6</f>
        <v>Inspección y monitoreo metalúrgico</v>
      </c>
      <c r="Y37" s="1" t="str">
        <f>'05_Categorias_x_Activo'!X6</f>
        <v>Grado de tubería / SMYS</v>
      </c>
      <c r="Z37" s="1" t="str">
        <f t="shared" si="14"/>
        <v>Usable para screening con tasas base</v>
      </c>
    </row>
    <row r="38" spans="1:26" ht="20" customHeight="1" x14ac:dyDescent="0.15">
      <c r="A38" s="1" t="str">
        <f>'05_Categorias_x_Activo'!A6</f>
        <v>Gasoducto Troncal Oriental</v>
      </c>
      <c r="B38" s="1" t="str">
        <f>'05_Categorias_x_Activo'!B6</f>
        <v>Gasoducto Oriente . Occidente</v>
      </c>
      <c r="C38" s="46">
        <f>SUMIFS('06_Activos'!$C$4:$C$29,'06_Activos'!$A$4:$A$29,A38,'06_Activos'!$B$4:$B$29,B38)</f>
        <v>147.45099999999999</v>
      </c>
      <c r="D38" s="1" t="str">
        <f>'05_Categorias_x_Activo'!C6</f>
        <v>Materiales y diseño del ducto</v>
      </c>
      <c r="E38" s="1" t="s">
        <v>821</v>
      </c>
      <c r="F38" s="18">
        <f>'05_Categorias_x_Activo'!J6</f>
        <v>1.0745391999999998</v>
      </c>
      <c r="G38" s="18">
        <f>'05_Categorias_x_Activo'!N6</f>
        <v>0</v>
      </c>
      <c r="H38" s="18">
        <f>'05_Categorias_x_Activo'!R6</f>
        <v>1.0745391999999998</v>
      </c>
      <c r="I38" s="1" t="str">
        <f>'05_Categorias_x_Activo'!V6</f>
        <v>Inspección / retrofit focalizado</v>
      </c>
      <c r="J38" s="1" t="str">
        <f t="shared" si="1"/>
        <v>km</v>
      </c>
      <c r="K38" s="46">
        <f t="shared" si="2"/>
        <v>147.45099999999999</v>
      </c>
      <c r="L38" s="44">
        <f t="shared" si="3"/>
        <v>120000</v>
      </c>
      <c r="M38" s="47">
        <f t="shared" si="4"/>
        <v>0.6</v>
      </c>
      <c r="N38" s="44">
        <f t="shared" si="5"/>
        <v>10616472</v>
      </c>
      <c r="O38" s="44">
        <f t="shared" si="6"/>
        <v>0</v>
      </c>
      <c r="P38" s="44">
        <f t="shared" si="7"/>
        <v>10616472</v>
      </c>
      <c r="Q38" s="44">
        <f t="shared" si="8"/>
        <v>13589084.16</v>
      </c>
      <c r="R38" s="44">
        <f t="shared" si="9"/>
        <v>6000</v>
      </c>
      <c r="S38" s="47">
        <f t="shared" si="10"/>
        <v>0.25</v>
      </c>
      <c r="T38" s="44">
        <f t="shared" si="11"/>
        <v>221176.5</v>
      </c>
      <c r="U38" s="44">
        <f t="shared" si="12"/>
        <v>0</v>
      </c>
      <c r="V38" s="44">
        <f t="shared" si="13"/>
        <v>221176.5</v>
      </c>
      <c r="W38" s="1" t="str">
        <f>'05_Categorias_x_Activo'!Y6</f>
        <v>Puede llevar a derating o mayor verificación metalúrgica</v>
      </c>
      <c r="X38" s="1" t="str">
        <f>'05_Categorias_x_Activo'!Z6</f>
        <v>Inspección y monitoreo metalúrgico</v>
      </c>
      <c r="Y38" s="1" t="str">
        <f>'05_Categorias_x_Activo'!X6</f>
        <v>Grado de tubería / SMYS</v>
      </c>
      <c r="Z38" s="1" t="str">
        <f t="shared" si="14"/>
        <v>Usable para screening con tasas base</v>
      </c>
    </row>
    <row r="39" spans="1:26" ht="20" customHeight="1" x14ac:dyDescent="0.15">
      <c r="A39" s="1" t="str">
        <f>'05_Categorias_x_Activo'!A7</f>
        <v>Gasoducto Troncal Oriental</v>
      </c>
      <c r="B39" s="1" t="str">
        <f>'05_Categorias_x_Activo'!B7</f>
        <v>Gasoducto Oriente . Occidente</v>
      </c>
      <c r="C39" s="46">
        <f>SUMIFS('06_Activos'!$C$4:$C$29,'06_Activos'!$A$4:$A$29,A39,'06_Activos'!$B$4:$B$29,B39)</f>
        <v>147.45099999999999</v>
      </c>
      <c r="D39" s="1" t="str">
        <f>'05_Categorias_x_Activo'!C7</f>
        <v>Integridad histórica y estado del activo</v>
      </c>
      <c r="E39" s="1" t="s">
        <v>818</v>
      </c>
      <c r="F39" s="18">
        <f>'05_Categorias_x_Activo'!G7</f>
        <v>0.44469999999999998</v>
      </c>
      <c r="G39" s="18">
        <f>'05_Categorias_x_Activo'!K7</f>
        <v>0</v>
      </c>
      <c r="H39" s="18">
        <f>'05_Categorias_x_Activo'!O7</f>
        <v>0.44469999999999998</v>
      </c>
      <c r="I39" s="1" t="str">
        <f>'05_Categorias_x_Activo'!S7</f>
        <v>Reuso / inspección básica</v>
      </c>
      <c r="J39" s="1" t="str">
        <f t="shared" si="1"/>
        <v>km</v>
      </c>
      <c r="K39" s="46">
        <f t="shared" si="2"/>
        <v>147.45099999999999</v>
      </c>
      <c r="L39" s="44">
        <f t="shared" si="3"/>
        <v>180000</v>
      </c>
      <c r="M39" s="47">
        <f t="shared" si="4"/>
        <v>0.25</v>
      </c>
      <c r="N39" s="44">
        <f t="shared" si="5"/>
        <v>6635295</v>
      </c>
      <c r="O39" s="44">
        <f t="shared" si="6"/>
        <v>0</v>
      </c>
      <c r="P39" s="44">
        <f t="shared" si="7"/>
        <v>6635295</v>
      </c>
      <c r="Q39" s="44">
        <f t="shared" si="8"/>
        <v>8493177.5999999996</v>
      </c>
      <c r="R39" s="44">
        <f t="shared" si="9"/>
        <v>15000</v>
      </c>
      <c r="S39" s="47">
        <f t="shared" si="10"/>
        <v>0.1</v>
      </c>
      <c r="T39" s="44">
        <f t="shared" si="11"/>
        <v>221176.5</v>
      </c>
      <c r="U39" s="44">
        <f t="shared" si="12"/>
        <v>0</v>
      </c>
      <c r="V39" s="44">
        <f t="shared" si="13"/>
        <v>221176.5</v>
      </c>
      <c r="W39" s="1" t="str">
        <f>'05_Categorias_x_Activo'!Y7</f>
        <v>Puede anticipar CAPEX inmediato previo al blending</v>
      </c>
      <c r="X39" s="1" t="str">
        <f>'05_Categorias_x_Activo'!Z7</f>
        <v>Mantenimiento correctivo y preventivo</v>
      </c>
      <c r="Y39" s="1" t="str">
        <f>'05_Categorias_x_Activo'!X7</f>
        <v>Reparaciones pendientes</v>
      </c>
      <c r="Z39" s="1" t="str">
        <f t="shared" si="14"/>
        <v>Usable para screening con tasas base</v>
      </c>
    </row>
    <row r="40" spans="1:26" ht="20" customHeight="1" x14ac:dyDescent="0.15">
      <c r="A40" s="1" t="str">
        <f>'05_Categorias_x_Activo'!A7</f>
        <v>Gasoducto Troncal Oriental</v>
      </c>
      <c r="B40" s="1" t="str">
        <f>'05_Categorias_x_Activo'!B7</f>
        <v>Gasoducto Oriente . Occidente</v>
      </c>
      <c r="C40" s="46">
        <f>SUMIFS('06_Activos'!$C$4:$C$29,'06_Activos'!$A$4:$A$29,A40,'06_Activos'!$B$4:$B$29,B40)</f>
        <v>147.45099999999999</v>
      </c>
      <c r="D40" s="1" t="str">
        <f>'05_Categorias_x_Activo'!C7</f>
        <v>Integridad histórica y estado del activo</v>
      </c>
      <c r="E40" s="1" t="s">
        <v>819</v>
      </c>
      <c r="F40" s="18">
        <f>'05_Categorias_x_Activo'!H7</f>
        <v>0.55587500000000001</v>
      </c>
      <c r="G40" s="18">
        <f>'05_Categorias_x_Activo'!L7</f>
        <v>0</v>
      </c>
      <c r="H40" s="18">
        <f>'05_Categorias_x_Activo'!P7</f>
        <v>0.55587500000000001</v>
      </c>
      <c r="I40" s="1" t="str">
        <f>'05_Categorias_x_Activo'!T7</f>
        <v>Reuso / inspección básica</v>
      </c>
      <c r="J40" s="1" t="str">
        <f t="shared" si="1"/>
        <v>km</v>
      </c>
      <c r="K40" s="46">
        <f t="shared" si="2"/>
        <v>147.45099999999999</v>
      </c>
      <c r="L40" s="44">
        <f t="shared" si="3"/>
        <v>180000</v>
      </c>
      <c r="M40" s="47">
        <f t="shared" si="4"/>
        <v>0.25</v>
      </c>
      <c r="N40" s="44">
        <f t="shared" si="5"/>
        <v>6635295</v>
      </c>
      <c r="O40" s="44">
        <f t="shared" si="6"/>
        <v>0</v>
      </c>
      <c r="P40" s="44">
        <f t="shared" si="7"/>
        <v>6635295</v>
      </c>
      <c r="Q40" s="44">
        <f t="shared" si="8"/>
        <v>8493177.5999999996</v>
      </c>
      <c r="R40" s="44">
        <f t="shared" si="9"/>
        <v>15000</v>
      </c>
      <c r="S40" s="47">
        <f t="shared" si="10"/>
        <v>0.1</v>
      </c>
      <c r="T40" s="44">
        <f t="shared" si="11"/>
        <v>221176.5</v>
      </c>
      <c r="U40" s="44">
        <f t="shared" si="12"/>
        <v>0</v>
      </c>
      <c r="V40" s="44">
        <f t="shared" si="13"/>
        <v>221176.5</v>
      </c>
      <c r="W40" s="1" t="str">
        <f>'05_Categorias_x_Activo'!Y7</f>
        <v>Puede anticipar CAPEX inmediato previo al blending</v>
      </c>
      <c r="X40" s="1" t="str">
        <f>'05_Categorias_x_Activo'!Z7</f>
        <v>Mantenimiento correctivo y preventivo</v>
      </c>
      <c r="Y40" s="1" t="str">
        <f>'05_Categorias_x_Activo'!X7</f>
        <v>Reparaciones pendientes</v>
      </c>
      <c r="Z40" s="1" t="str">
        <f t="shared" si="14"/>
        <v>Usable para screening con tasas base</v>
      </c>
    </row>
    <row r="41" spans="1:26" ht="20" customHeight="1" x14ac:dyDescent="0.15">
      <c r="A41" s="1" t="str">
        <f>'05_Categorias_x_Activo'!A7</f>
        <v>Gasoducto Troncal Oriental</v>
      </c>
      <c r="B41" s="1" t="str">
        <f>'05_Categorias_x_Activo'!B7</f>
        <v>Gasoducto Oriente . Occidente</v>
      </c>
      <c r="C41" s="46">
        <f>SUMIFS('06_Activos'!$C$4:$C$29,'06_Activos'!$A$4:$A$29,A41,'06_Activos'!$B$4:$B$29,B41)</f>
        <v>147.45099999999999</v>
      </c>
      <c r="D41" s="1" t="str">
        <f>'05_Categorias_x_Activo'!C7</f>
        <v>Integridad histórica y estado del activo</v>
      </c>
      <c r="E41" s="1" t="s">
        <v>820</v>
      </c>
      <c r="F41" s="18">
        <f>'05_Categorias_x_Activo'!I7</f>
        <v>0.88939999999999997</v>
      </c>
      <c r="G41" s="18">
        <f>'05_Categorias_x_Activo'!M7</f>
        <v>0</v>
      </c>
      <c r="H41" s="18">
        <f>'05_Categorias_x_Activo'!Q7</f>
        <v>0.88939999999999997</v>
      </c>
      <c r="I41" s="1" t="str">
        <f>'05_Categorias_x_Activo'!U7</f>
        <v>Inspección / retrofit focalizado</v>
      </c>
      <c r="J41" s="1" t="str">
        <f t="shared" si="1"/>
        <v>km</v>
      </c>
      <c r="K41" s="46">
        <f t="shared" si="2"/>
        <v>147.45099999999999</v>
      </c>
      <c r="L41" s="44">
        <f t="shared" si="3"/>
        <v>180000</v>
      </c>
      <c r="M41" s="47">
        <f t="shared" si="4"/>
        <v>0.6</v>
      </c>
      <c r="N41" s="44">
        <f t="shared" si="5"/>
        <v>15924708</v>
      </c>
      <c r="O41" s="44">
        <f t="shared" si="6"/>
        <v>0</v>
      </c>
      <c r="P41" s="44">
        <f t="shared" si="7"/>
        <v>15924708</v>
      </c>
      <c r="Q41" s="44">
        <f t="shared" si="8"/>
        <v>20383626.240000002</v>
      </c>
      <c r="R41" s="44">
        <f t="shared" si="9"/>
        <v>15000</v>
      </c>
      <c r="S41" s="47">
        <f t="shared" si="10"/>
        <v>0.25</v>
      </c>
      <c r="T41" s="44">
        <f t="shared" si="11"/>
        <v>552941.25</v>
      </c>
      <c r="U41" s="44">
        <f t="shared" si="12"/>
        <v>0</v>
      </c>
      <c r="V41" s="44">
        <f t="shared" si="13"/>
        <v>552941.25</v>
      </c>
      <c r="W41" s="1" t="str">
        <f>'05_Categorias_x_Activo'!Y7</f>
        <v>Puede anticipar CAPEX inmediato previo al blending</v>
      </c>
      <c r="X41" s="1" t="str">
        <f>'05_Categorias_x_Activo'!Z7</f>
        <v>Mantenimiento correctivo y preventivo</v>
      </c>
      <c r="Y41" s="1" t="str">
        <f>'05_Categorias_x_Activo'!X7</f>
        <v>Reparaciones pendientes</v>
      </c>
      <c r="Z41" s="1" t="str">
        <f t="shared" si="14"/>
        <v>Usable para screening con tasas base</v>
      </c>
    </row>
    <row r="42" spans="1:26" ht="20" customHeight="1" x14ac:dyDescent="0.15">
      <c r="A42" s="1" t="str">
        <f>'05_Categorias_x_Activo'!A7</f>
        <v>Gasoducto Troncal Oriental</v>
      </c>
      <c r="B42" s="1" t="str">
        <f>'05_Categorias_x_Activo'!B7</f>
        <v>Gasoducto Oriente . Occidente</v>
      </c>
      <c r="C42" s="46">
        <f>SUMIFS('06_Activos'!$C$4:$C$29,'06_Activos'!$A$4:$A$29,A42,'06_Activos'!$B$4:$B$29,B42)</f>
        <v>147.45099999999999</v>
      </c>
      <c r="D42" s="1" t="str">
        <f>'05_Categorias_x_Activo'!C7</f>
        <v>Integridad histórica y estado del activo</v>
      </c>
      <c r="E42" s="1" t="s">
        <v>821</v>
      </c>
      <c r="F42" s="18">
        <f>'05_Categorias_x_Activo'!J7</f>
        <v>1.4230400000000001</v>
      </c>
      <c r="G42" s="18">
        <f>'05_Categorias_x_Activo'!N7</f>
        <v>0</v>
      </c>
      <c r="H42" s="18">
        <f>'05_Categorias_x_Activo'!R7</f>
        <v>1.4230400000000001</v>
      </c>
      <c r="I42" s="1" t="str">
        <f>'05_Categorias_x_Activo'!V7</f>
        <v>Inspección / retrofit focalizado</v>
      </c>
      <c r="J42" s="1" t="str">
        <f t="shared" si="1"/>
        <v>km</v>
      </c>
      <c r="K42" s="46">
        <f t="shared" si="2"/>
        <v>147.45099999999999</v>
      </c>
      <c r="L42" s="44">
        <f t="shared" si="3"/>
        <v>180000</v>
      </c>
      <c r="M42" s="47">
        <f t="shared" si="4"/>
        <v>0.6</v>
      </c>
      <c r="N42" s="44">
        <f t="shared" si="5"/>
        <v>15924708</v>
      </c>
      <c r="O42" s="44">
        <f t="shared" si="6"/>
        <v>0</v>
      </c>
      <c r="P42" s="44">
        <f t="shared" si="7"/>
        <v>15924708</v>
      </c>
      <c r="Q42" s="44">
        <f t="shared" si="8"/>
        <v>20383626.240000002</v>
      </c>
      <c r="R42" s="44">
        <f t="shared" si="9"/>
        <v>15000</v>
      </c>
      <c r="S42" s="47">
        <f t="shared" si="10"/>
        <v>0.25</v>
      </c>
      <c r="T42" s="44">
        <f t="shared" si="11"/>
        <v>552941.25</v>
      </c>
      <c r="U42" s="44">
        <f t="shared" si="12"/>
        <v>0</v>
      </c>
      <c r="V42" s="44">
        <f t="shared" si="13"/>
        <v>552941.25</v>
      </c>
      <c r="W42" s="1" t="str">
        <f>'05_Categorias_x_Activo'!Y7</f>
        <v>Puede anticipar CAPEX inmediato previo al blending</v>
      </c>
      <c r="X42" s="1" t="str">
        <f>'05_Categorias_x_Activo'!Z7</f>
        <v>Mantenimiento correctivo y preventivo</v>
      </c>
      <c r="Y42" s="1" t="str">
        <f>'05_Categorias_x_Activo'!X7</f>
        <v>Reparaciones pendientes</v>
      </c>
      <c r="Z42" s="1" t="str">
        <f t="shared" si="14"/>
        <v>Usable para screening con tasas base</v>
      </c>
    </row>
    <row r="43" spans="1:26" ht="20" customHeight="1" x14ac:dyDescent="0.15">
      <c r="A43" s="1" t="str">
        <f>'05_Categorias_x_Activo'!A8</f>
        <v>Gasoducto Troncal Oriental</v>
      </c>
      <c r="B43" s="1" t="str">
        <f>'05_Categorias_x_Activo'!B8</f>
        <v>Gasoducto Oriente . Occidente</v>
      </c>
      <c r="C43" s="46">
        <f>SUMIFS('06_Activos'!$C$4:$C$29,'06_Activos'!$A$4:$A$29,A43,'06_Activos'!$B$4:$B$29,B43)</f>
        <v>147.45099999999999</v>
      </c>
      <c r="D43" s="1" t="str">
        <f>'05_Categorias_x_Activo'!C8</f>
        <v>Equipos e instrumentación</v>
      </c>
      <c r="E43" s="1" t="s">
        <v>818</v>
      </c>
      <c r="F43" s="18">
        <f>'05_Categorias_x_Activo'!G8</f>
        <v>0.25101562500000002</v>
      </c>
      <c r="G43" s="18">
        <f>'05_Categorias_x_Activo'!K8</f>
        <v>0.42525000000000007</v>
      </c>
      <c r="H43" s="18">
        <f>'05_Categorias_x_Activo'!O8</f>
        <v>0.67626562500000009</v>
      </c>
      <c r="I43" s="1" t="str">
        <f>'05_Categorias_x_Activo'!S8</f>
        <v>Reuso / inspección básica</v>
      </c>
      <c r="J43" s="1" t="str">
        <f t="shared" si="1"/>
        <v>activo</v>
      </c>
      <c r="K43" s="46">
        <f t="shared" si="2"/>
        <v>1</v>
      </c>
      <c r="L43" s="44">
        <f t="shared" si="3"/>
        <v>250000</v>
      </c>
      <c r="M43" s="47">
        <f t="shared" si="4"/>
        <v>0.25</v>
      </c>
      <c r="N43" s="44">
        <f t="shared" si="5"/>
        <v>62500</v>
      </c>
      <c r="O43" s="44">
        <f t="shared" si="6"/>
        <v>3189.3750000000005</v>
      </c>
      <c r="P43" s="44">
        <f t="shared" si="7"/>
        <v>65689.375</v>
      </c>
      <c r="Q43" s="44">
        <f t="shared" si="8"/>
        <v>84082.400000000009</v>
      </c>
      <c r="R43" s="44">
        <f t="shared" si="9"/>
        <v>30000</v>
      </c>
      <c r="S43" s="47">
        <f t="shared" si="10"/>
        <v>0.1</v>
      </c>
      <c r="T43" s="44">
        <f t="shared" si="11"/>
        <v>3000</v>
      </c>
      <c r="U43" s="44">
        <f t="shared" si="12"/>
        <v>102.06000000000002</v>
      </c>
      <c r="V43" s="44">
        <f t="shared" si="13"/>
        <v>3102.06</v>
      </c>
      <c r="W43" s="1" t="str">
        <f>'05_Categorias_x_Activo'!Y8</f>
        <v>Muy alto potencial: medición, regulación y cromatografía</v>
      </c>
      <c r="X43" s="1" t="str">
        <f>'05_Categorias_x_Activo'!Z8</f>
        <v>Calibración, verificación y control operativo</v>
      </c>
      <c r="Y43" s="1" t="str">
        <f>'05_Categorias_x_Activo'!X8</f>
        <v>Estaciones, medidores y cromatógrafo H2</v>
      </c>
      <c r="Z43" s="1" t="str">
        <f t="shared" si="14"/>
        <v>Cerrar brecha antes de subir de clase de estimación</v>
      </c>
    </row>
    <row r="44" spans="1:26" ht="20" customHeight="1" x14ac:dyDescent="0.15">
      <c r="A44" s="1" t="str">
        <f>'05_Categorias_x_Activo'!A8</f>
        <v>Gasoducto Troncal Oriental</v>
      </c>
      <c r="B44" s="1" t="str">
        <f>'05_Categorias_x_Activo'!B8</f>
        <v>Gasoducto Oriente . Occidente</v>
      </c>
      <c r="C44" s="46">
        <f>SUMIFS('06_Activos'!$C$4:$C$29,'06_Activos'!$A$4:$A$29,A44,'06_Activos'!$B$4:$B$29,B44)</f>
        <v>147.45099999999999</v>
      </c>
      <c r="D44" s="1" t="str">
        <f>'05_Categorias_x_Activo'!C8</f>
        <v>Equipos e instrumentación</v>
      </c>
      <c r="E44" s="1" t="s">
        <v>819</v>
      </c>
      <c r="F44" s="18">
        <f>'05_Categorias_x_Activo'!H8</f>
        <v>0.298828125</v>
      </c>
      <c r="G44" s="18">
        <f>'05_Categorias_x_Activo'!L8</f>
        <v>0.50625000000000009</v>
      </c>
      <c r="H44" s="18">
        <f>'05_Categorias_x_Activo'!P8</f>
        <v>0.80507812500000009</v>
      </c>
      <c r="I44" s="1" t="str">
        <f>'05_Categorias_x_Activo'!T8</f>
        <v>Inspección / retrofit focalizado</v>
      </c>
      <c r="J44" s="1" t="str">
        <f t="shared" si="1"/>
        <v>activo</v>
      </c>
      <c r="K44" s="46">
        <f t="shared" si="2"/>
        <v>1</v>
      </c>
      <c r="L44" s="44">
        <f t="shared" si="3"/>
        <v>250000</v>
      </c>
      <c r="M44" s="47">
        <f t="shared" si="4"/>
        <v>0.6</v>
      </c>
      <c r="N44" s="44">
        <f t="shared" si="5"/>
        <v>150000</v>
      </c>
      <c r="O44" s="44">
        <f t="shared" si="6"/>
        <v>9112.5000000000018</v>
      </c>
      <c r="P44" s="44">
        <f t="shared" si="7"/>
        <v>159112.5</v>
      </c>
      <c r="Q44" s="44">
        <f t="shared" si="8"/>
        <v>203664</v>
      </c>
      <c r="R44" s="44">
        <f t="shared" si="9"/>
        <v>30000</v>
      </c>
      <c r="S44" s="47">
        <f t="shared" si="10"/>
        <v>0.25</v>
      </c>
      <c r="T44" s="44">
        <f t="shared" si="11"/>
        <v>7500</v>
      </c>
      <c r="U44" s="44">
        <f t="shared" si="12"/>
        <v>303.75000000000006</v>
      </c>
      <c r="V44" s="44">
        <f t="shared" si="13"/>
        <v>7803.75</v>
      </c>
      <c r="W44" s="1" t="str">
        <f>'05_Categorias_x_Activo'!Y8</f>
        <v>Muy alto potencial: medición, regulación y cromatografía</v>
      </c>
      <c r="X44" s="1" t="str">
        <f>'05_Categorias_x_Activo'!Z8</f>
        <v>Calibración, verificación y control operativo</v>
      </c>
      <c r="Y44" s="1" t="str">
        <f>'05_Categorias_x_Activo'!X8</f>
        <v>Estaciones, medidores y cromatógrafo H2</v>
      </c>
      <c r="Z44" s="1" t="str">
        <f t="shared" si="14"/>
        <v>Cerrar brecha antes de subir de clase de estimación</v>
      </c>
    </row>
    <row r="45" spans="1:26" ht="20" customHeight="1" x14ac:dyDescent="0.15">
      <c r="A45" s="1" t="str">
        <f>'05_Categorias_x_Activo'!A8</f>
        <v>Gasoducto Troncal Oriental</v>
      </c>
      <c r="B45" s="1" t="str">
        <f>'05_Categorias_x_Activo'!B8</f>
        <v>Gasoducto Oriente . Occidente</v>
      </c>
      <c r="C45" s="46">
        <f>SUMIFS('06_Activos'!$C$4:$C$29,'06_Activos'!$A$4:$A$29,A45,'06_Activos'!$B$4:$B$29,B45)</f>
        <v>147.45099999999999</v>
      </c>
      <c r="D45" s="1" t="str">
        <f>'05_Categorias_x_Activo'!C8</f>
        <v>Equipos e instrumentación</v>
      </c>
      <c r="E45" s="1" t="s">
        <v>820</v>
      </c>
      <c r="F45" s="18">
        <f>'05_Categorias_x_Activo'!I8</f>
        <v>0.442265625</v>
      </c>
      <c r="G45" s="18">
        <f>'05_Categorias_x_Activo'!M8</f>
        <v>0.74925000000000008</v>
      </c>
      <c r="H45" s="18">
        <f>'05_Categorias_x_Activo'!Q8</f>
        <v>1.1915156250000001</v>
      </c>
      <c r="I45" s="1" t="str">
        <f>'05_Categorias_x_Activo'!U8</f>
        <v>Inspección / retrofit focalizado</v>
      </c>
      <c r="J45" s="1" t="str">
        <f t="shared" si="1"/>
        <v>activo</v>
      </c>
      <c r="K45" s="46">
        <f t="shared" si="2"/>
        <v>1</v>
      </c>
      <c r="L45" s="44">
        <f t="shared" si="3"/>
        <v>250000</v>
      </c>
      <c r="M45" s="47">
        <f t="shared" si="4"/>
        <v>0.6</v>
      </c>
      <c r="N45" s="44">
        <f t="shared" si="5"/>
        <v>150000</v>
      </c>
      <c r="O45" s="44">
        <f t="shared" si="6"/>
        <v>13486.500000000002</v>
      </c>
      <c r="P45" s="44">
        <f t="shared" si="7"/>
        <v>163486.5</v>
      </c>
      <c r="Q45" s="44">
        <f t="shared" si="8"/>
        <v>209262.72</v>
      </c>
      <c r="R45" s="44">
        <f t="shared" si="9"/>
        <v>30000</v>
      </c>
      <c r="S45" s="47">
        <f t="shared" si="10"/>
        <v>0.25</v>
      </c>
      <c r="T45" s="44">
        <f t="shared" si="11"/>
        <v>7500</v>
      </c>
      <c r="U45" s="44">
        <f t="shared" si="12"/>
        <v>449.55000000000007</v>
      </c>
      <c r="V45" s="44">
        <f t="shared" si="13"/>
        <v>7949.55</v>
      </c>
      <c r="W45" s="1" t="str">
        <f>'05_Categorias_x_Activo'!Y8</f>
        <v>Muy alto potencial: medición, regulación y cromatografía</v>
      </c>
      <c r="X45" s="1" t="str">
        <f>'05_Categorias_x_Activo'!Z8</f>
        <v>Calibración, verificación y control operativo</v>
      </c>
      <c r="Y45" s="1" t="str">
        <f>'05_Categorias_x_Activo'!X8</f>
        <v>Estaciones, medidores y cromatógrafo H2</v>
      </c>
      <c r="Z45" s="1" t="str">
        <f t="shared" si="14"/>
        <v>Cerrar brecha antes de subir de clase de estimación</v>
      </c>
    </row>
    <row r="46" spans="1:26" ht="20" customHeight="1" x14ac:dyDescent="0.15">
      <c r="A46" s="1" t="str">
        <f>'05_Categorias_x_Activo'!A8</f>
        <v>Gasoducto Troncal Oriental</v>
      </c>
      <c r="B46" s="1" t="str">
        <f>'05_Categorias_x_Activo'!B8</f>
        <v>Gasoducto Oriente . Occidente</v>
      </c>
      <c r="C46" s="46">
        <f>SUMIFS('06_Activos'!$C$4:$C$29,'06_Activos'!$A$4:$A$29,A46,'06_Activos'!$B$4:$B$29,B46)</f>
        <v>147.45099999999999</v>
      </c>
      <c r="D46" s="1" t="str">
        <f>'05_Categorias_x_Activo'!C8</f>
        <v>Equipos e instrumentación</v>
      </c>
      <c r="E46" s="1" t="s">
        <v>821</v>
      </c>
      <c r="F46" s="18">
        <f>'05_Categorias_x_Activo'!J8</f>
        <v>0.64546875000000004</v>
      </c>
      <c r="G46" s="18">
        <f>'05_Categorias_x_Activo'!N8</f>
        <v>1.0935000000000001</v>
      </c>
      <c r="H46" s="18">
        <f>'05_Categorias_x_Activo'!R8</f>
        <v>1.7389687500000002</v>
      </c>
      <c r="I46" s="1" t="str">
        <f>'05_Categorias_x_Activo'!V8</f>
        <v>Retrofit / upgrade</v>
      </c>
      <c r="J46" s="1" t="str">
        <f t="shared" si="1"/>
        <v>activo</v>
      </c>
      <c r="K46" s="46">
        <f t="shared" si="2"/>
        <v>1</v>
      </c>
      <c r="L46" s="44">
        <f t="shared" si="3"/>
        <v>250000</v>
      </c>
      <c r="M46" s="47">
        <f t="shared" si="4"/>
        <v>1</v>
      </c>
      <c r="N46" s="44">
        <f t="shared" si="5"/>
        <v>250000</v>
      </c>
      <c r="O46" s="44">
        <f t="shared" si="6"/>
        <v>32805.000000000007</v>
      </c>
      <c r="P46" s="44">
        <f t="shared" si="7"/>
        <v>282805</v>
      </c>
      <c r="Q46" s="44">
        <f t="shared" si="8"/>
        <v>361990.40000000002</v>
      </c>
      <c r="R46" s="44">
        <f t="shared" si="9"/>
        <v>30000</v>
      </c>
      <c r="S46" s="47">
        <f t="shared" si="10"/>
        <v>0.5</v>
      </c>
      <c r="T46" s="44">
        <f t="shared" si="11"/>
        <v>15000</v>
      </c>
      <c r="U46" s="44">
        <f t="shared" si="12"/>
        <v>1312.2000000000003</v>
      </c>
      <c r="V46" s="44">
        <f t="shared" si="13"/>
        <v>16312.2</v>
      </c>
      <c r="W46" s="1" t="str">
        <f>'05_Categorias_x_Activo'!Y8</f>
        <v>Muy alto potencial: medición, regulación y cromatografía</v>
      </c>
      <c r="X46" s="1" t="str">
        <f>'05_Categorias_x_Activo'!Z8</f>
        <v>Calibración, verificación y control operativo</v>
      </c>
      <c r="Y46" s="1" t="str">
        <f>'05_Categorias_x_Activo'!X8</f>
        <v>Estaciones, medidores y cromatógrafo H2</v>
      </c>
      <c r="Z46" s="1" t="str">
        <f t="shared" si="14"/>
        <v>Cerrar brecha antes de subir de clase de estimación</v>
      </c>
    </row>
    <row r="47" spans="1:26" ht="20" customHeight="1" x14ac:dyDescent="0.15">
      <c r="A47" s="1" t="str">
        <f>'05_Categorias_x_Activo'!A9</f>
        <v>Gasoducto Troncal Oriental</v>
      </c>
      <c r="B47" s="1" t="str">
        <f>'05_Categorias_x_Activo'!B9</f>
        <v>Gasoducto Oriente . Occidente</v>
      </c>
      <c r="C47" s="46">
        <f>SUMIFS('06_Activos'!$C$4:$C$29,'06_Activos'!$A$4:$A$29,A47,'06_Activos'!$B$4:$B$29,B47)</f>
        <v>147.45099999999999</v>
      </c>
      <c r="D47" s="1" t="str">
        <f>'05_Categorias_x_Activo'!C9</f>
        <v>Uso final / regulación / seguridad</v>
      </c>
      <c r="E47" s="1" t="s">
        <v>818</v>
      </c>
      <c r="F47" s="18">
        <f>'05_Categorias_x_Activo'!G9</f>
        <v>3.7499999999999999E-2</v>
      </c>
      <c r="G47" s="18">
        <f>'05_Categorias_x_Activo'!K9</f>
        <v>0.18750000000000003</v>
      </c>
      <c r="H47" s="18">
        <f>'05_Categorias_x_Activo'!O9</f>
        <v>0.22500000000000003</v>
      </c>
      <c r="I47" s="1" t="str">
        <f>'05_Categorias_x_Activo'!S9</f>
        <v>Reuso / inspección básica</v>
      </c>
      <c r="J47" s="1" t="str">
        <f t="shared" si="1"/>
        <v>activo</v>
      </c>
      <c r="K47" s="46">
        <f t="shared" si="2"/>
        <v>1</v>
      </c>
      <c r="L47" s="44">
        <f t="shared" si="3"/>
        <v>75000</v>
      </c>
      <c r="M47" s="47">
        <f t="shared" si="4"/>
        <v>0.25</v>
      </c>
      <c r="N47" s="44">
        <f t="shared" si="5"/>
        <v>18750</v>
      </c>
      <c r="O47" s="44">
        <f t="shared" si="6"/>
        <v>421.87500000000006</v>
      </c>
      <c r="P47" s="44">
        <f t="shared" si="7"/>
        <v>19171.875</v>
      </c>
      <c r="Q47" s="44">
        <f t="shared" si="8"/>
        <v>24540</v>
      </c>
      <c r="R47" s="44">
        <f t="shared" si="9"/>
        <v>10000</v>
      </c>
      <c r="S47" s="47">
        <f t="shared" si="10"/>
        <v>0.1</v>
      </c>
      <c r="T47" s="44">
        <f t="shared" si="11"/>
        <v>1000</v>
      </c>
      <c r="U47" s="44">
        <f t="shared" si="12"/>
        <v>15.000000000000002</v>
      </c>
      <c r="V47" s="44">
        <f t="shared" si="13"/>
        <v>1015</v>
      </c>
      <c r="W47" s="1" t="str">
        <f>'05_Categorias_x_Activo'!Y9</f>
        <v>Puede requerir segregación o tratamiento adicional</v>
      </c>
      <c r="X47" s="1" t="str">
        <f>'05_Categorias_x_Activo'!Z9</f>
        <v>Seguimiento contractual y de calidad</v>
      </c>
      <c r="Y47" s="1" t="str">
        <f>'05_Categorias_x_Activo'!X9</f>
        <v>Restricciones de usuarios finales / calidad de gas</v>
      </c>
      <c r="Z47" s="1" t="str">
        <f t="shared" si="14"/>
        <v>Cerrar brecha antes de subir de clase de estimación</v>
      </c>
    </row>
    <row r="48" spans="1:26" ht="20" customHeight="1" x14ac:dyDescent="0.15">
      <c r="A48" s="1" t="str">
        <f>'05_Categorias_x_Activo'!A9</f>
        <v>Gasoducto Troncal Oriental</v>
      </c>
      <c r="B48" s="1" t="str">
        <f>'05_Categorias_x_Activo'!B9</f>
        <v>Gasoducto Oriente . Occidente</v>
      </c>
      <c r="C48" s="46">
        <f>SUMIFS('06_Activos'!$C$4:$C$29,'06_Activos'!$A$4:$A$29,A48,'06_Activos'!$B$4:$B$29,B48)</f>
        <v>147.45099999999999</v>
      </c>
      <c r="D48" s="1" t="str">
        <f>'05_Categorias_x_Activo'!C9</f>
        <v>Uso final / regulación / seguridad</v>
      </c>
      <c r="E48" s="1" t="s">
        <v>819</v>
      </c>
      <c r="F48" s="18">
        <f>'05_Categorias_x_Activo'!H9</f>
        <v>4.1250000000000002E-2</v>
      </c>
      <c r="G48" s="18">
        <f>'05_Categorias_x_Activo'!L9</f>
        <v>0.20625000000000004</v>
      </c>
      <c r="H48" s="18">
        <f>'05_Categorias_x_Activo'!P9</f>
        <v>0.24750000000000005</v>
      </c>
      <c r="I48" s="1" t="str">
        <f>'05_Categorias_x_Activo'!T9</f>
        <v>Reuso / inspección básica</v>
      </c>
      <c r="J48" s="1" t="str">
        <f t="shared" si="1"/>
        <v>activo</v>
      </c>
      <c r="K48" s="46">
        <f t="shared" si="2"/>
        <v>1</v>
      </c>
      <c r="L48" s="44">
        <f t="shared" si="3"/>
        <v>75000</v>
      </c>
      <c r="M48" s="47">
        <f t="shared" si="4"/>
        <v>0.25</v>
      </c>
      <c r="N48" s="44">
        <f t="shared" si="5"/>
        <v>18750</v>
      </c>
      <c r="O48" s="44">
        <f t="shared" si="6"/>
        <v>464.06250000000011</v>
      </c>
      <c r="P48" s="44">
        <f t="shared" si="7"/>
        <v>19214.0625</v>
      </c>
      <c r="Q48" s="44">
        <f t="shared" si="8"/>
        <v>24594</v>
      </c>
      <c r="R48" s="44">
        <f t="shared" si="9"/>
        <v>10000</v>
      </c>
      <c r="S48" s="47">
        <f t="shared" si="10"/>
        <v>0.1</v>
      </c>
      <c r="T48" s="44">
        <f t="shared" si="11"/>
        <v>1000</v>
      </c>
      <c r="U48" s="44">
        <f t="shared" si="12"/>
        <v>16.500000000000004</v>
      </c>
      <c r="V48" s="44">
        <f t="shared" si="13"/>
        <v>1016.5</v>
      </c>
      <c r="W48" s="1" t="str">
        <f>'05_Categorias_x_Activo'!Y9</f>
        <v>Puede requerir segregación o tratamiento adicional</v>
      </c>
      <c r="X48" s="1" t="str">
        <f>'05_Categorias_x_Activo'!Z9</f>
        <v>Seguimiento contractual y de calidad</v>
      </c>
      <c r="Y48" s="1" t="str">
        <f>'05_Categorias_x_Activo'!X9</f>
        <v>Restricciones de usuarios finales / calidad de gas</v>
      </c>
      <c r="Z48" s="1" t="str">
        <f t="shared" si="14"/>
        <v>Cerrar brecha antes de subir de clase de estimación</v>
      </c>
    </row>
    <row r="49" spans="1:26" ht="20" customHeight="1" x14ac:dyDescent="0.15">
      <c r="A49" s="1" t="str">
        <f>'05_Categorias_x_Activo'!A9</f>
        <v>Gasoducto Troncal Oriental</v>
      </c>
      <c r="B49" s="1" t="str">
        <f>'05_Categorias_x_Activo'!B9</f>
        <v>Gasoducto Oriente . Occidente</v>
      </c>
      <c r="C49" s="46">
        <f>SUMIFS('06_Activos'!$C$4:$C$29,'06_Activos'!$A$4:$A$29,A49,'06_Activos'!$B$4:$B$29,B49)</f>
        <v>147.45099999999999</v>
      </c>
      <c r="D49" s="1" t="str">
        <f>'05_Categorias_x_Activo'!C9</f>
        <v>Uso final / regulación / seguridad</v>
      </c>
      <c r="E49" s="1" t="s">
        <v>820</v>
      </c>
      <c r="F49" s="18">
        <f>'05_Categorias_x_Activo'!I9</f>
        <v>5.0625000000000003E-2</v>
      </c>
      <c r="G49" s="18">
        <f>'05_Categorias_x_Activo'!M9</f>
        <v>0.25312500000000004</v>
      </c>
      <c r="H49" s="18">
        <f>'05_Categorias_x_Activo'!Q9</f>
        <v>0.30375000000000008</v>
      </c>
      <c r="I49" s="1" t="str">
        <f>'05_Categorias_x_Activo'!U9</f>
        <v>Reuso / inspección básica</v>
      </c>
      <c r="J49" s="1" t="str">
        <f t="shared" si="1"/>
        <v>activo</v>
      </c>
      <c r="K49" s="46">
        <f t="shared" si="2"/>
        <v>1</v>
      </c>
      <c r="L49" s="44">
        <f t="shared" si="3"/>
        <v>75000</v>
      </c>
      <c r="M49" s="47">
        <f t="shared" si="4"/>
        <v>0.25</v>
      </c>
      <c r="N49" s="44">
        <f t="shared" si="5"/>
        <v>18750</v>
      </c>
      <c r="O49" s="44">
        <f t="shared" si="6"/>
        <v>569.53125000000011</v>
      </c>
      <c r="P49" s="44">
        <f t="shared" si="7"/>
        <v>19319.53125</v>
      </c>
      <c r="Q49" s="44">
        <f t="shared" si="8"/>
        <v>24729</v>
      </c>
      <c r="R49" s="44">
        <f t="shared" si="9"/>
        <v>10000</v>
      </c>
      <c r="S49" s="47">
        <f t="shared" si="10"/>
        <v>0.1</v>
      </c>
      <c r="T49" s="44">
        <f t="shared" si="11"/>
        <v>1000</v>
      </c>
      <c r="U49" s="44">
        <f t="shared" si="12"/>
        <v>20.250000000000004</v>
      </c>
      <c r="V49" s="44">
        <f t="shared" si="13"/>
        <v>1020.25</v>
      </c>
      <c r="W49" s="1" t="str">
        <f>'05_Categorias_x_Activo'!Y9</f>
        <v>Puede requerir segregación o tratamiento adicional</v>
      </c>
      <c r="X49" s="1" t="str">
        <f>'05_Categorias_x_Activo'!Z9</f>
        <v>Seguimiento contractual y de calidad</v>
      </c>
      <c r="Y49" s="1" t="str">
        <f>'05_Categorias_x_Activo'!X9</f>
        <v>Restricciones de usuarios finales / calidad de gas</v>
      </c>
      <c r="Z49" s="1" t="str">
        <f t="shared" si="14"/>
        <v>Cerrar brecha antes de subir de clase de estimación</v>
      </c>
    </row>
    <row r="50" spans="1:26" ht="20" customHeight="1" x14ac:dyDescent="0.15">
      <c r="A50" s="1" t="str">
        <f>'05_Categorias_x_Activo'!A9</f>
        <v>Gasoducto Troncal Oriental</v>
      </c>
      <c r="B50" s="1" t="str">
        <f>'05_Categorias_x_Activo'!B9</f>
        <v>Gasoducto Oriente . Occidente</v>
      </c>
      <c r="C50" s="46">
        <f>SUMIFS('06_Activos'!$C$4:$C$29,'06_Activos'!$A$4:$A$29,A50,'06_Activos'!$B$4:$B$29,B50)</f>
        <v>147.45099999999999</v>
      </c>
      <c r="D50" s="1" t="str">
        <f>'05_Categorias_x_Activo'!C9</f>
        <v>Uso final / regulación / seguridad</v>
      </c>
      <c r="E50" s="1" t="s">
        <v>821</v>
      </c>
      <c r="F50" s="18">
        <f>'05_Categorias_x_Activo'!J9</f>
        <v>6.3750000000000001E-2</v>
      </c>
      <c r="G50" s="18">
        <f>'05_Categorias_x_Activo'!N9</f>
        <v>0.31875000000000003</v>
      </c>
      <c r="H50" s="18">
        <f>'05_Categorias_x_Activo'!R9</f>
        <v>0.38250000000000006</v>
      </c>
      <c r="I50" s="1" t="str">
        <f>'05_Categorias_x_Activo'!V9</f>
        <v>Reuso / inspección básica</v>
      </c>
      <c r="J50" s="1" t="str">
        <f t="shared" si="1"/>
        <v>activo</v>
      </c>
      <c r="K50" s="46">
        <f t="shared" si="2"/>
        <v>1</v>
      </c>
      <c r="L50" s="44">
        <f t="shared" si="3"/>
        <v>75000</v>
      </c>
      <c r="M50" s="47">
        <f t="shared" si="4"/>
        <v>0.25</v>
      </c>
      <c r="N50" s="44">
        <f t="shared" si="5"/>
        <v>18750</v>
      </c>
      <c r="O50" s="44">
        <f t="shared" si="6"/>
        <v>717.18750000000011</v>
      </c>
      <c r="P50" s="44">
        <f t="shared" si="7"/>
        <v>19467.1875</v>
      </c>
      <c r="Q50" s="44">
        <f t="shared" si="8"/>
        <v>24918</v>
      </c>
      <c r="R50" s="44">
        <f t="shared" si="9"/>
        <v>10000</v>
      </c>
      <c r="S50" s="47">
        <f t="shared" si="10"/>
        <v>0.1</v>
      </c>
      <c r="T50" s="44">
        <f t="shared" si="11"/>
        <v>1000</v>
      </c>
      <c r="U50" s="44">
        <f t="shared" si="12"/>
        <v>25.500000000000004</v>
      </c>
      <c r="V50" s="44">
        <f t="shared" si="13"/>
        <v>1025.5</v>
      </c>
      <c r="W50" s="1" t="str">
        <f>'05_Categorias_x_Activo'!Y9</f>
        <v>Puede requerir segregación o tratamiento adicional</v>
      </c>
      <c r="X50" s="1" t="str">
        <f>'05_Categorias_x_Activo'!Z9</f>
        <v>Seguimiento contractual y de calidad</v>
      </c>
      <c r="Y50" s="1" t="str">
        <f>'05_Categorias_x_Activo'!X9</f>
        <v>Restricciones de usuarios finales / calidad de gas</v>
      </c>
      <c r="Z50" s="1" t="str">
        <f t="shared" si="14"/>
        <v>Cerrar brecha antes de subir de clase de estimación</v>
      </c>
    </row>
    <row r="51" spans="1:26" ht="20" customHeight="1" x14ac:dyDescent="0.15">
      <c r="A51" s="1"/>
      <c r="B51" s="1"/>
      <c r="C51" s="46"/>
      <c r="D51" s="1"/>
      <c r="E51" s="1"/>
      <c r="F51" s="18"/>
      <c r="G51" s="18"/>
      <c r="H51" s="18"/>
      <c r="I51" s="1"/>
      <c r="J51" s="1"/>
      <c r="K51" s="46"/>
      <c r="L51" s="44"/>
      <c r="M51" s="47"/>
      <c r="N51" s="44"/>
      <c r="O51" s="44"/>
      <c r="P51" s="44"/>
      <c r="Q51" s="44"/>
      <c r="R51" s="44"/>
      <c r="S51" s="47"/>
      <c r="T51" s="44"/>
      <c r="U51" s="44"/>
      <c r="V51" s="44"/>
      <c r="W51" s="1"/>
      <c r="X51" s="1"/>
      <c r="Y51" s="1"/>
      <c r="Z51" s="1"/>
    </row>
    <row r="52" spans="1:26" ht="20" customHeight="1" x14ac:dyDescent="0.15">
      <c r="A52" s="1"/>
      <c r="B52" s="1"/>
      <c r="C52" s="46"/>
      <c r="D52" s="1"/>
      <c r="E52" s="1"/>
      <c r="F52" s="18"/>
      <c r="G52" s="18"/>
      <c r="H52" s="18"/>
      <c r="I52" s="1"/>
      <c r="J52" s="1"/>
      <c r="K52" s="46"/>
      <c r="L52" s="44"/>
      <c r="M52" s="47"/>
      <c r="N52" s="44"/>
      <c r="O52" s="44"/>
      <c r="P52" s="44"/>
      <c r="Q52" s="44"/>
      <c r="R52" s="44"/>
      <c r="S52" s="47"/>
      <c r="T52" s="44"/>
      <c r="U52" s="44"/>
      <c r="V52" s="44"/>
      <c r="W52" s="1"/>
      <c r="X52" s="1"/>
      <c r="Y52" s="1"/>
      <c r="Z52" s="1"/>
    </row>
    <row r="53" spans="1:26" ht="20" customHeight="1" x14ac:dyDescent="0.15">
      <c r="A53" s="1"/>
      <c r="B53" s="1"/>
      <c r="C53" s="46"/>
      <c r="D53" s="1"/>
      <c r="E53" s="1"/>
      <c r="F53" s="18"/>
      <c r="G53" s="18"/>
      <c r="H53" s="18"/>
      <c r="I53" s="1"/>
      <c r="J53" s="1"/>
      <c r="K53" s="46"/>
      <c r="L53" s="44"/>
      <c r="M53" s="47"/>
      <c r="N53" s="44"/>
      <c r="O53" s="44"/>
      <c r="P53" s="44"/>
      <c r="Q53" s="44"/>
      <c r="R53" s="44"/>
      <c r="S53" s="47"/>
      <c r="T53" s="44"/>
      <c r="U53" s="44"/>
      <c r="V53" s="44"/>
      <c r="W53" s="1"/>
      <c r="X53" s="1"/>
      <c r="Y53" s="1"/>
      <c r="Z53" s="1"/>
    </row>
    <row r="54" spans="1:26" ht="20" customHeight="1" x14ac:dyDescent="0.15">
      <c r="A54" s="1"/>
      <c r="B54" s="1"/>
      <c r="C54" s="46"/>
      <c r="D54" s="1"/>
      <c r="E54" s="1"/>
      <c r="F54" s="18"/>
      <c r="G54" s="18"/>
      <c r="H54" s="18"/>
      <c r="I54" s="1"/>
      <c r="J54" s="1"/>
      <c r="K54" s="46"/>
      <c r="L54" s="44"/>
      <c r="M54" s="47"/>
      <c r="N54" s="44"/>
      <c r="O54" s="44"/>
      <c r="P54" s="44"/>
      <c r="Q54" s="44"/>
      <c r="R54" s="44"/>
      <c r="S54" s="47"/>
      <c r="T54" s="44"/>
      <c r="U54" s="44"/>
      <c r="V54" s="44"/>
      <c r="W54" s="1"/>
      <c r="X54" s="1"/>
      <c r="Y54" s="1"/>
      <c r="Z54" s="1"/>
    </row>
    <row r="55" spans="1:26" ht="20" customHeight="1" x14ac:dyDescent="0.15">
      <c r="A55" s="1"/>
      <c r="B55" s="1"/>
      <c r="C55" s="46"/>
      <c r="D55" s="1"/>
      <c r="E55" s="1"/>
      <c r="F55" s="18"/>
      <c r="G55" s="18"/>
      <c r="H55" s="18"/>
      <c r="I55" s="1"/>
      <c r="J55" s="1"/>
      <c r="K55" s="46"/>
      <c r="L55" s="44"/>
      <c r="M55" s="47"/>
      <c r="N55" s="44"/>
      <c r="O55" s="44"/>
      <c r="P55" s="44"/>
      <c r="Q55" s="44"/>
      <c r="R55" s="44"/>
      <c r="S55" s="47"/>
      <c r="T55" s="44"/>
      <c r="U55" s="44"/>
      <c r="V55" s="44"/>
      <c r="W55" s="1"/>
      <c r="X55" s="1"/>
      <c r="Y55" s="1"/>
      <c r="Z55" s="1"/>
    </row>
    <row r="56" spans="1:26" ht="20" customHeight="1" x14ac:dyDescent="0.15">
      <c r="A56" s="1"/>
      <c r="B56" s="1"/>
      <c r="C56" s="46"/>
      <c r="D56" s="1"/>
      <c r="E56" s="1"/>
      <c r="F56" s="18"/>
      <c r="G56" s="18"/>
      <c r="H56" s="18"/>
      <c r="I56" s="1"/>
      <c r="J56" s="1"/>
      <c r="K56" s="46"/>
      <c r="L56" s="44"/>
      <c r="M56" s="47"/>
      <c r="N56" s="44"/>
      <c r="O56" s="44"/>
      <c r="P56" s="44"/>
      <c r="Q56" s="44"/>
      <c r="R56" s="44"/>
      <c r="S56" s="47"/>
      <c r="T56" s="44"/>
      <c r="U56" s="44"/>
      <c r="V56" s="44"/>
      <c r="W56" s="1"/>
      <c r="X56" s="1"/>
      <c r="Y56" s="1"/>
      <c r="Z56" s="1"/>
    </row>
    <row r="57" spans="1:26" ht="20" customHeight="1" x14ac:dyDescent="0.15">
      <c r="A57" s="1"/>
      <c r="B57" s="1"/>
      <c r="C57" s="46"/>
      <c r="D57" s="1"/>
      <c r="E57" s="1"/>
      <c r="F57" s="18"/>
      <c r="G57" s="18"/>
      <c r="H57" s="18"/>
      <c r="I57" s="1"/>
      <c r="J57" s="1"/>
      <c r="K57" s="46"/>
      <c r="L57" s="44"/>
      <c r="M57" s="47"/>
      <c r="N57" s="44"/>
      <c r="O57" s="44"/>
      <c r="P57" s="44"/>
      <c r="Q57" s="44"/>
      <c r="R57" s="44"/>
      <c r="S57" s="47"/>
      <c r="T57" s="44"/>
      <c r="U57" s="44"/>
      <c r="V57" s="44"/>
      <c r="W57" s="1"/>
      <c r="X57" s="1"/>
      <c r="Y57" s="1"/>
      <c r="Z57" s="1"/>
    </row>
    <row r="58" spans="1:26" ht="20" customHeight="1" x14ac:dyDescent="0.15">
      <c r="A58" s="1"/>
      <c r="B58" s="1"/>
      <c r="C58" s="46"/>
      <c r="D58" s="1"/>
      <c r="E58" s="1"/>
      <c r="F58" s="18"/>
      <c r="G58" s="18"/>
      <c r="H58" s="18"/>
      <c r="I58" s="1"/>
      <c r="J58" s="1"/>
      <c r="K58" s="46"/>
      <c r="L58" s="44"/>
      <c r="M58" s="47"/>
      <c r="N58" s="44"/>
      <c r="O58" s="44"/>
      <c r="P58" s="44"/>
      <c r="Q58" s="44"/>
      <c r="R58" s="44"/>
      <c r="S58" s="47"/>
      <c r="T58" s="44"/>
      <c r="U58" s="44"/>
      <c r="V58" s="44"/>
      <c r="W58" s="1"/>
      <c r="X58" s="1"/>
      <c r="Y58" s="1"/>
      <c r="Z58" s="1"/>
    </row>
    <row r="59" spans="1:26" ht="20" customHeight="1" x14ac:dyDescent="0.15">
      <c r="A59" s="1"/>
      <c r="B59" s="1"/>
      <c r="C59" s="46"/>
      <c r="D59" s="1"/>
      <c r="E59" s="1"/>
      <c r="F59" s="18"/>
      <c r="G59" s="18"/>
      <c r="H59" s="18"/>
      <c r="I59" s="1"/>
      <c r="J59" s="1"/>
      <c r="K59" s="46"/>
      <c r="L59" s="44"/>
      <c r="M59" s="47"/>
      <c r="N59" s="44"/>
      <c r="O59" s="44"/>
      <c r="P59" s="44"/>
      <c r="Q59" s="44"/>
      <c r="R59" s="44"/>
      <c r="S59" s="47"/>
      <c r="T59" s="44"/>
      <c r="U59" s="44"/>
      <c r="V59" s="44"/>
      <c r="W59" s="1"/>
      <c r="X59" s="1"/>
      <c r="Y59" s="1"/>
      <c r="Z59" s="1"/>
    </row>
    <row r="60" spans="1:26" ht="20" customHeight="1" x14ac:dyDescent="0.15">
      <c r="A60" s="1"/>
      <c r="B60" s="1"/>
      <c r="C60" s="46"/>
      <c r="D60" s="1"/>
      <c r="E60" s="1"/>
      <c r="F60" s="18"/>
      <c r="G60" s="18"/>
      <c r="H60" s="18"/>
      <c r="I60" s="1"/>
      <c r="J60" s="1"/>
      <c r="K60" s="46"/>
      <c r="L60" s="44"/>
      <c r="M60" s="47"/>
      <c r="N60" s="44"/>
      <c r="O60" s="44"/>
      <c r="P60" s="44"/>
      <c r="Q60" s="44"/>
      <c r="R60" s="44"/>
      <c r="S60" s="47"/>
      <c r="T60" s="44"/>
      <c r="U60" s="44"/>
      <c r="V60" s="44"/>
      <c r="W60" s="1"/>
      <c r="X60" s="1"/>
      <c r="Y60" s="1"/>
      <c r="Z60" s="1"/>
    </row>
    <row r="61" spans="1:26" ht="20" customHeight="1" x14ac:dyDescent="0.15">
      <c r="A61" s="1"/>
      <c r="B61" s="1"/>
      <c r="C61" s="46"/>
      <c r="D61" s="1"/>
      <c r="E61" s="1"/>
      <c r="F61" s="18"/>
      <c r="G61" s="18"/>
      <c r="H61" s="18"/>
      <c r="I61" s="1"/>
      <c r="J61" s="1"/>
      <c r="K61" s="46"/>
      <c r="L61" s="44"/>
      <c r="M61" s="47"/>
      <c r="N61" s="44"/>
      <c r="O61" s="44"/>
      <c r="P61" s="44"/>
      <c r="Q61" s="44"/>
      <c r="R61" s="44"/>
      <c r="S61" s="47"/>
      <c r="T61" s="44"/>
      <c r="U61" s="44"/>
      <c r="V61" s="44"/>
      <c r="W61" s="1"/>
      <c r="X61" s="1"/>
      <c r="Y61" s="1"/>
      <c r="Z61" s="1"/>
    </row>
    <row r="62" spans="1:26" ht="20" customHeight="1" x14ac:dyDescent="0.15">
      <c r="A62" s="1"/>
      <c r="B62" s="1"/>
      <c r="C62" s="46"/>
      <c r="D62" s="1"/>
      <c r="E62" s="1"/>
      <c r="F62" s="18"/>
      <c r="G62" s="18"/>
      <c r="H62" s="18"/>
      <c r="I62" s="1"/>
      <c r="J62" s="1"/>
      <c r="K62" s="46"/>
      <c r="L62" s="44"/>
      <c r="M62" s="47"/>
      <c r="N62" s="44"/>
      <c r="O62" s="44"/>
      <c r="P62" s="44"/>
      <c r="Q62" s="44"/>
      <c r="R62" s="44"/>
      <c r="S62" s="47"/>
      <c r="T62" s="44"/>
      <c r="U62" s="44"/>
      <c r="V62" s="44"/>
      <c r="W62" s="1"/>
      <c r="X62" s="1"/>
      <c r="Y62" s="1"/>
      <c r="Z62" s="1"/>
    </row>
    <row r="63" spans="1:26" ht="20" customHeight="1" x14ac:dyDescent="0.15">
      <c r="A63" s="1"/>
      <c r="B63" s="1"/>
      <c r="C63" s="46"/>
      <c r="D63" s="1"/>
      <c r="E63" s="1"/>
      <c r="F63" s="18"/>
      <c r="G63" s="18"/>
      <c r="H63" s="18"/>
      <c r="I63" s="1"/>
      <c r="J63" s="1"/>
      <c r="K63" s="46"/>
      <c r="L63" s="44"/>
      <c r="M63" s="47"/>
      <c r="N63" s="44"/>
      <c r="O63" s="44"/>
      <c r="P63" s="44"/>
      <c r="Q63" s="44"/>
      <c r="R63" s="44"/>
      <c r="S63" s="47"/>
      <c r="T63" s="44"/>
      <c r="U63" s="44"/>
      <c r="V63" s="44"/>
      <c r="W63" s="1"/>
      <c r="X63" s="1"/>
      <c r="Y63" s="1"/>
      <c r="Z63" s="1"/>
    </row>
    <row r="64" spans="1:26" ht="20" customHeight="1" x14ac:dyDescent="0.15">
      <c r="A64" s="1"/>
      <c r="B64" s="1"/>
      <c r="C64" s="46"/>
      <c r="D64" s="1"/>
      <c r="E64" s="1"/>
      <c r="F64" s="18"/>
      <c r="G64" s="18"/>
      <c r="H64" s="18"/>
      <c r="I64" s="1"/>
      <c r="J64" s="1"/>
      <c r="K64" s="46"/>
      <c r="L64" s="44"/>
      <c r="M64" s="47"/>
      <c r="N64" s="44"/>
      <c r="O64" s="44"/>
      <c r="P64" s="44"/>
      <c r="Q64" s="44"/>
      <c r="R64" s="44"/>
      <c r="S64" s="47"/>
      <c r="T64" s="44"/>
      <c r="U64" s="44"/>
      <c r="V64" s="44"/>
      <c r="W64" s="1"/>
      <c r="X64" s="1"/>
      <c r="Y64" s="1"/>
      <c r="Z64" s="1"/>
    </row>
    <row r="65" spans="1:26" ht="20" customHeight="1" x14ac:dyDescent="0.15">
      <c r="A65" s="1"/>
      <c r="B65" s="1"/>
      <c r="C65" s="46"/>
      <c r="D65" s="1"/>
      <c r="E65" s="1"/>
      <c r="F65" s="18"/>
      <c r="G65" s="18"/>
      <c r="H65" s="18"/>
      <c r="I65" s="1"/>
      <c r="J65" s="1"/>
      <c r="K65" s="46"/>
      <c r="L65" s="44"/>
      <c r="M65" s="47"/>
      <c r="N65" s="44"/>
      <c r="O65" s="44"/>
      <c r="P65" s="44"/>
      <c r="Q65" s="44"/>
      <c r="R65" s="44"/>
      <c r="S65" s="47"/>
      <c r="T65" s="44"/>
      <c r="U65" s="44"/>
      <c r="V65" s="44"/>
      <c r="W65" s="1"/>
      <c r="X65" s="1"/>
      <c r="Y65" s="1"/>
      <c r="Z65" s="1"/>
    </row>
    <row r="66" spans="1:26" ht="20" customHeight="1" x14ac:dyDescent="0.15">
      <c r="A66" s="1"/>
      <c r="B66" s="1"/>
      <c r="C66" s="46"/>
      <c r="D66" s="1"/>
      <c r="E66" s="1"/>
      <c r="F66" s="18"/>
      <c r="G66" s="18"/>
      <c r="H66" s="18"/>
      <c r="I66" s="1"/>
      <c r="J66" s="1"/>
      <c r="K66" s="46"/>
      <c r="L66" s="44"/>
      <c r="M66" s="47"/>
      <c r="N66" s="44"/>
      <c r="O66" s="44"/>
      <c r="P66" s="44"/>
      <c r="Q66" s="44"/>
      <c r="R66" s="44"/>
      <c r="S66" s="47"/>
      <c r="T66" s="44"/>
      <c r="U66" s="44"/>
      <c r="V66" s="44"/>
      <c r="W66" s="1"/>
      <c r="X66" s="1"/>
      <c r="Y66" s="1"/>
      <c r="Z66" s="1"/>
    </row>
    <row r="67" spans="1:26" ht="20" customHeight="1" x14ac:dyDescent="0.15">
      <c r="A67" s="1"/>
      <c r="B67" s="1"/>
      <c r="C67" s="46"/>
      <c r="D67" s="1"/>
      <c r="E67" s="1"/>
      <c r="F67" s="18"/>
      <c r="G67" s="18"/>
      <c r="H67" s="18"/>
      <c r="I67" s="1"/>
      <c r="J67" s="1"/>
      <c r="K67" s="46"/>
      <c r="L67" s="44"/>
      <c r="M67" s="47"/>
      <c r="N67" s="44"/>
      <c r="O67" s="44"/>
      <c r="P67" s="44"/>
      <c r="Q67" s="44"/>
      <c r="R67" s="44"/>
      <c r="S67" s="47"/>
      <c r="T67" s="44"/>
      <c r="U67" s="44"/>
      <c r="V67" s="44"/>
      <c r="W67" s="1"/>
      <c r="X67" s="1"/>
      <c r="Y67" s="1"/>
      <c r="Z67" s="1"/>
    </row>
    <row r="68" spans="1:26" ht="20" customHeight="1" x14ac:dyDescent="0.15">
      <c r="A68" s="1"/>
      <c r="B68" s="1"/>
      <c r="C68" s="46"/>
      <c r="D68" s="1"/>
      <c r="E68" s="1"/>
      <c r="F68" s="18"/>
      <c r="G68" s="18"/>
      <c r="H68" s="18"/>
      <c r="I68" s="1"/>
      <c r="J68" s="1"/>
      <c r="K68" s="46"/>
      <c r="L68" s="44"/>
      <c r="M68" s="47"/>
      <c r="N68" s="44"/>
      <c r="O68" s="44"/>
      <c r="P68" s="44"/>
      <c r="Q68" s="44"/>
      <c r="R68" s="44"/>
      <c r="S68" s="47"/>
      <c r="T68" s="44"/>
      <c r="U68" s="44"/>
      <c r="V68" s="44"/>
      <c r="W68" s="1"/>
      <c r="X68" s="1"/>
      <c r="Y68" s="1"/>
      <c r="Z68" s="1"/>
    </row>
    <row r="69" spans="1:26" ht="20" customHeight="1" x14ac:dyDescent="0.15">
      <c r="A69" s="1"/>
      <c r="B69" s="1"/>
      <c r="C69" s="46"/>
      <c r="D69" s="1"/>
      <c r="E69" s="1"/>
      <c r="F69" s="18"/>
      <c r="G69" s="18"/>
      <c r="H69" s="18"/>
      <c r="I69" s="1"/>
      <c r="J69" s="1"/>
      <c r="K69" s="46"/>
      <c r="L69" s="44"/>
      <c r="M69" s="47"/>
      <c r="N69" s="44"/>
      <c r="O69" s="44"/>
      <c r="P69" s="44"/>
      <c r="Q69" s="44"/>
      <c r="R69" s="44"/>
      <c r="S69" s="47"/>
      <c r="T69" s="44"/>
      <c r="U69" s="44"/>
      <c r="V69" s="44"/>
      <c r="W69" s="1"/>
      <c r="X69" s="1"/>
      <c r="Y69" s="1"/>
      <c r="Z69" s="1"/>
    </row>
    <row r="70" spans="1:26" ht="20" customHeight="1" x14ac:dyDescent="0.15">
      <c r="A70" s="1"/>
      <c r="B70" s="1"/>
      <c r="C70" s="46"/>
      <c r="D70" s="1"/>
      <c r="E70" s="1"/>
      <c r="F70" s="18"/>
      <c r="G70" s="18"/>
      <c r="H70" s="18"/>
      <c r="I70" s="1"/>
      <c r="J70" s="1"/>
      <c r="K70" s="46"/>
      <c r="L70" s="44"/>
      <c r="M70" s="47"/>
      <c r="N70" s="44"/>
      <c r="O70" s="44"/>
      <c r="P70" s="44"/>
      <c r="Q70" s="44"/>
      <c r="R70" s="44"/>
      <c r="S70" s="47"/>
      <c r="T70" s="44"/>
      <c r="U70" s="44"/>
      <c r="V70" s="44"/>
      <c r="W70" s="1"/>
      <c r="X70" s="1"/>
      <c r="Y70" s="1"/>
      <c r="Z70" s="1"/>
    </row>
    <row r="71" spans="1:26" ht="20" customHeight="1" x14ac:dyDescent="0.15">
      <c r="A71" s="1"/>
      <c r="B71" s="1"/>
      <c r="C71" s="46"/>
      <c r="D71" s="1"/>
      <c r="E71" s="1"/>
      <c r="F71" s="18"/>
      <c r="G71" s="18"/>
      <c r="H71" s="18"/>
      <c r="I71" s="1"/>
      <c r="J71" s="1"/>
      <c r="K71" s="46"/>
      <c r="L71" s="44"/>
      <c r="M71" s="47"/>
      <c r="N71" s="44"/>
      <c r="O71" s="44"/>
      <c r="P71" s="44"/>
      <c r="Q71" s="44"/>
      <c r="R71" s="44"/>
      <c r="S71" s="47"/>
      <c r="T71" s="44"/>
      <c r="U71" s="44"/>
      <c r="V71" s="44"/>
      <c r="W71" s="1"/>
      <c r="X71" s="1"/>
      <c r="Y71" s="1"/>
      <c r="Z71" s="1"/>
    </row>
    <row r="72" spans="1:26" ht="20" customHeight="1" x14ac:dyDescent="0.15">
      <c r="A72" s="1"/>
      <c r="B72" s="1"/>
      <c r="C72" s="46"/>
      <c r="D72" s="1"/>
      <c r="E72" s="1"/>
      <c r="F72" s="18"/>
      <c r="G72" s="18"/>
      <c r="H72" s="18"/>
      <c r="I72" s="1"/>
      <c r="J72" s="1"/>
      <c r="K72" s="46"/>
      <c r="L72" s="44"/>
      <c r="M72" s="47"/>
      <c r="N72" s="44"/>
      <c r="O72" s="44"/>
      <c r="P72" s="44"/>
      <c r="Q72" s="44"/>
      <c r="R72" s="44"/>
      <c r="S72" s="47"/>
      <c r="T72" s="44"/>
      <c r="U72" s="44"/>
      <c r="V72" s="44"/>
      <c r="W72" s="1"/>
      <c r="X72" s="1"/>
      <c r="Y72" s="1"/>
      <c r="Z72" s="1"/>
    </row>
    <row r="73" spans="1:26" ht="20" customHeight="1" x14ac:dyDescent="0.15">
      <c r="A73" s="1"/>
      <c r="B73" s="1"/>
      <c r="C73" s="46"/>
      <c r="D73" s="1"/>
      <c r="E73" s="1"/>
      <c r="F73" s="18"/>
      <c r="G73" s="18"/>
      <c r="H73" s="18"/>
      <c r="I73" s="1"/>
      <c r="J73" s="1"/>
      <c r="K73" s="46"/>
      <c r="L73" s="44"/>
      <c r="M73" s="47"/>
      <c r="N73" s="44"/>
      <c r="O73" s="44"/>
      <c r="P73" s="44"/>
      <c r="Q73" s="44"/>
      <c r="R73" s="44"/>
      <c r="S73" s="47"/>
      <c r="T73" s="44"/>
      <c r="U73" s="44"/>
      <c r="V73" s="44"/>
      <c r="W73" s="1"/>
      <c r="X73" s="1"/>
      <c r="Y73" s="1"/>
      <c r="Z73" s="1"/>
    </row>
    <row r="74" spans="1:26" ht="20" customHeight="1" x14ac:dyDescent="0.15">
      <c r="A74" s="1"/>
      <c r="B74" s="1"/>
      <c r="C74" s="46"/>
      <c r="D74" s="1"/>
      <c r="E74" s="1"/>
      <c r="F74" s="18"/>
      <c r="G74" s="18"/>
      <c r="H74" s="18"/>
      <c r="I74" s="1"/>
      <c r="J74" s="1"/>
      <c r="K74" s="46"/>
      <c r="L74" s="44"/>
      <c r="M74" s="47"/>
      <c r="N74" s="44"/>
      <c r="O74" s="44"/>
      <c r="P74" s="44"/>
      <c r="Q74" s="44"/>
      <c r="R74" s="44"/>
      <c r="S74" s="47"/>
      <c r="T74" s="44"/>
      <c r="U74" s="44"/>
      <c r="V74" s="44"/>
      <c r="W74" s="1"/>
      <c r="X74" s="1"/>
      <c r="Y74" s="1"/>
      <c r="Z74" s="1"/>
    </row>
    <row r="75" spans="1:26" ht="20" customHeight="1" x14ac:dyDescent="0.15">
      <c r="A75" s="1"/>
      <c r="B75" s="1"/>
      <c r="C75" s="46"/>
      <c r="D75" s="1"/>
      <c r="E75" s="1"/>
      <c r="F75" s="18"/>
      <c r="G75" s="18"/>
      <c r="H75" s="18"/>
      <c r="I75" s="1"/>
      <c r="J75" s="1"/>
      <c r="K75" s="46"/>
      <c r="L75" s="44"/>
      <c r="M75" s="47"/>
      <c r="N75" s="44"/>
      <c r="O75" s="44"/>
      <c r="P75" s="44"/>
      <c r="Q75" s="44"/>
      <c r="R75" s="44"/>
      <c r="S75" s="47"/>
      <c r="T75" s="44"/>
      <c r="U75" s="44"/>
      <c r="V75" s="44"/>
      <c r="W75" s="1"/>
      <c r="X75" s="1"/>
      <c r="Y75" s="1"/>
      <c r="Z75" s="1"/>
    </row>
    <row r="76" spans="1:26" ht="20" customHeight="1" x14ac:dyDescent="0.15">
      <c r="A76" s="1"/>
      <c r="B76" s="1"/>
      <c r="C76" s="46"/>
      <c r="D76" s="1"/>
      <c r="E76" s="1"/>
      <c r="F76" s="18"/>
      <c r="G76" s="18"/>
      <c r="H76" s="18"/>
      <c r="I76" s="1"/>
      <c r="J76" s="1"/>
      <c r="K76" s="46"/>
      <c r="L76" s="44"/>
      <c r="M76" s="47"/>
      <c r="N76" s="44"/>
      <c r="O76" s="44"/>
      <c r="P76" s="44"/>
      <c r="Q76" s="44"/>
      <c r="R76" s="44"/>
      <c r="S76" s="47"/>
      <c r="T76" s="44"/>
      <c r="U76" s="44"/>
      <c r="V76" s="44"/>
      <c r="W76" s="1"/>
      <c r="X76" s="1"/>
      <c r="Y76" s="1"/>
      <c r="Z76" s="1"/>
    </row>
    <row r="77" spans="1:26" ht="20" customHeight="1" x14ac:dyDescent="0.15">
      <c r="A77" s="1"/>
      <c r="B77" s="1"/>
      <c r="C77" s="46"/>
      <c r="D77" s="1"/>
      <c r="E77" s="1"/>
      <c r="F77" s="18"/>
      <c r="G77" s="18"/>
      <c r="H77" s="18"/>
      <c r="I77" s="1"/>
      <c r="J77" s="1"/>
      <c r="K77" s="46"/>
      <c r="L77" s="44"/>
      <c r="M77" s="47"/>
      <c r="N77" s="44"/>
      <c r="O77" s="44"/>
      <c r="P77" s="44"/>
      <c r="Q77" s="44"/>
      <c r="R77" s="44"/>
      <c r="S77" s="47"/>
      <c r="T77" s="44"/>
      <c r="U77" s="44"/>
      <c r="V77" s="44"/>
      <c r="W77" s="1"/>
      <c r="X77" s="1"/>
      <c r="Y77" s="1"/>
      <c r="Z77" s="1"/>
    </row>
    <row r="78" spans="1:26" ht="20" customHeight="1" x14ac:dyDescent="0.15">
      <c r="A78" s="1"/>
      <c r="B78" s="1"/>
      <c r="C78" s="46"/>
      <c r="D78" s="1"/>
      <c r="E78" s="1"/>
      <c r="F78" s="18"/>
      <c r="G78" s="18"/>
      <c r="H78" s="18"/>
      <c r="I78" s="1"/>
      <c r="J78" s="1"/>
      <c r="K78" s="46"/>
      <c r="L78" s="44"/>
      <c r="M78" s="47"/>
      <c r="N78" s="44"/>
      <c r="O78" s="44"/>
      <c r="P78" s="44"/>
      <c r="Q78" s="44"/>
      <c r="R78" s="44"/>
      <c r="S78" s="47"/>
      <c r="T78" s="44"/>
      <c r="U78" s="44"/>
      <c r="V78" s="44"/>
      <c r="W78" s="1"/>
      <c r="X78" s="1"/>
      <c r="Y78" s="1"/>
      <c r="Z78" s="1"/>
    </row>
    <row r="79" spans="1:26" ht="20" customHeight="1" x14ac:dyDescent="0.15">
      <c r="A79" s="1"/>
      <c r="B79" s="1"/>
      <c r="C79" s="46"/>
      <c r="D79" s="1"/>
      <c r="E79" s="1"/>
      <c r="F79" s="18"/>
      <c r="G79" s="18"/>
      <c r="H79" s="18"/>
      <c r="I79" s="1"/>
      <c r="J79" s="1"/>
      <c r="K79" s="46"/>
      <c r="L79" s="44"/>
      <c r="M79" s="47"/>
      <c r="N79" s="44"/>
      <c r="O79" s="44"/>
      <c r="P79" s="44"/>
      <c r="Q79" s="44"/>
      <c r="R79" s="44"/>
      <c r="S79" s="47"/>
      <c r="T79" s="44"/>
      <c r="U79" s="44"/>
      <c r="V79" s="44"/>
      <c r="W79" s="1"/>
      <c r="X79" s="1"/>
      <c r="Y79" s="1"/>
      <c r="Z79" s="1"/>
    </row>
    <row r="80" spans="1:26" ht="20" customHeight="1" x14ac:dyDescent="0.15">
      <c r="A80" s="1"/>
      <c r="B80" s="1"/>
      <c r="C80" s="46"/>
      <c r="D80" s="1"/>
      <c r="E80" s="1"/>
      <c r="F80" s="18"/>
      <c r="G80" s="18"/>
      <c r="H80" s="18"/>
      <c r="I80" s="1"/>
      <c r="J80" s="1"/>
      <c r="K80" s="46"/>
      <c r="L80" s="44"/>
      <c r="M80" s="47"/>
      <c r="N80" s="44"/>
      <c r="O80" s="44"/>
      <c r="P80" s="44"/>
      <c r="Q80" s="44"/>
      <c r="R80" s="44"/>
      <c r="S80" s="47"/>
      <c r="T80" s="44"/>
      <c r="U80" s="44"/>
      <c r="V80" s="44"/>
      <c r="W80" s="1"/>
      <c r="X80" s="1"/>
      <c r="Y80" s="1"/>
      <c r="Z80" s="1"/>
    </row>
    <row r="81" spans="1:26" ht="20" customHeight="1" x14ac:dyDescent="0.15">
      <c r="A81" s="1"/>
      <c r="B81" s="1"/>
      <c r="C81" s="46"/>
      <c r="D81" s="1"/>
      <c r="E81" s="1"/>
      <c r="F81" s="18"/>
      <c r="G81" s="18"/>
      <c r="H81" s="18"/>
      <c r="I81" s="1"/>
      <c r="J81" s="1"/>
      <c r="K81" s="46"/>
      <c r="L81" s="44"/>
      <c r="M81" s="47"/>
      <c r="N81" s="44"/>
      <c r="O81" s="44"/>
      <c r="P81" s="44"/>
      <c r="Q81" s="44"/>
      <c r="R81" s="44"/>
      <c r="S81" s="47"/>
      <c r="T81" s="44"/>
      <c r="U81" s="44"/>
      <c r="V81" s="44"/>
      <c r="W81" s="1"/>
      <c r="X81" s="1"/>
      <c r="Y81" s="1"/>
      <c r="Z81" s="1"/>
    </row>
    <row r="82" spans="1:26" ht="20" customHeight="1" x14ac:dyDescent="0.15">
      <c r="A82" s="1"/>
      <c r="B82" s="1"/>
      <c r="C82" s="46"/>
      <c r="D82" s="1"/>
      <c r="E82" s="1"/>
      <c r="F82" s="18"/>
      <c r="G82" s="18"/>
      <c r="H82" s="18"/>
      <c r="I82" s="1"/>
      <c r="J82" s="1"/>
      <c r="K82" s="46"/>
      <c r="L82" s="44"/>
      <c r="M82" s="47"/>
      <c r="N82" s="44"/>
      <c r="O82" s="44"/>
      <c r="P82" s="44"/>
      <c r="Q82" s="44"/>
      <c r="R82" s="44"/>
      <c r="S82" s="47"/>
      <c r="T82" s="44"/>
      <c r="U82" s="44"/>
      <c r="V82" s="44"/>
      <c r="W82" s="1"/>
      <c r="X82" s="1"/>
      <c r="Y82" s="1"/>
      <c r="Z82" s="1"/>
    </row>
    <row r="83" spans="1:26" ht="20" customHeight="1" x14ac:dyDescent="0.15">
      <c r="A83" s="1"/>
      <c r="B83" s="1"/>
      <c r="C83" s="46"/>
      <c r="D83" s="1"/>
      <c r="E83" s="1"/>
      <c r="F83" s="18"/>
      <c r="G83" s="18"/>
      <c r="H83" s="18"/>
      <c r="I83" s="1"/>
      <c r="J83" s="1"/>
      <c r="K83" s="46"/>
      <c r="L83" s="44"/>
      <c r="M83" s="47"/>
      <c r="N83" s="44"/>
      <c r="O83" s="44"/>
      <c r="P83" s="44"/>
      <c r="Q83" s="44"/>
      <c r="R83" s="44"/>
      <c r="S83" s="47"/>
      <c r="T83" s="44"/>
      <c r="U83" s="44"/>
      <c r="V83" s="44"/>
      <c r="W83" s="1"/>
      <c r="X83" s="1"/>
      <c r="Y83" s="1"/>
      <c r="Z83" s="1"/>
    </row>
    <row r="84" spans="1:26" ht="20" customHeight="1" x14ac:dyDescent="0.15">
      <c r="A84" s="1"/>
      <c r="B84" s="1"/>
      <c r="C84" s="46"/>
      <c r="D84" s="1"/>
      <c r="E84" s="1"/>
      <c r="F84" s="18"/>
      <c r="G84" s="18"/>
      <c r="H84" s="18"/>
      <c r="I84" s="1"/>
      <c r="J84" s="1"/>
      <c r="K84" s="46"/>
      <c r="L84" s="44"/>
      <c r="M84" s="47"/>
      <c r="N84" s="44"/>
      <c r="O84" s="44"/>
      <c r="P84" s="44"/>
      <c r="Q84" s="44"/>
      <c r="R84" s="44"/>
      <c r="S84" s="47"/>
      <c r="T84" s="44"/>
      <c r="U84" s="44"/>
      <c r="V84" s="44"/>
      <c r="W84" s="1"/>
      <c r="X84" s="1"/>
      <c r="Y84" s="1"/>
      <c r="Z84" s="1"/>
    </row>
    <row r="85" spans="1:26" ht="20" customHeight="1" x14ac:dyDescent="0.15">
      <c r="A85" s="1"/>
      <c r="B85" s="1"/>
      <c r="C85" s="46"/>
      <c r="D85" s="1"/>
      <c r="E85" s="1"/>
      <c r="F85" s="18"/>
      <c r="G85" s="18"/>
      <c r="H85" s="18"/>
      <c r="I85" s="1"/>
      <c r="J85" s="1"/>
      <c r="K85" s="46"/>
      <c r="L85" s="44"/>
      <c r="M85" s="47"/>
      <c r="N85" s="44"/>
      <c r="O85" s="44"/>
      <c r="P85" s="44"/>
      <c r="Q85" s="44"/>
      <c r="R85" s="44"/>
      <c r="S85" s="47"/>
      <c r="T85" s="44"/>
      <c r="U85" s="44"/>
      <c r="V85" s="44"/>
      <c r="W85" s="1"/>
      <c r="X85" s="1"/>
      <c r="Y85" s="1"/>
      <c r="Z85" s="1"/>
    </row>
    <row r="86" spans="1:26" ht="20" customHeight="1" x14ac:dyDescent="0.15">
      <c r="A86" s="1"/>
      <c r="B86" s="1"/>
      <c r="C86" s="46"/>
      <c r="D86" s="1"/>
      <c r="E86" s="1"/>
      <c r="F86" s="18"/>
      <c r="G86" s="18"/>
      <c r="H86" s="18"/>
      <c r="I86" s="1"/>
      <c r="J86" s="1"/>
      <c r="K86" s="46"/>
      <c r="L86" s="44"/>
      <c r="M86" s="47"/>
      <c r="N86" s="44"/>
      <c r="O86" s="44"/>
      <c r="P86" s="44"/>
      <c r="Q86" s="44"/>
      <c r="R86" s="44"/>
      <c r="S86" s="47"/>
      <c r="T86" s="44"/>
      <c r="U86" s="44"/>
      <c r="V86" s="44"/>
      <c r="W86" s="1"/>
      <c r="X86" s="1"/>
      <c r="Y86" s="1"/>
      <c r="Z86" s="1"/>
    </row>
    <row r="87" spans="1:26" ht="20" customHeight="1" x14ac:dyDescent="0.15">
      <c r="A87" s="1"/>
      <c r="B87" s="1"/>
      <c r="C87" s="46"/>
      <c r="D87" s="1"/>
      <c r="E87" s="1"/>
      <c r="F87" s="18"/>
      <c r="G87" s="18"/>
      <c r="H87" s="18"/>
      <c r="I87" s="1"/>
      <c r="J87" s="1"/>
      <c r="K87" s="46"/>
      <c r="L87" s="44"/>
      <c r="M87" s="47"/>
      <c r="N87" s="44"/>
      <c r="O87" s="44"/>
      <c r="P87" s="44"/>
      <c r="Q87" s="44"/>
      <c r="R87" s="44"/>
      <c r="S87" s="47"/>
      <c r="T87" s="44"/>
      <c r="U87" s="44"/>
      <c r="V87" s="44"/>
      <c r="W87" s="1"/>
      <c r="X87" s="1"/>
      <c r="Y87" s="1"/>
      <c r="Z87" s="1"/>
    </row>
    <row r="88" spans="1:26" ht="20" customHeight="1" x14ac:dyDescent="0.15">
      <c r="A88" s="1"/>
      <c r="B88" s="1"/>
      <c r="C88" s="46"/>
      <c r="D88" s="1"/>
      <c r="E88" s="1"/>
      <c r="F88" s="18"/>
      <c r="G88" s="18"/>
      <c r="H88" s="18"/>
      <c r="I88" s="1"/>
      <c r="J88" s="1"/>
      <c r="K88" s="46"/>
      <c r="L88" s="44"/>
      <c r="M88" s="47"/>
      <c r="N88" s="44"/>
      <c r="O88" s="44"/>
      <c r="P88" s="44"/>
      <c r="Q88" s="44"/>
      <c r="R88" s="44"/>
      <c r="S88" s="47"/>
      <c r="T88" s="44"/>
      <c r="U88" s="44"/>
      <c r="V88" s="44"/>
      <c r="W88" s="1"/>
      <c r="X88" s="1"/>
      <c r="Y88" s="1"/>
      <c r="Z88" s="1"/>
    </row>
    <row r="89" spans="1:26" ht="20" customHeight="1" x14ac:dyDescent="0.15">
      <c r="A89" s="1"/>
      <c r="B89" s="1"/>
      <c r="C89" s="46"/>
      <c r="D89" s="1"/>
      <c r="E89" s="1"/>
      <c r="F89" s="18"/>
      <c r="G89" s="18"/>
      <c r="H89" s="18"/>
      <c r="I89" s="1"/>
      <c r="J89" s="1"/>
      <c r="K89" s="46"/>
      <c r="L89" s="44"/>
      <c r="M89" s="47"/>
      <c r="N89" s="44"/>
      <c r="O89" s="44"/>
      <c r="P89" s="44"/>
      <c r="Q89" s="44"/>
      <c r="R89" s="44"/>
      <c r="S89" s="47"/>
      <c r="T89" s="44"/>
      <c r="U89" s="44"/>
      <c r="V89" s="44"/>
      <c r="W89" s="1"/>
      <c r="X89" s="1"/>
      <c r="Y89" s="1"/>
      <c r="Z89" s="1"/>
    </row>
    <row r="90" spans="1:26" ht="20" customHeight="1" x14ac:dyDescent="0.15">
      <c r="A90" s="1"/>
      <c r="B90" s="1"/>
      <c r="C90" s="46"/>
      <c r="D90" s="1"/>
      <c r="E90" s="1"/>
      <c r="F90" s="18"/>
      <c r="G90" s="18"/>
      <c r="H90" s="18"/>
      <c r="I90" s="1"/>
      <c r="J90" s="1"/>
      <c r="K90" s="46"/>
      <c r="L90" s="44"/>
      <c r="M90" s="47"/>
      <c r="N90" s="44"/>
      <c r="O90" s="44"/>
      <c r="P90" s="44"/>
      <c r="Q90" s="44"/>
      <c r="R90" s="44"/>
      <c r="S90" s="47"/>
      <c r="T90" s="44"/>
      <c r="U90" s="44"/>
      <c r="V90" s="44"/>
      <c r="W90" s="1"/>
      <c r="X90" s="1"/>
      <c r="Y90" s="1"/>
      <c r="Z90" s="1"/>
    </row>
    <row r="91" spans="1:26" ht="20" customHeight="1" x14ac:dyDescent="0.15">
      <c r="A91" s="1"/>
      <c r="B91" s="1"/>
      <c r="C91" s="46"/>
      <c r="D91" s="1"/>
      <c r="E91" s="1"/>
      <c r="F91" s="18"/>
      <c r="G91" s="18"/>
      <c r="H91" s="18"/>
      <c r="I91" s="1"/>
      <c r="J91" s="1"/>
      <c r="K91" s="46"/>
      <c r="L91" s="44"/>
      <c r="M91" s="47"/>
      <c r="N91" s="44"/>
      <c r="O91" s="44"/>
      <c r="P91" s="44"/>
      <c r="Q91" s="44"/>
      <c r="R91" s="44"/>
      <c r="S91" s="47"/>
      <c r="T91" s="44"/>
      <c r="U91" s="44"/>
      <c r="V91" s="44"/>
      <c r="W91" s="1"/>
      <c r="X91" s="1"/>
      <c r="Y91" s="1"/>
      <c r="Z91" s="1"/>
    </row>
    <row r="92" spans="1:26" ht="20" customHeight="1" x14ac:dyDescent="0.15">
      <c r="A92" s="1"/>
      <c r="B92" s="1"/>
      <c r="C92" s="46"/>
      <c r="D92" s="1"/>
      <c r="E92" s="1"/>
      <c r="F92" s="18"/>
      <c r="G92" s="18"/>
      <c r="H92" s="18"/>
      <c r="I92" s="1"/>
      <c r="J92" s="1"/>
      <c r="K92" s="46"/>
      <c r="L92" s="44"/>
      <c r="M92" s="47"/>
      <c r="N92" s="44"/>
      <c r="O92" s="44"/>
      <c r="P92" s="44"/>
      <c r="Q92" s="44"/>
      <c r="R92" s="44"/>
      <c r="S92" s="47"/>
      <c r="T92" s="44"/>
      <c r="U92" s="44"/>
      <c r="V92" s="44"/>
      <c r="W92" s="1"/>
      <c r="X92" s="1"/>
      <c r="Y92" s="1"/>
      <c r="Z92" s="1"/>
    </row>
    <row r="93" spans="1:26" ht="20" customHeight="1" x14ac:dyDescent="0.15">
      <c r="A93" s="1"/>
      <c r="B93" s="1"/>
      <c r="C93" s="46"/>
      <c r="D93" s="1"/>
      <c r="E93" s="1"/>
      <c r="F93" s="18"/>
      <c r="G93" s="18"/>
      <c r="H93" s="18"/>
      <c r="I93" s="1"/>
      <c r="J93" s="1"/>
      <c r="K93" s="46"/>
      <c r="L93" s="44"/>
      <c r="M93" s="47"/>
      <c r="N93" s="44"/>
      <c r="O93" s="44"/>
      <c r="P93" s="44"/>
      <c r="Q93" s="44"/>
      <c r="R93" s="44"/>
      <c r="S93" s="47"/>
      <c r="T93" s="44"/>
      <c r="U93" s="44"/>
      <c r="V93" s="44"/>
      <c r="W93" s="1"/>
      <c r="X93" s="1"/>
      <c r="Y93" s="1"/>
      <c r="Z93" s="1"/>
    </row>
    <row r="94" spans="1:26" ht="20" customHeight="1" x14ac:dyDescent="0.15">
      <c r="A94" s="1"/>
      <c r="B94" s="1"/>
      <c r="C94" s="46"/>
      <c r="D94" s="1"/>
      <c r="E94" s="1"/>
      <c r="F94" s="18"/>
      <c r="G94" s="18"/>
      <c r="H94" s="18"/>
      <c r="I94" s="1"/>
      <c r="J94" s="1"/>
      <c r="K94" s="46"/>
      <c r="L94" s="44"/>
      <c r="M94" s="47"/>
      <c r="N94" s="44"/>
      <c r="O94" s="44"/>
      <c r="P94" s="44"/>
      <c r="Q94" s="44"/>
      <c r="R94" s="44"/>
      <c r="S94" s="47"/>
      <c r="T94" s="44"/>
      <c r="U94" s="44"/>
      <c r="V94" s="44"/>
      <c r="W94" s="1"/>
      <c r="X94" s="1"/>
      <c r="Y94" s="1"/>
      <c r="Z94" s="1"/>
    </row>
    <row r="95" spans="1:26" ht="20" customHeight="1" x14ac:dyDescent="0.15">
      <c r="A95" s="1"/>
      <c r="B95" s="1"/>
      <c r="C95" s="46"/>
      <c r="D95" s="1"/>
      <c r="E95" s="1"/>
      <c r="F95" s="18"/>
      <c r="G95" s="18"/>
      <c r="H95" s="18"/>
      <c r="I95" s="1"/>
      <c r="J95" s="1"/>
      <c r="K95" s="46"/>
      <c r="L95" s="44"/>
      <c r="M95" s="47"/>
      <c r="N95" s="44"/>
      <c r="O95" s="44"/>
      <c r="P95" s="44"/>
      <c r="Q95" s="44"/>
      <c r="R95" s="44"/>
      <c r="S95" s="47"/>
      <c r="T95" s="44"/>
      <c r="U95" s="44"/>
      <c r="V95" s="44"/>
      <c r="W95" s="1"/>
      <c r="X95" s="1"/>
      <c r="Y95" s="1"/>
      <c r="Z95" s="1"/>
    </row>
    <row r="96" spans="1:26" ht="20" customHeight="1" x14ac:dyDescent="0.15">
      <c r="A96" s="1"/>
      <c r="B96" s="1"/>
      <c r="C96" s="46"/>
      <c r="D96" s="1"/>
      <c r="E96" s="1"/>
      <c r="F96" s="18"/>
      <c r="G96" s="18"/>
      <c r="H96" s="18"/>
      <c r="I96" s="1"/>
      <c r="J96" s="1"/>
      <c r="K96" s="46"/>
      <c r="L96" s="44"/>
      <c r="M96" s="47"/>
      <c r="N96" s="44"/>
      <c r="O96" s="44"/>
      <c r="P96" s="44"/>
      <c r="Q96" s="44"/>
      <c r="R96" s="44"/>
      <c r="S96" s="47"/>
      <c r="T96" s="44"/>
      <c r="U96" s="44"/>
      <c r="V96" s="44"/>
      <c r="W96" s="1"/>
      <c r="X96" s="1"/>
      <c r="Y96" s="1"/>
      <c r="Z96" s="1"/>
    </row>
    <row r="97" spans="1:26" ht="20" customHeight="1" x14ac:dyDescent="0.15">
      <c r="A97" s="1"/>
      <c r="B97" s="1"/>
      <c r="C97" s="46"/>
      <c r="D97" s="1"/>
      <c r="E97" s="1"/>
      <c r="F97" s="18"/>
      <c r="G97" s="18"/>
      <c r="H97" s="18"/>
      <c r="I97" s="1"/>
      <c r="J97" s="1"/>
      <c r="K97" s="46"/>
      <c r="L97" s="44"/>
      <c r="M97" s="47"/>
      <c r="N97" s="44"/>
      <c r="O97" s="44"/>
      <c r="P97" s="44"/>
      <c r="Q97" s="44"/>
      <c r="R97" s="44"/>
      <c r="S97" s="47"/>
      <c r="T97" s="44"/>
      <c r="U97" s="44"/>
      <c r="V97" s="44"/>
      <c r="W97" s="1"/>
      <c r="X97" s="1"/>
      <c r="Y97" s="1"/>
      <c r="Z97" s="1"/>
    </row>
    <row r="98" spans="1:26" ht="20" customHeight="1" x14ac:dyDescent="0.15">
      <c r="A98" s="1"/>
      <c r="B98" s="1"/>
      <c r="C98" s="46"/>
      <c r="D98" s="1"/>
      <c r="E98" s="1"/>
      <c r="F98" s="18"/>
      <c r="G98" s="18"/>
      <c r="H98" s="18"/>
      <c r="I98" s="1"/>
      <c r="J98" s="1"/>
      <c r="K98" s="46"/>
      <c r="L98" s="44"/>
      <c r="M98" s="47"/>
      <c r="N98" s="44"/>
      <c r="O98" s="44"/>
      <c r="P98" s="44"/>
      <c r="Q98" s="44"/>
      <c r="R98" s="44"/>
      <c r="S98" s="47"/>
      <c r="T98" s="44"/>
      <c r="U98" s="44"/>
      <c r="V98" s="44"/>
      <c r="W98" s="1"/>
      <c r="X98" s="1"/>
      <c r="Y98" s="1"/>
      <c r="Z98" s="1"/>
    </row>
    <row r="99" spans="1:26" ht="20" customHeight="1" x14ac:dyDescent="0.15">
      <c r="A99" s="1"/>
      <c r="B99" s="1"/>
      <c r="C99" s="46"/>
      <c r="D99" s="1"/>
      <c r="E99" s="1"/>
      <c r="F99" s="18"/>
      <c r="G99" s="18"/>
      <c r="H99" s="18"/>
      <c r="I99" s="1"/>
      <c r="J99" s="1"/>
      <c r="K99" s="46"/>
      <c r="L99" s="44"/>
      <c r="M99" s="47"/>
      <c r="N99" s="44"/>
      <c r="O99" s="44"/>
      <c r="P99" s="44"/>
      <c r="Q99" s="44"/>
      <c r="R99" s="44"/>
      <c r="S99" s="47"/>
      <c r="T99" s="44"/>
      <c r="U99" s="44"/>
      <c r="V99" s="44"/>
      <c r="W99" s="1"/>
      <c r="X99" s="1"/>
      <c r="Y99" s="1"/>
      <c r="Z99" s="1"/>
    </row>
    <row r="100" spans="1:26" ht="20" customHeight="1" x14ac:dyDescent="0.15">
      <c r="A100" s="1"/>
      <c r="B100" s="1"/>
      <c r="C100" s="46"/>
      <c r="D100" s="1"/>
      <c r="E100" s="1"/>
      <c r="F100" s="18"/>
      <c r="G100" s="18"/>
      <c r="H100" s="18"/>
      <c r="I100" s="1"/>
      <c r="J100" s="1"/>
      <c r="K100" s="46"/>
      <c r="L100" s="44"/>
      <c r="M100" s="47"/>
      <c r="N100" s="44"/>
      <c r="O100" s="44"/>
      <c r="P100" s="44"/>
      <c r="Q100" s="44"/>
      <c r="R100" s="44"/>
      <c r="S100" s="47"/>
      <c r="T100" s="44"/>
      <c r="U100" s="44"/>
      <c r="V100" s="44"/>
      <c r="W100" s="1"/>
      <c r="X100" s="1"/>
      <c r="Y100" s="1"/>
      <c r="Z100" s="1"/>
    </row>
    <row r="101" spans="1:26" ht="20" customHeight="1" x14ac:dyDescent="0.15">
      <c r="A101" s="1"/>
      <c r="B101" s="1"/>
      <c r="C101" s="46"/>
      <c r="D101" s="1"/>
      <c r="E101" s="1"/>
      <c r="F101" s="18"/>
      <c r="G101" s="18"/>
      <c r="H101" s="18"/>
      <c r="I101" s="1"/>
      <c r="J101" s="1"/>
      <c r="K101" s="46"/>
      <c r="L101" s="44"/>
      <c r="M101" s="47"/>
      <c r="N101" s="44"/>
      <c r="O101" s="44"/>
      <c r="P101" s="44"/>
      <c r="Q101" s="44"/>
      <c r="R101" s="44"/>
      <c r="S101" s="47"/>
      <c r="T101" s="44"/>
      <c r="U101" s="44"/>
      <c r="V101" s="44"/>
      <c r="W101" s="1"/>
      <c r="X101" s="1"/>
      <c r="Y101" s="1"/>
      <c r="Z101" s="1"/>
    </row>
    <row r="102" spans="1:26" ht="20" customHeight="1" x14ac:dyDescent="0.15">
      <c r="A102" s="1"/>
      <c r="B102" s="1"/>
      <c r="C102" s="46"/>
      <c r="D102" s="1"/>
      <c r="E102" s="1"/>
      <c r="F102" s="18"/>
      <c r="G102" s="18"/>
      <c r="H102" s="18"/>
      <c r="I102" s="1"/>
      <c r="J102" s="1"/>
      <c r="K102" s="46"/>
      <c r="L102" s="44"/>
      <c r="M102" s="47"/>
      <c r="N102" s="44"/>
      <c r="O102" s="44"/>
      <c r="P102" s="44"/>
      <c r="Q102" s="44"/>
      <c r="R102" s="44"/>
      <c r="S102" s="47"/>
      <c r="T102" s="44"/>
      <c r="U102" s="44"/>
      <c r="V102" s="44"/>
      <c r="W102" s="1"/>
      <c r="X102" s="1"/>
      <c r="Y102" s="1"/>
      <c r="Z102" s="1"/>
    </row>
    <row r="103" spans="1:26" ht="20" customHeight="1" x14ac:dyDescent="0.15">
      <c r="A103" s="1"/>
      <c r="B103" s="1"/>
      <c r="C103" s="46"/>
      <c r="D103" s="1"/>
      <c r="E103" s="1"/>
      <c r="F103" s="18"/>
      <c r="G103" s="18"/>
      <c r="H103" s="18"/>
      <c r="I103" s="1"/>
      <c r="J103" s="1"/>
      <c r="K103" s="46"/>
      <c r="L103" s="44"/>
      <c r="M103" s="47"/>
      <c r="N103" s="44"/>
      <c r="O103" s="44"/>
      <c r="P103" s="44"/>
      <c r="Q103" s="44"/>
      <c r="R103" s="44"/>
      <c r="S103" s="47"/>
      <c r="T103" s="44"/>
      <c r="U103" s="44"/>
      <c r="V103" s="44"/>
      <c r="W103" s="1"/>
      <c r="X103" s="1"/>
      <c r="Y103" s="1"/>
      <c r="Z103" s="1"/>
    </row>
    <row r="104" spans="1:26" ht="20" customHeight="1" x14ac:dyDescent="0.15">
      <c r="A104" s="1"/>
      <c r="B104" s="1"/>
      <c r="C104" s="46"/>
      <c r="D104" s="1"/>
      <c r="E104" s="1"/>
      <c r="F104" s="18"/>
      <c r="G104" s="18"/>
      <c r="H104" s="18"/>
      <c r="I104" s="1"/>
      <c r="J104" s="1"/>
      <c r="K104" s="46"/>
      <c r="L104" s="44"/>
      <c r="M104" s="47"/>
      <c r="N104" s="44"/>
      <c r="O104" s="44"/>
      <c r="P104" s="44"/>
      <c r="Q104" s="44"/>
      <c r="R104" s="44"/>
      <c r="S104" s="47"/>
      <c r="T104" s="44"/>
      <c r="U104" s="44"/>
      <c r="V104" s="44"/>
      <c r="W104" s="1"/>
      <c r="X104" s="1"/>
      <c r="Y104" s="1"/>
      <c r="Z104" s="1"/>
    </row>
    <row r="105" spans="1:26" ht="20" customHeight="1" x14ac:dyDescent="0.15">
      <c r="A105" s="1"/>
      <c r="B105" s="1"/>
      <c r="C105" s="46"/>
      <c r="D105" s="1"/>
      <c r="E105" s="1"/>
      <c r="F105" s="18"/>
      <c r="G105" s="18"/>
      <c r="H105" s="18"/>
      <c r="I105" s="1"/>
      <c r="J105" s="1"/>
      <c r="K105" s="46"/>
      <c r="L105" s="44"/>
      <c r="M105" s="47"/>
      <c r="N105" s="44"/>
      <c r="O105" s="44"/>
      <c r="P105" s="44"/>
      <c r="Q105" s="44"/>
      <c r="R105" s="44"/>
      <c r="S105" s="47"/>
      <c r="T105" s="44"/>
      <c r="U105" s="44"/>
      <c r="V105" s="44"/>
      <c r="W105" s="1"/>
      <c r="X105" s="1"/>
      <c r="Y105" s="1"/>
      <c r="Z105" s="1"/>
    </row>
    <row r="106" spans="1:26" ht="20" customHeight="1" x14ac:dyDescent="0.15">
      <c r="A106" s="1"/>
      <c r="B106" s="1"/>
      <c r="C106" s="46"/>
      <c r="D106" s="1"/>
      <c r="E106" s="1"/>
      <c r="F106" s="18"/>
      <c r="G106" s="18"/>
      <c r="H106" s="18"/>
      <c r="I106" s="1"/>
      <c r="J106" s="1"/>
      <c r="K106" s="46"/>
      <c r="L106" s="44"/>
      <c r="M106" s="47"/>
      <c r="N106" s="44"/>
      <c r="O106" s="44"/>
      <c r="P106" s="44"/>
      <c r="Q106" s="44"/>
      <c r="R106" s="44"/>
      <c r="S106" s="47"/>
      <c r="T106" s="44"/>
      <c r="U106" s="44"/>
      <c r="V106" s="44"/>
      <c r="W106" s="1"/>
      <c r="X106" s="1"/>
      <c r="Y106" s="1"/>
      <c r="Z106" s="1"/>
    </row>
    <row r="107" spans="1:26" ht="20" customHeight="1" x14ac:dyDescent="0.15">
      <c r="A107" s="1"/>
      <c r="B107" s="1"/>
      <c r="C107" s="46"/>
      <c r="D107" s="1"/>
      <c r="E107" s="1"/>
      <c r="F107" s="18"/>
      <c r="G107" s="18"/>
      <c r="H107" s="18"/>
      <c r="I107" s="1"/>
      <c r="J107" s="1"/>
      <c r="K107" s="46"/>
      <c r="L107" s="44"/>
      <c r="M107" s="47"/>
      <c r="N107" s="44"/>
      <c r="O107" s="44"/>
      <c r="P107" s="44"/>
      <c r="Q107" s="44"/>
      <c r="R107" s="44"/>
      <c r="S107" s="47"/>
      <c r="T107" s="44"/>
      <c r="U107" s="44"/>
      <c r="V107" s="44"/>
      <c r="W107" s="1"/>
      <c r="X107" s="1"/>
      <c r="Y107" s="1"/>
      <c r="Z107" s="1"/>
    </row>
    <row r="108" spans="1:26" ht="20" customHeight="1" x14ac:dyDescent="0.15">
      <c r="A108" s="1"/>
      <c r="B108" s="1"/>
      <c r="C108" s="46"/>
      <c r="D108" s="1"/>
      <c r="E108" s="1"/>
      <c r="F108" s="18"/>
      <c r="G108" s="18"/>
      <c r="H108" s="18"/>
      <c r="I108" s="1"/>
      <c r="J108" s="1"/>
      <c r="K108" s="46"/>
      <c r="L108" s="44"/>
      <c r="M108" s="47"/>
      <c r="N108" s="44"/>
      <c r="O108" s="44"/>
      <c r="P108" s="44"/>
      <c r="Q108" s="44"/>
      <c r="R108" s="44"/>
      <c r="S108" s="47"/>
      <c r="T108" s="44"/>
      <c r="U108" s="44"/>
      <c r="V108" s="44"/>
      <c r="W108" s="1"/>
      <c r="X108" s="1"/>
      <c r="Y108" s="1"/>
      <c r="Z108" s="1"/>
    </row>
    <row r="109" spans="1:26" ht="20" customHeight="1" x14ac:dyDescent="0.15">
      <c r="A109" s="1"/>
      <c r="B109" s="1"/>
      <c r="C109" s="46"/>
      <c r="D109" s="1"/>
      <c r="E109" s="1"/>
      <c r="F109" s="18"/>
      <c r="G109" s="18"/>
      <c r="H109" s="18"/>
      <c r="I109" s="1"/>
      <c r="J109" s="1"/>
      <c r="K109" s="46"/>
      <c r="L109" s="44"/>
      <c r="M109" s="47"/>
      <c r="N109" s="44"/>
      <c r="O109" s="44"/>
      <c r="P109" s="44"/>
      <c r="Q109" s="44"/>
      <c r="R109" s="44"/>
      <c r="S109" s="47"/>
      <c r="T109" s="44"/>
      <c r="U109" s="44"/>
      <c r="V109" s="44"/>
      <c r="W109" s="1"/>
      <c r="X109" s="1"/>
      <c r="Y109" s="1"/>
      <c r="Z109" s="1"/>
    </row>
    <row r="110" spans="1:26" ht="20" customHeight="1" x14ac:dyDescent="0.15">
      <c r="A110" s="1"/>
      <c r="B110" s="1"/>
      <c r="C110" s="46"/>
      <c r="D110" s="1"/>
      <c r="E110" s="1"/>
      <c r="F110" s="18"/>
      <c r="G110" s="18"/>
      <c r="H110" s="18"/>
      <c r="I110" s="1"/>
      <c r="J110" s="1"/>
      <c r="K110" s="46"/>
      <c r="L110" s="44"/>
      <c r="M110" s="47"/>
      <c r="N110" s="44"/>
      <c r="O110" s="44"/>
      <c r="P110" s="44"/>
      <c r="Q110" s="44"/>
      <c r="R110" s="44"/>
      <c r="S110" s="47"/>
      <c r="T110" s="44"/>
      <c r="U110" s="44"/>
      <c r="V110" s="44"/>
      <c r="W110" s="1"/>
      <c r="X110" s="1"/>
      <c r="Y110" s="1"/>
      <c r="Z110" s="1"/>
    </row>
    <row r="111" spans="1:26" ht="20" customHeight="1" x14ac:dyDescent="0.15">
      <c r="A111" s="1"/>
      <c r="B111" s="1"/>
      <c r="C111" s="46"/>
      <c r="D111" s="1"/>
      <c r="E111" s="1"/>
      <c r="F111" s="18"/>
      <c r="G111" s="18"/>
      <c r="H111" s="18"/>
      <c r="I111" s="1"/>
      <c r="J111" s="1"/>
      <c r="K111" s="46"/>
      <c r="L111" s="44"/>
      <c r="M111" s="47"/>
      <c r="N111" s="44"/>
      <c r="O111" s="44"/>
      <c r="P111" s="44"/>
      <c r="Q111" s="44"/>
      <c r="R111" s="44"/>
      <c r="S111" s="47"/>
      <c r="T111" s="44"/>
      <c r="U111" s="44"/>
      <c r="V111" s="44"/>
      <c r="W111" s="1"/>
      <c r="X111" s="1"/>
      <c r="Y111" s="1"/>
      <c r="Z111" s="1"/>
    </row>
    <row r="112" spans="1:26" ht="20" customHeight="1" x14ac:dyDescent="0.15">
      <c r="A112" s="1"/>
      <c r="B112" s="1"/>
      <c r="C112" s="46"/>
      <c r="D112" s="1"/>
      <c r="E112" s="1"/>
      <c r="F112" s="18"/>
      <c r="G112" s="18"/>
      <c r="H112" s="18"/>
      <c r="I112" s="1"/>
      <c r="J112" s="1"/>
      <c r="K112" s="46"/>
      <c r="L112" s="44"/>
      <c r="M112" s="47"/>
      <c r="N112" s="44"/>
      <c r="O112" s="44"/>
      <c r="P112" s="44"/>
      <c r="Q112" s="44"/>
      <c r="R112" s="44"/>
      <c r="S112" s="47"/>
      <c r="T112" s="44"/>
      <c r="U112" s="44"/>
      <c r="V112" s="44"/>
      <c r="W112" s="1"/>
      <c r="X112" s="1"/>
      <c r="Y112" s="1"/>
      <c r="Z112" s="1"/>
    </row>
    <row r="113" spans="1:26" ht="20" customHeight="1" x14ac:dyDescent="0.15">
      <c r="A113" s="1"/>
      <c r="B113" s="1"/>
      <c r="C113" s="46"/>
      <c r="D113" s="1"/>
      <c r="E113" s="1"/>
      <c r="F113" s="18"/>
      <c r="G113" s="18"/>
      <c r="H113" s="18"/>
      <c r="I113" s="1"/>
      <c r="J113" s="1"/>
      <c r="K113" s="46"/>
      <c r="L113" s="44"/>
      <c r="M113" s="47"/>
      <c r="N113" s="44"/>
      <c r="O113" s="44"/>
      <c r="P113" s="44"/>
      <c r="Q113" s="44"/>
      <c r="R113" s="44"/>
      <c r="S113" s="47"/>
      <c r="T113" s="44"/>
      <c r="U113" s="44"/>
      <c r="V113" s="44"/>
      <c r="W113" s="1"/>
      <c r="X113" s="1"/>
      <c r="Y113" s="1"/>
      <c r="Z113" s="1"/>
    </row>
    <row r="114" spans="1:26" ht="20" customHeight="1" x14ac:dyDescent="0.15">
      <c r="A114" s="1"/>
      <c r="B114" s="1"/>
      <c r="C114" s="46"/>
      <c r="D114" s="1"/>
      <c r="E114" s="1"/>
      <c r="F114" s="18"/>
      <c r="G114" s="18"/>
      <c r="H114" s="18"/>
      <c r="I114" s="1"/>
      <c r="J114" s="1"/>
      <c r="K114" s="46"/>
      <c r="L114" s="44"/>
      <c r="M114" s="47"/>
      <c r="N114" s="44"/>
      <c r="O114" s="44"/>
      <c r="P114" s="44"/>
      <c r="Q114" s="44"/>
      <c r="R114" s="44"/>
      <c r="S114" s="47"/>
      <c r="T114" s="44"/>
      <c r="U114" s="44"/>
      <c r="V114" s="44"/>
      <c r="W114" s="1"/>
      <c r="X114" s="1"/>
      <c r="Y114" s="1"/>
      <c r="Z114" s="1"/>
    </row>
    <row r="115" spans="1:26" ht="20" customHeight="1" x14ac:dyDescent="0.15">
      <c r="A115" s="1"/>
      <c r="B115" s="1"/>
      <c r="C115" s="46"/>
      <c r="D115" s="1"/>
      <c r="E115" s="1"/>
      <c r="F115" s="18"/>
      <c r="G115" s="18"/>
      <c r="H115" s="18"/>
      <c r="I115" s="1"/>
      <c r="J115" s="1"/>
      <c r="K115" s="46"/>
      <c r="L115" s="44"/>
      <c r="M115" s="47"/>
      <c r="N115" s="44"/>
      <c r="O115" s="44"/>
      <c r="P115" s="44"/>
      <c r="Q115" s="44"/>
      <c r="R115" s="44"/>
      <c r="S115" s="47"/>
      <c r="T115" s="44"/>
      <c r="U115" s="44"/>
      <c r="V115" s="44"/>
      <c r="W115" s="1"/>
      <c r="X115" s="1"/>
      <c r="Y115" s="1"/>
      <c r="Z115" s="1"/>
    </row>
    <row r="116" spans="1:26" ht="20" customHeight="1" x14ac:dyDescent="0.15">
      <c r="A116" s="1"/>
      <c r="B116" s="1"/>
      <c r="C116" s="46"/>
      <c r="D116" s="1"/>
      <c r="E116" s="1"/>
      <c r="F116" s="18"/>
      <c r="G116" s="18"/>
      <c r="H116" s="18"/>
      <c r="I116" s="1"/>
      <c r="J116" s="1"/>
      <c r="K116" s="46"/>
      <c r="L116" s="44"/>
      <c r="M116" s="47"/>
      <c r="N116" s="44"/>
      <c r="O116" s="44"/>
      <c r="P116" s="44"/>
      <c r="Q116" s="44"/>
      <c r="R116" s="44"/>
      <c r="S116" s="47"/>
      <c r="T116" s="44"/>
      <c r="U116" s="44"/>
      <c r="V116" s="44"/>
      <c r="W116" s="1"/>
      <c r="X116" s="1"/>
      <c r="Y116" s="1"/>
      <c r="Z116" s="1"/>
    </row>
    <row r="117" spans="1:26" ht="20" customHeight="1" x14ac:dyDescent="0.15">
      <c r="A117" s="1"/>
      <c r="B117" s="1"/>
      <c r="C117" s="46"/>
      <c r="D117" s="1"/>
      <c r="E117" s="1"/>
      <c r="F117" s="18"/>
      <c r="G117" s="18"/>
      <c r="H117" s="18"/>
      <c r="I117" s="1"/>
      <c r="J117" s="1"/>
      <c r="K117" s="46"/>
      <c r="L117" s="44"/>
      <c r="M117" s="47"/>
      <c r="N117" s="44"/>
      <c r="O117" s="44"/>
      <c r="P117" s="44"/>
      <c r="Q117" s="44"/>
      <c r="R117" s="44"/>
      <c r="S117" s="47"/>
      <c r="T117" s="44"/>
      <c r="U117" s="44"/>
      <c r="V117" s="44"/>
      <c r="W117" s="1"/>
      <c r="X117" s="1"/>
      <c r="Y117" s="1"/>
      <c r="Z117" s="1"/>
    </row>
    <row r="118" spans="1:26" ht="20" customHeight="1" x14ac:dyDescent="0.15">
      <c r="A118" s="1"/>
      <c r="B118" s="1"/>
      <c r="C118" s="46"/>
      <c r="D118" s="1"/>
      <c r="E118" s="1"/>
      <c r="F118" s="18"/>
      <c r="G118" s="18"/>
      <c r="H118" s="18"/>
      <c r="I118" s="1"/>
      <c r="J118" s="1"/>
      <c r="K118" s="46"/>
      <c r="L118" s="44"/>
      <c r="M118" s="47"/>
      <c r="N118" s="44"/>
      <c r="O118" s="44"/>
      <c r="P118" s="44"/>
      <c r="Q118" s="44"/>
      <c r="R118" s="44"/>
      <c r="S118" s="47"/>
      <c r="T118" s="44"/>
      <c r="U118" s="44"/>
      <c r="V118" s="44"/>
      <c r="W118" s="1"/>
      <c r="X118" s="1"/>
      <c r="Y118" s="1"/>
      <c r="Z118" s="1"/>
    </row>
    <row r="119" spans="1:26" ht="20" customHeight="1" x14ac:dyDescent="0.15">
      <c r="A119" s="1"/>
      <c r="B119" s="1"/>
      <c r="C119" s="46"/>
      <c r="D119" s="1"/>
      <c r="E119" s="1"/>
      <c r="F119" s="18"/>
      <c r="G119" s="18"/>
      <c r="H119" s="18"/>
      <c r="I119" s="1"/>
      <c r="J119" s="1"/>
      <c r="K119" s="46"/>
      <c r="L119" s="44"/>
      <c r="M119" s="47"/>
      <c r="N119" s="44"/>
      <c r="O119" s="44"/>
      <c r="P119" s="44"/>
      <c r="Q119" s="44"/>
      <c r="R119" s="44"/>
      <c r="S119" s="47"/>
      <c r="T119" s="44"/>
      <c r="U119" s="44"/>
      <c r="V119" s="44"/>
      <c r="W119" s="1"/>
      <c r="X119" s="1"/>
      <c r="Y119" s="1"/>
      <c r="Z119" s="1"/>
    </row>
    <row r="120" spans="1:26" ht="20" customHeight="1" x14ac:dyDescent="0.15">
      <c r="A120" s="1"/>
      <c r="B120" s="1"/>
      <c r="C120" s="46"/>
      <c r="D120" s="1"/>
      <c r="E120" s="1"/>
      <c r="F120" s="18"/>
      <c r="G120" s="18"/>
      <c r="H120" s="18"/>
      <c r="I120" s="1"/>
      <c r="J120" s="1"/>
      <c r="K120" s="46"/>
      <c r="L120" s="44"/>
      <c r="M120" s="47"/>
      <c r="N120" s="44"/>
      <c r="O120" s="44"/>
      <c r="P120" s="44"/>
      <c r="Q120" s="44"/>
      <c r="R120" s="44"/>
      <c r="S120" s="47"/>
      <c r="T120" s="44"/>
      <c r="U120" s="44"/>
      <c r="V120" s="44"/>
      <c r="W120" s="1"/>
      <c r="X120" s="1"/>
      <c r="Y120" s="1"/>
      <c r="Z120" s="1"/>
    </row>
    <row r="121" spans="1:26" ht="20" customHeight="1" x14ac:dyDescent="0.15">
      <c r="A121" s="1"/>
      <c r="B121" s="1"/>
      <c r="C121" s="46"/>
      <c r="D121" s="1"/>
      <c r="E121" s="1"/>
      <c r="F121" s="18"/>
      <c r="G121" s="18"/>
      <c r="H121" s="18"/>
      <c r="I121" s="1"/>
      <c r="J121" s="1"/>
      <c r="K121" s="46"/>
      <c r="L121" s="44"/>
      <c r="M121" s="47"/>
      <c r="N121" s="44"/>
      <c r="O121" s="44"/>
      <c r="P121" s="44"/>
      <c r="Q121" s="44"/>
      <c r="R121" s="44"/>
      <c r="S121" s="47"/>
      <c r="T121" s="44"/>
      <c r="U121" s="44"/>
      <c r="V121" s="44"/>
      <c r="W121" s="1"/>
      <c r="X121" s="1"/>
      <c r="Y121" s="1"/>
      <c r="Z121" s="1"/>
    </row>
    <row r="122" spans="1:26" ht="20" customHeight="1" x14ac:dyDescent="0.15">
      <c r="A122" s="1"/>
      <c r="B122" s="1"/>
      <c r="C122" s="46"/>
      <c r="D122" s="1"/>
      <c r="E122" s="1"/>
      <c r="F122" s="18"/>
      <c r="G122" s="18"/>
      <c r="H122" s="18"/>
      <c r="I122" s="1"/>
      <c r="J122" s="1"/>
      <c r="K122" s="46"/>
      <c r="L122" s="44"/>
      <c r="M122" s="47"/>
      <c r="N122" s="44"/>
      <c r="O122" s="44"/>
      <c r="P122" s="44"/>
      <c r="Q122" s="44"/>
      <c r="R122" s="44"/>
      <c r="S122" s="47"/>
      <c r="T122" s="44"/>
      <c r="U122" s="44"/>
      <c r="V122" s="44"/>
      <c r="W122" s="1"/>
      <c r="X122" s="1"/>
      <c r="Y122" s="1"/>
      <c r="Z122" s="1"/>
    </row>
    <row r="123" spans="1:26" ht="20" customHeight="1" x14ac:dyDescent="0.15">
      <c r="A123" s="1"/>
      <c r="B123" s="1"/>
      <c r="C123" s="46"/>
      <c r="D123" s="1"/>
      <c r="E123" s="1"/>
      <c r="F123" s="18"/>
      <c r="G123" s="18"/>
      <c r="H123" s="18"/>
      <c r="I123" s="1"/>
      <c r="J123" s="1"/>
      <c r="K123" s="46"/>
      <c r="L123" s="44"/>
      <c r="M123" s="47"/>
      <c r="N123" s="44"/>
      <c r="O123" s="44"/>
      <c r="P123" s="44"/>
      <c r="Q123" s="44"/>
      <c r="R123" s="44"/>
      <c r="S123" s="47"/>
      <c r="T123" s="44"/>
      <c r="U123" s="44"/>
      <c r="V123" s="44"/>
      <c r="W123" s="1"/>
      <c r="X123" s="1"/>
      <c r="Y123" s="1"/>
      <c r="Z123" s="1"/>
    </row>
    <row r="124" spans="1:26" ht="20" customHeight="1" x14ac:dyDescent="0.15">
      <c r="A124" s="1"/>
      <c r="B124" s="1"/>
      <c r="C124" s="46"/>
      <c r="D124" s="1"/>
      <c r="E124" s="1"/>
      <c r="F124" s="18"/>
      <c r="G124" s="18"/>
      <c r="H124" s="18"/>
      <c r="I124" s="1"/>
      <c r="J124" s="1"/>
      <c r="K124" s="46"/>
      <c r="L124" s="44"/>
      <c r="M124" s="47"/>
      <c r="N124" s="44"/>
      <c r="O124" s="44"/>
      <c r="P124" s="44"/>
      <c r="Q124" s="44"/>
      <c r="R124" s="44"/>
      <c r="S124" s="47"/>
      <c r="T124" s="44"/>
      <c r="U124" s="44"/>
      <c r="V124" s="44"/>
      <c r="W124" s="1"/>
      <c r="X124" s="1"/>
      <c r="Y124" s="1"/>
      <c r="Z124" s="1"/>
    </row>
    <row r="125" spans="1:26" ht="20" customHeight="1" x14ac:dyDescent="0.15">
      <c r="A125" s="1"/>
      <c r="B125" s="1"/>
      <c r="C125" s="46"/>
      <c r="D125" s="1"/>
      <c r="E125" s="1"/>
      <c r="F125" s="18"/>
      <c r="G125" s="18"/>
      <c r="H125" s="18"/>
      <c r="I125" s="1"/>
      <c r="J125" s="1"/>
      <c r="K125" s="46"/>
      <c r="L125" s="44"/>
      <c r="M125" s="47"/>
      <c r="N125" s="44"/>
      <c r="O125" s="44"/>
      <c r="P125" s="44"/>
      <c r="Q125" s="44"/>
      <c r="R125" s="44"/>
      <c r="S125" s="47"/>
      <c r="T125" s="44"/>
      <c r="U125" s="44"/>
      <c r="V125" s="44"/>
      <c r="W125" s="1"/>
      <c r="X125" s="1"/>
      <c r="Y125" s="1"/>
      <c r="Z125" s="1"/>
    </row>
    <row r="126" spans="1:26" ht="20" customHeight="1" x14ac:dyDescent="0.15">
      <c r="A126" s="1"/>
      <c r="B126" s="1"/>
      <c r="C126" s="46"/>
      <c r="D126" s="1"/>
      <c r="E126" s="1"/>
      <c r="F126" s="18"/>
      <c r="G126" s="18"/>
      <c r="H126" s="18"/>
      <c r="I126" s="1"/>
      <c r="J126" s="1"/>
      <c r="K126" s="46"/>
      <c r="L126" s="44"/>
      <c r="M126" s="47"/>
      <c r="N126" s="44"/>
      <c r="O126" s="44"/>
      <c r="P126" s="44"/>
      <c r="Q126" s="44"/>
      <c r="R126" s="44"/>
      <c r="S126" s="47"/>
      <c r="T126" s="44"/>
      <c r="U126" s="44"/>
      <c r="V126" s="44"/>
      <c r="W126" s="1"/>
      <c r="X126" s="1"/>
      <c r="Y126" s="1"/>
      <c r="Z126" s="1"/>
    </row>
    <row r="127" spans="1:26" ht="20" customHeight="1" x14ac:dyDescent="0.15">
      <c r="A127" s="1"/>
      <c r="B127" s="1"/>
      <c r="C127" s="46"/>
      <c r="D127" s="1"/>
      <c r="E127" s="1"/>
      <c r="F127" s="18"/>
      <c r="G127" s="18"/>
      <c r="H127" s="18"/>
      <c r="I127" s="1"/>
      <c r="J127" s="1"/>
      <c r="K127" s="46"/>
      <c r="L127" s="44"/>
      <c r="M127" s="47"/>
      <c r="N127" s="44"/>
      <c r="O127" s="44"/>
      <c r="P127" s="44"/>
      <c r="Q127" s="44"/>
      <c r="R127" s="44"/>
      <c r="S127" s="47"/>
      <c r="T127" s="44"/>
      <c r="U127" s="44"/>
      <c r="V127" s="44"/>
      <c r="W127" s="1"/>
      <c r="X127" s="1"/>
      <c r="Y127" s="1"/>
      <c r="Z127" s="1"/>
    </row>
    <row r="128" spans="1:26" ht="20" customHeight="1" x14ac:dyDescent="0.15">
      <c r="A128" s="1"/>
      <c r="B128" s="1"/>
      <c r="C128" s="46"/>
      <c r="D128" s="1"/>
      <c r="E128" s="1"/>
      <c r="F128" s="18"/>
      <c r="G128" s="18"/>
      <c r="H128" s="18"/>
      <c r="I128" s="1"/>
      <c r="J128" s="1"/>
      <c r="K128" s="46"/>
      <c r="L128" s="44"/>
      <c r="M128" s="47"/>
      <c r="N128" s="44"/>
      <c r="O128" s="44"/>
      <c r="P128" s="44"/>
      <c r="Q128" s="44"/>
      <c r="R128" s="44"/>
      <c r="S128" s="47"/>
      <c r="T128" s="44"/>
      <c r="U128" s="44"/>
      <c r="V128" s="44"/>
      <c r="W128" s="1"/>
      <c r="X128" s="1"/>
      <c r="Y128" s="1"/>
      <c r="Z128" s="1"/>
    </row>
    <row r="129" spans="1:26" ht="20" customHeight="1" x14ac:dyDescent="0.15">
      <c r="A129" s="1"/>
      <c r="B129" s="1"/>
      <c r="C129" s="46"/>
      <c r="D129" s="1"/>
      <c r="E129" s="1"/>
      <c r="F129" s="18"/>
      <c r="G129" s="18"/>
      <c r="H129" s="18"/>
      <c r="I129" s="1"/>
      <c r="J129" s="1"/>
      <c r="K129" s="46"/>
      <c r="L129" s="44"/>
      <c r="M129" s="47"/>
      <c r="N129" s="44"/>
      <c r="O129" s="44"/>
      <c r="P129" s="44"/>
      <c r="Q129" s="44"/>
      <c r="R129" s="44"/>
      <c r="S129" s="47"/>
      <c r="T129" s="44"/>
      <c r="U129" s="44"/>
      <c r="V129" s="44"/>
      <c r="W129" s="1"/>
      <c r="X129" s="1"/>
      <c r="Y129" s="1"/>
      <c r="Z129" s="1"/>
    </row>
    <row r="130" spans="1:26" ht="20" customHeight="1" x14ac:dyDescent="0.15">
      <c r="A130" s="1"/>
      <c r="B130" s="1"/>
      <c r="C130" s="46"/>
      <c r="D130" s="1"/>
      <c r="E130" s="1"/>
      <c r="F130" s="18"/>
      <c r="G130" s="18"/>
      <c r="H130" s="18"/>
      <c r="I130" s="1"/>
      <c r="J130" s="1"/>
      <c r="K130" s="46"/>
      <c r="L130" s="44"/>
      <c r="M130" s="47"/>
      <c r="N130" s="44"/>
      <c r="O130" s="44"/>
      <c r="P130" s="44"/>
      <c r="Q130" s="44"/>
      <c r="R130" s="44"/>
      <c r="S130" s="47"/>
      <c r="T130" s="44"/>
      <c r="U130" s="44"/>
      <c r="V130" s="44"/>
      <c r="W130" s="1"/>
      <c r="X130" s="1"/>
      <c r="Y130" s="1"/>
      <c r="Z130" s="1"/>
    </row>
    <row r="131" spans="1:26" ht="20" customHeight="1" x14ac:dyDescent="0.15">
      <c r="A131" s="1"/>
      <c r="B131" s="1"/>
      <c r="C131" s="46"/>
      <c r="D131" s="1"/>
      <c r="E131" s="1"/>
      <c r="F131" s="18"/>
      <c r="G131" s="18"/>
      <c r="H131" s="18"/>
      <c r="I131" s="1"/>
      <c r="J131" s="1"/>
      <c r="K131" s="46"/>
      <c r="L131" s="44"/>
      <c r="M131" s="47"/>
      <c r="N131" s="44"/>
      <c r="O131" s="44"/>
      <c r="P131" s="44"/>
      <c r="Q131" s="44"/>
      <c r="R131" s="44"/>
      <c r="S131" s="47"/>
      <c r="T131" s="44"/>
      <c r="U131" s="44"/>
      <c r="V131" s="44"/>
      <c r="W131" s="1"/>
      <c r="X131" s="1"/>
      <c r="Y131" s="1"/>
      <c r="Z131" s="1"/>
    </row>
    <row r="132" spans="1:26" ht="20" customHeight="1" x14ac:dyDescent="0.15">
      <c r="A132" s="1"/>
      <c r="B132" s="1"/>
      <c r="C132" s="46"/>
      <c r="D132" s="1"/>
      <c r="E132" s="1"/>
      <c r="F132" s="18"/>
      <c r="G132" s="18"/>
      <c r="H132" s="18"/>
      <c r="I132" s="1"/>
      <c r="J132" s="1"/>
      <c r="K132" s="46"/>
      <c r="L132" s="44"/>
      <c r="M132" s="47"/>
      <c r="N132" s="44"/>
      <c r="O132" s="44"/>
      <c r="P132" s="44"/>
      <c r="Q132" s="44"/>
      <c r="R132" s="44"/>
      <c r="S132" s="47"/>
      <c r="T132" s="44"/>
      <c r="U132" s="44"/>
      <c r="V132" s="44"/>
      <c r="W132" s="1"/>
      <c r="X132" s="1"/>
      <c r="Y132" s="1"/>
      <c r="Z132" s="1"/>
    </row>
    <row r="133" spans="1:26" ht="20" customHeight="1" x14ac:dyDescent="0.15">
      <c r="A133" s="1"/>
      <c r="B133" s="1"/>
      <c r="C133" s="46"/>
      <c r="D133" s="1"/>
      <c r="E133" s="1"/>
      <c r="F133" s="18"/>
      <c r="G133" s="18"/>
      <c r="H133" s="18"/>
      <c r="I133" s="1"/>
      <c r="J133" s="1"/>
      <c r="K133" s="46"/>
      <c r="L133" s="44"/>
      <c r="M133" s="47"/>
      <c r="N133" s="44"/>
      <c r="O133" s="44"/>
      <c r="P133" s="44"/>
      <c r="Q133" s="44"/>
      <c r="R133" s="44"/>
      <c r="S133" s="47"/>
      <c r="T133" s="44"/>
      <c r="U133" s="44"/>
      <c r="V133" s="44"/>
      <c r="W133" s="1"/>
      <c r="X133" s="1"/>
      <c r="Y133" s="1"/>
      <c r="Z133" s="1"/>
    </row>
    <row r="134" spans="1:26" ht="20" customHeight="1" x14ac:dyDescent="0.15">
      <c r="A134" s="1"/>
      <c r="B134" s="1"/>
      <c r="C134" s="46"/>
      <c r="D134" s="1"/>
      <c r="E134" s="1"/>
      <c r="F134" s="18"/>
      <c r="G134" s="18"/>
      <c r="H134" s="18"/>
      <c r="I134" s="1"/>
      <c r="J134" s="1"/>
      <c r="K134" s="46"/>
      <c r="L134" s="44"/>
      <c r="M134" s="47"/>
      <c r="N134" s="44"/>
      <c r="O134" s="44"/>
      <c r="P134" s="44"/>
      <c r="Q134" s="44"/>
      <c r="R134" s="44"/>
      <c r="S134" s="47"/>
      <c r="T134" s="44"/>
      <c r="U134" s="44"/>
      <c r="V134" s="44"/>
      <c r="W134" s="1"/>
      <c r="X134" s="1"/>
      <c r="Y134" s="1"/>
      <c r="Z134" s="1"/>
    </row>
    <row r="135" spans="1:26" ht="20" customHeight="1" x14ac:dyDescent="0.15">
      <c r="A135" s="1"/>
      <c r="B135" s="1"/>
      <c r="C135" s="46"/>
      <c r="D135" s="1"/>
      <c r="E135" s="1"/>
      <c r="F135" s="18"/>
      <c r="G135" s="18"/>
      <c r="H135" s="18"/>
      <c r="I135" s="1"/>
      <c r="J135" s="1"/>
      <c r="K135" s="46"/>
      <c r="L135" s="44"/>
      <c r="M135" s="47"/>
      <c r="N135" s="44"/>
      <c r="O135" s="44"/>
      <c r="P135" s="44"/>
      <c r="Q135" s="44"/>
      <c r="R135" s="44"/>
      <c r="S135" s="47"/>
      <c r="T135" s="44"/>
      <c r="U135" s="44"/>
      <c r="V135" s="44"/>
      <c r="W135" s="1"/>
      <c r="X135" s="1"/>
      <c r="Y135" s="1"/>
      <c r="Z135" s="1"/>
    </row>
    <row r="136" spans="1:26" ht="20" customHeight="1" x14ac:dyDescent="0.15">
      <c r="A136" s="1"/>
      <c r="B136" s="1"/>
      <c r="C136" s="46"/>
      <c r="D136" s="1"/>
      <c r="E136" s="1"/>
      <c r="F136" s="18"/>
      <c r="G136" s="18"/>
      <c r="H136" s="18"/>
      <c r="I136" s="1"/>
      <c r="J136" s="1"/>
      <c r="K136" s="46"/>
      <c r="L136" s="44"/>
      <c r="M136" s="47"/>
      <c r="N136" s="44"/>
      <c r="O136" s="44"/>
      <c r="P136" s="44"/>
      <c r="Q136" s="44"/>
      <c r="R136" s="44"/>
      <c r="S136" s="47"/>
      <c r="T136" s="44"/>
      <c r="U136" s="44"/>
      <c r="V136" s="44"/>
      <c r="W136" s="1"/>
      <c r="X136" s="1"/>
      <c r="Y136" s="1"/>
      <c r="Z136" s="1"/>
    </row>
    <row r="137" spans="1:26" ht="20" customHeight="1" x14ac:dyDescent="0.15">
      <c r="A137" s="1"/>
      <c r="B137" s="1"/>
      <c r="C137" s="46"/>
      <c r="D137" s="1"/>
      <c r="E137" s="1"/>
      <c r="F137" s="18"/>
      <c r="G137" s="18"/>
      <c r="H137" s="18"/>
      <c r="I137" s="1"/>
      <c r="J137" s="1"/>
      <c r="K137" s="46"/>
      <c r="L137" s="44"/>
      <c r="M137" s="47"/>
      <c r="N137" s="44"/>
      <c r="O137" s="44"/>
      <c r="P137" s="44"/>
      <c r="Q137" s="44"/>
      <c r="R137" s="44"/>
      <c r="S137" s="47"/>
      <c r="T137" s="44"/>
      <c r="U137" s="44"/>
      <c r="V137" s="44"/>
      <c r="W137" s="1"/>
      <c r="X137" s="1"/>
      <c r="Y137" s="1"/>
      <c r="Z137" s="1"/>
    </row>
    <row r="138" spans="1:26" ht="20" customHeight="1" x14ac:dyDescent="0.15">
      <c r="A138" s="1"/>
      <c r="B138" s="1"/>
      <c r="C138" s="46"/>
      <c r="D138" s="1"/>
      <c r="E138" s="1"/>
      <c r="F138" s="18"/>
      <c r="G138" s="18"/>
      <c r="H138" s="18"/>
      <c r="I138" s="1"/>
      <c r="J138" s="1"/>
      <c r="K138" s="46"/>
      <c r="L138" s="44"/>
      <c r="M138" s="47"/>
      <c r="N138" s="44"/>
      <c r="O138" s="44"/>
      <c r="P138" s="44"/>
      <c r="Q138" s="44"/>
      <c r="R138" s="44"/>
      <c r="S138" s="47"/>
      <c r="T138" s="44"/>
      <c r="U138" s="44"/>
      <c r="V138" s="44"/>
      <c r="W138" s="1"/>
      <c r="X138" s="1"/>
      <c r="Y138" s="1"/>
      <c r="Z138" s="1"/>
    </row>
    <row r="139" spans="1:26" ht="20" customHeight="1" x14ac:dyDescent="0.15">
      <c r="A139" s="1"/>
      <c r="B139" s="1"/>
      <c r="C139" s="46"/>
      <c r="D139" s="1"/>
      <c r="E139" s="1"/>
      <c r="F139" s="18"/>
      <c r="G139" s="18"/>
      <c r="H139" s="18"/>
      <c r="I139" s="1"/>
      <c r="J139" s="1"/>
      <c r="K139" s="46"/>
      <c r="L139" s="44"/>
      <c r="M139" s="47"/>
      <c r="N139" s="44"/>
      <c r="O139" s="44"/>
      <c r="P139" s="44"/>
      <c r="Q139" s="44"/>
      <c r="R139" s="44"/>
      <c r="S139" s="47"/>
      <c r="T139" s="44"/>
      <c r="U139" s="44"/>
      <c r="V139" s="44"/>
      <c r="W139" s="1"/>
      <c r="X139" s="1"/>
      <c r="Y139" s="1"/>
      <c r="Z139" s="1"/>
    </row>
    <row r="140" spans="1:26" ht="20" customHeight="1" x14ac:dyDescent="0.15">
      <c r="A140" s="1"/>
      <c r="B140" s="1"/>
      <c r="C140" s="46"/>
      <c r="D140" s="1"/>
      <c r="E140" s="1"/>
      <c r="F140" s="18"/>
      <c r="G140" s="18"/>
      <c r="H140" s="18"/>
      <c r="I140" s="1"/>
      <c r="J140" s="1"/>
      <c r="K140" s="46"/>
      <c r="L140" s="44"/>
      <c r="M140" s="47"/>
      <c r="N140" s="44"/>
      <c r="O140" s="44"/>
      <c r="P140" s="44"/>
      <c r="Q140" s="44"/>
      <c r="R140" s="44"/>
      <c r="S140" s="47"/>
      <c r="T140" s="44"/>
      <c r="U140" s="44"/>
      <c r="V140" s="44"/>
      <c r="W140" s="1"/>
      <c r="X140" s="1"/>
      <c r="Y140" s="1"/>
      <c r="Z140" s="1"/>
    </row>
    <row r="141" spans="1:26" ht="20" customHeight="1" x14ac:dyDescent="0.15">
      <c r="A141" s="1"/>
      <c r="B141" s="1"/>
      <c r="C141" s="46"/>
      <c r="D141" s="1"/>
      <c r="E141" s="1"/>
      <c r="F141" s="18"/>
      <c r="G141" s="18"/>
      <c r="H141" s="18"/>
      <c r="I141" s="1"/>
      <c r="J141" s="1"/>
      <c r="K141" s="46"/>
      <c r="L141" s="44"/>
      <c r="M141" s="47"/>
      <c r="N141" s="44"/>
      <c r="O141" s="44"/>
      <c r="P141" s="44"/>
      <c r="Q141" s="44"/>
      <c r="R141" s="44"/>
      <c r="S141" s="47"/>
      <c r="T141" s="44"/>
      <c r="U141" s="44"/>
      <c r="V141" s="44"/>
      <c r="W141" s="1"/>
      <c r="X141" s="1"/>
      <c r="Y141" s="1"/>
      <c r="Z141" s="1"/>
    </row>
    <row r="142" spans="1:26" ht="20" customHeight="1" x14ac:dyDescent="0.15">
      <c r="A142" s="1"/>
      <c r="B142" s="1"/>
      <c r="C142" s="46"/>
      <c r="D142" s="1"/>
      <c r="E142" s="1"/>
      <c r="F142" s="18"/>
      <c r="G142" s="18"/>
      <c r="H142" s="18"/>
      <c r="I142" s="1"/>
      <c r="J142" s="1"/>
      <c r="K142" s="46"/>
      <c r="L142" s="44"/>
      <c r="M142" s="47"/>
      <c r="N142" s="44"/>
      <c r="O142" s="44"/>
      <c r="P142" s="44"/>
      <c r="Q142" s="44"/>
      <c r="R142" s="44"/>
      <c r="S142" s="47"/>
      <c r="T142" s="44"/>
      <c r="U142" s="44"/>
      <c r="V142" s="44"/>
      <c r="W142" s="1"/>
      <c r="X142" s="1"/>
      <c r="Y142" s="1"/>
      <c r="Z142" s="1"/>
    </row>
    <row r="143" spans="1:26" ht="20" customHeight="1" x14ac:dyDescent="0.15">
      <c r="A143" s="1"/>
      <c r="B143" s="1"/>
      <c r="C143" s="46"/>
      <c r="D143" s="1"/>
      <c r="E143" s="1"/>
      <c r="F143" s="18"/>
      <c r="G143" s="18"/>
      <c r="H143" s="18"/>
      <c r="I143" s="1"/>
      <c r="J143" s="1"/>
      <c r="K143" s="46"/>
      <c r="L143" s="44"/>
      <c r="M143" s="47"/>
      <c r="N143" s="44"/>
      <c r="O143" s="44"/>
      <c r="P143" s="44"/>
      <c r="Q143" s="44"/>
      <c r="R143" s="44"/>
      <c r="S143" s="47"/>
      <c r="T143" s="44"/>
      <c r="U143" s="44"/>
      <c r="V143" s="44"/>
      <c r="W143" s="1"/>
      <c r="X143" s="1"/>
      <c r="Y143" s="1"/>
      <c r="Z143" s="1"/>
    </row>
    <row r="144" spans="1:26" ht="20" customHeight="1" x14ac:dyDescent="0.15">
      <c r="A144" s="1"/>
      <c r="B144" s="1"/>
      <c r="C144" s="46"/>
      <c r="D144" s="1"/>
      <c r="E144" s="1"/>
      <c r="F144" s="18"/>
      <c r="G144" s="18"/>
      <c r="H144" s="18"/>
      <c r="I144" s="1"/>
      <c r="J144" s="1"/>
      <c r="K144" s="46"/>
      <c r="L144" s="44"/>
      <c r="M144" s="47"/>
      <c r="N144" s="44"/>
      <c r="O144" s="44"/>
      <c r="P144" s="44"/>
      <c r="Q144" s="44"/>
      <c r="R144" s="44"/>
      <c r="S144" s="47"/>
      <c r="T144" s="44"/>
      <c r="U144" s="44"/>
      <c r="V144" s="44"/>
      <c r="W144" s="1"/>
      <c r="X144" s="1"/>
      <c r="Y144" s="1"/>
      <c r="Z144" s="1"/>
    </row>
    <row r="145" spans="1:26" ht="20" customHeight="1" x14ac:dyDescent="0.15">
      <c r="A145" s="1"/>
      <c r="B145" s="1"/>
      <c r="C145" s="46"/>
      <c r="D145" s="1"/>
      <c r="E145" s="1"/>
      <c r="F145" s="18"/>
      <c r="G145" s="18"/>
      <c r="H145" s="18"/>
      <c r="I145" s="1"/>
      <c r="J145" s="1"/>
      <c r="K145" s="46"/>
      <c r="L145" s="44"/>
      <c r="M145" s="47"/>
      <c r="N145" s="44"/>
      <c r="O145" s="44"/>
      <c r="P145" s="44"/>
      <c r="Q145" s="44"/>
      <c r="R145" s="44"/>
      <c r="S145" s="47"/>
      <c r="T145" s="44"/>
      <c r="U145" s="44"/>
      <c r="V145" s="44"/>
      <c r="W145" s="1"/>
      <c r="X145" s="1"/>
      <c r="Y145" s="1"/>
      <c r="Z145" s="1"/>
    </row>
    <row r="146" spans="1:26" ht="20" customHeight="1" x14ac:dyDescent="0.15">
      <c r="A146" s="1"/>
      <c r="B146" s="1"/>
      <c r="C146" s="46"/>
      <c r="D146" s="1"/>
      <c r="E146" s="1"/>
      <c r="F146" s="18"/>
      <c r="G146" s="18"/>
      <c r="H146" s="18"/>
      <c r="I146" s="1"/>
      <c r="J146" s="1"/>
      <c r="K146" s="46"/>
      <c r="L146" s="44"/>
      <c r="M146" s="47"/>
      <c r="N146" s="44"/>
      <c r="O146" s="44"/>
      <c r="P146" s="44"/>
      <c r="Q146" s="44"/>
      <c r="R146" s="44"/>
      <c r="S146" s="47"/>
      <c r="T146" s="44"/>
      <c r="U146" s="44"/>
      <c r="V146" s="44"/>
      <c r="W146" s="1"/>
      <c r="X146" s="1"/>
      <c r="Y146" s="1"/>
      <c r="Z146" s="1"/>
    </row>
    <row r="147" spans="1:26" ht="20" customHeight="1" x14ac:dyDescent="0.15">
      <c r="A147" s="1"/>
      <c r="B147" s="1"/>
      <c r="C147" s="46"/>
      <c r="D147" s="1"/>
      <c r="E147" s="1"/>
      <c r="F147" s="18"/>
      <c r="G147" s="18"/>
      <c r="H147" s="18"/>
      <c r="I147" s="1"/>
      <c r="J147" s="1"/>
      <c r="K147" s="46"/>
      <c r="L147" s="44"/>
      <c r="M147" s="47"/>
      <c r="N147" s="44"/>
      <c r="O147" s="44"/>
      <c r="P147" s="44"/>
      <c r="Q147" s="44"/>
      <c r="R147" s="44"/>
      <c r="S147" s="47"/>
      <c r="T147" s="44"/>
      <c r="U147" s="44"/>
      <c r="V147" s="44"/>
      <c r="W147" s="1"/>
      <c r="X147" s="1"/>
      <c r="Y147" s="1"/>
      <c r="Z147" s="1"/>
    </row>
    <row r="148" spans="1:26" ht="20" customHeight="1" x14ac:dyDescent="0.15">
      <c r="A148" s="1"/>
      <c r="B148" s="1"/>
      <c r="C148" s="46"/>
      <c r="D148" s="1"/>
      <c r="E148" s="1"/>
      <c r="F148" s="18"/>
      <c r="G148" s="18"/>
      <c r="H148" s="18"/>
      <c r="I148" s="1"/>
      <c r="J148" s="1"/>
      <c r="K148" s="46"/>
      <c r="L148" s="44"/>
      <c r="M148" s="47"/>
      <c r="N148" s="44"/>
      <c r="O148" s="44"/>
      <c r="P148" s="44"/>
      <c r="Q148" s="44"/>
      <c r="R148" s="44"/>
      <c r="S148" s="47"/>
      <c r="T148" s="44"/>
      <c r="U148" s="44"/>
      <c r="V148" s="44"/>
      <c r="W148" s="1"/>
      <c r="X148" s="1"/>
      <c r="Y148" s="1"/>
      <c r="Z148" s="1"/>
    </row>
    <row r="149" spans="1:26" ht="20" customHeight="1" x14ac:dyDescent="0.15">
      <c r="A149" s="1"/>
      <c r="B149" s="1"/>
      <c r="C149" s="46"/>
      <c r="D149" s="1"/>
      <c r="E149" s="1"/>
      <c r="F149" s="18"/>
      <c r="G149" s="18"/>
      <c r="H149" s="18"/>
      <c r="I149" s="1"/>
      <c r="J149" s="1"/>
      <c r="K149" s="46"/>
      <c r="L149" s="44"/>
      <c r="M149" s="47"/>
      <c r="N149" s="44"/>
      <c r="O149" s="44"/>
      <c r="P149" s="44"/>
      <c r="Q149" s="44"/>
      <c r="R149" s="44"/>
      <c r="S149" s="47"/>
      <c r="T149" s="44"/>
      <c r="U149" s="44"/>
      <c r="V149" s="44"/>
      <c r="W149" s="1"/>
      <c r="X149" s="1"/>
      <c r="Y149" s="1"/>
      <c r="Z149" s="1"/>
    </row>
    <row r="150" spans="1:26" ht="20" customHeight="1" x14ac:dyDescent="0.15">
      <c r="A150" s="1"/>
      <c r="B150" s="1"/>
      <c r="C150" s="46"/>
      <c r="D150" s="1"/>
      <c r="E150" s="1"/>
      <c r="F150" s="18"/>
      <c r="G150" s="18"/>
      <c r="H150" s="18"/>
      <c r="I150" s="1"/>
      <c r="J150" s="1"/>
      <c r="K150" s="46"/>
      <c r="L150" s="44"/>
      <c r="M150" s="47"/>
      <c r="N150" s="44"/>
      <c r="O150" s="44"/>
      <c r="P150" s="44"/>
      <c r="Q150" s="44"/>
      <c r="R150" s="44"/>
      <c r="S150" s="47"/>
      <c r="T150" s="44"/>
      <c r="U150" s="44"/>
      <c r="V150" s="44"/>
      <c r="W150" s="1"/>
      <c r="X150" s="1"/>
      <c r="Y150" s="1"/>
      <c r="Z150" s="1"/>
    </row>
    <row r="151" spans="1:26" ht="20" customHeight="1" x14ac:dyDescent="0.15">
      <c r="A151" s="1"/>
      <c r="B151" s="1"/>
      <c r="C151" s="46"/>
      <c r="D151" s="1"/>
      <c r="E151" s="1"/>
      <c r="F151" s="18"/>
      <c r="G151" s="18"/>
      <c r="H151" s="18"/>
      <c r="I151" s="1"/>
      <c r="J151" s="1"/>
      <c r="K151" s="46"/>
      <c r="L151" s="44"/>
      <c r="M151" s="47"/>
      <c r="N151" s="44"/>
      <c r="O151" s="44"/>
      <c r="P151" s="44"/>
      <c r="Q151" s="44"/>
      <c r="R151" s="44"/>
      <c r="S151" s="47"/>
      <c r="T151" s="44"/>
      <c r="U151" s="44"/>
      <c r="V151" s="44"/>
      <c r="W151" s="1"/>
      <c r="X151" s="1"/>
      <c r="Y151" s="1"/>
      <c r="Z151" s="1"/>
    </row>
    <row r="152" spans="1:26" ht="20" customHeight="1" x14ac:dyDescent="0.15">
      <c r="A152" s="1"/>
      <c r="B152" s="1"/>
      <c r="C152" s="46"/>
      <c r="D152" s="1"/>
      <c r="E152" s="1"/>
      <c r="F152" s="18"/>
      <c r="G152" s="18"/>
      <c r="H152" s="18"/>
      <c r="I152" s="1"/>
      <c r="J152" s="1"/>
      <c r="K152" s="46"/>
      <c r="L152" s="44"/>
      <c r="M152" s="47"/>
      <c r="N152" s="44"/>
      <c r="O152" s="44"/>
      <c r="P152" s="44"/>
      <c r="Q152" s="44"/>
      <c r="R152" s="44"/>
      <c r="S152" s="47"/>
      <c r="T152" s="44"/>
      <c r="U152" s="44"/>
      <c r="V152" s="44"/>
      <c r="W152" s="1"/>
      <c r="X152" s="1"/>
      <c r="Y152" s="1"/>
      <c r="Z152" s="1"/>
    </row>
    <row r="153" spans="1:26" ht="20" customHeight="1" x14ac:dyDescent="0.15">
      <c r="A153" s="1"/>
      <c r="B153" s="1"/>
      <c r="C153" s="46"/>
      <c r="D153" s="1"/>
      <c r="E153" s="1"/>
      <c r="F153" s="18"/>
      <c r="G153" s="18"/>
      <c r="H153" s="18"/>
      <c r="I153" s="1"/>
      <c r="J153" s="1"/>
      <c r="K153" s="46"/>
      <c r="L153" s="44"/>
      <c r="M153" s="47"/>
      <c r="N153" s="44"/>
      <c r="O153" s="44"/>
      <c r="P153" s="44"/>
      <c r="Q153" s="44"/>
      <c r="R153" s="44"/>
      <c r="S153" s="47"/>
      <c r="T153" s="44"/>
      <c r="U153" s="44"/>
      <c r="V153" s="44"/>
      <c r="W153" s="1"/>
      <c r="X153" s="1"/>
      <c r="Y153" s="1"/>
      <c r="Z153" s="1"/>
    </row>
    <row r="154" spans="1:26" ht="20" customHeight="1" x14ac:dyDescent="0.15">
      <c r="A154" s="1"/>
      <c r="B154" s="1"/>
      <c r="C154" s="46"/>
      <c r="D154" s="1"/>
      <c r="E154" s="1"/>
      <c r="F154" s="18"/>
      <c r="G154" s="18"/>
      <c r="H154" s="18"/>
      <c r="I154" s="1"/>
      <c r="J154" s="1"/>
      <c r="K154" s="46"/>
      <c r="L154" s="44"/>
      <c r="M154" s="47"/>
      <c r="N154" s="44"/>
      <c r="O154" s="44"/>
      <c r="P154" s="44"/>
      <c r="Q154" s="44"/>
      <c r="R154" s="44"/>
      <c r="S154" s="47"/>
      <c r="T154" s="44"/>
      <c r="U154" s="44"/>
      <c r="V154" s="44"/>
      <c r="W154" s="1"/>
      <c r="X154" s="1"/>
      <c r="Y154" s="1"/>
      <c r="Z154" s="1"/>
    </row>
    <row r="155" spans="1:26" ht="20" customHeight="1" x14ac:dyDescent="0.15">
      <c r="A155" s="1"/>
      <c r="B155" s="1"/>
      <c r="C155" s="46"/>
      <c r="D155" s="1"/>
      <c r="E155" s="1"/>
      <c r="F155" s="18"/>
      <c r="G155" s="18"/>
      <c r="H155" s="18"/>
      <c r="I155" s="1"/>
      <c r="J155" s="1"/>
      <c r="K155" s="46"/>
      <c r="L155" s="44"/>
      <c r="M155" s="47"/>
      <c r="N155" s="44"/>
      <c r="O155" s="44"/>
      <c r="P155" s="44"/>
      <c r="Q155" s="44"/>
      <c r="R155" s="44"/>
      <c r="S155" s="47"/>
      <c r="T155" s="44"/>
      <c r="U155" s="44"/>
      <c r="V155" s="44"/>
      <c r="W155" s="1"/>
      <c r="X155" s="1"/>
      <c r="Y155" s="1"/>
      <c r="Z155" s="1"/>
    </row>
    <row r="156" spans="1:26" ht="20" customHeight="1" x14ac:dyDescent="0.15">
      <c r="A156" s="1"/>
      <c r="B156" s="1"/>
      <c r="C156" s="46"/>
      <c r="D156" s="1"/>
      <c r="E156" s="1"/>
      <c r="F156" s="18"/>
      <c r="G156" s="18"/>
      <c r="H156" s="18"/>
      <c r="I156" s="1"/>
      <c r="J156" s="1"/>
      <c r="K156" s="46"/>
      <c r="L156" s="44"/>
      <c r="M156" s="47"/>
      <c r="N156" s="44"/>
      <c r="O156" s="44"/>
      <c r="P156" s="44"/>
      <c r="Q156" s="44"/>
      <c r="R156" s="44"/>
      <c r="S156" s="47"/>
      <c r="T156" s="44"/>
      <c r="U156" s="44"/>
      <c r="V156" s="44"/>
      <c r="W156" s="1"/>
      <c r="X156" s="1"/>
      <c r="Y156" s="1"/>
      <c r="Z156" s="1"/>
    </row>
    <row r="157" spans="1:26" ht="20" customHeight="1" x14ac:dyDescent="0.15">
      <c r="A157" s="1"/>
      <c r="B157" s="1"/>
      <c r="C157" s="46"/>
      <c r="D157" s="1"/>
      <c r="E157" s="1"/>
      <c r="F157" s="18"/>
      <c r="G157" s="18"/>
      <c r="H157" s="18"/>
      <c r="I157" s="1"/>
      <c r="J157" s="1"/>
      <c r="K157" s="46"/>
      <c r="L157" s="44"/>
      <c r="M157" s="47"/>
      <c r="N157" s="44"/>
      <c r="O157" s="44"/>
      <c r="P157" s="44"/>
      <c r="Q157" s="44"/>
      <c r="R157" s="44"/>
      <c r="S157" s="47"/>
      <c r="T157" s="44"/>
      <c r="U157" s="44"/>
      <c r="V157" s="44"/>
      <c r="W157" s="1"/>
      <c r="X157" s="1"/>
      <c r="Y157" s="1"/>
      <c r="Z157" s="1"/>
    </row>
    <row r="158" spans="1:26" ht="20" customHeight="1" x14ac:dyDescent="0.15">
      <c r="A158" s="1"/>
      <c r="B158" s="1"/>
      <c r="C158" s="46"/>
      <c r="D158" s="1"/>
      <c r="E158" s="1"/>
      <c r="F158" s="18"/>
      <c r="G158" s="18"/>
      <c r="H158" s="18"/>
      <c r="I158" s="1"/>
      <c r="J158" s="1"/>
      <c r="K158" s="46"/>
      <c r="L158" s="44"/>
      <c r="M158" s="47"/>
      <c r="N158" s="44"/>
      <c r="O158" s="44"/>
      <c r="P158" s="44"/>
      <c r="Q158" s="44"/>
      <c r="R158" s="44"/>
      <c r="S158" s="47"/>
      <c r="T158" s="44"/>
      <c r="U158" s="44"/>
      <c r="V158" s="44"/>
      <c r="W158" s="1"/>
      <c r="X158" s="1"/>
      <c r="Y158" s="1"/>
      <c r="Z158" s="1"/>
    </row>
    <row r="159" spans="1:26" ht="20" customHeight="1" x14ac:dyDescent="0.15">
      <c r="A159" s="1"/>
      <c r="B159" s="1"/>
      <c r="C159" s="46"/>
      <c r="D159" s="1"/>
      <c r="E159" s="1"/>
      <c r="F159" s="18"/>
      <c r="G159" s="18"/>
      <c r="H159" s="18"/>
      <c r="I159" s="1"/>
      <c r="J159" s="1"/>
      <c r="K159" s="46"/>
      <c r="L159" s="44"/>
      <c r="M159" s="47"/>
      <c r="N159" s="44"/>
      <c r="O159" s="44"/>
      <c r="P159" s="44"/>
      <c r="Q159" s="44"/>
      <c r="R159" s="44"/>
      <c r="S159" s="47"/>
      <c r="T159" s="44"/>
      <c r="U159" s="44"/>
      <c r="V159" s="44"/>
      <c r="W159" s="1"/>
      <c r="X159" s="1"/>
      <c r="Y159" s="1"/>
      <c r="Z159" s="1"/>
    </row>
    <row r="160" spans="1:26" ht="20" customHeight="1" x14ac:dyDescent="0.15">
      <c r="A160" s="1"/>
      <c r="B160" s="1"/>
      <c r="C160" s="46"/>
      <c r="D160" s="1"/>
      <c r="E160" s="1"/>
      <c r="F160" s="18"/>
      <c r="G160" s="18"/>
      <c r="H160" s="18"/>
      <c r="I160" s="1"/>
      <c r="J160" s="1"/>
      <c r="K160" s="46"/>
      <c r="L160" s="44"/>
      <c r="M160" s="47"/>
      <c r="N160" s="44"/>
      <c r="O160" s="44"/>
      <c r="P160" s="44"/>
      <c r="Q160" s="44"/>
      <c r="R160" s="44"/>
      <c r="S160" s="47"/>
      <c r="T160" s="44"/>
      <c r="U160" s="44"/>
      <c r="V160" s="44"/>
      <c r="W160" s="1"/>
      <c r="X160" s="1"/>
      <c r="Y160" s="1"/>
      <c r="Z160" s="1"/>
    </row>
    <row r="161" spans="1:26" ht="20" customHeight="1" x14ac:dyDescent="0.15">
      <c r="A161" s="1"/>
      <c r="B161" s="1"/>
      <c r="C161" s="46"/>
      <c r="D161" s="1"/>
      <c r="E161" s="1"/>
      <c r="F161" s="18"/>
      <c r="G161" s="18"/>
      <c r="H161" s="18"/>
      <c r="I161" s="1"/>
      <c r="J161" s="1"/>
      <c r="K161" s="46"/>
      <c r="L161" s="44"/>
      <c r="M161" s="47"/>
      <c r="N161" s="44"/>
      <c r="O161" s="44"/>
      <c r="P161" s="44"/>
      <c r="Q161" s="44"/>
      <c r="R161" s="44"/>
      <c r="S161" s="47"/>
      <c r="T161" s="44"/>
      <c r="U161" s="44"/>
      <c r="V161" s="44"/>
      <c r="W161" s="1"/>
      <c r="X161" s="1"/>
      <c r="Y161" s="1"/>
      <c r="Z161" s="1"/>
    </row>
    <row r="162" spans="1:26" ht="20" customHeight="1" x14ac:dyDescent="0.15">
      <c r="A162" s="1"/>
      <c r="B162" s="1"/>
      <c r="C162" s="46"/>
      <c r="D162" s="1"/>
      <c r="E162" s="1"/>
      <c r="F162" s="18"/>
      <c r="G162" s="18"/>
      <c r="H162" s="18"/>
      <c r="I162" s="1"/>
      <c r="J162" s="1"/>
      <c r="K162" s="46"/>
      <c r="L162" s="44"/>
      <c r="M162" s="47"/>
      <c r="N162" s="44"/>
      <c r="O162" s="44"/>
      <c r="P162" s="44"/>
      <c r="Q162" s="44"/>
      <c r="R162" s="44"/>
      <c r="S162" s="47"/>
      <c r="T162" s="44"/>
      <c r="U162" s="44"/>
      <c r="V162" s="44"/>
      <c r="W162" s="1"/>
      <c r="X162" s="1"/>
      <c r="Y162" s="1"/>
      <c r="Z162" s="1"/>
    </row>
    <row r="163" spans="1:26" ht="20" customHeight="1" x14ac:dyDescent="0.15">
      <c r="A163" s="1"/>
      <c r="B163" s="1"/>
      <c r="C163" s="46"/>
      <c r="D163" s="1"/>
      <c r="E163" s="1"/>
      <c r="F163" s="18"/>
      <c r="G163" s="18"/>
      <c r="H163" s="18"/>
      <c r="I163" s="1"/>
      <c r="J163" s="1"/>
      <c r="K163" s="46"/>
      <c r="L163" s="44"/>
      <c r="M163" s="47"/>
      <c r="N163" s="44"/>
      <c r="O163" s="44"/>
      <c r="P163" s="44"/>
      <c r="Q163" s="44"/>
      <c r="R163" s="44"/>
      <c r="S163" s="47"/>
      <c r="T163" s="44"/>
      <c r="U163" s="44"/>
      <c r="V163" s="44"/>
      <c r="W163" s="1"/>
      <c r="X163" s="1"/>
      <c r="Y163" s="1"/>
      <c r="Z163" s="1"/>
    </row>
    <row r="164" spans="1:26" ht="20" customHeight="1" x14ac:dyDescent="0.15">
      <c r="A164" s="1"/>
      <c r="B164" s="1"/>
      <c r="C164" s="46"/>
      <c r="D164" s="1"/>
      <c r="E164" s="1"/>
      <c r="F164" s="18"/>
      <c r="G164" s="18"/>
      <c r="H164" s="18"/>
      <c r="I164" s="1"/>
      <c r="J164" s="1"/>
      <c r="K164" s="46"/>
      <c r="L164" s="44"/>
      <c r="M164" s="47"/>
      <c r="N164" s="44"/>
      <c r="O164" s="44"/>
      <c r="P164" s="44"/>
      <c r="Q164" s="44"/>
      <c r="R164" s="44"/>
      <c r="S164" s="47"/>
      <c r="T164" s="44"/>
      <c r="U164" s="44"/>
      <c r="V164" s="44"/>
      <c r="W164" s="1"/>
      <c r="X164" s="1"/>
      <c r="Y164" s="1"/>
      <c r="Z164" s="1"/>
    </row>
    <row r="165" spans="1:26" ht="20" customHeight="1" x14ac:dyDescent="0.15">
      <c r="A165" s="1"/>
      <c r="B165" s="1"/>
      <c r="C165" s="46"/>
      <c r="D165" s="1"/>
      <c r="E165" s="1"/>
      <c r="F165" s="18"/>
      <c r="G165" s="18"/>
      <c r="H165" s="18"/>
      <c r="I165" s="1"/>
      <c r="J165" s="1"/>
      <c r="K165" s="46"/>
      <c r="L165" s="44"/>
      <c r="M165" s="47"/>
      <c r="N165" s="44"/>
      <c r="O165" s="44"/>
      <c r="P165" s="44"/>
      <c r="Q165" s="44"/>
      <c r="R165" s="44"/>
      <c r="S165" s="47"/>
      <c r="T165" s="44"/>
      <c r="U165" s="44"/>
      <c r="V165" s="44"/>
      <c r="W165" s="1"/>
      <c r="X165" s="1"/>
      <c r="Y165" s="1"/>
      <c r="Z165" s="1"/>
    </row>
    <row r="166" spans="1:26" ht="20" customHeight="1" x14ac:dyDescent="0.15">
      <c r="A166" s="1"/>
      <c r="B166" s="1"/>
      <c r="C166" s="46"/>
      <c r="D166" s="1"/>
      <c r="E166" s="1"/>
      <c r="F166" s="18"/>
      <c r="G166" s="18"/>
      <c r="H166" s="18"/>
      <c r="I166" s="1"/>
      <c r="J166" s="1"/>
      <c r="K166" s="46"/>
      <c r="L166" s="44"/>
      <c r="M166" s="47"/>
      <c r="N166" s="44"/>
      <c r="O166" s="44"/>
      <c r="P166" s="44"/>
      <c r="Q166" s="44"/>
      <c r="R166" s="44"/>
      <c r="S166" s="47"/>
      <c r="T166" s="44"/>
      <c r="U166" s="44"/>
      <c r="V166" s="44"/>
      <c r="W166" s="1"/>
      <c r="X166" s="1"/>
      <c r="Y166" s="1"/>
      <c r="Z166" s="1"/>
    </row>
    <row r="167" spans="1:26" ht="20" customHeight="1" x14ac:dyDescent="0.15">
      <c r="A167" s="1"/>
      <c r="B167" s="1"/>
      <c r="C167" s="46"/>
      <c r="D167" s="1"/>
      <c r="E167" s="1"/>
      <c r="F167" s="18"/>
      <c r="G167" s="18"/>
      <c r="H167" s="18"/>
      <c r="I167" s="1"/>
      <c r="J167" s="1"/>
      <c r="K167" s="46"/>
      <c r="L167" s="44"/>
      <c r="M167" s="47"/>
      <c r="N167" s="44"/>
      <c r="O167" s="44"/>
      <c r="P167" s="44"/>
      <c r="Q167" s="44"/>
      <c r="R167" s="44"/>
      <c r="S167" s="47"/>
      <c r="T167" s="44"/>
      <c r="U167" s="44"/>
      <c r="V167" s="44"/>
      <c r="W167" s="1"/>
      <c r="X167" s="1"/>
      <c r="Y167" s="1"/>
      <c r="Z167" s="1"/>
    </row>
    <row r="168" spans="1:26" ht="20" customHeight="1" x14ac:dyDescent="0.15">
      <c r="A168" s="1"/>
      <c r="B168" s="1"/>
      <c r="C168" s="46"/>
      <c r="D168" s="1"/>
      <c r="E168" s="1"/>
      <c r="F168" s="18"/>
      <c r="G168" s="18"/>
      <c r="H168" s="18"/>
      <c r="I168" s="1"/>
      <c r="J168" s="1"/>
      <c r="K168" s="46"/>
      <c r="L168" s="44"/>
      <c r="M168" s="47"/>
      <c r="N168" s="44"/>
      <c r="O168" s="44"/>
      <c r="P168" s="44"/>
      <c r="Q168" s="44"/>
      <c r="R168" s="44"/>
      <c r="S168" s="47"/>
      <c r="T168" s="44"/>
      <c r="U168" s="44"/>
      <c r="V168" s="44"/>
      <c r="W168" s="1"/>
      <c r="X168" s="1"/>
      <c r="Y168" s="1"/>
      <c r="Z168" s="1"/>
    </row>
    <row r="169" spans="1:26" ht="20" customHeight="1" x14ac:dyDescent="0.15">
      <c r="A169" s="1"/>
      <c r="B169" s="1"/>
      <c r="C169" s="46"/>
      <c r="D169" s="1"/>
      <c r="E169" s="1"/>
      <c r="F169" s="18"/>
      <c r="G169" s="18"/>
      <c r="H169" s="18"/>
      <c r="I169" s="1"/>
      <c r="J169" s="1"/>
      <c r="K169" s="46"/>
      <c r="L169" s="44"/>
      <c r="M169" s="47"/>
      <c r="N169" s="44"/>
      <c r="O169" s="44"/>
      <c r="P169" s="44"/>
      <c r="Q169" s="44"/>
      <c r="R169" s="44"/>
      <c r="S169" s="47"/>
      <c r="T169" s="44"/>
      <c r="U169" s="44"/>
      <c r="V169" s="44"/>
      <c r="W169" s="1"/>
      <c r="X169" s="1"/>
      <c r="Y169" s="1"/>
      <c r="Z169" s="1"/>
    </row>
    <row r="170" spans="1:26" ht="20" customHeight="1" x14ac:dyDescent="0.15">
      <c r="A170" s="1"/>
      <c r="B170" s="1"/>
      <c r="C170" s="46"/>
      <c r="D170" s="1"/>
      <c r="E170" s="1"/>
      <c r="F170" s="18"/>
      <c r="G170" s="18"/>
      <c r="H170" s="18"/>
      <c r="I170" s="1"/>
      <c r="J170" s="1"/>
      <c r="K170" s="46"/>
      <c r="L170" s="44"/>
      <c r="M170" s="47"/>
      <c r="N170" s="44"/>
      <c r="O170" s="44"/>
      <c r="P170" s="44"/>
      <c r="Q170" s="44"/>
      <c r="R170" s="44"/>
      <c r="S170" s="47"/>
      <c r="T170" s="44"/>
      <c r="U170" s="44"/>
      <c r="V170" s="44"/>
      <c r="W170" s="1"/>
      <c r="X170" s="1"/>
      <c r="Y170" s="1"/>
      <c r="Z170" s="1"/>
    </row>
    <row r="171" spans="1:26" ht="20" customHeight="1" x14ac:dyDescent="0.15">
      <c r="A171" s="1"/>
      <c r="B171" s="1"/>
      <c r="C171" s="46"/>
      <c r="D171" s="1"/>
      <c r="E171" s="1"/>
      <c r="F171" s="18"/>
      <c r="G171" s="18"/>
      <c r="H171" s="18"/>
      <c r="I171" s="1"/>
      <c r="J171" s="1"/>
      <c r="K171" s="46"/>
      <c r="L171" s="44"/>
      <c r="M171" s="47"/>
      <c r="N171" s="44"/>
      <c r="O171" s="44"/>
      <c r="P171" s="44"/>
      <c r="Q171" s="44"/>
      <c r="R171" s="44"/>
      <c r="S171" s="47"/>
      <c r="T171" s="44"/>
      <c r="U171" s="44"/>
      <c r="V171" s="44"/>
      <c r="W171" s="1"/>
      <c r="X171" s="1"/>
      <c r="Y171" s="1"/>
      <c r="Z171" s="1"/>
    </row>
    <row r="172" spans="1:26" ht="20" customHeight="1" x14ac:dyDescent="0.15">
      <c r="A172" s="1"/>
      <c r="B172" s="1"/>
      <c r="C172" s="46"/>
      <c r="D172" s="1"/>
      <c r="E172" s="1"/>
      <c r="F172" s="18"/>
      <c r="G172" s="18"/>
      <c r="H172" s="18"/>
      <c r="I172" s="1"/>
      <c r="J172" s="1"/>
      <c r="K172" s="46"/>
      <c r="L172" s="44"/>
      <c r="M172" s="47"/>
      <c r="N172" s="44"/>
      <c r="O172" s="44"/>
      <c r="P172" s="44"/>
      <c r="Q172" s="44"/>
      <c r="R172" s="44"/>
      <c r="S172" s="47"/>
      <c r="T172" s="44"/>
      <c r="U172" s="44"/>
      <c r="V172" s="44"/>
      <c r="W172" s="1"/>
      <c r="X172" s="1"/>
      <c r="Y172" s="1"/>
      <c r="Z172" s="1"/>
    </row>
    <row r="173" spans="1:26" ht="20" customHeight="1" x14ac:dyDescent="0.15">
      <c r="A173" s="1"/>
      <c r="B173" s="1"/>
      <c r="C173" s="46"/>
      <c r="D173" s="1"/>
      <c r="E173" s="1"/>
      <c r="F173" s="18"/>
      <c r="G173" s="18"/>
      <c r="H173" s="18"/>
      <c r="I173" s="1"/>
      <c r="J173" s="1"/>
      <c r="K173" s="46"/>
      <c r="L173" s="44"/>
      <c r="M173" s="47"/>
      <c r="N173" s="44"/>
      <c r="O173" s="44"/>
      <c r="P173" s="44"/>
      <c r="Q173" s="44"/>
      <c r="R173" s="44"/>
      <c r="S173" s="47"/>
      <c r="T173" s="44"/>
      <c r="U173" s="44"/>
      <c r="V173" s="44"/>
      <c r="W173" s="1"/>
      <c r="X173" s="1"/>
      <c r="Y173" s="1"/>
      <c r="Z173" s="1"/>
    </row>
    <row r="174" spans="1:26" ht="20" customHeight="1" x14ac:dyDescent="0.15">
      <c r="A174" s="1"/>
      <c r="B174" s="1"/>
      <c r="C174" s="46"/>
      <c r="D174" s="1"/>
      <c r="E174" s="1"/>
      <c r="F174" s="18"/>
      <c r="G174" s="18"/>
      <c r="H174" s="18"/>
      <c r="I174" s="1"/>
      <c r="J174" s="1"/>
      <c r="K174" s="46"/>
      <c r="L174" s="44"/>
      <c r="M174" s="47"/>
      <c r="N174" s="44"/>
      <c r="O174" s="44"/>
      <c r="P174" s="44"/>
      <c r="Q174" s="44"/>
      <c r="R174" s="44"/>
      <c r="S174" s="47"/>
      <c r="T174" s="44"/>
      <c r="U174" s="44"/>
      <c r="V174" s="44"/>
      <c r="W174" s="1"/>
      <c r="X174" s="1"/>
      <c r="Y174" s="1"/>
      <c r="Z174" s="1"/>
    </row>
    <row r="175" spans="1:26" ht="20" customHeight="1" x14ac:dyDescent="0.15">
      <c r="A175" s="1"/>
      <c r="B175" s="1"/>
      <c r="C175" s="46"/>
      <c r="D175" s="1"/>
      <c r="E175" s="1"/>
      <c r="F175" s="18"/>
      <c r="G175" s="18"/>
      <c r="H175" s="18"/>
      <c r="I175" s="1"/>
      <c r="J175" s="1"/>
      <c r="K175" s="46"/>
      <c r="L175" s="44"/>
      <c r="M175" s="47"/>
      <c r="N175" s="44"/>
      <c r="O175" s="44"/>
      <c r="P175" s="44"/>
      <c r="Q175" s="44"/>
      <c r="R175" s="44"/>
      <c r="S175" s="47"/>
      <c r="T175" s="44"/>
      <c r="U175" s="44"/>
      <c r="V175" s="44"/>
      <c r="W175" s="1"/>
      <c r="X175" s="1"/>
      <c r="Y175" s="1"/>
      <c r="Z175" s="1"/>
    </row>
    <row r="176" spans="1:26" ht="20" customHeight="1" x14ac:dyDescent="0.15">
      <c r="A176" s="1"/>
      <c r="B176" s="1"/>
      <c r="C176" s="46"/>
      <c r="D176" s="1"/>
      <c r="E176" s="1"/>
      <c r="F176" s="18"/>
      <c r="G176" s="18"/>
      <c r="H176" s="18"/>
      <c r="I176" s="1"/>
      <c r="J176" s="1"/>
      <c r="K176" s="46"/>
      <c r="L176" s="44"/>
      <c r="M176" s="47"/>
      <c r="N176" s="44"/>
      <c r="O176" s="44"/>
      <c r="P176" s="44"/>
      <c r="Q176" s="44"/>
      <c r="R176" s="44"/>
      <c r="S176" s="47"/>
      <c r="T176" s="44"/>
      <c r="U176" s="44"/>
      <c r="V176" s="44"/>
      <c r="W176" s="1"/>
      <c r="X176" s="1"/>
      <c r="Y176" s="1"/>
      <c r="Z176" s="1"/>
    </row>
    <row r="177" spans="1:26" ht="20" customHeight="1" x14ac:dyDescent="0.15">
      <c r="A177" s="1"/>
      <c r="B177" s="1"/>
      <c r="C177" s="46"/>
      <c r="D177" s="1"/>
      <c r="E177" s="1"/>
      <c r="F177" s="18"/>
      <c r="G177" s="18"/>
      <c r="H177" s="18"/>
      <c r="I177" s="1"/>
      <c r="J177" s="1"/>
      <c r="K177" s="46"/>
      <c r="L177" s="44"/>
      <c r="M177" s="47"/>
      <c r="N177" s="44"/>
      <c r="O177" s="44"/>
      <c r="P177" s="44"/>
      <c r="Q177" s="44"/>
      <c r="R177" s="44"/>
      <c r="S177" s="47"/>
      <c r="T177" s="44"/>
      <c r="U177" s="44"/>
      <c r="V177" s="44"/>
      <c r="W177" s="1"/>
      <c r="X177" s="1"/>
      <c r="Y177" s="1"/>
      <c r="Z177" s="1"/>
    </row>
    <row r="178" spans="1:26" ht="20" customHeight="1" x14ac:dyDescent="0.15">
      <c r="A178" s="1"/>
      <c r="B178" s="1"/>
      <c r="C178" s="46"/>
      <c r="D178" s="1"/>
      <c r="E178" s="1"/>
      <c r="F178" s="18"/>
      <c r="G178" s="18"/>
      <c r="H178" s="18"/>
      <c r="I178" s="1"/>
      <c r="J178" s="1"/>
      <c r="K178" s="46"/>
      <c r="L178" s="44"/>
      <c r="M178" s="47"/>
      <c r="N178" s="44"/>
      <c r="O178" s="44"/>
      <c r="P178" s="44"/>
      <c r="Q178" s="44"/>
      <c r="R178" s="44"/>
      <c r="S178" s="47"/>
      <c r="T178" s="44"/>
      <c r="U178" s="44"/>
      <c r="V178" s="44"/>
      <c r="W178" s="1"/>
      <c r="X178" s="1"/>
      <c r="Y178" s="1"/>
      <c r="Z178" s="1"/>
    </row>
    <row r="179" spans="1:26" ht="20" customHeight="1" x14ac:dyDescent="0.15">
      <c r="A179" s="1"/>
      <c r="B179" s="1"/>
      <c r="C179" s="46"/>
      <c r="D179" s="1"/>
      <c r="E179" s="1"/>
      <c r="F179" s="18"/>
      <c r="G179" s="18"/>
      <c r="H179" s="18"/>
      <c r="I179" s="1"/>
      <c r="J179" s="1"/>
      <c r="K179" s="46"/>
      <c r="L179" s="44"/>
      <c r="M179" s="47"/>
      <c r="N179" s="44"/>
      <c r="O179" s="44"/>
      <c r="P179" s="44"/>
      <c r="Q179" s="44"/>
      <c r="R179" s="44"/>
      <c r="S179" s="47"/>
      <c r="T179" s="44"/>
      <c r="U179" s="44"/>
      <c r="V179" s="44"/>
      <c r="W179" s="1"/>
      <c r="X179" s="1"/>
      <c r="Y179" s="1"/>
      <c r="Z179" s="1"/>
    </row>
    <row r="180" spans="1:26" ht="20" customHeight="1" x14ac:dyDescent="0.15">
      <c r="A180" s="1"/>
      <c r="B180" s="1"/>
      <c r="C180" s="46"/>
      <c r="D180" s="1"/>
      <c r="E180" s="1"/>
      <c r="F180" s="18"/>
      <c r="G180" s="18"/>
      <c r="H180" s="18"/>
      <c r="I180" s="1"/>
      <c r="J180" s="1"/>
      <c r="K180" s="46"/>
      <c r="L180" s="44"/>
      <c r="M180" s="47"/>
      <c r="N180" s="44"/>
      <c r="O180" s="44"/>
      <c r="P180" s="44"/>
      <c r="Q180" s="44"/>
      <c r="R180" s="44"/>
      <c r="S180" s="47"/>
      <c r="T180" s="44"/>
      <c r="U180" s="44"/>
      <c r="V180" s="44"/>
      <c r="W180" s="1"/>
      <c r="X180" s="1"/>
      <c r="Y180" s="1"/>
      <c r="Z180" s="1"/>
    </row>
    <row r="181" spans="1:26" ht="20" customHeight="1" x14ac:dyDescent="0.15">
      <c r="A181" s="1"/>
      <c r="B181" s="1"/>
      <c r="C181" s="46"/>
      <c r="D181" s="1"/>
      <c r="E181" s="1"/>
      <c r="F181" s="18"/>
      <c r="G181" s="18"/>
      <c r="H181" s="18"/>
      <c r="I181" s="1"/>
      <c r="J181" s="1"/>
      <c r="K181" s="46"/>
      <c r="L181" s="44"/>
      <c r="M181" s="47"/>
      <c r="N181" s="44"/>
      <c r="O181" s="44"/>
      <c r="P181" s="44"/>
      <c r="Q181" s="44"/>
      <c r="R181" s="44"/>
      <c r="S181" s="47"/>
      <c r="T181" s="44"/>
      <c r="U181" s="44"/>
      <c r="V181" s="44"/>
      <c r="W181" s="1"/>
      <c r="X181" s="1"/>
      <c r="Y181" s="1"/>
      <c r="Z181" s="1"/>
    </row>
    <row r="182" spans="1:26" ht="20" customHeight="1" x14ac:dyDescent="0.15">
      <c r="A182" s="1"/>
      <c r="B182" s="1"/>
      <c r="C182" s="46"/>
      <c r="D182" s="1"/>
      <c r="E182" s="1"/>
      <c r="F182" s="18"/>
      <c r="G182" s="18"/>
      <c r="H182" s="18"/>
      <c r="I182" s="1"/>
      <c r="J182" s="1"/>
      <c r="K182" s="46"/>
      <c r="L182" s="44"/>
      <c r="M182" s="47"/>
      <c r="N182" s="44"/>
      <c r="O182" s="44"/>
      <c r="P182" s="44"/>
      <c r="Q182" s="44"/>
      <c r="R182" s="44"/>
      <c r="S182" s="47"/>
      <c r="T182" s="44"/>
      <c r="U182" s="44"/>
      <c r="V182" s="44"/>
      <c r="W182" s="1"/>
      <c r="X182" s="1"/>
      <c r="Y182" s="1"/>
      <c r="Z182" s="1"/>
    </row>
    <row r="183" spans="1:26" ht="20" customHeight="1" x14ac:dyDescent="0.15">
      <c r="A183" s="1"/>
      <c r="B183" s="1"/>
      <c r="C183" s="46"/>
      <c r="D183" s="1"/>
      <c r="E183" s="1"/>
      <c r="F183" s="18"/>
      <c r="G183" s="18"/>
      <c r="H183" s="18"/>
      <c r="I183" s="1"/>
      <c r="J183" s="1"/>
      <c r="K183" s="46"/>
      <c r="L183" s="44"/>
      <c r="M183" s="47"/>
      <c r="N183" s="44"/>
      <c r="O183" s="44"/>
      <c r="P183" s="44"/>
      <c r="Q183" s="44"/>
      <c r="R183" s="44"/>
      <c r="S183" s="47"/>
      <c r="T183" s="44"/>
      <c r="U183" s="44"/>
      <c r="V183" s="44"/>
      <c r="W183" s="1"/>
      <c r="X183" s="1"/>
      <c r="Y183" s="1"/>
      <c r="Z183" s="1"/>
    </row>
    <row r="184" spans="1:26" ht="20" customHeight="1" x14ac:dyDescent="0.15">
      <c r="A184" s="1"/>
      <c r="B184" s="1"/>
      <c r="C184" s="46"/>
      <c r="D184" s="1"/>
      <c r="E184" s="1"/>
      <c r="F184" s="18"/>
      <c r="G184" s="18"/>
      <c r="H184" s="18"/>
      <c r="I184" s="1"/>
      <c r="J184" s="1"/>
      <c r="K184" s="46"/>
      <c r="L184" s="44"/>
      <c r="M184" s="47"/>
      <c r="N184" s="44"/>
      <c r="O184" s="44"/>
      <c r="P184" s="44"/>
      <c r="Q184" s="44"/>
      <c r="R184" s="44"/>
      <c r="S184" s="47"/>
      <c r="T184" s="44"/>
      <c r="U184" s="44"/>
      <c r="V184" s="44"/>
      <c r="W184" s="1"/>
      <c r="X184" s="1"/>
      <c r="Y184" s="1"/>
      <c r="Z184" s="1"/>
    </row>
    <row r="185" spans="1:26" ht="20" customHeight="1" x14ac:dyDescent="0.15">
      <c r="A185" s="1"/>
      <c r="B185" s="1"/>
      <c r="C185" s="46"/>
      <c r="D185" s="1"/>
      <c r="E185" s="1"/>
      <c r="F185" s="18"/>
      <c r="G185" s="18"/>
      <c r="H185" s="18"/>
      <c r="I185" s="1"/>
      <c r="J185" s="1"/>
      <c r="K185" s="46"/>
      <c r="L185" s="44"/>
      <c r="M185" s="47"/>
      <c r="N185" s="44"/>
      <c r="O185" s="44"/>
      <c r="P185" s="44"/>
      <c r="Q185" s="44"/>
      <c r="R185" s="44"/>
      <c r="S185" s="47"/>
      <c r="T185" s="44"/>
      <c r="U185" s="44"/>
      <c r="V185" s="44"/>
      <c r="W185" s="1"/>
      <c r="X185" s="1"/>
      <c r="Y185" s="1"/>
      <c r="Z185" s="1"/>
    </row>
    <row r="186" spans="1:26" ht="20" customHeight="1" x14ac:dyDescent="0.15">
      <c r="A186" s="1"/>
      <c r="B186" s="1"/>
      <c r="C186" s="46"/>
      <c r="D186" s="1"/>
      <c r="E186" s="1"/>
      <c r="F186" s="18"/>
      <c r="G186" s="18"/>
      <c r="H186" s="18"/>
      <c r="I186" s="1"/>
      <c r="J186" s="1"/>
      <c r="K186" s="46"/>
      <c r="L186" s="44"/>
      <c r="M186" s="47"/>
      <c r="N186" s="44"/>
      <c r="O186" s="44"/>
      <c r="P186" s="44"/>
      <c r="Q186" s="44"/>
      <c r="R186" s="44"/>
      <c r="S186" s="47"/>
      <c r="T186" s="44"/>
      <c r="U186" s="44"/>
      <c r="V186" s="44"/>
      <c r="W186" s="1"/>
      <c r="X186" s="1"/>
      <c r="Y186" s="1"/>
      <c r="Z186" s="1"/>
    </row>
    <row r="187" spans="1:26" ht="20" customHeight="1" x14ac:dyDescent="0.15">
      <c r="A187" s="1"/>
      <c r="B187" s="1"/>
      <c r="C187" s="46"/>
      <c r="D187" s="1"/>
      <c r="E187" s="1"/>
      <c r="F187" s="18"/>
      <c r="G187" s="18"/>
      <c r="H187" s="18"/>
      <c r="I187" s="1"/>
      <c r="J187" s="1"/>
      <c r="K187" s="46"/>
      <c r="L187" s="44"/>
      <c r="M187" s="47"/>
      <c r="N187" s="44"/>
      <c r="O187" s="44"/>
      <c r="P187" s="44"/>
      <c r="Q187" s="44"/>
      <c r="R187" s="44"/>
      <c r="S187" s="47"/>
      <c r="T187" s="44"/>
      <c r="U187" s="44"/>
      <c r="V187" s="44"/>
      <c r="W187" s="1"/>
      <c r="X187" s="1"/>
      <c r="Y187" s="1"/>
      <c r="Z187" s="1"/>
    </row>
    <row r="188" spans="1:26" ht="20" customHeight="1" x14ac:dyDescent="0.15">
      <c r="A188" s="1"/>
      <c r="B188" s="1"/>
      <c r="C188" s="46"/>
      <c r="D188" s="1"/>
      <c r="E188" s="1"/>
      <c r="F188" s="18"/>
      <c r="G188" s="18"/>
      <c r="H188" s="18"/>
      <c r="I188" s="1"/>
      <c r="J188" s="1"/>
      <c r="K188" s="46"/>
      <c r="L188" s="44"/>
      <c r="M188" s="47"/>
      <c r="N188" s="44"/>
      <c r="O188" s="44"/>
      <c r="P188" s="44"/>
      <c r="Q188" s="44"/>
      <c r="R188" s="44"/>
      <c r="S188" s="47"/>
      <c r="T188" s="44"/>
      <c r="U188" s="44"/>
      <c r="V188" s="44"/>
      <c r="W188" s="1"/>
      <c r="X188" s="1"/>
      <c r="Y188" s="1"/>
      <c r="Z188" s="1"/>
    </row>
    <row r="189" spans="1:26" ht="20" customHeight="1" x14ac:dyDescent="0.15">
      <c r="A189" s="1"/>
      <c r="B189" s="1"/>
      <c r="C189" s="46"/>
      <c r="D189" s="1"/>
      <c r="E189" s="1"/>
      <c r="F189" s="18"/>
      <c r="G189" s="18"/>
      <c r="H189" s="18"/>
      <c r="I189" s="1"/>
      <c r="J189" s="1"/>
      <c r="K189" s="46"/>
      <c r="L189" s="44"/>
      <c r="M189" s="47"/>
      <c r="N189" s="44"/>
      <c r="O189" s="44"/>
      <c r="P189" s="44"/>
      <c r="Q189" s="44"/>
      <c r="R189" s="44"/>
      <c r="S189" s="47"/>
      <c r="T189" s="44"/>
      <c r="U189" s="44"/>
      <c r="V189" s="44"/>
      <c r="W189" s="1"/>
      <c r="X189" s="1"/>
      <c r="Y189" s="1"/>
      <c r="Z189" s="1"/>
    </row>
    <row r="190" spans="1:26" ht="20" customHeight="1" x14ac:dyDescent="0.15">
      <c r="A190" s="1"/>
      <c r="B190" s="1"/>
      <c r="C190" s="46"/>
      <c r="D190" s="1"/>
      <c r="E190" s="1"/>
      <c r="F190" s="18"/>
      <c r="G190" s="18"/>
      <c r="H190" s="18"/>
      <c r="I190" s="1"/>
      <c r="J190" s="1"/>
      <c r="K190" s="46"/>
      <c r="L190" s="44"/>
      <c r="M190" s="47"/>
      <c r="N190" s="44"/>
      <c r="O190" s="44"/>
      <c r="P190" s="44"/>
      <c r="Q190" s="44"/>
      <c r="R190" s="44"/>
      <c r="S190" s="47"/>
      <c r="T190" s="44"/>
      <c r="U190" s="44"/>
      <c r="V190" s="44"/>
      <c r="W190" s="1"/>
      <c r="X190" s="1"/>
      <c r="Y190" s="1"/>
      <c r="Z190" s="1"/>
    </row>
    <row r="191" spans="1:26" ht="20" customHeight="1" x14ac:dyDescent="0.15">
      <c r="A191" s="1"/>
      <c r="B191" s="1"/>
      <c r="C191" s="46"/>
      <c r="D191" s="1"/>
      <c r="E191" s="1"/>
      <c r="F191" s="18"/>
      <c r="G191" s="18"/>
      <c r="H191" s="18"/>
      <c r="I191" s="1"/>
      <c r="J191" s="1"/>
      <c r="K191" s="46"/>
      <c r="L191" s="44"/>
      <c r="M191" s="47"/>
      <c r="N191" s="44"/>
      <c r="O191" s="44"/>
      <c r="P191" s="44"/>
      <c r="Q191" s="44"/>
      <c r="R191" s="44"/>
      <c r="S191" s="47"/>
      <c r="T191" s="44"/>
      <c r="U191" s="44"/>
      <c r="V191" s="44"/>
      <c r="W191" s="1"/>
      <c r="X191" s="1"/>
      <c r="Y191" s="1"/>
      <c r="Z191" s="1"/>
    </row>
    <row r="192" spans="1:26" ht="20" customHeight="1" x14ac:dyDescent="0.15">
      <c r="A192" s="1"/>
      <c r="B192" s="1"/>
      <c r="C192" s="46"/>
      <c r="D192" s="1"/>
      <c r="E192" s="1"/>
      <c r="F192" s="18"/>
      <c r="G192" s="18"/>
      <c r="H192" s="18"/>
      <c r="I192" s="1"/>
      <c r="J192" s="1"/>
      <c r="K192" s="46"/>
      <c r="L192" s="44"/>
      <c r="M192" s="47"/>
      <c r="N192" s="44"/>
      <c r="O192" s="44"/>
      <c r="P192" s="44"/>
      <c r="Q192" s="44"/>
      <c r="R192" s="44"/>
      <c r="S192" s="47"/>
      <c r="T192" s="44"/>
      <c r="U192" s="44"/>
      <c r="V192" s="44"/>
      <c r="W192" s="1"/>
      <c r="X192" s="1"/>
      <c r="Y192" s="1"/>
      <c r="Z192" s="1"/>
    </row>
    <row r="193" spans="1:26" ht="20" customHeight="1" x14ac:dyDescent="0.15">
      <c r="A193" s="1"/>
      <c r="B193" s="1"/>
      <c r="C193" s="46"/>
      <c r="D193" s="1"/>
      <c r="E193" s="1"/>
      <c r="F193" s="18"/>
      <c r="G193" s="18"/>
      <c r="H193" s="18"/>
      <c r="I193" s="1"/>
      <c r="J193" s="1"/>
      <c r="K193" s="46"/>
      <c r="L193" s="44"/>
      <c r="M193" s="47"/>
      <c r="N193" s="44"/>
      <c r="O193" s="44"/>
      <c r="P193" s="44"/>
      <c r="Q193" s="44"/>
      <c r="R193" s="44"/>
      <c r="S193" s="47"/>
      <c r="T193" s="44"/>
      <c r="U193" s="44"/>
      <c r="V193" s="44"/>
      <c r="W193" s="1"/>
      <c r="X193" s="1"/>
      <c r="Y193" s="1"/>
      <c r="Z193" s="1"/>
    </row>
    <row r="194" spans="1:26" ht="20" customHeight="1" x14ac:dyDescent="0.15">
      <c r="A194" s="1"/>
      <c r="B194" s="1"/>
      <c r="C194" s="46"/>
      <c r="D194" s="1"/>
      <c r="E194" s="1"/>
      <c r="F194" s="18"/>
      <c r="G194" s="18"/>
      <c r="H194" s="18"/>
      <c r="I194" s="1"/>
      <c r="J194" s="1"/>
      <c r="K194" s="46"/>
      <c r="L194" s="44"/>
      <c r="M194" s="47"/>
      <c r="N194" s="44"/>
      <c r="O194" s="44"/>
      <c r="P194" s="44"/>
      <c r="Q194" s="44"/>
      <c r="R194" s="44"/>
      <c r="S194" s="47"/>
      <c r="T194" s="44"/>
      <c r="U194" s="44"/>
      <c r="V194" s="44"/>
      <c r="W194" s="1"/>
      <c r="X194" s="1"/>
      <c r="Y194" s="1"/>
      <c r="Z194" s="1"/>
    </row>
    <row r="195" spans="1:26" ht="20" customHeight="1" x14ac:dyDescent="0.15">
      <c r="A195" s="1"/>
      <c r="B195" s="1"/>
      <c r="C195" s="46"/>
      <c r="D195" s="1"/>
      <c r="E195" s="1"/>
      <c r="F195" s="18"/>
      <c r="G195" s="18"/>
      <c r="H195" s="18"/>
      <c r="I195" s="1"/>
      <c r="J195" s="1"/>
      <c r="K195" s="46"/>
      <c r="L195" s="44"/>
      <c r="M195" s="47"/>
      <c r="N195" s="44"/>
      <c r="O195" s="44"/>
      <c r="P195" s="44"/>
      <c r="Q195" s="44"/>
      <c r="R195" s="44"/>
      <c r="S195" s="47"/>
      <c r="T195" s="44"/>
      <c r="U195" s="44"/>
      <c r="V195" s="44"/>
      <c r="W195" s="1"/>
      <c r="X195" s="1"/>
      <c r="Y195" s="1"/>
      <c r="Z195" s="1"/>
    </row>
    <row r="196" spans="1:26" ht="20" customHeight="1" x14ac:dyDescent="0.15">
      <c r="A196" s="1"/>
      <c r="B196" s="1"/>
      <c r="C196" s="46"/>
      <c r="D196" s="1"/>
      <c r="E196" s="1"/>
      <c r="F196" s="18"/>
      <c r="G196" s="18"/>
      <c r="H196" s="18"/>
      <c r="I196" s="1"/>
      <c r="J196" s="1"/>
      <c r="K196" s="46"/>
      <c r="L196" s="44"/>
      <c r="M196" s="47"/>
      <c r="N196" s="44"/>
      <c r="O196" s="44"/>
      <c r="P196" s="44"/>
      <c r="Q196" s="44"/>
      <c r="R196" s="44"/>
      <c r="S196" s="47"/>
      <c r="T196" s="44"/>
      <c r="U196" s="44"/>
      <c r="V196" s="44"/>
      <c r="W196" s="1"/>
      <c r="X196" s="1"/>
      <c r="Y196" s="1"/>
      <c r="Z196" s="1"/>
    </row>
    <row r="197" spans="1:26" ht="20" customHeight="1" x14ac:dyDescent="0.15">
      <c r="A197" s="1"/>
      <c r="B197" s="1"/>
      <c r="C197" s="46"/>
      <c r="D197" s="1"/>
      <c r="E197" s="1"/>
      <c r="F197" s="18"/>
      <c r="G197" s="18"/>
      <c r="H197" s="18"/>
      <c r="I197" s="1"/>
      <c r="J197" s="1"/>
      <c r="K197" s="46"/>
      <c r="L197" s="44"/>
      <c r="M197" s="47"/>
      <c r="N197" s="44"/>
      <c r="O197" s="44"/>
      <c r="P197" s="44"/>
      <c r="Q197" s="44"/>
      <c r="R197" s="44"/>
      <c r="S197" s="47"/>
      <c r="T197" s="44"/>
      <c r="U197" s="44"/>
      <c r="V197" s="44"/>
      <c r="W197" s="1"/>
      <c r="X197" s="1"/>
      <c r="Y197" s="1"/>
      <c r="Z197" s="1"/>
    </row>
    <row r="198" spans="1:26" ht="20" customHeight="1" x14ac:dyDescent="0.15">
      <c r="A198" s="1"/>
      <c r="B198" s="1"/>
      <c r="C198" s="46"/>
      <c r="D198" s="1"/>
      <c r="E198" s="1"/>
      <c r="F198" s="18"/>
      <c r="G198" s="18"/>
      <c r="H198" s="18"/>
      <c r="I198" s="1"/>
      <c r="J198" s="1"/>
      <c r="K198" s="46"/>
      <c r="L198" s="44"/>
      <c r="M198" s="47"/>
      <c r="N198" s="44"/>
      <c r="O198" s="44"/>
      <c r="P198" s="44"/>
      <c r="Q198" s="44"/>
      <c r="R198" s="44"/>
      <c r="S198" s="47"/>
      <c r="T198" s="44"/>
      <c r="U198" s="44"/>
      <c r="V198" s="44"/>
      <c r="W198" s="1"/>
      <c r="X198" s="1"/>
      <c r="Y198" s="1"/>
      <c r="Z198" s="1"/>
    </row>
    <row r="199" spans="1:26" ht="20" customHeight="1" x14ac:dyDescent="0.15">
      <c r="A199" s="1"/>
      <c r="B199" s="1"/>
      <c r="C199" s="46"/>
      <c r="D199" s="1"/>
      <c r="E199" s="1"/>
      <c r="F199" s="18"/>
      <c r="G199" s="18"/>
      <c r="H199" s="18"/>
      <c r="I199" s="1"/>
      <c r="J199" s="1"/>
      <c r="K199" s="46"/>
      <c r="L199" s="44"/>
      <c r="M199" s="47"/>
      <c r="N199" s="44"/>
      <c r="O199" s="44"/>
      <c r="P199" s="44"/>
      <c r="Q199" s="44"/>
      <c r="R199" s="44"/>
      <c r="S199" s="47"/>
      <c r="T199" s="44"/>
      <c r="U199" s="44"/>
      <c r="V199" s="44"/>
      <c r="W199" s="1"/>
      <c r="X199" s="1"/>
      <c r="Y199" s="1"/>
      <c r="Z199" s="1"/>
    </row>
    <row r="200" spans="1:26" ht="20" customHeight="1" x14ac:dyDescent="0.15">
      <c r="A200" s="1"/>
      <c r="B200" s="1"/>
      <c r="C200" s="46"/>
      <c r="D200" s="1"/>
      <c r="E200" s="1"/>
      <c r="F200" s="18"/>
      <c r="G200" s="18"/>
      <c r="H200" s="18"/>
      <c r="I200" s="1"/>
      <c r="J200" s="1"/>
      <c r="K200" s="46"/>
      <c r="L200" s="44"/>
      <c r="M200" s="47"/>
      <c r="N200" s="44"/>
      <c r="O200" s="44"/>
      <c r="P200" s="44"/>
      <c r="Q200" s="44"/>
      <c r="R200" s="44"/>
      <c r="S200" s="47"/>
      <c r="T200" s="44"/>
      <c r="U200" s="44"/>
      <c r="V200" s="44"/>
      <c r="W200" s="1"/>
      <c r="X200" s="1"/>
      <c r="Y200" s="1"/>
      <c r="Z200" s="1"/>
    </row>
    <row r="201" spans="1:26" ht="20" customHeight="1" x14ac:dyDescent="0.15">
      <c r="A201" s="1"/>
      <c r="B201" s="1"/>
      <c r="C201" s="46"/>
      <c r="D201" s="1"/>
      <c r="E201" s="1"/>
      <c r="F201" s="18"/>
      <c r="G201" s="18"/>
      <c r="H201" s="18"/>
      <c r="I201" s="1"/>
      <c r="J201" s="1"/>
      <c r="K201" s="46"/>
      <c r="L201" s="44"/>
      <c r="M201" s="47"/>
      <c r="N201" s="44"/>
      <c r="O201" s="44"/>
      <c r="P201" s="44"/>
      <c r="Q201" s="44"/>
      <c r="R201" s="44"/>
      <c r="S201" s="47"/>
      <c r="T201" s="44"/>
      <c r="U201" s="44"/>
      <c r="V201" s="44"/>
      <c r="W201" s="1"/>
      <c r="X201" s="1"/>
      <c r="Y201" s="1"/>
      <c r="Z201" s="1"/>
    </row>
    <row r="202" spans="1:26" ht="20" customHeight="1" x14ac:dyDescent="0.15">
      <c r="A202" s="1"/>
      <c r="B202" s="1"/>
      <c r="C202" s="46"/>
      <c r="D202" s="1"/>
      <c r="E202" s="1"/>
      <c r="F202" s="18"/>
      <c r="G202" s="18"/>
      <c r="H202" s="18"/>
      <c r="I202" s="1"/>
      <c r="J202" s="1"/>
      <c r="K202" s="46"/>
      <c r="L202" s="44"/>
      <c r="M202" s="47"/>
      <c r="N202" s="44"/>
      <c r="O202" s="44"/>
      <c r="P202" s="44"/>
      <c r="Q202" s="44"/>
      <c r="R202" s="44"/>
      <c r="S202" s="47"/>
      <c r="T202" s="44"/>
      <c r="U202" s="44"/>
      <c r="V202" s="44"/>
      <c r="W202" s="1"/>
      <c r="X202" s="1"/>
      <c r="Y202" s="1"/>
      <c r="Z202" s="1"/>
    </row>
    <row r="203" spans="1:26" ht="20" customHeight="1" x14ac:dyDescent="0.15">
      <c r="A203" s="1"/>
      <c r="B203" s="1"/>
      <c r="C203" s="46"/>
      <c r="D203" s="1"/>
      <c r="E203" s="1"/>
      <c r="F203" s="18"/>
      <c r="G203" s="18"/>
      <c r="H203" s="18"/>
      <c r="I203" s="1"/>
      <c r="J203" s="1"/>
      <c r="K203" s="46"/>
      <c r="L203" s="44"/>
      <c r="M203" s="47"/>
      <c r="N203" s="44"/>
      <c r="O203" s="44"/>
      <c r="P203" s="44"/>
      <c r="Q203" s="44"/>
      <c r="R203" s="44"/>
      <c r="S203" s="47"/>
      <c r="T203" s="44"/>
      <c r="U203" s="44"/>
      <c r="V203" s="44"/>
      <c r="W203" s="1"/>
      <c r="X203" s="1"/>
      <c r="Y203" s="1"/>
      <c r="Z203" s="1"/>
    </row>
    <row r="204" spans="1:26" ht="20" customHeight="1" x14ac:dyDescent="0.15">
      <c r="A204" s="1"/>
      <c r="B204" s="1"/>
      <c r="C204" s="46"/>
      <c r="D204" s="1"/>
      <c r="E204" s="1"/>
      <c r="F204" s="18"/>
      <c r="G204" s="18"/>
      <c r="H204" s="18"/>
      <c r="I204" s="1"/>
      <c r="J204" s="1"/>
      <c r="K204" s="46"/>
      <c r="L204" s="44"/>
      <c r="M204" s="47"/>
      <c r="N204" s="44"/>
      <c r="O204" s="44"/>
      <c r="P204" s="44"/>
      <c r="Q204" s="44"/>
      <c r="R204" s="44"/>
      <c r="S204" s="47"/>
      <c r="T204" s="44"/>
      <c r="U204" s="44"/>
      <c r="V204" s="44"/>
      <c r="W204" s="1"/>
      <c r="X204" s="1"/>
      <c r="Y204" s="1"/>
      <c r="Z204" s="1"/>
    </row>
    <row r="205" spans="1:26" ht="20" customHeight="1" x14ac:dyDescent="0.15">
      <c r="A205" s="1"/>
      <c r="B205" s="1"/>
      <c r="C205" s="46"/>
      <c r="D205" s="1"/>
      <c r="E205" s="1"/>
      <c r="F205" s="18"/>
      <c r="G205" s="18"/>
      <c r="H205" s="18"/>
      <c r="I205" s="1"/>
      <c r="J205" s="1"/>
      <c r="K205" s="46"/>
      <c r="L205" s="44"/>
      <c r="M205" s="47"/>
      <c r="N205" s="44"/>
      <c r="O205" s="44"/>
      <c r="P205" s="44"/>
      <c r="Q205" s="44"/>
      <c r="R205" s="44"/>
      <c r="S205" s="47"/>
      <c r="T205" s="44"/>
      <c r="U205" s="44"/>
      <c r="V205" s="44"/>
      <c r="W205" s="1"/>
      <c r="X205" s="1"/>
      <c r="Y205" s="1"/>
      <c r="Z205" s="1"/>
    </row>
    <row r="206" spans="1:26" ht="20" customHeight="1" x14ac:dyDescent="0.15">
      <c r="A206" s="1"/>
      <c r="B206" s="1"/>
      <c r="C206" s="46"/>
      <c r="D206" s="1"/>
      <c r="E206" s="1"/>
      <c r="F206" s="18"/>
      <c r="G206" s="18"/>
      <c r="H206" s="18"/>
      <c r="I206" s="1"/>
      <c r="J206" s="1"/>
      <c r="K206" s="46"/>
      <c r="L206" s="44"/>
      <c r="M206" s="47"/>
      <c r="N206" s="44"/>
      <c r="O206" s="44"/>
      <c r="P206" s="44"/>
      <c r="Q206" s="44"/>
      <c r="R206" s="44"/>
      <c r="S206" s="47"/>
      <c r="T206" s="44"/>
      <c r="U206" s="44"/>
      <c r="V206" s="44"/>
      <c r="W206" s="1"/>
      <c r="X206" s="1"/>
      <c r="Y206" s="1"/>
      <c r="Z206" s="1"/>
    </row>
    <row r="207" spans="1:26" ht="20" customHeight="1" x14ac:dyDescent="0.15">
      <c r="A207" s="1"/>
      <c r="B207" s="1"/>
      <c r="C207" s="46"/>
      <c r="D207" s="1"/>
      <c r="E207" s="1"/>
      <c r="F207" s="18"/>
      <c r="G207" s="18"/>
      <c r="H207" s="18"/>
      <c r="I207" s="1"/>
      <c r="J207" s="1"/>
      <c r="K207" s="46"/>
      <c r="L207" s="44"/>
      <c r="M207" s="47"/>
      <c r="N207" s="44"/>
      <c r="O207" s="44"/>
      <c r="P207" s="44"/>
      <c r="Q207" s="44"/>
      <c r="R207" s="44"/>
      <c r="S207" s="47"/>
      <c r="T207" s="44"/>
      <c r="U207" s="44"/>
      <c r="V207" s="44"/>
      <c r="W207" s="1"/>
      <c r="X207" s="1"/>
      <c r="Y207" s="1"/>
      <c r="Z207" s="1"/>
    </row>
    <row r="208" spans="1:26" ht="20" customHeight="1" x14ac:dyDescent="0.15">
      <c r="A208" s="1"/>
      <c r="B208" s="1"/>
      <c r="C208" s="46"/>
      <c r="D208" s="1"/>
      <c r="E208" s="1"/>
      <c r="F208" s="18"/>
      <c r="G208" s="18"/>
      <c r="H208" s="18"/>
      <c r="I208" s="1"/>
      <c r="J208" s="1"/>
      <c r="K208" s="46"/>
      <c r="L208" s="44"/>
      <c r="M208" s="47"/>
      <c r="N208" s="44"/>
      <c r="O208" s="44"/>
      <c r="P208" s="44"/>
      <c r="Q208" s="44"/>
      <c r="R208" s="44"/>
      <c r="S208" s="47"/>
      <c r="T208" s="44"/>
      <c r="U208" s="44"/>
      <c r="V208" s="44"/>
      <c r="W208" s="1"/>
      <c r="X208" s="1"/>
      <c r="Y208" s="1"/>
      <c r="Z208" s="1"/>
    </row>
    <row r="209" spans="1:26" ht="20" customHeight="1" x14ac:dyDescent="0.15">
      <c r="A209" s="1"/>
      <c r="B209" s="1"/>
      <c r="C209" s="46"/>
      <c r="D209" s="1"/>
      <c r="E209" s="1"/>
      <c r="F209" s="18"/>
      <c r="G209" s="18"/>
      <c r="H209" s="18"/>
      <c r="I209" s="1"/>
      <c r="J209" s="1"/>
      <c r="K209" s="46"/>
      <c r="L209" s="44"/>
      <c r="M209" s="47"/>
      <c r="N209" s="44"/>
      <c r="O209" s="44"/>
      <c r="P209" s="44"/>
      <c r="Q209" s="44"/>
      <c r="R209" s="44"/>
      <c r="S209" s="47"/>
      <c r="T209" s="44"/>
      <c r="U209" s="44"/>
      <c r="V209" s="44"/>
      <c r="W209" s="1"/>
      <c r="X209" s="1"/>
      <c r="Y209" s="1"/>
      <c r="Z209" s="1"/>
    </row>
    <row r="210" spans="1:26" ht="20" customHeight="1" x14ac:dyDescent="0.15">
      <c r="A210" s="1"/>
      <c r="B210" s="1"/>
      <c r="C210" s="46"/>
      <c r="D210" s="1"/>
      <c r="E210" s="1"/>
      <c r="F210" s="18"/>
      <c r="G210" s="18"/>
      <c r="H210" s="18"/>
      <c r="I210" s="1"/>
      <c r="J210" s="1"/>
      <c r="K210" s="46"/>
      <c r="L210" s="44"/>
      <c r="M210" s="47"/>
      <c r="N210" s="44"/>
      <c r="O210" s="44"/>
      <c r="P210" s="44"/>
      <c r="Q210" s="44"/>
      <c r="R210" s="44"/>
      <c r="S210" s="47"/>
      <c r="T210" s="44"/>
      <c r="U210" s="44"/>
      <c r="V210" s="44"/>
      <c r="W210" s="1"/>
      <c r="X210" s="1"/>
      <c r="Y210" s="1"/>
      <c r="Z210" s="1"/>
    </row>
    <row r="211" spans="1:26" ht="20" customHeight="1" x14ac:dyDescent="0.15">
      <c r="A211" s="1"/>
      <c r="B211" s="1"/>
      <c r="C211" s="46"/>
      <c r="D211" s="1"/>
      <c r="E211" s="1"/>
      <c r="F211" s="18"/>
      <c r="G211" s="18"/>
      <c r="H211" s="18"/>
      <c r="I211" s="1"/>
      <c r="J211" s="1"/>
      <c r="K211" s="46"/>
      <c r="L211" s="44"/>
      <c r="M211" s="47"/>
      <c r="N211" s="44"/>
      <c r="O211" s="44"/>
      <c r="P211" s="44"/>
      <c r="Q211" s="44"/>
      <c r="R211" s="44"/>
      <c r="S211" s="47"/>
      <c r="T211" s="44"/>
      <c r="U211" s="44"/>
      <c r="V211" s="44"/>
      <c r="W211" s="1"/>
      <c r="X211" s="1"/>
      <c r="Y211" s="1"/>
      <c r="Z211" s="1"/>
    </row>
    <row r="212" spans="1:26" ht="20" customHeight="1" x14ac:dyDescent="0.15">
      <c r="A212" s="1"/>
      <c r="B212" s="1"/>
      <c r="C212" s="46"/>
      <c r="D212" s="1"/>
      <c r="E212" s="1"/>
      <c r="F212" s="18"/>
      <c r="G212" s="18"/>
      <c r="H212" s="18"/>
      <c r="I212" s="1"/>
      <c r="J212" s="1"/>
      <c r="K212" s="46"/>
      <c r="L212" s="44"/>
      <c r="M212" s="47"/>
      <c r="N212" s="44"/>
      <c r="O212" s="44"/>
      <c r="P212" s="44"/>
      <c r="Q212" s="44"/>
      <c r="R212" s="44"/>
      <c r="S212" s="47"/>
      <c r="T212" s="44"/>
      <c r="U212" s="44"/>
      <c r="V212" s="44"/>
      <c r="W212" s="1"/>
      <c r="X212" s="1"/>
      <c r="Y212" s="1"/>
      <c r="Z212" s="1"/>
    </row>
    <row r="213" spans="1:26" ht="20" customHeight="1" x14ac:dyDescent="0.15">
      <c r="A213" s="1"/>
      <c r="B213" s="1"/>
      <c r="C213" s="46"/>
      <c r="D213" s="1"/>
      <c r="E213" s="1"/>
      <c r="F213" s="18"/>
      <c r="G213" s="18"/>
      <c r="H213" s="18"/>
      <c r="I213" s="1"/>
      <c r="J213" s="1"/>
      <c r="K213" s="46"/>
      <c r="L213" s="44"/>
      <c r="M213" s="47"/>
      <c r="N213" s="44"/>
      <c r="O213" s="44"/>
      <c r="P213" s="44"/>
      <c r="Q213" s="44"/>
      <c r="R213" s="44"/>
      <c r="S213" s="47"/>
      <c r="T213" s="44"/>
      <c r="U213" s="44"/>
      <c r="V213" s="44"/>
      <c r="W213" s="1"/>
      <c r="X213" s="1"/>
      <c r="Y213" s="1"/>
      <c r="Z213" s="1"/>
    </row>
    <row r="214" spans="1:26" ht="20" customHeight="1" x14ac:dyDescent="0.15">
      <c r="A214" s="1"/>
      <c r="B214" s="1"/>
      <c r="C214" s="46"/>
      <c r="D214" s="1"/>
      <c r="E214" s="1"/>
      <c r="F214" s="18"/>
      <c r="G214" s="18"/>
      <c r="H214" s="18"/>
      <c r="I214" s="1"/>
      <c r="J214" s="1"/>
      <c r="K214" s="46"/>
      <c r="L214" s="44"/>
      <c r="M214" s="47"/>
      <c r="N214" s="44"/>
      <c r="O214" s="44"/>
      <c r="P214" s="44"/>
      <c r="Q214" s="44"/>
      <c r="R214" s="44"/>
      <c r="S214" s="47"/>
      <c r="T214" s="44"/>
      <c r="U214" s="44"/>
      <c r="V214" s="44"/>
      <c r="W214" s="1"/>
      <c r="X214" s="1"/>
      <c r="Y214" s="1"/>
      <c r="Z214" s="1"/>
    </row>
    <row r="215" spans="1:26" ht="20" customHeight="1" x14ac:dyDescent="0.15">
      <c r="A215" s="1"/>
      <c r="B215" s="1"/>
      <c r="C215" s="46"/>
      <c r="D215" s="1"/>
      <c r="E215" s="1"/>
      <c r="F215" s="18"/>
      <c r="G215" s="18"/>
      <c r="H215" s="18"/>
      <c r="I215" s="1"/>
      <c r="J215" s="1"/>
      <c r="K215" s="46"/>
      <c r="L215" s="44"/>
      <c r="M215" s="47"/>
      <c r="N215" s="44"/>
      <c r="O215" s="44"/>
      <c r="P215" s="44"/>
      <c r="Q215" s="44"/>
      <c r="R215" s="44"/>
      <c r="S215" s="47"/>
      <c r="T215" s="44"/>
      <c r="U215" s="44"/>
      <c r="V215" s="44"/>
      <c r="W215" s="1"/>
      <c r="X215" s="1"/>
      <c r="Y215" s="1"/>
      <c r="Z215" s="1"/>
    </row>
    <row r="216" spans="1:26" ht="20" customHeight="1" x14ac:dyDescent="0.15">
      <c r="A216" s="1"/>
      <c r="B216" s="1"/>
      <c r="C216" s="46"/>
      <c r="D216" s="1"/>
      <c r="E216" s="1"/>
      <c r="F216" s="18"/>
      <c r="G216" s="18"/>
      <c r="H216" s="18"/>
      <c r="I216" s="1"/>
      <c r="J216" s="1"/>
      <c r="K216" s="46"/>
      <c r="L216" s="44"/>
      <c r="M216" s="47"/>
      <c r="N216" s="44"/>
      <c r="O216" s="44"/>
      <c r="P216" s="44"/>
      <c r="Q216" s="44"/>
      <c r="R216" s="44"/>
      <c r="S216" s="47"/>
      <c r="T216" s="44"/>
      <c r="U216" s="44"/>
      <c r="V216" s="44"/>
      <c r="W216" s="1"/>
      <c r="X216" s="1"/>
      <c r="Y216" s="1"/>
      <c r="Z216" s="1"/>
    </row>
    <row r="217" spans="1:26" ht="20" customHeight="1" x14ac:dyDescent="0.15">
      <c r="A217" s="1"/>
      <c r="B217" s="1"/>
      <c r="C217" s="46"/>
      <c r="D217" s="1"/>
      <c r="E217" s="1"/>
      <c r="F217" s="18"/>
      <c r="G217" s="18"/>
      <c r="H217" s="18"/>
      <c r="I217" s="1"/>
      <c r="J217" s="1"/>
      <c r="K217" s="46"/>
      <c r="L217" s="44"/>
      <c r="M217" s="47"/>
      <c r="N217" s="44"/>
      <c r="O217" s="44"/>
      <c r="P217" s="44"/>
      <c r="Q217" s="44"/>
      <c r="R217" s="44"/>
      <c r="S217" s="47"/>
      <c r="T217" s="44"/>
      <c r="U217" s="44"/>
      <c r="V217" s="44"/>
      <c r="W217" s="1"/>
      <c r="X217" s="1"/>
      <c r="Y217" s="1"/>
      <c r="Z217" s="1"/>
    </row>
    <row r="218" spans="1:26" ht="20" customHeight="1" x14ac:dyDescent="0.15">
      <c r="A218" s="1"/>
      <c r="B218" s="1"/>
      <c r="C218" s="46"/>
      <c r="D218" s="1"/>
      <c r="E218" s="1"/>
      <c r="F218" s="18"/>
      <c r="G218" s="18"/>
      <c r="H218" s="18"/>
      <c r="I218" s="1"/>
      <c r="J218" s="1"/>
      <c r="K218" s="46"/>
      <c r="L218" s="44"/>
      <c r="M218" s="47"/>
      <c r="N218" s="44"/>
      <c r="O218" s="44"/>
      <c r="P218" s="44"/>
      <c r="Q218" s="44"/>
      <c r="R218" s="44"/>
      <c r="S218" s="47"/>
      <c r="T218" s="44"/>
      <c r="U218" s="44"/>
      <c r="V218" s="44"/>
      <c r="W218" s="1"/>
      <c r="X218" s="1"/>
      <c r="Y218" s="1"/>
      <c r="Z218" s="1"/>
    </row>
    <row r="219" spans="1:26" ht="20" customHeight="1" x14ac:dyDescent="0.15">
      <c r="A219" s="1"/>
      <c r="B219" s="1"/>
      <c r="C219" s="46"/>
      <c r="D219" s="1"/>
      <c r="E219" s="1"/>
      <c r="F219" s="18"/>
      <c r="G219" s="18"/>
      <c r="H219" s="18"/>
      <c r="I219" s="1"/>
      <c r="J219" s="1"/>
      <c r="K219" s="46"/>
      <c r="L219" s="44"/>
      <c r="M219" s="47"/>
      <c r="N219" s="44"/>
      <c r="O219" s="44"/>
      <c r="P219" s="44"/>
      <c r="Q219" s="44"/>
      <c r="R219" s="44"/>
      <c r="S219" s="47"/>
      <c r="T219" s="44"/>
      <c r="U219" s="44"/>
      <c r="V219" s="44"/>
      <c r="W219" s="1"/>
      <c r="X219" s="1"/>
      <c r="Y219" s="1"/>
      <c r="Z219" s="1"/>
    </row>
    <row r="220" spans="1:26" ht="20" customHeight="1" x14ac:dyDescent="0.15">
      <c r="A220" s="1"/>
      <c r="B220" s="1"/>
      <c r="C220" s="46"/>
      <c r="D220" s="1"/>
      <c r="E220" s="1"/>
      <c r="F220" s="18"/>
      <c r="G220" s="18"/>
      <c r="H220" s="18"/>
      <c r="I220" s="1"/>
      <c r="J220" s="1"/>
      <c r="K220" s="46"/>
      <c r="L220" s="44"/>
      <c r="M220" s="47"/>
      <c r="N220" s="44"/>
      <c r="O220" s="44"/>
      <c r="P220" s="44"/>
      <c r="Q220" s="44"/>
      <c r="R220" s="44"/>
      <c r="S220" s="47"/>
      <c r="T220" s="44"/>
      <c r="U220" s="44"/>
      <c r="V220" s="44"/>
      <c r="W220" s="1"/>
      <c r="X220" s="1"/>
      <c r="Y220" s="1"/>
      <c r="Z220" s="1"/>
    </row>
    <row r="221" spans="1:26" ht="20" customHeight="1" x14ac:dyDescent="0.15">
      <c r="A221" s="1"/>
      <c r="B221" s="1"/>
      <c r="C221" s="46"/>
      <c r="D221" s="1"/>
      <c r="E221" s="1"/>
      <c r="F221" s="18"/>
      <c r="G221" s="18"/>
      <c r="H221" s="18"/>
      <c r="I221" s="1"/>
      <c r="J221" s="1"/>
      <c r="K221" s="46"/>
      <c r="L221" s="44"/>
      <c r="M221" s="47"/>
      <c r="N221" s="44"/>
      <c r="O221" s="44"/>
      <c r="P221" s="44"/>
      <c r="Q221" s="44"/>
      <c r="R221" s="44"/>
      <c r="S221" s="47"/>
      <c r="T221" s="44"/>
      <c r="U221" s="44"/>
      <c r="V221" s="44"/>
      <c r="W221" s="1"/>
      <c r="X221" s="1"/>
      <c r="Y221" s="1"/>
      <c r="Z221" s="1"/>
    </row>
    <row r="222" spans="1:26" ht="20" customHeight="1" x14ac:dyDescent="0.15">
      <c r="A222" s="1"/>
      <c r="B222" s="1"/>
      <c r="C222" s="46"/>
      <c r="D222" s="1"/>
      <c r="E222" s="1"/>
      <c r="F222" s="18"/>
      <c r="G222" s="18"/>
      <c r="H222" s="18"/>
      <c r="I222" s="1"/>
      <c r="J222" s="1"/>
      <c r="K222" s="46"/>
      <c r="L222" s="44"/>
      <c r="M222" s="47"/>
      <c r="N222" s="44"/>
      <c r="O222" s="44"/>
      <c r="P222" s="44"/>
      <c r="Q222" s="44"/>
      <c r="R222" s="44"/>
      <c r="S222" s="47"/>
      <c r="T222" s="44"/>
      <c r="U222" s="44"/>
      <c r="V222" s="44"/>
      <c r="W222" s="1"/>
      <c r="X222" s="1"/>
      <c r="Y222" s="1"/>
      <c r="Z222" s="1"/>
    </row>
    <row r="223" spans="1:26" ht="20" customHeight="1" x14ac:dyDescent="0.15">
      <c r="A223" s="1"/>
      <c r="B223" s="1"/>
      <c r="C223" s="46"/>
      <c r="D223" s="1"/>
      <c r="E223" s="1"/>
      <c r="F223" s="18"/>
      <c r="G223" s="18"/>
      <c r="H223" s="18"/>
      <c r="I223" s="1"/>
      <c r="J223" s="1"/>
      <c r="K223" s="46"/>
      <c r="L223" s="44"/>
      <c r="M223" s="47"/>
      <c r="N223" s="44"/>
      <c r="O223" s="44"/>
      <c r="P223" s="44"/>
      <c r="Q223" s="44"/>
      <c r="R223" s="44"/>
      <c r="S223" s="47"/>
      <c r="T223" s="44"/>
      <c r="U223" s="44"/>
      <c r="V223" s="44"/>
      <c r="W223" s="1"/>
      <c r="X223" s="1"/>
      <c r="Y223" s="1"/>
      <c r="Z223" s="1"/>
    </row>
    <row r="224" spans="1:26" ht="20" customHeight="1" x14ac:dyDescent="0.15">
      <c r="A224" s="1"/>
      <c r="B224" s="1"/>
      <c r="C224" s="46"/>
      <c r="D224" s="1"/>
      <c r="E224" s="1"/>
      <c r="F224" s="18"/>
      <c r="G224" s="18"/>
      <c r="H224" s="18"/>
      <c r="I224" s="1"/>
      <c r="J224" s="1"/>
      <c r="K224" s="46"/>
      <c r="L224" s="44"/>
      <c r="M224" s="47"/>
      <c r="N224" s="44"/>
      <c r="O224" s="44"/>
      <c r="P224" s="44"/>
      <c r="Q224" s="44"/>
      <c r="R224" s="44"/>
      <c r="S224" s="47"/>
      <c r="T224" s="44"/>
      <c r="U224" s="44"/>
      <c r="V224" s="44"/>
      <c r="W224" s="1"/>
      <c r="X224" s="1"/>
      <c r="Y224" s="1"/>
      <c r="Z224" s="1"/>
    </row>
    <row r="225" spans="1:26" ht="20" customHeight="1" x14ac:dyDescent="0.15">
      <c r="A225" s="1"/>
      <c r="B225" s="1"/>
      <c r="C225" s="46"/>
      <c r="D225" s="1"/>
      <c r="E225" s="1"/>
      <c r="F225" s="18"/>
      <c r="G225" s="18"/>
      <c r="H225" s="18"/>
      <c r="I225" s="1"/>
      <c r="J225" s="1"/>
      <c r="K225" s="46"/>
      <c r="L225" s="44"/>
      <c r="M225" s="47"/>
      <c r="N225" s="44"/>
      <c r="O225" s="44"/>
      <c r="P225" s="44"/>
      <c r="Q225" s="44"/>
      <c r="R225" s="44"/>
      <c r="S225" s="47"/>
      <c r="T225" s="44"/>
      <c r="U225" s="44"/>
      <c r="V225" s="44"/>
      <c r="W225" s="1"/>
      <c r="X225" s="1"/>
      <c r="Y225" s="1"/>
      <c r="Z225" s="1"/>
    </row>
    <row r="226" spans="1:26" ht="20" customHeight="1" x14ac:dyDescent="0.15">
      <c r="A226" s="1"/>
      <c r="B226" s="1"/>
      <c r="C226" s="46"/>
      <c r="D226" s="1"/>
      <c r="E226" s="1"/>
      <c r="F226" s="18"/>
      <c r="G226" s="18"/>
      <c r="H226" s="18"/>
      <c r="I226" s="1"/>
      <c r="J226" s="1"/>
      <c r="K226" s="46"/>
      <c r="L226" s="44"/>
      <c r="M226" s="47"/>
      <c r="N226" s="44"/>
      <c r="O226" s="44"/>
      <c r="P226" s="44"/>
      <c r="Q226" s="44"/>
      <c r="R226" s="44"/>
      <c r="S226" s="47"/>
      <c r="T226" s="44"/>
      <c r="U226" s="44"/>
      <c r="V226" s="44"/>
      <c r="W226" s="1"/>
      <c r="X226" s="1"/>
      <c r="Y226" s="1"/>
      <c r="Z226" s="1"/>
    </row>
    <row r="227" spans="1:26" ht="20" customHeight="1" x14ac:dyDescent="0.15">
      <c r="A227" s="1"/>
      <c r="B227" s="1"/>
      <c r="C227" s="46"/>
      <c r="D227" s="1"/>
      <c r="E227" s="1"/>
      <c r="F227" s="18"/>
      <c r="G227" s="18"/>
      <c r="H227" s="18"/>
      <c r="I227" s="1"/>
      <c r="J227" s="1"/>
      <c r="K227" s="46"/>
      <c r="L227" s="44"/>
      <c r="M227" s="47"/>
      <c r="N227" s="44"/>
      <c r="O227" s="44"/>
      <c r="P227" s="44"/>
      <c r="Q227" s="44"/>
      <c r="R227" s="44"/>
      <c r="S227" s="47"/>
      <c r="T227" s="44"/>
      <c r="U227" s="44"/>
      <c r="V227" s="44"/>
      <c r="W227" s="1"/>
      <c r="X227" s="1"/>
      <c r="Y227" s="1"/>
      <c r="Z227" s="1"/>
    </row>
    <row r="228" spans="1:26" ht="20" customHeight="1" x14ac:dyDescent="0.15">
      <c r="A228" s="1"/>
      <c r="B228" s="1"/>
      <c r="C228" s="46"/>
      <c r="D228" s="1"/>
      <c r="E228" s="1"/>
      <c r="F228" s="18"/>
      <c r="G228" s="18"/>
      <c r="H228" s="18"/>
      <c r="I228" s="1"/>
      <c r="J228" s="1"/>
      <c r="K228" s="46"/>
      <c r="L228" s="44"/>
      <c r="M228" s="47"/>
      <c r="N228" s="44"/>
      <c r="O228" s="44"/>
      <c r="P228" s="44"/>
      <c r="Q228" s="44"/>
      <c r="R228" s="44"/>
      <c r="S228" s="47"/>
      <c r="T228" s="44"/>
      <c r="U228" s="44"/>
      <c r="V228" s="44"/>
      <c r="W228" s="1"/>
      <c r="X228" s="1"/>
      <c r="Y228" s="1"/>
      <c r="Z228" s="1"/>
    </row>
    <row r="229" spans="1:26" ht="20" customHeight="1" x14ac:dyDescent="0.15">
      <c r="A229" s="1"/>
      <c r="B229" s="1"/>
      <c r="C229" s="46"/>
      <c r="D229" s="1"/>
      <c r="E229" s="1"/>
      <c r="F229" s="18"/>
      <c r="G229" s="18"/>
      <c r="H229" s="18"/>
      <c r="I229" s="1"/>
      <c r="J229" s="1"/>
      <c r="K229" s="46"/>
      <c r="L229" s="44"/>
      <c r="M229" s="47"/>
      <c r="N229" s="44"/>
      <c r="O229" s="44"/>
      <c r="P229" s="44"/>
      <c r="Q229" s="44"/>
      <c r="R229" s="44"/>
      <c r="S229" s="47"/>
      <c r="T229" s="44"/>
      <c r="U229" s="44"/>
      <c r="V229" s="44"/>
      <c r="W229" s="1"/>
      <c r="X229" s="1"/>
      <c r="Y229" s="1"/>
      <c r="Z229" s="1"/>
    </row>
    <row r="230" spans="1:26" ht="20" customHeight="1" x14ac:dyDescent="0.15">
      <c r="A230" s="1"/>
      <c r="B230" s="1"/>
      <c r="C230" s="46"/>
      <c r="D230" s="1"/>
      <c r="E230" s="1"/>
      <c r="F230" s="18"/>
      <c r="G230" s="18"/>
      <c r="H230" s="18"/>
      <c r="I230" s="1"/>
      <c r="J230" s="1"/>
      <c r="K230" s="46"/>
      <c r="L230" s="44"/>
      <c r="M230" s="47"/>
      <c r="N230" s="44"/>
      <c r="O230" s="44"/>
      <c r="P230" s="44"/>
      <c r="Q230" s="44"/>
      <c r="R230" s="44"/>
      <c r="S230" s="47"/>
      <c r="T230" s="44"/>
      <c r="U230" s="44"/>
      <c r="V230" s="44"/>
      <c r="W230" s="1"/>
      <c r="X230" s="1"/>
      <c r="Y230" s="1"/>
      <c r="Z230" s="1"/>
    </row>
    <row r="231" spans="1:26" ht="20" customHeight="1" x14ac:dyDescent="0.15">
      <c r="A231" s="1"/>
      <c r="B231" s="1"/>
      <c r="C231" s="46"/>
      <c r="D231" s="1"/>
      <c r="E231" s="1"/>
      <c r="F231" s="18"/>
      <c r="G231" s="18"/>
      <c r="H231" s="18"/>
      <c r="I231" s="1"/>
      <c r="J231" s="1"/>
      <c r="K231" s="46"/>
      <c r="L231" s="44"/>
      <c r="M231" s="47"/>
      <c r="N231" s="44"/>
      <c r="O231" s="44"/>
      <c r="P231" s="44"/>
      <c r="Q231" s="44"/>
      <c r="R231" s="44"/>
      <c r="S231" s="47"/>
      <c r="T231" s="44"/>
      <c r="U231" s="44"/>
      <c r="V231" s="44"/>
      <c r="W231" s="1"/>
      <c r="X231" s="1"/>
      <c r="Y231" s="1"/>
      <c r="Z231" s="1"/>
    </row>
    <row r="232" spans="1:26" ht="20" customHeight="1" x14ac:dyDescent="0.15">
      <c r="A232" s="1"/>
      <c r="B232" s="1"/>
      <c r="C232" s="46"/>
      <c r="D232" s="1"/>
      <c r="E232" s="1"/>
      <c r="F232" s="18"/>
      <c r="G232" s="18"/>
      <c r="H232" s="18"/>
      <c r="I232" s="1"/>
      <c r="J232" s="1"/>
      <c r="K232" s="46"/>
      <c r="L232" s="44"/>
      <c r="M232" s="47"/>
      <c r="N232" s="44"/>
      <c r="O232" s="44"/>
      <c r="P232" s="44"/>
      <c r="Q232" s="44"/>
      <c r="R232" s="44"/>
      <c r="S232" s="47"/>
      <c r="T232" s="44"/>
      <c r="U232" s="44"/>
      <c r="V232" s="44"/>
      <c r="W232" s="1"/>
      <c r="X232" s="1"/>
      <c r="Y232" s="1"/>
      <c r="Z232" s="1"/>
    </row>
    <row r="233" spans="1:26" ht="20" customHeight="1" x14ac:dyDescent="0.15">
      <c r="A233" s="1"/>
      <c r="B233" s="1"/>
      <c r="C233" s="46"/>
      <c r="D233" s="1"/>
      <c r="E233" s="1"/>
      <c r="F233" s="18"/>
      <c r="G233" s="18"/>
      <c r="H233" s="18"/>
      <c r="I233" s="1"/>
      <c r="J233" s="1"/>
      <c r="K233" s="46"/>
      <c r="L233" s="44"/>
      <c r="M233" s="47"/>
      <c r="N233" s="44"/>
      <c r="O233" s="44"/>
      <c r="P233" s="44"/>
      <c r="Q233" s="44"/>
      <c r="R233" s="44"/>
      <c r="S233" s="47"/>
      <c r="T233" s="44"/>
      <c r="U233" s="44"/>
      <c r="V233" s="44"/>
      <c r="W233" s="1"/>
      <c r="X233" s="1"/>
      <c r="Y233" s="1"/>
      <c r="Z233" s="1"/>
    </row>
    <row r="234" spans="1:26" ht="20" customHeight="1" x14ac:dyDescent="0.15">
      <c r="A234" s="1"/>
      <c r="B234" s="1"/>
      <c r="C234" s="46"/>
      <c r="D234" s="1"/>
      <c r="E234" s="1"/>
      <c r="F234" s="18"/>
      <c r="G234" s="18"/>
      <c r="H234" s="18"/>
      <c r="I234" s="1"/>
      <c r="J234" s="1"/>
      <c r="K234" s="46"/>
      <c r="L234" s="44"/>
      <c r="M234" s="47"/>
      <c r="N234" s="44"/>
      <c r="O234" s="44"/>
      <c r="P234" s="44"/>
      <c r="Q234" s="44"/>
      <c r="R234" s="44"/>
      <c r="S234" s="47"/>
      <c r="T234" s="44"/>
      <c r="U234" s="44"/>
      <c r="V234" s="44"/>
      <c r="W234" s="1"/>
      <c r="X234" s="1"/>
      <c r="Y234" s="1"/>
      <c r="Z234" s="1"/>
    </row>
    <row r="235" spans="1:26" ht="20" customHeight="1" x14ac:dyDescent="0.15">
      <c r="A235" s="1"/>
      <c r="B235" s="1"/>
      <c r="C235" s="46"/>
      <c r="D235" s="1"/>
      <c r="E235" s="1"/>
      <c r="F235" s="18"/>
      <c r="G235" s="18"/>
      <c r="H235" s="18"/>
      <c r="I235" s="1"/>
      <c r="J235" s="1"/>
      <c r="K235" s="46"/>
      <c r="L235" s="44"/>
      <c r="M235" s="47"/>
      <c r="N235" s="44"/>
      <c r="O235" s="44"/>
      <c r="P235" s="44"/>
      <c r="Q235" s="44"/>
      <c r="R235" s="44"/>
      <c r="S235" s="47"/>
      <c r="T235" s="44"/>
      <c r="U235" s="44"/>
      <c r="V235" s="44"/>
      <c r="W235" s="1"/>
      <c r="X235" s="1"/>
      <c r="Y235" s="1"/>
      <c r="Z235" s="1"/>
    </row>
    <row r="236" spans="1:26" ht="20" customHeight="1" x14ac:dyDescent="0.15">
      <c r="A236" s="1"/>
      <c r="B236" s="1"/>
      <c r="C236" s="46"/>
      <c r="D236" s="1"/>
      <c r="E236" s="1"/>
      <c r="F236" s="18"/>
      <c r="G236" s="18"/>
      <c r="H236" s="18"/>
      <c r="I236" s="1"/>
      <c r="J236" s="1"/>
      <c r="K236" s="46"/>
      <c r="L236" s="44"/>
      <c r="M236" s="47"/>
      <c r="N236" s="44"/>
      <c r="O236" s="44"/>
      <c r="P236" s="44"/>
      <c r="Q236" s="44"/>
      <c r="R236" s="44"/>
      <c r="S236" s="47"/>
      <c r="T236" s="44"/>
      <c r="U236" s="44"/>
      <c r="V236" s="44"/>
      <c r="W236" s="1"/>
      <c r="X236" s="1"/>
      <c r="Y236" s="1"/>
      <c r="Z236" s="1"/>
    </row>
    <row r="237" spans="1:26" ht="20" customHeight="1" x14ac:dyDescent="0.15">
      <c r="A237" s="1"/>
      <c r="B237" s="1"/>
      <c r="C237" s="46"/>
      <c r="D237" s="1"/>
      <c r="E237" s="1"/>
      <c r="F237" s="18"/>
      <c r="G237" s="18"/>
      <c r="H237" s="18"/>
      <c r="I237" s="1"/>
      <c r="J237" s="1"/>
      <c r="K237" s="46"/>
      <c r="L237" s="44"/>
      <c r="M237" s="47"/>
      <c r="N237" s="44"/>
      <c r="O237" s="44"/>
      <c r="P237" s="44"/>
      <c r="Q237" s="44"/>
      <c r="R237" s="44"/>
      <c r="S237" s="47"/>
      <c r="T237" s="44"/>
      <c r="U237" s="44"/>
      <c r="V237" s="44"/>
      <c r="W237" s="1"/>
      <c r="X237" s="1"/>
      <c r="Y237" s="1"/>
      <c r="Z237" s="1"/>
    </row>
    <row r="238" spans="1:26" ht="20" customHeight="1" x14ac:dyDescent="0.15">
      <c r="A238" s="1"/>
      <c r="B238" s="1"/>
      <c r="C238" s="46"/>
      <c r="D238" s="1"/>
      <c r="E238" s="1"/>
      <c r="F238" s="18"/>
      <c r="G238" s="18"/>
      <c r="H238" s="18"/>
      <c r="I238" s="1"/>
      <c r="J238" s="1"/>
      <c r="K238" s="46"/>
      <c r="L238" s="44"/>
      <c r="M238" s="47"/>
      <c r="N238" s="44"/>
      <c r="O238" s="44"/>
      <c r="P238" s="44"/>
      <c r="Q238" s="44"/>
      <c r="R238" s="44"/>
      <c r="S238" s="47"/>
      <c r="T238" s="44"/>
      <c r="U238" s="44"/>
      <c r="V238" s="44"/>
      <c r="W238" s="1"/>
      <c r="X238" s="1"/>
      <c r="Y238" s="1"/>
      <c r="Z238" s="1"/>
    </row>
    <row r="239" spans="1:26" ht="20" customHeight="1" x14ac:dyDescent="0.15">
      <c r="A239" s="1"/>
      <c r="B239" s="1"/>
      <c r="C239" s="46"/>
      <c r="D239" s="1"/>
      <c r="E239" s="1"/>
      <c r="F239" s="18"/>
      <c r="G239" s="18"/>
      <c r="H239" s="18"/>
      <c r="I239" s="1"/>
      <c r="J239" s="1"/>
      <c r="K239" s="46"/>
      <c r="L239" s="44"/>
      <c r="M239" s="47"/>
      <c r="N239" s="44"/>
      <c r="O239" s="44"/>
      <c r="P239" s="44"/>
      <c r="Q239" s="44"/>
      <c r="R239" s="44"/>
      <c r="S239" s="47"/>
      <c r="T239" s="44"/>
      <c r="U239" s="44"/>
      <c r="V239" s="44"/>
      <c r="W239" s="1"/>
      <c r="X239" s="1"/>
      <c r="Y239" s="1"/>
      <c r="Z239" s="1"/>
    </row>
    <row r="240" spans="1:26" ht="20" customHeight="1" x14ac:dyDescent="0.15">
      <c r="A240" s="1"/>
      <c r="B240" s="1"/>
      <c r="C240" s="46"/>
      <c r="D240" s="1"/>
      <c r="E240" s="1"/>
      <c r="F240" s="18"/>
      <c r="G240" s="18"/>
      <c r="H240" s="18"/>
      <c r="I240" s="1"/>
      <c r="J240" s="1"/>
      <c r="K240" s="46"/>
      <c r="L240" s="44"/>
      <c r="M240" s="47"/>
      <c r="N240" s="44"/>
      <c r="O240" s="44"/>
      <c r="P240" s="44"/>
      <c r="Q240" s="44"/>
      <c r="R240" s="44"/>
      <c r="S240" s="47"/>
      <c r="T240" s="44"/>
      <c r="U240" s="44"/>
      <c r="V240" s="44"/>
      <c r="W240" s="1"/>
      <c r="X240" s="1"/>
      <c r="Y240" s="1"/>
      <c r="Z240" s="1"/>
    </row>
    <row r="241" spans="1:26" ht="20" customHeight="1" x14ac:dyDescent="0.15">
      <c r="A241" s="1"/>
      <c r="B241" s="1"/>
      <c r="C241" s="46"/>
      <c r="D241" s="1"/>
      <c r="E241" s="1"/>
      <c r="F241" s="18"/>
      <c r="G241" s="18"/>
      <c r="H241" s="18"/>
      <c r="I241" s="1"/>
      <c r="J241" s="1"/>
      <c r="K241" s="46"/>
      <c r="L241" s="44"/>
      <c r="M241" s="47"/>
      <c r="N241" s="44"/>
      <c r="O241" s="44"/>
      <c r="P241" s="44"/>
      <c r="Q241" s="44"/>
      <c r="R241" s="44"/>
      <c r="S241" s="47"/>
      <c r="T241" s="44"/>
      <c r="U241" s="44"/>
      <c r="V241" s="44"/>
      <c r="W241" s="1"/>
      <c r="X241" s="1"/>
      <c r="Y241" s="1"/>
      <c r="Z241" s="1"/>
    </row>
    <row r="242" spans="1:26" ht="20" customHeight="1" x14ac:dyDescent="0.15">
      <c r="A242" s="1"/>
      <c r="B242" s="1"/>
      <c r="C242" s="46"/>
      <c r="D242" s="1"/>
      <c r="E242" s="1"/>
      <c r="F242" s="18"/>
      <c r="G242" s="18"/>
      <c r="H242" s="18"/>
      <c r="I242" s="1"/>
      <c r="J242" s="1"/>
      <c r="K242" s="46"/>
      <c r="L242" s="44"/>
      <c r="M242" s="47"/>
      <c r="N242" s="44"/>
      <c r="O242" s="44"/>
      <c r="P242" s="44"/>
      <c r="Q242" s="44"/>
      <c r="R242" s="44"/>
      <c r="S242" s="47"/>
      <c r="T242" s="44"/>
      <c r="U242" s="44"/>
      <c r="V242" s="44"/>
      <c r="W242" s="1"/>
      <c r="X242" s="1"/>
      <c r="Y242" s="1"/>
      <c r="Z242" s="1"/>
    </row>
    <row r="243" spans="1:26" ht="20" customHeight="1" x14ac:dyDescent="0.15">
      <c r="A243" s="1"/>
      <c r="B243" s="1"/>
      <c r="C243" s="46"/>
      <c r="D243" s="1"/>
      <c r="E243" s="1"/>
      <c r="F243" s="18"/>
      <c r="G243" s="18"/>
      <c r="H243" s="18"/>
      <c r="I243" s="1"/>
      <c r="J243" s="1"/>
      <c r="K243" s="46"/>
      <c r="L243" s="44"/>
      <c r="M243" s="47"/>
      <c r="N243" s="44"/>
      <c r="O243" s="44"/>
      <c r="P243" s="44"/>
      <c r="Q243" s="44"/>
      <c r="R243" s="44"/>
      <c r="S243" s="47"/>
      <c r="T243" s="44"/>
      <c r="U243" s="44"/>
      <c r="V243" s="44"/>
      <c r="W243" s="1"/>
      <c r="X243" s="1"/>
      <c r="Y243" s="1"/>
      <c r="Z243" s="1"/>
    </row>
    <row r="244" spans="1:26" ht="20" customHeight="1" x14ac:dyDescent="0.15">
      <c r="A244" s="1"/>
      <c r="B244" s="1"/>
      <c r="C244" s="46"/>
      <c r="D244" s="1"/>
      <c r="E244" s="1"/>
      <c r="F244" s="18"/>
      <c r="G244" s="18"/>
      <c r="H244" s="18"/>
      <c r="I244" s="1"/>
      <c r="J244" s="1"/>
      <c r="K244" s="46"/>
      <c r="L244" s="44"/>
      <c r="M244" s="47"/>
      <c r="N244" s="44"/>
      <c r="O244" s="44"/>
      <c r="P244" s="44"/>
      <c r="Q244" s="44"/>
      <c r="R244" s="44"/>
      <c r="S244" s="47"/>
      <c r="T244" s="44"/>
      <c r="U244" s="44"/>
      <c r="V244" s="44"/>
      <c r="W244" s="1"/>
      <c r="X244" s="1"/>
      <c r="Y244" s="1"/>
      <c r="Z244" s="1"/>
    </row>
    <row r="245" spans="1:26" ht="20" customHeight="1" x14ac:dyDescent="0.15">
      <c r="A245" s="1"/>
      <c r="B245" s="1"/>
      <c r="C245" s="46"/>
      <c r="D245" s="1"/>
      <c r="E245" s="1"/>
      <c r="F245" s="18"/>
      <c r="G245" s="18"/>
      <c r="H245" s="18"/>
      <c r="I245" s="1"/>
      <c r="J245" s="1"/>
      <c r="K245" s="46"/>
      <c r="L245" s="44"/>
      <c r="M245" s="47"/>
      <c r="N245" s="44"/>
      <c r="O245" s="44"/>
      <c r="P245" s="44"/>
      <c r="Q245" s="44"/>
      <c r="R245" s="44"/>
      <c r="S245" s="47"/>
      <c r="T245" s="44"/>
      <c r="U245" s="44"/>
      <c r="V245" s="44"/>
      <c r="W245" s="1"/>
      <c r="X245" s="1"/>
      <c r="Y245" s="1"/>
      <c r="Z245" s="1"/>
    </row>
    <row r="246" spans="1:26" ht="20" customHeight="1" x14ac:dyDescent="0.15">
      <c r="A246" s="1"/>
      <c r="B246" s="1"/>
      <c r="C246" s="46"/>
      <c r="D246" s="1"/>
      <c r="E246" s="1"/>
      <c r="F246" s="18"/>
      <c r="G246" s="18"/>
      <c r="H246" s="18"/>
      <c r="I246" s="1"/>
      <c r="J246" s="1"/>
      <c r="K246" s="46"/>
      <c r="L246" s="44"/>
      <c r="M246" s="47"/>
      <c r="N246" s="44"/>
      <c r="O246" s="44"/>
      <c r="P246" s="44"/>
      <c r="Q246" s="44"/>
      <c r="R246" s="44"/>
      <c r="S246" s="47"/>
      <c r="T246" s="44"/>
      <c r="U246" s="44"/>
      <c r="V246" s="44"/>
      <c r="W246" s="1"/>
      <c r="X246" s="1"/>
      <c r="Y246" s="1"/>
      <c r="Z246" s="1"/>
    </row>
    <row r="247" spans="1:26" ht="20" customHeight="1" x14ac:dyDescent="0.15">
      <c r="A247" s="1"/>
      <c r="B247" s="1"/>
      <c r="C247" s="46"/>
      <c r="D247" s="1"/>
      <c r="E247" s="1"/>
      <c r="F247" s="18"/>
      <c r="G247" s="18"/>
      <c r="H247" s="18"/>
      <c r="I247" s="1"/>
      <c r="J247" s="1"/>
      <c r="K247" s="46"/>
      <c r="L247" s="44"/>
      <c r="M247" s="47"/>
      <c r="N247" s="44"/>
      <c r="O247" s="44"/>
      <c r="P247" s="44"/>
      <c r="Q247" s="44"/>
      <c r="R247" s="44"/>
      <c r="S247" s="47"/>
      <c r="T247" s="44"/>
      <c r="U247" s="44"/>
      <c r="V247" s="44"/>
      <c r="W247" s="1"/>
      <c r="X247" s="1"/>
      <c r="Y247" s="1"/>
      <c r="Z247" s="1"/>
    </row>
    <row r="248" spans="1:26" ht="20" customHeight="1" x14ac:dyDescent="0.15">
      <c r="A248" s="1"/>
      <c r="B248" s="1"/>
      <c r="C248" s="46"/>
      <c r="D248" s="1"/>
      <c r="E248" s="1"/>
      <c r="F248" s="18"/>
      <c r="G248" s="18"/>
      <c r="H248" s="18"/>
      <c r="I248" s="1"/>
      <c r="J248" s="1"/>
      <c r="K248" s="46"/>
      <c r="L248" s="44"/>
      <c r="M248" s="47"/>
      <c r="N248" s="44"/>
      <c r="O248" s="44"/>
      <c r="P248" s="44"/>
      <c r="Q248" s="44"/>
      <c r="R248" s="44"/>
      <c r="S248" s="47"/>
      <c r="T248" s="44"/>
      <c r="U248" s="44"/>
      <c r="V248" s="44"/>
      <c r="W248" s="1"/>
      <c r="X248" s="1"/>
      <c r="Y248" s="1"/>
      <c r="Z248" s="1"/>
    </row>
    <row r="249" spans="1:26" ht="20" customHeight="1" x14ac:dyDescent="0.15">
      <c r="A249" s="1"/>
      <c r="B249" s="1"/>
      <c r="C249" s="46"/>
      <c r="D249" s="1"/>
      <c r="E249" s="1"/>
      <c r="F249" s="18"/>
      <c r="G249" s="18"/>
      <c r="H249" s="18"/>
      <c r="I249" s="1"/>
      <c r="J249" s="1"/>
      <c r="K249" s="46"/>
      <c r="L249" s="44"/>
      <c r="M249" s="47"/>
      <c r="N249" s="44"/>
      <c r="O249" s="44"/>
      <c r="P249" s="44"/>
      <c r="Q249" s="44"/>
      <c r="R249" s="44"/>
      <c r="S249" s="47"/>
      <c r="T249" s="44"/>
      <c r="U249" s="44"/>
      <c r="V249" s="44"/>
      <c r="W249" s="1"/>
      <c r="X249" s="1"/>
      <c r="Y249" s="1"/>
      <c r="Z249" s="1"/>
    </row>
    <row r="250" spans="1:26" ht="20" customHeight="1" x14ac:dyDescent="0.15">
      <c r="A250" s="1"/>
      <c r="B250" s="1"/>
      <c r="C250" s="46"/>
      <c r="D250" s="1"/>
      <c r="E250" s="1"/>
      <c r="F250" s="18"/>
      <c r="G250" s="18"/>
      <c r="H250" s="18"/>
      <c r="I250" s="1"/>
      <c r="J250" s="1"/>
      <c r="K250" s="46"/>
      <c r="L250" s="44"/>
      <c r="M250" s="47"/>
      <c r="N250" s="44"/>
      <c r="O250" s="44"/>
      <c r="P250" s="44"/>
      <c r="Q250" s="44"/>
      <c r="R250" s="44"/>
      <c r="S250" s="47"/>
      <c r="T250" s="44"/>
      <c r="U250" s="44"/>
      <c r="V250" s="44"/>
      <c r="W250" s="1"/>
      <c r="X250" s="1"/>
      <c r="Y250" s="1"/>
      <c r="Z250" s="1"/>
    </row>
    <row r="251" spans="1:26" ht="20" customHeight="1" x14ac:dyDescent="0.15">
      <c r="A251" s="1"/>
      <c r="B251" s="1"/>
      <c r="C251" s="46"/>
      <c r="D251" s="1"/>
      <c r="E251" s="1"/>
      <c r="F251" s="18"/>
      <c r="G251" s="18"/>
      <c r="H251" s="18"/>
      <c r="I251" s="1"/>
      <c r="J251" s="1"/>
      <c r="K251" s="46"/>
      <c r="L251" s="44"/>
      <c r="M251" s="47"/>
      <c r="N251" s="44"/>
      <c r="O251" s="44"/>
      <c r="P251" s="44"/>
      <c r="Q251" s="44"/>
      <c r="R251" s="44"/>
      <c r="S251" s="47"/>
      <c r="T251" s="44"/>
      <c r="U251" s="44"/>
      <c r="V251" s="44"/>
      <c r="W251" s="1"/>
      <c r="X251" s="1"/>
      <c r="Y251" s="1"/>
      <c r="Z251" s="1"/>
    </row>
    <row r="252" spans="1:26" ht="20" customHeight="1" x14ac:dyDescent="0.15">
      <c r="A252" s="1"/>
      <c r="B252" s="1"/>
      <c r="C252" s="46"/>
      <c r="D252" s="1"/>
      <c r="E252" s="1"/>
      <c r="F252" s="18"/>
      <c r="G252" s="18"/>
      <c r="H252" s="18"/>
      <c r="I252" s="1"/>
      <c r="J252" s="1"/>
      <c r="K252" s="46"/>
      <c r="L252" s="44"/>
      <c r="M252" s="47"/>
      <c r="N252" s="44"/>
      <c r="O252" s="44"/>
      <c r="P252" s="44"/>
      <c r="Q252" s="44"/>
      <c r="R252" s="44"/>
      <c r="S252" s="47"/>
      <c r="T252" s="44"/>
      <c r="U252" s="44"/>
      <c r="V252" s="44"/>
      <c r="W252" s="1"/>
      <c r="X252" s="1"/>
      <c r="Y252" s="1"/>
      <c r="Z252" s="1"/>
    </row>
    <row r="253" spans="1:26" ht="20" customHeight="1" x14ac:dyDescent="0.15">
      <c r="A253" s="1"/>
      <c r="B253" s="1"/>
      <c r="C253" s="46"/>
      <c r="D253" s="1"/>
      <c r="E253" s="1"/>
      <c r="F253" s="18"/>
      <c r="G253" s="18"/>
      <c r="H253" s="18"/>
      <c r="I253" s="1"/>
      <c r="J253" s="1"/>
      <c r="K253" s="46"/>
      <c r="L253" s="44"/>
      <c r="M253" s="47"/>
      <c r="N253" s="44"/>
      <c r="O253" s="44"/>
      <c r="P253" s="44"/>
      <c r="Q253" s="44"/>
      <c r="R253" s="44"/>
      <c r="S253" s="47"/>
      <c r="T253" s="44"/>
      <c r="U253" s="44"/>
      <c r="V253" s="44"/>
      <c r="W253" s="1"/>
      <c r="X253" s="1"/>
      <c r="Y253" s="1"/>
      <c r="Z253" s="1"/>
    </row>
    <row r="254" spans="1:26" ht="20" customHeight="1" x14ac:dyDescent="0.15">
      <c r="A254" s="1"/>
      <c r="B254" s="1"/>
      <c r="C254" s="46"/>
      <c r="D254" s="1"/>
      <c r="E254" s="1"/>
      <c r="F254" s="18"/>
      <c r="G254" s="18"/>
      <c r="H254" s="18"/>
      <c r="I254" s="1"/>
      <c r="J254" s="1"/>
      <c r="K254" s="46"/>
      <c r="L254" s="44"/>
      <c r="M254" s="47"/>
      <c r="N254" s="44"/>
      <c r="O254" s="44"/>
      <c r="P254" s="44"/>
      <c r="Q254" s="44"/>
      <c r="R254" s="44"/>
      <c r="S254" s="47"/>
      <c r="T254" s="44"/>
      <c r="U254" s="44"/>
      <c r="V254" s="44"/>
      <c r="W254" s="1"/>
      <c r="X254" s="1"/>
      <c r="Y254" s="1"/>
      <c r="Z254" s="1"/>
    </row>
    <row r="255" spans="1:26" ht="20" customHeight="1" x14ac:dyDescent="0.15">
      <c r="A255" s="1"/>
      <c r="B255" s="1"/>
      <c r="C255" s="46"/>
      <c r="D255" s="1"/>
      <c r="E255" s="1"/>
      <c r="F255" s="18"/>
      <c r="G255" s="18"/>
      <c r="H255" s="18"/>
      <c r="I255" s="1"/>
      <c r="J255" s="1"/>
      <c r="K255" s="46"/>
      <c r="L255" s="44"/>
      <c r="M255" s="47"/>
      <c r="N255" s="44"/>
      <c r="O255" s="44"/>
      <c r="P255" s="44"/>
      <c r="Q255" s="44"/>
      <c r="R255" s="44"/>
      <c r="S255" s="47"/>
      <c r="T255" s="44"/>
      <c r="U255" s="44"/>
      <c r="V255" s="44"/>
      <c r="W255" s="1"/>
      <c r="X255" s="1"/>
      <c r="Y255" s="1"/>
      <c r="Z255" s="1"/>
    </row>
    <row r="256" spans="1:26" ht="20" customHeight="1" x14ac:dyDescent="0.15">
      <c r="A256" s="1"/>
      <c r="B256" s="1"/>
      <c r="C256" s="46"/>
      <c r="D256" s="1"/>
      <c r="E256" s="1"/>
      <c r="F256" s="18"/>
      <c r="G256" s="18"/>
      <c r="H256" s="18"/>
      <c r="I256" s="1"/>
      <c r="J256" s="1"/>
      <c r="K256" s="46"/>
      <c r="L256" s="44"/>
      <c r="M256" s="47"/>
      <c r="N256" s="44"/>
      <c r="O256" s="44"/>
      <c r="P256" s="44"/>
      <c r="Q256" s="44"/>
      <c r="R256" s="44"/>
      <c r="S256" s="47"/>
      <c r="T256" s="44"/>
      <c r="U256" s="44"/>
      <c r="V256" s="44"/>
      <c r="W256" s="1"/>
      <c r="X256" s="1"/>
      <c r="Y256" s="1"/>
      <c r="Z256" s="1"/>
    </row>
    <row r="257" spans="1:26" ht="20" customHeight="1" x14ac:dyDescent="0.15">
      <c r="A257" s="1"/>
      <c r="B257" s="1"/>
      <c r="C257" s="46"/>
      <c r="D257" s="1"/>
      <c r="E257" s="1"/>
      <c r="F257" s="18"/>
      <c r="G257" s="18"/>
      <c r="H257" s="18"/>
      <c r="I257" s="1"/>
      <c r="J257" s="1"/>
      <c r="K257" s="46"/>
      <c r="L257" s="44"/>
      <c r="M257" s="47"/>
      <c r="N257" s="44"/>
      <c r="O257" s="44"/>
      <c r="P257" s="44"/>
      <c r="Q257" s="44"/>
      <c r="R257" s="44"/>
      <c r="S257" s="47"/>
      <c r="T257" s="44"/>
      <c r="U257" s="44"/>
      <c r="V257" s="44"/>
      <c r="W257" s="1"/>
      <c r="X257" s="1"/>
      <c r="Y257" s="1"/>
      <c r="Z257" s="1"/>
    </row>
    <row r="258" spans="1:26" ht="20" customHeight="1" x14ac:dyDescent="0.15">
      <c r="A258" s="1"/>
      <c r="B258" s="1"/>
      <c r="C258" s="46"/>
      <c r="D258" s="1"/>
      <c r="E258" s="1"/>
      <c r="F258" s="18"/>
      <c r="G258" s="18"/>
      <c r="H258" s="18"/>
      <c r="I258" s="1"/>
      <c r="J258" s="1"/>
      <c r="K258" s="46"/>
      <c r="L258" s="44"/>
      <c r="M258" s="47"/>
      <c r="N258" s="44"/>
      <c r="O258" s="44"/>
      <c r="P258" s="44"/>
      <c r="Q258" s="44"/>
      <c r="R258" s="44"/>
      <c r="S258" s="47"/>
      <c r="T258" s="44"/>
      <c r="U258" s="44"/>
      <c r="V258" s="44"/>
      <c r="W258" s="1"/>
      <c r="X258" s="1"/>
      <c r="Y258" s="1"/>
      <c r="Z258" s="1"/>
    </row>
    <row r="259" spans="1:26" ht="20" customHeight="1" x14ac:dyDescent="0.15">
      <c r="A259" s="1"/>
      <c r="B259" s="1"/>
      <c r="C259" s="46"/>
      <c r="D259" s="1"/>
      <c r="E259" s="1"/>
      <c r="F259" s="18"/>
      <c r="G259" s="18"/>
      <c r="H259" s="18"/>
      <c r="I259" s="1"/>
      <c r="J259" s="1"/>
      <c r="K259" s="46"/>
      <c r="L259" s="44"/>
      <c r="M259" s="47"/>
      <c r="N259" s="44"/>
      <c r="O259" s="44"/>
      <c r="P259" s="44"/>
      <c r="Q259" s="44"/>
      <c r="R259" s="44"/>
      <c r="S259" s="47"/>
      <c r="T259" s="44"/>
      <c r="U259" s="44"/>
      <c r="V259" s="44"/>
      <c r="W259" s="1"/>
      <c r="X259" s="1"/>
      <c r="Y259" s="1"/>
      <c r="Z259" s="1"/>
    </row>
    <row r="260" spans="1:26" ht="20" customHeight="1" x14ac:dyDescent="0.15">
      <c r="A260" s="1"/>
      <c r="B260" s="1"/>
      <c r="C260" s="46"/>
      <c r="D260" s="1"/>
      <c r="E260" s="1"/>
      <c r="F260" s="18"/>
      <c r="G260" s="18"/>
      <c r="H260" s="18"/>
      <c r="I260" s="1"/>
      <c r="J260" s="1"/>
      <c r="K260" s="46"/>
      <c r="L260" s="44"/>
      <c r="M260" s="47"/>
      <c r="N260" s="44"/>
      <c r="O260" s="44"/>
      <c r="P260" s="44"/>
      <c r="Q260" s="44"/>
      <c r="R260" s="44"/>
      <c r="S260" s="47"/>
      <c r="T260" s="44"/>
      <c r="U260" s="44"/>
      <c r="V260" s="44"/>
      <c r="W260" s="1"/>
      <c r="X260" s="1"/>
      <c r="Y260" s="1"/>
      <c r="Z260" s="1"/>
    </row>
    <row r="261" spans="1:26" ht="20" customHeight="1" x14ac:dyDescent="0.15">
      <c r="A261" s="1"/>
      <c r="B261" s="1"/>
      <c r="C261" s="46"/>
      <c r="D261" s="1"/>
      <c r="E261" s="1"/>
      <c r="F261" s="18"/>
      <c r="G261" s="18"/>
      <c r="H261" s="18"/>
      <c r="I261" s="1"/>
      <c r="J261" s="1"/>
      <c r="K261" s="46"/>
      <c r="L261" s="44"/>
      <c r="M261" s="47"/>
      <c r="N261" s="44"/>
      <c r="O261" s="44"/>
      <c r="P261" s="44"/>
      <c r="Q261" s="44"/>
      <c r="R261" s="44"/>
      <c r="S261" s="47"/>
      <c r="T261" s="44"/>
      <c r="U261" s="44"/>
      <c r="V261" s="44"/>
      <c r="W261" s="1"/>
      <c r="X261" s="1"/>
      <c r="Y261" s="1"/>
      <c r="Z261" s="1"/>
    </row>
    <row r="262" spans="1:26" ht="20" customHeight="1" x14ac:dyDescent="0.15">
      <c r="A262" s="1"/>
      <c r="B262" s="1"/>
      <c r="C262" s="46"/>
      <c r="D262" s="1"/>
      <c r="E262" s="1"/>
      <c r="F262" s="18"/>
      <c r="G262" s="18"/>
      <c r="H262" s="18"/>
      <c r="I262" s="1"/>
      <c r="J262" s="1"/>
      <c r="K262" s="46"/>
      <c r="L262" s="44"/>
      <c r="M262" s="47"/>
      <c r="N262" s="44"/>
      <c r="O262" s="44"/>
      <c r="P262" s="44"/>
      <c r="Q262" s="44"/>
      <c r="R262" s="44"/>
      <c r="S262" s="47"/>
      <c r="T262" s="44"/>
      <c r="U262" s="44"/>
      <c r="V262" s="44"/>
      <c r="W262" s="1"/>
      <c r="X262" s="1"/>
      <c r="Y262" s="1"/>
      <c r="Z262" s="1"/>
    </row>
    <row r="263" spans="1:26" ht="20" customHeight="1" x14ac:dyDescent="0.15">
      <c r="A263" s="1"/>
      <c r="B263" s="1"/>
      <c r="C263" s="46"/>
      <c r="D263" s="1"/>
      <c r="E263" s="1"/>
      <c r="F263" s="18"/>
      <c r="G263" s="18"/>
      <c r="H263" s="18"/>
      <c r="I263" s="1"/>
      <c r="J263" s="1"/>
      <c r="K263" s="46"/>
      <c r="L263" s="44"/>
      <c r="M263" s="47"/>
      <c r="N263" s="44"/>
      <c r="O263" s="44"/>
      <c r="P263" s="44"/>
      <c r="Q263" s="44"/>
      <c r="R263" s="44"/>
      <c r="S263" s="47"/>
      <c r="T263" s="44"/>
      <c r="U263" s="44"/>
      <c r="V263" s="44"/>
      <c r="W263" s="1"/>
      <c r="X263" s="1"/>
      <c r="Y263" s="1"/>
      <c r="Z263" s="1"/>
    </row>
    <row r="264" spans="1:26" ht="20" customHeight="1" x14ac:dyDescent="0.15">
      <c r="A264" s="1"/>
      <c r="B264" s="1"/>
      <c r="C264" s="46"/>
      <c r="D264" s="1"/>
      <c r="E264" s="1"/>
      <c r="F264" s="18"/>
      <c r="G264" s="18"/>
      <c r="H264" s="18"/>
      <c r="I264" s="1"/>
      <c r="J264" s="1"/>
      <c r="K264" s="46"/>
      <c r="L264" s="44"/>
      <c r="M264" s="47"/>
      <c r="N264" s="44"/>
      <c r="O264" s="44"/>
      <c r="P264" s="44"/>
      <c r="Q264" s="44"/>
      <c r="R264" s="44"/>
      <c r="S264" s="47"/>
      <c r="T264" s="44"/>
      <c r="U264" s="44"/>
      <c r="V264" s="44"/>
      <c r="W264" s="1"/>
      <c r="X264" s="1"/>
      <c r="Y264" s="1"/>
      <c r="Z264" s="1"/>
    </row>
    <row r="265" spans="1:26" ht="20" customHeight="1" x14ac:dyDescent="0.15">
      <c r="A265" s="1"/>
      <c r="B265" s="1"/>
      <c r="C265" s="46"/>
      <c r="D265" s="1"/>
      <c r="E265" s="1"/>
      <c r="F265" s="18"/>
      <c r="G265" s="18"/>
      <c r="H265" s="18"/>
      <c r="I265" s="1"/>
      <c r="J265" s="1"/>
      <c r="K265" s="46"/>
      <c r="L265" s="44"/>
      <c r="M265" s="47"/>
      <c r="N265" s="44"/>
      <c r="O265" s="44"/>
      <c r="P265" s="44"/>
      <c r="Q265" s="44"/>
      <c r="R265" s="44"/>
      <c r="S265" s="47"/>
      <c r="T265" s="44"/>
      <c r="U265" s="44"/>
      <c r="V265" s="44"/>
      <c r="W265" s="1"/>
      <c r="X265" s="1"/>
      <c r="Y265" s="1"/>
      <c r="Z265" s="1"/>
    </row>
    <row r="266" spans="1:26" ht="20" customHeight="1" x14ac:dyDescent="0.15">
      <c r="A266" s="1"/>
      <c r="B266" s="1"/>
      <c r="C266" s="46"/>
      <c r="D266" s="1"/>
      <c r="E266" s="1"/>
      <c r="F266" s="18"/>
      <c r="G266" s="18"/>
      <c r="H266" s="18"/>
      <c r="I266" s="1"/>
      <c r="J266" s="1"/>
      <c r="K266" s="46"/>
      <c r="L266" s="44"/>
      <c r="M266" s="47"/>
      <c r="N266" s="44"/>
      <c r="O266" s="44"/>
      <c r="P266" s="44"/>
      <c r="Q266" s="44"/>
      <c r="R266" s="44"/>
      <c r="S266" s="47"/>
      <c r="T266" s="44"/>
      <c r="U266" s="44"/>
      <c r="V266" s="44"/>
      <c r="W266" s="1"/>
      <c r="X266" s="1"/>
      <c r="Y266" s="1"/>
      <c r="Z266" s="1"/>
    </row>
    <row r="267" spans="1:26" ht="20" customHeight="1" x14ac:dyDescent="0.15">
      <c r="A267" s="1"/>
      <c r="B267" s="1"/>
      <c r="C267" s="46"/>
      <c r="D267" s="1"/>
      <c r="E267" s="1"/>
      <c r="F267" s="18"/>
      <c r="G267" s="18"/>
      <c r="H267" s="18"/>
      <c r="I267" s="1"/>
      <c r="J267" s="1"/>
      <c r="K267" s="46"/>
      <c r="L267" s="44"/>
      <c r="M267" s="47"/>
      <c r="N267" s="44"/>
      <c r="O267" s="44"/>
      <c r="P267" s="44"/>
      <c r="Q267" s="44"/>
      <c r="R267" s="44"/>
      <c r="S267" s="47"/>
      <c r="T267" s="44"/>
      <c r="U267" s="44"/>
      <c r="V267" s="44"/>
      <c r="W267" s="1"/>
      <c r="X267" s="1"/>
      <c r="Y267" s="1"/>
      <c r="Z267" s="1"/>
    </row>
    <row r="268" spans="1:26" ht="20" customHeight="1" x14ac:dyDescent="0.15">
      <c r="A268" s="1"/>
      <c r="B268" s="1"/>
      <c r="C268" s="46"/>
      <c r="D268" s="1"/>
      <c r="E268" s="1"/>
      <c r="F268" s="18"/>
      <c r="G268" s="18"/>
      <c r="H268" s="18"/>
      <c r="I268" s="1"/>
      <c r="J268" s="1"/>
      <c r="K268" s="46"/>
      <c r="L268" s="44"/>
      <c r="M268" s="47"/>
      <c r="N268" s="44"/>
      <c r="O268" s="44"/>
      <c r="P268" s="44"/>
      <c r="Q268" s="44"/>
      <c r="R268" s="44"/>
      <c r="S268" s="47"/>
      <c r="T268" s="44"/>
      <c r="U268" s="44"/>
      <c r="V268" s="44"/>
      <c r="W268" s="1"/>
      <c r="X268" s="1"/>
      <c r="Y268" s="1"/>
      <c r="Z268" s="1"/>
    </row>
    <row r="269" spans="1:26" ht="20" customHeight="1" x14ac:dyDescent="0.15">
      <c r="A269" s="1"/>
      <c r="B269" s="1"/>
      <c r="C269" s="46"/>
      <c r="D269" s="1"/>
      <c r="E269" s="1"/>
      <c r="F269" s="18"/>
      <c r="G269" s="18"/>
      <c r="H269" s="18"/>
      <c r="I269" s="1"/>
      <c r="J269" s="1"/>
      <c r="K269" s="46"/>
      <c r="L269" s="44"/>
      <c r="M269" s="47"/>
      <c r="N269" s="44"/>
      <c r="O269" s="44"/>
      <c r="P269" s="44"/>
      <c r="Q269" s="44"/>
      <c r="R269" s="44"/>
      <c r="S269" s="47"/>
      <c r="T269" s="44"/>
      <c r="U269" s="44"/>
      <c r="V269" s="44"/>
      <c r="W269" s="1"/>
      <c r="X269" s="1"/>
      <c r="Y269" s="1"/>
      <c r="Z269" s="1"/>
    </row>
    <row r="270" spans="1:26" ht="20" customHeight="1" x14ac:dyDescent="0.15">
      <c r="A270" s="1"/>
      <c r="B270" s="1"/>
      <c r="C270" s="46"/>
      <c r="D270" s="1"/>
      <c r="E270" s="1"/>
      <c r="F270" s="18"/>
      <c r="G270" s="18"/>
      <c r="H270" s="18"/>
      <c r="I270" s="1"/>
      <c r="J270" s="1"/>
      <c r="K270" s="46"/>
      <c r="L270" s="44"/>
      <c r="M270" s="47"/>
      <c r="N270" s="44"/>
      <c r="O270" s="44"/>
      <c r="P270" s="44"/>
      <c r="Q270" s="44"/>
      <c r="R270" s="44"/>
      <c r="S270" s="47"/>
      <c r="T270" s="44"/>
      <c r="U270" s="44"/>
      <c r="V270" s="44"/>
      <c r="W270" s="1"/>
      <c r="X270" s="1"/>
      <c r="Y270" s="1"/>
      <c r="Z270" s="1"/>
    </row>
    <row r="271" spans="1:26" ht="20" customHeight="1" x14ac:dyDescent="0.15">
      <c r="A271" s="1"/>
      <c r="B271" s="1"/>
      <c r="C271" s="46"/>
      <c r="D271" s="1"/>
      <c r="E271" s="1"/>
      <c r="F271" s="18"/>
      <c r="G271" s="18"/>
      <c r="H271" s="18"/>
      <c r="I271" s="1"/>
      <c r="J271" s="1"/>
      <c r="K271" s="46"/>
      <c r="L271" s="44"/>
      <c r="M271" s="47"/>
      <c r="N271" s="44"/>
      <c r="O271" s="44"/>
      <c r="P271" s="44"/>
      <c r="Q271" s="44"/>
      <c r="R271" s="44"/>
      <c r="S271" s="47"/>
      <c r="T271" s="44"/>
      <c r="U271" s="44"/>
      <c r="V271" s="44"/>
      <c r="W271" s="1"/>
      <c r="X271" s="1"/>
      <c r="Y271" s="1"/>
      <c r="Z271" s="1"/>
    </row>
    <row r="272" spans="1:26" ht="20" customHeight="1" x14ac:dyDescent="0.15">
      <c r="A272" s="1"/>
      <c r="B272" s="1"/>
      <c r="C272" s="46"/>
      <c r="D272" s="1"/>
      <c r="E272" s="1"/>
      <c r="F272" s="18"/>
      <c r="G272" s="18"/>
      <c r="H272" s="18"/>
      <c r="I272" s="1"/>
      <c r="J272" s="1"/>
      <c r="K272" s="46"/>
      <c r="L272" s="44"/>
      <c r="M272" s="47"/>
      <c r="N272" s="44"/>
      <c r="O272" s="44"/>
      <c r="P272" s="44"/>
      <c r="Q272" s="44"/>
      <c r="R272" s="44"/>
      <c r="S272" s="47"/>
      <c r="T272" s="44"/>
      <c r="U272" s="44"/>
      <c r="V272" s="44"/>
      <c r="W272" s="1"/>
      <c r="X272" s="1"/>
      <c r="Y272" s="1"/>
      <c r="Z272" s="1"/>
    </row>
    <row r="273" spans="1:26" ht="20" customHeight="1" x14ac:dyDescent="0.15">
      <c r="A273" s="1"/>
      <c r="B273" s="1"/>
      <c r="C273" s="46"/>
      <c r="D273" s="1"/>
      <c r="E273" s="1"/>
      <c r="F273" s="18"/>
      <c r="G273" s="18"/>
      <c r="H273" s="18"/>
      <c r="I273" s="1"/>
      <c r="J273" s="1"/>
      <c r="K273" s="46"/>
      <c r="L273" s="44"/>
      <c r="M273" s="47"/>
      <c r="N273" s="44"/>
      <c r="O273" s="44"/>
      <c r="P273" s="44"/>
      <c r="Q273" s="44"/>
      <c r="R273" s="44"/>
      <c r="S273" s="47"/>
      <c r="T273" s="44"/>
      <c r="U273" s="44"/>
      <c r="V273" s="44"/>
      <c r="W273" s="1"/>
      <c r="X273" s="1"/>
      <c r="Y273" s="1"/>
      <c r="Z273" s="1"/>
    </row>
    <row r="274" spans="1:26" ht="20" customHeight="1" x14ac:dyDescent="0.15">
      <c r="A274" s="1"/>
      <c r="B274" s="1"/>
      <c r="C274" s="46"/>
      <c r="D274" s="1"/>
      <c r="E274" s="1"/>
      <c r="F274" s="18"/>
      <c r="G274" s="18"/>
      <c r="H274" s="18"/>
      <c r="I274" s="1"/>
      <c r="J274" s="1"/>
      <c r="K274" s="46"/>
      <c r="L274" s="44"/>
      <c r="M274" s="47"/>
      <c r="N274" s="44"/>
      <c r="O274" s="44"/>
      <c r="P274" s="44"/>
      <c r="Q274" s="44"/>
      <c r="R274" s="44"/>
      <c r="S274" s="47"/>
      <c r="T274" s="44"/>
      <c r="U274" s="44"/>
      <c r="V274" s="44"/>
      <c r="W274" s="1"/>
      <c r="X274" s="1"/>
      <c r="Y274" s="1"/>
      <c r="Z274" s="1"/>
    </row>
    <row r="275" spans="1:26" ht="20" customHeight="1" x14ac:dyDescent="0.15">
      <c r="A275" s="1"/>
      <c r="B275" s="1"/>
      <c r="C275" s="46"/>
      <c r="D275" s="1"/>
      <c r="E275" s="1"/>
      <c r="F275" s="18"/>
      <c r="G275" s="18"/>
      <c r="H275" s="18"/>
      <c r="I275" s="1"/>
      <c r="J275" s="1"/>
      <c r="K275" s="46"/>
      <c r="L275" s="44"/>
      <c r="M275" s="47"/>
      <c r="N275" s="44"/>
      <c r="O275" s="44"/>
      <c r="P275" s="44"/>
      <c r="Q275" s="44"/>
      <c r="R275" s="44"/>
      <c r="S275" s="47"/>
      <c r="T275" s="44"/>
      <c r="U275" s="44"/>
      <c r="V275" s="44"/>
      <c r="W275" s="1"/>
      <c r="X275" s="1"/>
      <c r="Y275" s="1"/>
      <c r="Z275" s="1"/>
    </row>
    <row r="276" spans="1:26" ht="20" customHeight="1" x14ac:dyDescent="0.15">
      <c r="A276" s="1"/>
      <c r="B276" s="1"/>
      <c r="C276" s="46"/>
      <c r="D276" s="1"/>
      <c r="E276" s="1"/>
      <c r="F276" s="18"/>
      <c r="G276" s="18"/>
      <c r="H276" s="18"/>
      <c r="I276" s="1"/>
      <c r="J276" s="1"/>
      <c r="K276" s="46"/>
      <c r="L276" s="44"/>
      <c r="M276" s="47"/>
      <c r="N276" s="44"/>
      <c r="O276" s="44"/>
      <c r="P276" s="44"/>
      <c r="Q276" s="44"/>
      <c r="R276" s="44"/>
      <c r="S276" s="47"/>
      <c r="T276" s="44"/>
      <c r="U276" s="44"/>
      <c r="V276" s="44"/>
      <c r="W276" s="1"/>
      <c r="X276" s="1"/>
      <c r="Y276" s="1"/>
      <c r="Z276" s="1"/>
    </row>
    <row r="277" spans="1:26" ht="20" customHeight="1" x14ac:dyDescent="0.15">
      <c r="A277" s="1"/>
      <c r="B277" s="1"/>
      <c r="C277" s="46"/>
      <c r="D277" s="1"/>
      <c r="E277" s="1"/>
      <c r="F277" s="18"/>
      <c r="G277" s="18"/>
      <c r="H277" s="18"/>
      <c r="I277" s="1"/>
      <c r="J277" s="1"/>
      <c r="K277" s="46"/>
      <c r="L277" s="44"/>
      <c r="M277" s="47"/>
      <c r="N277" s="44"/>
      <c r="O277" s="44"/>
      <c r="P277" s="44"/>
      <c r="Q277" s="44"/>
      <c r="R277" s="44"/>
      <c r="S277" s="47"/>
      <c r="T277" s="44"/>
      <c r="U277" s="44"/>
      <c r="V277" s="44"/>
      <c r="W277" s="1"/>
      <c r="X277" s="1"/>
      <c r="Y277" s="1"/>
      <c r="Z277" s="1"/>
    </row>
    <row r="278" spans="1:26" ht="20" customHeight="1" x14ac:dyDescent="0.15">
      <c r="A278" s="1"/>
      <c r="B278" s="1"/>
      <c r="C278" s="46"/>
      <c r="D278" s="1"/>
      <c r="E278" s="1"/>
      <c r="F278" s="18"/>
      <c r="G278" s="18"/>
      <c r="H278" s="18"/>
      <c r="I278" s="1"/>
      <c r="J278" s="1"/>
      <c r="K278" s="46"/>
      <c r="L278" s="44"/>
      <c r="M278" s="47"/>
      <c r="N278" s="44"/>
      <c r="O278" s="44"/>
      <c r="P278" s="44"/>
      <c r="Q278" s="44"/>
      <c r="R278" s="44"/>
      <c r="S278" s="47"/>
      <c r="T278" s="44"/>
      <c r="U278" s="44"/>
      <c r="V278" s="44"/>
      <c r="W278" s="1"/>
      <c r="X278" s="1"/>
      <c r="Y278" s="1"/>
      <c r="Z278" s="1"/>
    </row>
    <row r="279" spans="1:26" ht="20" customHeight="1" x14ac:dyDescent="0.15">
      <c r="A279" s="1"/>
      <c r="B279" s="1"/>
      <c r="C279" s="46"/>
      <c r="D279" s="1"/>
      <c r="E279" s="1"/>
      <c r="F279" s="18"/>
      <c r="G279" s="18"/>
      <c r="H279" s="18"/>
      <c r="I279" s="1"/>
      <c r="J279" s="1"/>
      <c r="K279" s="46"/>
      <c r="L279" s="44"/>
      <c r="M279" s="47"/>
      <c r="N279" s="44"/>
      <c r="O279" s="44"/>
      <c r="P279" s="44"/>
      <c r="Q279" s="44"/>
      <c r="R279" s="44"/>
      <c r="S279" s="47"/>
      <c r="T279" s="44"/>
      <c r="U279" s="44"/>
      <c r="V279" s="44"/>
      <c r="W279" s="1"/>
      <c r="X279" s="1"/>
      <c r="Y279" s="1"/>
      <c r="Z279" s="1"/>
    </row>
    <row r="280" spans="1:26" ht="20" customHeight="1" x14ac:dyDescent="0.15">
      <c r="A280" s="1"/>
      <c r="B280" s="1"/>
      <c r="C280" s="46"/>
      <c r="D280" s="1"/>
      <c r="E280" s="1"/>
      <c r="F280" s="18"/>
      <c r="G280" s="18"/>
      <c r="H280" s="18"/>
      <c r="I280" s="1"/>
      <c r="J280" s="1"/>
      <c r="K280" s="46"/>
      <c r="L280" s="44"/>
      <c r="M280" s="47"/>
      <c r="N280" s="44"/>
      <c r="O280" s="44"/>
      <c r="P280" s="44"/>
      <c r="Q280" s="44"/>
      <c r="R280" s="44"/>
      <c r="S280" s="47"/>
      <c r="T280" s="44"/>
      <c r="U280" s="44"/>
      <c r="V280" s="44"/>
      <c r="W280" s="1"/>
      <c r="X280" s="1"/>
      <c r="Y280" s="1"/>
      <c r="Z280" s="1"/>
    </row>
    <row r="281" spans="1:26" ht="20" customHeight="1" x14ac:dyDescent="0.15">
      <c r="A281" s="1"/>
      <c r="B281" s="1"/>
      <c r="C281" s="46"/>
      <c r="D281" s="1"/>
      <c r="E281" s="1"/>
      <c r="F281" s="18"/>
      <c r="G281" s="18"/>
      <c r="H281" s="18"/>
      <c r="I281" s="1"/>
      <c r="J281" s="1"/>
      <c r="K281" s="46"/>
      <c r="L281" s="44"/>
      <c r="M281" s="47"/>
      <c r="N281" s="44"/>
      <c r="O281" s="44"/>
      <c r="P281" s="44"/>
      <c r="Q281" s="44"/>
      <c r="R281" s="44"/>
      <c r="S281" s="47"/>
      <c r="T281" s="44"/>
      <c r="U281" s="44"/>
      <c r="V281" s="44"/>
      <c r="W281" s="1"/>
      <c r="X281" s="1"/>
      <c r="Y281" s="1"/>
      <c r="Z281" s="1"/>
    </row>
    <row r="282" spans="1:26" ht="20" customHeight="1" x14ac:dyDescent="0.15">
      <c r="A282" s="1"/>
      <c r="B282" s="1"/>
      <c r="C282" s="46"/>
      <c r="D282" s="1"/>
      <c r="E282" s="1"/>
      <c r="F282" s="18"/>
      <c r="G282" s="18"/>
      <c r="H282" s="18"/>
      <c r="I282" s="1"/>
      <c r="J282" s="1"/>
      <c r="K282" s="46"/>
      <c r="L282" s="44"/>
      <c r="M282" s="47"/>
      <c r="N282" s="44"/>
      <c r="O282" s="44"/>
      <c r="P282" s="44"/>
      <c r="Q282" s="44"/>
      <c r="R282" s="44"/>
      <c r="S282" s="47"/>
      <c r="T282" s="44"/>
      <c r="U282" s="44"/>
      <c r="V282" s="44"/>
      <c r="W282" s="1"/>
      <c r="X282" s="1"/>
      <c r="Y282" s="1"/>
      <c r="Z282" s="1"/>
    </row>
    <row r="283" spans="1:26" ht="20" customHeight="1" x14ac:dyDescent="0.15">
      <c r="A283" s="1"/>
      <c r="B283" s="1"/>
      <c r="C283" s="46"/>
      <c r="D283" s="1"/>
      <c r="E283" s="1"/>
      <c r="F283" s="18"/>
      <c r="G283" s="18"/>
      <c r="H283" s="18"/>
      <c r="I283" s="1"/>
      <c r="J283" s="1"/>
      <c r="K283" s="46"/>
      <c r="L283" s="44"/>
      <c r="M283" s="47"/>
      <c r="N283" s="44"/>
      <c r="O283" s="44"/>
      <c r="P283" s="44"/>
      <c r="Q283" s="44"/>
      <c r="R283" s="44"/>
      <c r="S283" s="47"/>
      <c r="T283" s="44"/>
      <c r="U283" s="44"/>
      <c r="V283" s="44"/>
      <c r="W283" s="1"/>
      <c r="X283" s="1"/>
      <c r="Y283" s="1"/>
      <c r="Z283" s="1"/>
    </row>
    <row r="284" spans="1:26" ht="20" customHeight="1" x14ac:dyDescent="0.15">
      <c r="A284" s="1"/>
      <c r="B284" s="1"/>
      <c r="C284" s="46"/>
      <c r="D284" s="1"/>
      <c r="E284" s="1"/>
      <c r="F284" s="18"/>
      <c r="G284" s="18"/>
      <c r="H284" s="18"/>
      <c r="I284" s="1"/>
      <c r="J284" s="1"/>
      <c r="K284" s="46"/>
      <c r="L284" s="44"/>
      <c r="M284" s="47"/>
      <c r="N284" s="44"/>
      <c r="O284" s="44"/>
      <c r="P284" s="44"/>
      <c r="Q284" s="44"/>
      <c r="R284" s="44"/>
      <c r="S284" s="47"/>
      <c r="T284" s="44"/>
      <c r="U284" s="44"/>
      <c r="V284" s="44"/>
      <c r="W284" s="1"/>
      <c r="X284" s="1"/>
      <c r="Y284" s="1"/>
      <c r="Z284" s="1"/>
    </row>
    <row r="285" spans="1:26" ht="20" customHeight="1" x14ac:dyDescent="0.15">
      <c r="A285" s="1"/>
      <c r="B285" s="1"/>
      <c r="C285" s="46"/>
      <c r="D285" s="1"/>
      <c r="E285" s="1"/>
      <c r="F285" s="18"/>
      <c r="G285" s="18"/>
      <c r="H285" s="18"/>
      <c r="I285" s="1"/>
      <c r="J285" s="1"/>
      <c r="K285" s="46"/>
      <c r="L285" s="44"/>
      <c r="M285" s="47"/>
      <c r="N285" s="44"/>
      <c r="O285" s="44"/>
      <c r="P285" s="44"/>
      <c r="Q285" s="44"/>
      <c r="R285" s="44"/>
      <c r="S285" s="47"/>
      <c r="T285" s="44"/>
      <c r="U285" s="44"/>
      <c r="V285" s="44"/>
      <c r="W285" s="1"/>
      <c r="X285" s="1"/>
      <c r="Y285" s="1"/>
      <c r="Z285" s="1"/>
    </row>
    <row r="286" spans="1:26" ht="20" customHeight="1" x14ac:dyDescent="0.15">
      <c r="A286" s="1"/>
      <c r="B286" s="1"/>
      <c r="C286" s="46"/>
      <c r="D286" s="1"/>
      <c r="E286" s="1"/>
      <c r="F286" s="18"/>
      <c r="G286" s="18"/>
      <c r="H286" s="18"/>
      <c r="I286" s="1"/>
      <c r="J286" s="1"/>
      <c r="K286" s="46"/>
      <c r="L286" s="44"/>
      <c r="M286" s="47"/>
      <c r="N286" s="44"/>
      <c r="O286" s="44"/>
      <c r="P286" s="44"/>
      <c r="Q286" s="44"/>
      <c r="R286" s="44"/>
      <c r="S286" s="47"/>
      <c r="T286" s="44"/>
      <c r="U286" s="44"/>
      <c r="V286" s="44"/>
      <c r="W286" s="1"/>
      <c r="X286" s="1"/>
      <c r="Y286" s="1"/>
      <c r="Z286" s="1"/>
    </row>
    <row r="287" spans="1:26" ht="20" customHeight="1" x14ac:dyDescent="0.15">
      <c r="A287" s="1"/>
      <c r="B287" s="1"/>
      <c r="C287" s="46"/>
      <c r="D287" s="1"/>
      <c r="E287" s="1"/>
      <c r="F287" s="18"/>
      <c r="G287" s="18"/>
      <c r="H287" s="18"/>
      <c r="I287" s="1"/>
      <c r="J287" s="1"/>
      <c r="K287" s="46"/>
      <c r="L287" s="44"/>
      <c r="M287" s="47"/>
      <c r="N287" s="44"/>
      <c r="O287" s="44"/>
      <c r="P287" s="44"/>
      <c r="Q287" s="44"/>
      <c r="R287" s="44"/>
      <c r="S287" s="47"/>
      <c r="T287" s="44"/>
      <c r="U287" s="44"/>
      <c r="V287" s="44"/>
      <c r="W287" s="1"/>
      <c r="X287" s="1"/>
      <c r="Y287" s="1"/>
      <c r="Z287" s="1"/>
    </row>
    <row r="288" spans="1:26" ht="20" customHeight="1" x14ac:dyDescent="0.15">
      <c r="A288" s="1"/>
      <c r="B288" s="1"/>
      <c r="C288" s="46"/>
      <c r="D288" s="1"/>
      <c r="E288" s="1"/>
      <c r="F288" s="18"/>
      <c r="G288" s="18"/>
      <c r="H288" s="18"/>
      <c r="I288" s="1"/>
      <c r="J288" s="1"/>
      <c r="K288" s="46"/>
      <c r="L288" s="44"/>
      <c r="M288" s="47"/>
      <c r="N288" s="44"/>
      <c r="O288" s="44"/>
      <c r="P288" s="44"/>
      <c r="Q288" s="44"/>
      <c r="R288" s="44"/>
      <c r="S288" s="47"/>
      <c r="T288" s="44"/>
      <c r="U288" s="44"/>
      <c r="V288" s="44"/>
      <c r="W288" s="1"/>
      <c r="X288" s="1"/>
      <c r="Y288" s="1"/>
      <c r="Z288" s="1"/>
    </row>
    <row r="289" spans="1:26" ht="20" customHeight="1" x14ac:dyDescent="0.15">
      <c r="A289" s="1"/>
      <c r="B289" s="1"/>
      <c r="C289" s="46"/>
      <c r="D289" s="1"/>
      <c r="E289" s="1"/>
      <c r="F289" s="18"/>
      <c r="G289" s="18"/>
      <c r="H289" s="18"/>
      <c r="I289" s="1"/>
      <c r="J289" s="1"/>
      <c r="K289" s="46"/>
      <c r="L289" s="44"/>
      <c r="M289" s="47"/>
      <c r="N289" s="44"/>
      <c r="O289" s="44"/>
      <c r="P289" s="44"/>
      <c r="Q289" s="44"/>
      <c r="R289" s="44"/>
      <c r="S289" s="47"/>
      <c r="T289" s="44"/>
      <c r="U289" s="44"/>
      <c r="V289" s="44"/>
      <c r="W289" s="1"/>
      <c r="X289" s="1"/>
      <c r="Y289" s="1"/>
      <c r="Z289" s="1"/>
    </row>
    <row r="290" spans="1:26" ht="20" customHeight="1" x14ac:dyDescent="0.15">
      <c r="A290" s="1"/>
      <c r="B290" s="1"/>
      <c r="C290" s="46"/>
      <c r="D290" s="1"/>
      <c r="E290" s="1"/>
      <c r="F290" s="18"/>
      <c r="G290" s="18"/>
      <c r="H290" s="18"/>
      <c r="I290" s="1"/>
      <c r="J290" s="1"/>
      <c r="K290" s="46"/>
      <c r="L290" s="44"/>
      <c r="M290" s="47"/>
      <c r="N290" s="44"/>
      <c r="O290" s="44"/>
      <c r="P290" s="44"/>
      <c r="Q290" s="44"/>
      <c r="R290" s="44"/>
      <c r="S290" s="47"/>
      <c r="T290" s="44"/>
      <c r="U290" s="44"/>
      <c r="V290" s="44"/>
      <c r="W290" s="1"/>
      <c r="X290" s="1"/>
      <c r="Y290" s="1"/>
      <c r="Z290" s="1"/>
    </row>
    <row r="291" spans="1:26" ht="20" customHeight="1" x14ac:dyDescent="0.15">
      <c r="A291" s="1"/>
      <c r="B291" s="1"/>
      <c r="C291" s="46"/>
      <c r="D291" s="1"/>
      <c r="E291" s="1"/>
      <c r="F291" s="18"/>
      <c r="G291" s="18"/>
      <c r="H291" s="18"/>
      <c r="I291" s="1"/>
      <c r="J291" s="1"/>
      <c r="K291" s="46"/>
      <c r="L291" s="44"/>
      <c r="M291" s="47"/>
      <c r="N291" s="44"/>
      <c r="O291" s="44"/>
      <c r="P291" s="44"/>
      <c r="Q291" s="44"/>
      <c r="R291" s="44"/>
      <c r="S291" s="47"/>
      <c r="T291" s="44"/>
      <c r="U291" s="44"/>
      <c r="V291" s="44"/>
      <c r="W291" s="1"/>
      <c r="X291" s="1"/>
      <c r="Y291" s="1"/>
      <c r="Z291" s="1"/>
    </row>
    <row r="292" spans="1:26" ht="20" customHeight="1" x14ac:dyDescent="0.15">
      <c r="A292" s="1"/>
      <c r="B292" s="1"/>
      <c r="C292" s="46"/>
      <c r="D292" s="1"/>
      <c r="E292" s="1"/>
      <c r="F292" s="18"/>
      <c r="G292" s="18"/>
      <c r="H292" s="18"/>
      <c r="I292" s="1"/>
      <c r="J292" s="1"/>
      <c r="K292" s="46"/>
      <c r="L292" s="44"/>
      <c r="M292" s="47"/>
      <c r="N292" s="44"/>
      <c r="O292" s="44"/>
      <c r="P292" s="44"/>
      <c r="Q292" s="44"/>
      <c r="R292" s="44"/>
      <c r="S292" s="47"/>
      <c r="T292" s="44"/>
      <c r="U292" s="44"/>
      <c r="V292" s="44"/>
      <c r="W292" s="1"/>
      <c r="X292" s="1"/>
      <c r="Y292" s="1"/>
      <c r="Z292" s="1"/>
    </row>
    <row r="293" spans="1:26" ht="20" customHeight="1" x14ac:dyDescent="0.15">
      <c r="A293" s="1"/>
      <c r="B293" s="1"/>
      <c r="C293" s="46"/>
      <c r="D293" s="1"/>
      <c r="E293" s="1"/>
      <c r="F293" s="18"/>
      <c r="G293" s="18"/>
      <c r="H293" s="18"/>
      <c r="I293" s="1"/>
      <c r="J293" s="1"/>
      <c r="K293" s="46"/>
      <c r="L293" s="44"/>
      <c r="M293" s="47"/>
      <c r="N293" s="44"/>
      <c r="O293" s="44"/>
      <c r="P293" s="44"/>
      <c r="Q293" s="44"/>
      <c r="R293" s="44"/>
      <c r="S293" s="47"/>
      <c r="T293" s="44"/>
      <c r="U293" s="44"/>
      <c r="V293" s="44"/>
      <c r="W293" s="1"/>
      <c r="X293" s="1"/>
      <c r="Y293" s="1"/>
      <c r="Z293" s="1"/>
    </row>
    <row r="294" spans="1:26" ht="20" customHeight="1" x14ac:dyDescent="0.15">
      <c r="A294" s="1"/>
      <c r="B294" s="1"/>
      <c r="C294" s="46"/>
      <c r="D294" s="1"/>
      <c r="E294" s="1"/>
      <c r="F294" s="18"/>
      <c r="G294" s="18"/>
      <c r="H294" s="18"/>
      <c r="I294" s="1"/>
      <c r="J294" s="1"/>
      <c r="K294" s="46"/>
      <c r="L294" s="44"/>
      <c r="M294" s="47"/>
      <c r="N294" s="44"/>
      <c r="O294" s="44"/>
      <c r="P294" s="44"/>
      <c r="Q294" s="44"/>
      <c r="R294" s="44"/>
      <c r="S294" s="47"/>
      <c r="T294" s="44"/>
      <c r="U294" s="44"/>
      <c r="V294" s="44"/>
      <c r="W294" s="1"/>
      <c r="X294" s="1"/>
      <c r="Y294" s="1"/>
      <c r="Z294" s="1"/>
    </row>
    <row r="295" spans="1:26" ht="20" customHeight="1" x14ac:dyDescent="0.15">
      <c r="A295" s="1"/>
      <c r="B295" s="1"/>
      <c r="C295" s="46"/>
      <c r="D295" s="1"/>
      <c r="E295" s="1"/>
      <c r="F295" s="18"/>
      <c r="G295" s="18"/>
      <c r="H295" s="18"/>
      <c r="I295" s="1"/>
      <c r="J295" s="1"/>
      <c r="K295" s="46"/>
      <c r="L295" s="44"/>
      <c r="M295" s="47"/>
      <c r="N295" s="44"/>
      <c r="O295" s="44"/>
      <c r="P295" s="44"/>
      <c r="Q295" s="44"/>
      <c r="R295" s="44"/>
      <c r="S295" s="47"/>
      <c r="T295" s="44"/>
      <c r="U295" s="44"/>
      <c r="V295" s="44"/>
      <c r="W295" s="1"/>
      <c r="X295" s="1"/>
      <c r="Y295" s="1"/>
      <c r="Z295" s="1"/>
    </row>
    <row r="296" spans="1:26" ht="20" customHeight="1" x14ac:dyDescent="0.15">
      <c r="A296" s="1"/>
      <c r="B296" s="1"/>
      <c r="C296" s="46"/>
      <c r="D296" s="1"/>
      <c r="E296" s="1"/>
      <c r="F296" s="18"/>
      <c r="G296" s="18"/>
      <c r="H296" s="18"/>
      <c r="I296" s="1"/>
      <c r="J296" s="1"/>
      <c r="K296" s="46"/>
      <c r="L296" s="44"/>
      <c r="M296" s="47"/>
      <c r="N296" s="44"/>
      <c r="O296" s="44"/>
      <c r="P296" s="44"/>
      <c r="Q296" s="44"/>
      <c r="R296" s="44"/>
      <c r="S296" s="47"/>
      <c r="T296" s="44"/>
      <c r="U296" s="44"/>
      <c r="V296" s="44"/>
      <c r="W296" s="1"/>
      <c r="X296" s="1"/>
      <c r="Y296" s="1"/>
      <c r="Z296" s="1"/>
    </row>
    <row r="297" spans="1:26" ht="20" customHeight="1" x14ac:dyDescent="0.15">
      <c r="A297" s="1"/>
      <c r="B297" s="1"/>
      <c r="C297" s="46"/>
      <c r="D297" s="1"/>
      <c r="E297" s="1"/>
      <c r="F297" s="18"/>
      <c r="G297" s="18"/>
      <c r="H297" s="18"/>
      <c r="I297" s="1"/>
      <c r="J297" s="1"/>
      <c r="K297" s="46"/>
      <c r="L297" s="44"/>
      <c r="M297" s="47"/>
      <c r="N297" s="44"/>
      <c r="O297" s="44"/>
      <c r="P297" s="44"/>
      <c r="Q297" s="44"/>
      <c r="R297" s="44"/>
      <c r="S297" s="47"/>
      <c r="T297" s="44"/>
      <c r="U297" s="44"/>
      <c r="V297" s="44"/>
      <c r="W297" s="1"/>
      <c r="X297" s="1"/>
      <c r="Y297" s="1"/>
      <c r="Z297" s="1"/>
    </row>
    <row r="298" spans="1:26" ht="20" customHeight="1" x14ac:dyDescent="0.15">
      <c r="A298" s="1"/>
      <c r="B298" s="1"/>
      <c r="C298" s="46"/>
      <c r="D298" s="1"/>
      <c r="E298" s="1"/>
      <c r="F298" s="18"/>
      <c r="G298" s="18"/>
      <c r="H298" s="18"/>
      <c r="I298" s="1"/>
      <c r="J298" s="1"/>
      <c r="K298" s="46"/>
      <c r="L298" s="44"/>
      <c r="M298" s="47"/>
      <c r="N298" s="44"/>
      <c r="O298" s="44"/>
      <c r="P298" s="44"/>
      <c r="Q298" s="44"/>
      <c r="R298" s="44"/>
      <c r="S298" s="47"/>
      <c r="T298" s="44"/>
      <c r="U298" s="44"/>
      <c r="V298" s="44"/>
      <c r="W298" s="1"/>
      <c r="X298" s="1"/>
      <c r="Y298" s="1"/>
      <c r="Z298" s="1"/>
    </row>
    <row r="299" spans="1:26" ht="20" customHeight="1" x14ac:dyDescent="0.15">
      <c r="A299" s="1"/>
      <c r="B299" s="1"/>
      <c r="C299" s="46"/>
      <c r="D299" s="1"/>
      <c r="E299" s="1"/>
      <c r="F299" s="18"/>
      <c r="G299" s="18"/>
      <c r="H299" s="18"/>
      <c r="I299" s="1"/>
      <c r="J299" s="1"/>
      <c r="K299" s="46"/>
      <c r="L299" s="44"/>
      <c r="M299" s="47"/>
      <c r="N299" s="44"/>
      <c r="O299" s="44"/>
      <c r="P299" s="44"/>
      <c r="Q299" s="44"/>
      <c r="R299" s="44"/>
      <c r="S299" s="47"/>
      <c r="T299" s="44"/>
      <c r="U299" s="44"/>
      <c r="V299" s="44"/>
      <c r="W299" s="1"/>
      <c r="X299" s="1"/>
      <c r="Y299" s="1"/>
      <c r="Z299" s="1"/>
    </row>
    <row r="300" spans="1:26" ht="20" customHeight="1" x14ac:dyDescent="0.15">
      <c r="A300" s="1"/>
      <c r="B300" s="1"/>
      <c r="C300" s="46"/>
      <c r="D300" s="1"/>
      <c r="E300" s="1"/>
      <c r="F300" s="18"/>
      <c r="G300" s="18"/>
      <c r="H300" s="18"/>
      <c r="I300" s="1"/>
      <c r="J300" s="1"/>
      <c r="K300" s="46"/>
      <c r="L300" s="44"/>
      <c r="M300" s="47"/>
      <c r="N300" s="44"/>
      <c r="O300" s="44"/>
      <c r="P300" s="44"/>
      <c r="Q300" s="44"/>
      <c r="R300" s="44"/>
      <c r="S300" s="47"/>
      <c r="T300" s="44"/>
      <c r="U300" s="44"/>
      <c r="V300" s="44"/>
      <c r="W300" s="1"/>
      <c r="X300" s="1"/>
      <c r="Y300" s="1"/>
      <c r="Z300" s="1"/>
    </row>
    <row r="301" spans="1:26" ht="20" customHeight="1" x14ac:dyDescent="0.15">
      <c r="A301" s="1"/>
      <c r="B301" s="1"/>
      <c r="C301" s="46"/>
      <c r="D301" s="1"/>
      <c r="E301" s="1"/>
      <c r="F301" s="18"/>
      <c r="G301" s="18"/>
      <c r="H301" s="18"/>
      <c r="I301" s="1"/>
      <c r="J301" s="1"/>
      <c r="K301" s="46"/>
      <c r="L301" s="44"/>
      <c r="M301" s="47"/>
      <c r="N301" s="44"/>
      <c r="O301" s="44"/>
      <c r="P301" s="44"/>
      <c r="Q301" s="44"/>
      <c r="R301" s="44"/>
      <c r="S301" s="47"/>
      <c r="T301" s="44"/>
      <c r="U301" s="44"/>
      <c r="V301" s="44"/>
      <c r="W301" s="1"/>
      <c r="X301" s="1"/>
      <c r="Y301" s="1"/>
      <c r="Z301" s="1"/>
    </row>
    <row r="302" spans="1:26" ht="20" customHeight="1" x14ac:dyDescent="0.15">
      <c r="A302" s="1"/>
      <c r="B302" s="1"/>
      <c r="C302" s="46"/>
      <c r="D302" s="1"/>
      <c r="E302" s="1"/>
      <c r="F302" s="18"/>
      <c r="G302" s="18"/>
      <c r="H302" s="18"/>
      <c r="I302" s="1"/>
      <c r="J302" s="1"/>
      <c r="K302" s="46"/>
      <c r="L302" s="44"/>
      <c r="M302" s="47"/>
      <c r="N302" s="44"/>
      <c r="O302" s="44"/>
      <c r="P302" s="44"/>
      <c r="Q302" s="44"/>
      <c r="R302" s="44"/>
      <c r="S302" s="47"/>
      <c r="T302" s="44"/>
      <c r="U302" s="44"/>
      <c r="V302" s="44"/>
      <c r="W302" s="1"/>
      <c r="X302" s="1"/>
      <c r="Y302" s="1"/>
      <c r="Z302" s="1"/>
    </row>
    <row r="303" spans="1:26" ht="20" customHeight="1" x14ac:dyDescent="0.15">
      <c r="A303" s="1"/>
      <c r="B303" s="1"/>
      <c r="C303" s="46"/>
      <c r="D303" s="1"/>
      <c r="E303" s="1"/>
      <c r="F303" s="18"/>
      <c r="G303" s="18"/>
      <c r="H303" s="18"/>
      <c r="I303" s="1"/>
      <c r="J303" s="1"/>
      <c r="K303" s="46"/>
      <c r="L303" s="44"/>
      <c r="M303" s="47"/>
      <c r="N303" s="44"/>
      <c r="O303" s="44"/>
      <c r="P303" s="44"/>
      <c r="Q303" s="44"/>
      <c r="R303" s="44"/>
      <c r="S303" s="47"/>
      <c r="T303" s="44"/>
      <c r="U303" s="44"/>
      <c r="V303" s="44"/>
      <c r="W303" s="1"/>
      <c r="X303" s="1"/>
      <c r="Y303" s="1"/>
      <c r="Z303" s="1"/>
    </row>
    <row r="304" spans="1:26" ht="20" customHeight="1" x14ac:dyDescent="0.15">
      <c r="A304" s="1"/>
      <c r="B304" s="1"/>
      <c r="C304" s="46"/>
      <c r="D304" s="1"/>
      <c r="E304" s="1"/>
      <c r="F304" s="18"/>
      <c r="G304" s="18"/>
      <c r="H304" s="18"/>
      <c r="I304" s="1"/>
      <c r="J304" s="1"/>
      <c r="K304" s="46"/>
      <c r="L304" s="44"/>
      <c r="M304" s="47"/>
      <c r="N304" s="44"/>
      <c r="O304" s="44"/>
      <c r="P304" s="44"/>
      <c r="Q304" s="44"/>
      <c r="R304" s="44"/>
      <c r="S304" s="47"/>
      <c r="T304" s="44"/>
      <c r="U304" s="44"/>
      <c r="V304" s="44"/>
      <c r="W304" s="1"/>
      <c r="X304" s="1"/>
      <c r="Y304" s="1"/>
      <c r="Z304" s="1"/>
    </row>
    <row r="305" spans="1:26" ht="20" customHeight="1" x14ac:dyDescent="0.15">
      <c r="A305" s="1"/>
      <c r="B305" s="1"/>
      <c r="C305" s="46"/>
      <c r="D305" s="1"/>
      <c r="E305" s="1"/>
      <c r="F305" s="18"/>
      <c r="G305" s="18"/>
      <c r="H305" s="18"/>
      <c r="I305" s="1"/>
      <c r="J305" s="1"/>
      <c r="K305" s="46"/>
      <c r="L305" s="44"/>
      <c r="M305" s="47"/>
      <c r="N305" s="44"/>
      <c r="O305" s="44"/>
      <c r="P305" s="44"/>
      <c r="Q305" s="44"/>
      <c r="R305" s="44"/>
      <c r="S305" s="47"/>
      <c r="T305" s="44"/>
      <c r="U305" s="44"/>
      <c r="V305" s="44"/>
      <c r="W305" s="1"/>
      <c r="X305" s="1"/>
      <c r="Y305" s="1"/>
      <c r="Z305" s="1"/>
    </row>
    <row r="306" spans="1:26" ht="20" customHeight="1" x14ac:dyDescent="0.15">
      <c r="A306" s="1"/>
      <c r="B306" s="1"/>
      <c r="C306" s="46"/>
      <c r="D306" s="1"/>
      <c r="E306" s="1"/>
      <c r="F306" s="18"/>
      <c r="G306" s="18"/>
      <c r="H306" s="18"/>
      <c r="I306" s="1"/>
      <c r="J306" s="1"/>
      <c r="K306" s="46"/>
      <c r="L306" s="44"/>
      <c r="M306" s="47"/>
      <c r="N306" s="44"/>
      <c r="O306" s="44"/>
      <c r="P306" s="44"/>
      <c r="Q306" s="44"/>
      <c r="R306" s="44"/>
      <c r="S306" s="47"/>
      <c r="T306" s="44"/>
      <c r="U306" s="44"/>
      <c r="V306" s="44"/>
      <c r="W306" s="1"/>
      <c r="X306" s="1"/>
      <c r="Y306" s="1"/>
      <c r="Z306" s="1"/>
    </row>
    <row r="307" spans="1:26" ht="20" customHeight="1" x14ac:dyDescent="0.15">
      <c r="A307" s="1"/>
      <c r="B307" s="1"/>
      <c r="C307" s="46"/>
      <c r="D307" s="1"/>
      <c r="E307" s="1"/>
      <c r="F307" s="18"/>
      <c r="G307" s="18"/>
      <c r="H307" s="18"/>
      <c r="I307" s="1"/>
      <c r="J307" s="1"/>
      <c r="K307" s="46"/>
      <c r="L307" s="44"/>
      <c r="M307" s="47"/>
      <c r="N307" s="44"/>
      <c r="O307" s="44"/>
      <c r="P307" s="44"/>
      <c r="Q307" s="44"/>
      <c r="R307" s="44"/>
      <c r="S307" s="47"/>
      <c r="T307" s="44"/>
      <c r="U307" s="44"/>
      <c r="V307" s="44"/>
      <c r="W307" s="1"/>
      <c r="X307" s="1"/>
      <c r="Y307" s="1"/>
      <c r="Z307" s="1"/>
    </row>
    <row r="308" spans="1:26" ht="20" customHeight="1" x14ac:dyDescent="0.15">
      <c r="A308" s="1"/>
      <c r="B308" s="1"/>
      <c r="C308" s="46"/>
      <c r="D308" s="1"/>
      <c r="E308" s="1"/>
      <c r="F308" s="18"/>
      <c r="G308" s="18"/>
      <c r="H308" s="18"/>
      <c r="I308" s="1"/>
      <c r="J308" s="1"/>
      <c r="K308" s="46"/>
      <c r="L308" s="44"/>
      <c r="M308" s="47"/>
      <c r="N308" s="44"/>
      <c r="O308" s="44"/>
      <c r="P308" s="44"/>
      <c r="Q308" s="44"/>
      <c r="R308" s="44"/>
      <c r="S308" s="47"/>
      <c r="T308" s="44"/>
      <c r="U308" s="44"/>
      <c r="V308" s="44"/>
      <c r="W308" s="1"/>
      <c r="X308" s="1"/>
      <c r="Y308" s="1"/>
      <c r="Z308" s="1"/>
    </row>
    <row r="309" spans="1:26" ht="20" customHeight="1" x14ac:dyDescent="0.15">
      <c r="A309" s="1"/>
      <c r="B309" s="1"/>
      <c r="C309" s="46"/>
      <c r="D309" s="1"/>
      <c r="E309" s="1"/>
      <c r="F309" s="18"/>
      <c r="G309" s="18"/>
      <c r="H309" s="18"/>
      <c r="I309" s="1"/>
      <c r="J309" s="1"/>
      <c r="K309" s="46"/>
      <c r="L309" s="44"/>
      <c r="M309" s="47"/>
      <c r="N309" s="44"/>
      <c r="O309" s="44"/>
      <c r="P309" s="44"/>
      <c r="Q309" s="44"/>
      <c r="R309" s="44"/>
      <c r="S309" s="47"/>
      <c r="T309" s="44"/>
      <c r="U309" s="44"/>
      <c r="V309" s="44"/>
      <c r="W309" s="1"/>
      <c r="X309" s="1"/>
      <c r="Y309" s="1"/>
      <c r="Z309" s="1"/>
    </row>
    <row r="310" spans="1:26" ht="20" customHeight="1" x14ac:dyDescent="0.15">
      <c r="A310" s="1"/>
      <c r="B310" s="1"/>
      <c r="C310" s="46"/>
      <c r="D310" s="1"/>
      <c r="E310" s="1"/>
      <c r="F310" s="18"/>
      <c r="G310" s="18"/>
      <c r="H310" s="18"/>
      <c r="I310" s="1"/>
      <c r="J310" s="1"/>
      <c r="K310" s="46"/>
      <c r="L310" s="44"/>
      <c r="M310" s="47"/>
      <c r="N310" s="44"/>
      <c r="O310" s="44"/>
      <c r="P310" s="44"/>
      <c r="Q310" s="44"/>
      <c r="R310" s="44"/>
      <c r="S310" s="47"/>
      <c r="T310" s="44"/>
      <c r="U310" s="44"/>
      <c r="V310" s="44"/>
      <c r="W310" s="1"/>
      <c r="X310" s="1"/>
      <c r="Y310" s="1"/>
      <c r="Z310" s="1"/>
    </row>
    <row r="311" spans="1:26" ht="20" customHeight="1" x14ac:dyDescent="0.15">
      <c r="A311" s="1"/>
      <c r="B311" s="1"/>
      <c r="C311" s="46"/>
      <c r="D311" s="1"/>
      <c r="E311" s="1"/>
      <c r="F311" s="18"/>
      <c r="G311" s="18"/>
      <c r="H311" s="18"/>
      <c r="I311" s="1"/>
      <c r="J311" s="1"/>
      <c r="K311" s="46"/>
      <c r="L311" s="44"/>
      <c r="M311" s="47"/>
      <c r="N311" s="44"/>
      <c r="O311" s="44"/>
      <c r="P311" s="44"/>
      <c r="Q311" s="44"/>
      <c r="R311" s="44"/>
      <c r="S311" s="47"/>
      <c r="T311" s="44"/>
      <c r="U311" s="44"/>
      <c r="V311" s="44"/>
      <c r="W311" s="1"/>
      <c r="X311" s="1"/>
      <c r="Y311" s="1"/>
      <c r="Z311" s="1"/>
    </row>
    <row r="312" spans="1:26" ht="20" customHeight="1" x14ac:dyDescent="0.15">
      <c r="A312" s="1"/>
      <c r="B312" s="1"/>
      <c r="C312" s="46"/>
      <c r="D312" s="1"/>
      <c r="E312" s="1"/>
      <c r="F312" s="18"/>
      <c r="G312" s="18"/>
      <c r="H312" s="18"/>
      <c r="I312" s="1"/>
      <c r="J312" s="1"/>
      <c r="K312" s="46"/>
      <c r="L312" s="44"/>
      <c r="M312" s="47"/>
      <c r="N312" s="44"/>
      <c r="O312" s="44"/>
      <c r="P312" s="44"/>
      <c r="Q312" s="44"/>
      <c r="R312" s="44"/>
      <c r="S312" s="47"/>
      <c r="T312" s="44"/>
      <c r="U312" s="44"/>
      <c r="V312" s="44"/>
      <c r="W312" s="1"/>
      <c r="X312" s="1"/>
      <c r="Y312" s="1"/>
      <c r="Z312" s="1"/>
    </row>
    <row r="313" spans="1:26" ht="20" customHeight="1" x14ac:dyDescent="0.15">
      <c r="A313" s="1"/>
      <c r="B313" s="1"/>
      <c r="C313" s="46"/>
      <c r="D313" s="1"/>
      <c r="E313" s="1"/>
      <c r="F313" s="18"/>
      <c r="G313" s="18"/>
      <c r="H313" s="18"/>
      <c r="I313" s="1"/>
      <c r="J313" s="1"/>
      <c r="K313" s="46"/>
      <c r="L313" s="44"/>
      <c r="M313" s="47"/>
      <c r="N313" s="44"/>
      <c r="O313" s="44"/>
      <c r="P313" s="44"/>
      <c r="Q313" s="44"/>
      <c r="R313" s="44"/>
      <c r="S313" s="47"/>
      <c r="T313" s="44"/>
      <c r="U313" s="44"/>
      <c r="V313" s="44"/>
      <c r="W313" s="1"/>
      <c r="X313" s="1"/>
      <c r="Y313" s="1"/>
      <c r="Z313" s="1"/>
    </row>
    <row r="314" spans="1:26" ht="20" customHeight="1" x14ac:dyDescent="0.15">
      <c r="A314" s="1"/>
      <c r="B314" s="1"/>
      <c r="C314" s="46"/>
      <c r="D314" s="1"/>
      <c r="E314" s="1"/>
      <c r="F314" s="18"/>
      <c r="G314" s="18"/>
      <c r="H314" s="18"/>
      <c r="I314" s="1"/>
      <c r="J314" s="1"/>
      <c r="K314" s="46"/>
      <c r="L314" s="44"/>
      <c r="M314" s="47"/>
      <c r="N314" s="44"/>
      <c r="O314" s="44"/>
      <c r="P314" s="44"/>
      <c r="Q314" s="44"/>
      <c r="R314" s="44"/>
      <c r="S314" s="47"/>
      <c r="T314" s="44"/>
      <c r="U314" s="44"/>
      <c r="V314" s="44"/>
      <c r="W314" s="1"/>
      <c r="X314" s="1"/>
      <c r="Y314" s="1"/>
      <c r="Z314" s="1"/>
    </row>
    <row r="315" spans="1:26" ht="20" customHeight="1" x14ac:dyDescent="0.15">
      <c r="A315" s="1"/>
      <c r="B315" s="1"/>
      <c r="C315" s="46"/>
      <c r="D315" s="1"/>
      <c r="E315" s="1"/>
      <c r="F315" s="18"/>
      <c r="G315" s="18"/>
      <c r="H315" s="18"/>
      <c r="I315" s="1"/>
      <c r="J315" s="1"/>
      <c r="K315" s="46"/>
      <c r="L315" s="44"/>
      <c r="M315" s="47"/>
      <c r="N315" s="44"/>
      <c r="O315" s="44"/>
      <c r="P315" s="44"/>
      <c r="Q315" s="44"/>
      <c r="R315" s="44"/>
      <c r="S315" s="47"/>
      <c r="T315" s="44"/>
      <c r="U315" s="44"/>
      <c r="V315" s="44"/>
      <c r="W315" s="1"/>
      <c r="X315" s="1"/>
      <c r="Y315" s="1"/>
      <c r="Z315" s="1"/>
    </row>
    <row r="316" spans="1:26" ht="20" customHeight="1" x14ac:dyDescent="0.15">
      <c r="A316" s="1"/>
      <c r="B316" s="1"/>
      <c r="C316" s="46"/>
      <c r="D316" s="1"/>
      <c r="E316" s="1"/>
      <c r="F316" s="18"/>
      <c r="G316" s="18"/>
      <c r="H316" s="18"/>
      <c r="I316" s="1"/>
      <c r="J316" s="1"/>
      <c r="K316" s="46"/>
      <c r="L316" s="44"/>
      <c r="M316" s="47"/>
      <c r="N316" s="44"/>
      <c r="O316" s="44"/>
      <c r="P316" s="44"/>
      <c r="Q316" s="44"/>
      <c r="R316" s="44"/>
      <c r="S316" s="47"/>
      <c r="T316" s="44"/>
      <c r="U316" s="44"/>
      <c r="V316" s="44"/>
      <c r="W316" s="1"/>
      <c r="X316" s="1"/>
      <c r="Y316" s="1"/>
      <c r="Z316" s="1"/>
    </row>
    <row r="317" spans="1:26" ht="20" customHeight="1" x14ac:dyDescent="0.15">
      <c r="A317" s="1"/>
      <c r="B317" s="1"/>
      <c r="C317" s="46"/>
      <c r="D317" s="1"/>
      <c r="E317" s="1"/>
      <c r="F317" s="18"/>
      <c r="G317" s="18"/>
      <c r="H317" s="18"/>
      <c r="I317" s="1"/>
      <c r="J317" s="1"/>
      <c r="K317" s="46"/>
      <c r="L317" s="44"/>
      <c r="M317" s="47"/>
      <c r="N317" s="44"/>
      <c r="O317" s="44"/>
      <c r="P317" s="44"/>
      <c r="Q317" s="44"/>
      <c r="R317" s="44"/>
      <c r="S317" s="47"/>
      <c r="T317" s="44"/>
      <c r="U317" s="44"/>
      <c r="V317" s="44"/>
      <c r="W317" s="1"/>
      <c r="X317" s="1"/>
      <c r="Y317" s="1"/>
      <c r="Z317" s="1"/>
    </row>
    <row r="318" spans="1:26" ht="20" customHeight="1" x14ac:dyDescent="0.15">
      <c r="A318" s="1"/>
      <c r="B318" s="1"/>
      <c r="C318" s="46"/>
      <c r="D318" s="1"/>
      <c r="E318" s="1"/>
      <c r="F318" s="18"/>
      <c r="G318" s="18"/>
      <c r="H318" s="18"/>
      <c r="I318" s="1"/>
      <c r="J318" s="1"/>
      <c r="K318" s="46"/>
      <c r="L318" s="44"/>
      <c r="M318" s="47"/>
      <c r="N318" s="44"/>
      <c r="O318" s="44"/>
      <c r="P318" s="44"/>
      <c r="Q318" s="44"/>
      <c r="R318" s="44"/>
      <c r="S318" s="47"/>
      <c r="T318" s="44"/>
      <c r="U318" s="44"/>
      <c r="V318" s="44"/>
      <c r="W318" s="1"/>
      <c r="X318" s="1"/>
      <c r="Y318" s="1"/>
      <c r="Z318" s="1"/>
    </row>
    <row r="319" spans="1:26" ht="20" customHeight="1" x14ac:dyDescent="0.15">
      <c r="A319" s="1"/>
      <c r="B319" s="1"/>
      <c r="C319" s="46"/>
      <c r="D319" s="1"/>
      <c r="E319" s="1"/>
      <c r="F319" s="18"/>
      <c r="G319" s="18"/>
      <c r="H319" s="18"/>
      <c r="I319" s="1"/>
      <c r="J319" s="1"/>
      <c r="K319" s="46"/>
      <c r="L319" s="44"/>
      <c r="M319" s="47"/>
      <c r="N319" s="44"/>
      <c r="O319" s="44"/>
      <c r="P319" s="44"/>
      <c r="Q319" s="44"/>
      <c r="R319" s="44"/>
      <c r="S319" s="47"/>
      <c r="T319" s="44"/>
      <c r="U319" s="44"/>
      <c r="V319" s="44"/>
      <c r="W319" s="1"/>
      <c r="X319" s="1"/>
      <c r="Y319" s="1"/>
      <c r="Z319" s="1"/>
    </row>
    <row r="320" spans="1:26" ht="20" customHeight="1" x14ac:dyDescent="0.15">
      <c r="A320" s="1"/>
      <c r="B320" s="1"/>
      <c r="C320" s="46"/>
      <c r="D320" s="1"/>
      <c r="E320" s="1"/>
      <c r="F320" s="18"/>
      <c r="G320" s="18"/>
      <c r="H320" s="18"/>
      <c r="I320" s="1"/>
      <c r="J320" s="1"/>
      <c r="K320" s="46"/>
      <c r="L320" s="44"/>
      <c r="M320" s="47"/>
      <c r="N320" s="44"/>
      <c r="O320" s="44"/>
      <c r="P320" s="44"/>
      <c r="Q320" s="44"/>
      <c r="R320" s="44"/>
      <c r="S320" s="47"/>
      <c r="T320" s="44"/>
      <c r="U320" s="44"/>
      <c r="V320" s="44"/>
      <c r="W320" s="1"/>
      <c r="X320" s="1"/>
      <c r="Y320" s="1"/>
      <c r="Z320" s="1"/>
    </row>
    <row r="321" spans="1:26" ht="20" customHeight="1" x14ac:dyDescent="0.15">
      <c r="A321" s="1"/>
      <c r="B321" s="1"/>
      <c r="C321" s="46"/>
      <c r="D321" s="1"/>
      <c r="E321" s="1"/>
      <c r="F321" s="18"/>
      <c r="G321" s="18"/>
      <c r="H321" s="18"/>
      <c r="I321" s="1"/>
      <c r="J321" s="1"/>
      <c r="K321" s="46"/>
      <c r="L321" s="44"/>
      <c r="M321" s="47"/>
      <c r="N321" s="44"/>
      <c r="O321" s="44"/>
      <c r="P321" s="44"/>
      <c r="Q321" s="44"/>
      <c r="R321" s="44"/>
      <c r="S321" s="47"/>
      <c r="T321" s="44"/>
      <c r="U321" s="44"/>
      <c r="V321" s="44"/>
      <c r="W321" s="1"/>
      <c r="X321" s="1"/>
      <c r="Y321" s="1"/>
      <c r="Z321" s="1"/>
    </row>
    <row r="322" spans="1:26" ht="20" customHeight="1" x14ac:dyDescent="0.15">
      <c r="A322" s="1"/>
      <c r="B322" s="1"/>
      <c r="C322" s="46"/>
      <c r="D322" s="1"/>
      <c r="E322" s="1"/>
      <c r="F322" s="18"/>
      <c r="G322" s="18"/>
      <c r="H322" s="18"/>
      <c r="I322" s="1"/>
      <c r="J322" s="1"/>
      <c r="K322" s="46"/>
      <c r="L322" s="44"/>
      <c r="M322" s="47"/>
      <c r="N322" s="44"/>
      <c r="O322" s="44"/>
      <c r="P322" s="44"/>
      <c r="Q322" s="44"/>
      <c r="R322" s="44"/>
      <c r="S322" s="47"/>
      <c r="T322" s="44"/>
      <c r="U322" s="44"/>
      <c r="V322" s="44"/>
      <c r="W322" s="1"/>
      <c r="X322" s="1"/>
      <c r="Y322" s="1"/>
      <c r="Z322" s="1"/>
    </row>
    <row r="323" spans="1:26" ht="20" customHeight="1" x14ac:dyDescent="0.15">
      <c r="A323" s="1"/>
      <c r="B323" s="1"/>
      <c r="C323" s="46"/>
      <c r="D323" s="1"/>
      <c r="E323" s="1"/>
      <c r="F323" s="18"/>
      <c r="G323" s="18"/>
      <c r="H323" s="18"/>
      <c r="I323" s="1"/>
      <c r="J323" s="1"/>
      <c r="K323" s="46"/>
      <c r="L323" s="44"/>
      <c r="M323" s="47"/>
      <c r="N323" s="44"/>
      <c r="O323" s="44"/>
      <c r="P323" s="44"/>
      <c r="Q323" s="44"/>
      <c r="R323" s="44"/>
      <c r="S323" s="47"/>
      <c r="T323" s="44"/>
      <c r="U323" s="44"/>
      <c r="V323" s="44"/>
      <c r="W323" s="1"/>
      <c r="X323" s="1"/>
      <c r="Y323" s="1"/>
      <c r="Z323" s="1"/>
    </row>
    <row r="324" spans="1:26" ht="20" customHeight="1" x14ac:dyDescent="0.15">
      <c r="A324" s="1"/>
      <c r="B324" s="1"/>
      <c r="C324" s="46"/>
      <c r="D324" s="1"/>
      <c r="E324" s="1"/>
      <c r="F324" s="18"/>
      <c r="G324" s="18"/>
      <c r="H324" s="18"/>
      <c r="I324" s="1"/>
      <c r="J324" s="1"/>
      <c r="K324" s="46"/>
      <c r="L324" s="44"/>
      <c r="M324" s="47"/>
      <c r="N324" s="44"/>
      <c r="O324" s="44"/>
      <c r="P324" s="44"/>
      <c r="Q324" s="44"/>
      <c r="R324" s="44"/>
      <c r="S324" s="47"/>
      <c r="T324" s="44"/>
      <c r="U324" s="44"/>
      <c r="V324" s="44"/>
      <c r="W324" s="1"/>
      <c r="X324" s="1"/>
      <c r="Y324" s="1"/>
      <c r="Z324" s="1"/>
    </row>
    <row r="325" spans="1:26" ht="20" customHeight="1" x14ac:dyDescent="0.15">
      <c r="A325" s="1"/>
      <c r="B325" s="1"/>
      <c r="C325" s="46"/>
      <c r="D325" s="1"/>
      <c r="E325" s="1"/>
      <c r="F325" s="18"/>
      <c r="G325" s="18"/>
      <c r="H325" s="18"/>
      <c r="I325" s="1"/>
      <c r="J325" s="1"/>
      <c r="K325" s="46"/>
      <c r="L325" s="44"/>
      <c r="M325" s="47"/>
      <c r="N325" s="44"/>
      <c r="O325" s="44"/>
      <c r="P325" s="44"/>
      <c r="Q325" s="44"/>
      <c r="R325" s="44"/>
      <c r="S325" s="47"/>
      <c r="T325" s="44"/>
      <c r="U325" s="44"/>
      <c r="V325" s="44"/>
      <c r="W325" s="1"/>
      <c r="X325" s="1"/>
      <c r="Y325" s="1"/>
      <c r="Z325" s="1"/>
    </row>
    <row r="326" spans="1:26" ht="20" customHeight="1" x14ac:dyDescent="0.15">
      <c r="A326" s="1"/>
      <c r="B326" s="1"/>
      <c r="C326" s="46"/>
      <c r="D326" s="1"/>
      <c r="E326" s="1"/>
      <c r="F326" s="18"/>
      <c r="G326" s="18"/>
      <c r="H326" s="18"/>
      <c r="I326" s="1"/>
      <c r="J326" s="1"/>
      <c r="K326" s="46"/>
      <c r="L326" s="44"/>
      <c r="M326" s="47"/>
      <c r="N326" s="44"/>
      <c r="O326" s="44"/>
      <c r="P326" s="44"/>
      <c r="Q326" s="44"/>
      <c r="R326" s="44"/>
      <c r="S326" s="47"/>
      <c r="T326" s="44"/>
      <c r="U326" s="44"/>
      <c r="V326" s="44"/>
      <c r="W326" s="1"/>
      <c r="X326" s="1"/>
      <c r="Y326" s="1"/>
      <c r="Z326" s="1"/>
    </row>
    <row r="327" spans="1:26" ht="20" customHeight="1" x14ac:dyDescent="0.15">
      <c r="A327" s="1"/>
      <c r="B327" s="1"/>
      <c r="C327" s="46"/>
      <c r="D327" s="1"/>
      <c r="E327" s="1"/>
      <c r="F327" s="18"/>
      <c r="G327" s="18"/>
      <c r="H327" s="18"/>
      <c r="I327" s="1"/>
      <c r="J327" s="1"/>
      <c r="K327" s="46"/>
      <c r="L327" s="44"/>
      <c r="M327" s="47"/>
      <c r="N327" s="44"/>
      <c r="O327" s="44"/>
      <c r="P327" s="44"/>
      <c r="Q327" s="44"/>
      <c r="R327" s="44"/>
      <c r="S327" s="47"/>
      <c r="T327" s="44"/>
      <c r="U327" s="44"/>
      <c r="V327" s="44"/>
      <c r="W327" s="1"/>
      <c r="X327" s="1"/>
      <c r="Y327" s="1"/>
      <c r="Z327" s="1"/>
    </row>
    <row r="328" spans="1:26" ht="20" customHeight="1" x14ac:dyDescent="0.15">
      <c r="A328" s="1"/>
      <c r="B328" s="1"/>
      <c r="C328" s="46"/>
      <c r="D328" s="1"/>
      <c r="E328" s="1"/>
      <c r="F328" s="18"/>
      <c r="G328" s="18"/>
      <c r="H328" s="18"/>
      <c r="I328" s="1"/>
      <c r="J328" s="1"/>
      <c r="K328" s="46"/>
      <c r="L328" s="44"/>
      <c r="M328" s="47"/>
      <c r="N328" s="44"/>
      <c r="O328" s="44"/>
      <c r="P328" s="44"/>
      <c r="Q328" s="44"/>
      <c r="R328" s="44"/>
      <c r="S328" s="47"/>
      <c r="T328" s="44"/>
      <c r="U328" s="44"/>
      <c r="V328" s="44"/>
      <c r="W328" s="1"/>
      <c r="X328" s="1"/>
      <c r="Y328" s="1"/>
      <c r="Z328" s="1"/>
    </row>
    <row r="329" spans="1:26" ht="20" customHeight="1" x14ac:dyDescent="0.15">
      <c r="A329" s="1"/>
      <c r="B329" s="1"/>
      <c r="C329" s="46"/>
      <c r="D329" s="1"/>
      <c r="E329" s="1"/>
      <c r="F329" s="18"/>
      <c r="G329" s="18"/>
      <c r="H329" s="18"/>
      <c r="I329" s="1"/>
      <c r="J329" s="1"/>
      <c r="K329" s="46"/>
      <c r="L329" s="44"/>
      <c r="M329" s="47"/>
      <c r="N329" s="44"/>
      <c r="O329" s="44"/>
      <c r="P329" s="44"/>
      <c r="Q329" s="44"/>
      <c r="R329" s="44"/>
      <c r="S329" s="47"/>
      <c r="T329" s="44"/>
      <c r="U329" s="44"/>
      <c r="V329" s="44"/>
      <c r="W329" s="1"/>
      <c r="X329" s="1"/>
      <c r="Y329" s="1"/>
      <c r="Z329" s="1"/>
    </row>
    <row r="330" spans="1:26" ht="20" customHeight="1" x14ac:dyDescent="0.15">
      <c r="A330" s="1"/>
      <c r="B330" s="1"/>
      <c r="C330" s="46"/>
      <c r="D330" s="1"/>
      <c r="E330" s="1"/>
      <c r="F330" s="18"/>
      <c r="G330" s="18"/>
      <c r="H330" s="18"/>
      <c r="I330" s="1"/>
      <c r="J330" s="1"/>
      <c r="K330" s="46"/>
      <c r="L330" s="44"/>
      <c r="M330" s="47"/>
      <c r="N330" s="44"/>
      <c r="O330" s="44"/>
      <c r="P330" s="44"/>
      <c r="Q330" s="44"/>
      <c r="R330" s="44"/>
      <c r="S330" s="47"/>
      <c r="T330" s="44"/>
      <c r="U330" s="44"/>
      <c r="V330" s="44"/>
      <c r="W330" s="1"/>
      <c r="X330" s="1"/>
      <c r="Y330" s="1"/>
      <c r="Z330" s="1"/>
    </row>
    <row r="331" spans="1:26" ht="20" customHeight="1" x14ac:dyDescent="0.15">
      <c r="A331" s="1"/>
      <c r="B331" s="1"/>
      <c r="C331" s="46"/>
      <c r="D331" s="1"/>
      <c r="E331" s="1"/>
      <c r="F331" s="18"/>
      <c r="G331" s="18"/>
      <c r="H331" s="18"/>
      <c r="I331" s="1"/>
      <c r="J331" s="1"/>
      <c r="K331" s="46"/>
      <c r="L331" s="44"/>
      <c r="M331" s="47"/>
      <c r="N331" s="44"/>
      <c r="O331" s="44"/>
      <c r="P331" s="44"/>
      <c r="Q331" s="44"/>
      <c r="R331" s="44"/>
      <c r="S331" s="47"/>
      <c r="T331" s="44"/>
      <c r="U331" s="44"/>
      <c r="V331" s="44"/>
      <c r="W331" s="1"/>
      <c r="X331" s="1"/>
      <c r="Y331" s="1"/>
      <c r="Z331" s="1"/>
    </row>
    <row r="332" spans="1:26" ht="20" customHeight="1" x14ac:dyDescent="0.15">
      <c r="A332" s="1"/>
      <c r="B332" s="1"/>
      <c r="C332" s="46"/>
      <c r="D332" s="1"/>
      <c r="E332" s="1"/>
      <c r="F332" s="18"/>
      <c r="G332" s="18"/>
      <c r="H332" s="18"/>
      <c r="I332" s="1"/>
      <c r="J332" s="1"/>
      <c r="K332" s="46"/>
      <c r="L332" s="44"/>
      <c r="M332" s="47"/>
      <c r="N332" s="44"/>
      <c r="O332" s="44"/>
      <c r="P332" s="44"/>
      <c r="Q332" s="44"/>
      <c r="R332" s="44"/>
      <c r="S332" s="47"/>
      <c r="T332" s="44"/>
      <c r="U332" s="44"/>
      <c r="V332" s="44"/>
      <c r="W332" s="1"/>
      <c r="X332" s="1"/>
      <c r="Y332" s="1"/>
      <c r="Z332" s="1"/>
    </row>
    <row r="333" spans="1:26" ht="20" customHeight="1" x14ac:dyDescent="0.15">
      <c r="A333" s="1"/>
      <c r="B333" s="1"/>
      <c r="C333" s="46"/>
      <c r="D333" s="1"/>
      <c r="E333" s="1"/>
      <c r="F333" s="18"/>
      <c r="G333" s="18"/>
      <c r="H333" s="18"/>
      <c r="I333" s="1"/>
      <c r="J333" s="1"/>
      <c r="K333" s="46"/>
      <c r="L333" s="44"/>
      <c r="M333" s="47"/>
      <c r="N333" s="44"/>
      <c r="O333" s="44"/>
      <c r="P333" s="44"/>
      <c r="Q333" s="44"/>
      <c r="R333" s="44"/>
      <c r="S333" s="47"/>
      <c r="T333" s="44"/>
      <c r="U333" s="44"/>
      <c r="V333" s="44"/>
      <c r="W333" s="1"/>
      <c r="X333" s="1"/>
      <c r="Y333" s="1"/>
      <c r="Z333" s="1"/>
    </row>
    <row r="334" spans="1:26" ht="20" customHeight="1" x14ac:dyDescent="0.15">
      <c r="A334" s="1"/>
      <c r="B334" s="1"/>
      <c r="C334" s="46"/>
      <c r="D334" s="1"/>
      <c r="E334" s="1"/>
      <c r="F334" s="18"/>
      <c r="G334" s="18"/>
      <c r="H334" s="18"/>
      <c r="I334" s="1"/>
      <c r="J334" s="1"/>
      <c r="K334" s="46"/>
      <c r="L334" s="44"/>
      <c r="M334" s="47"/>
      <c r="N334" s="44"/>
      <c r="O334" s="44"/>
      <c r="P334" s="44"/>
      <c r="Q334" s="44"/>
      <c r="R334" s="44"/>
      <c r="S334" s="47"/>
      <c r="T334" s="44"/>
      <c r="U334" s="44"/>
      <c r="V334" s="44"/>
      <c r="W334" s="1"/>
      <c r="X334" s="1"/>
      <c r="Y334" s="1"/>
      <c r="Z334" s="1"/>
    </row>
    <row r="335" spans="1:26" ht="20" customHeight="1" x14ac:dyDescent="0.15">
      <c r="A335" s="1"/>
      <c r="B335" s="1"/>
      <c r="C335" s="46"/>
      <c r="D335" s="1"/>
      <c r="E335" s="1"/>
      <c r="F335" s="18"/>
      <c r="G335" s="18"/>
      <c r="H335" s="18"/>
      <c r="I335" s="1"/>
      <c r="J335" s="1"/>
      <c r="K335" s="46"/>
      <c r="L335" s="44"/>
      <c r="M335" s="47"/>
      <c r="N335" s="44"/>
      <c r="O335" s="44"/>
      <c r="P335" s="44"/>
      <c r="Q335" s="44"/>
      <c r="R335" s="44"/>
      <c r="S335" s="47"/>
      <c r="T335" s="44"/>
      <c r="U335" s="44"/>
      <c r="V335" s="44"/>
      <c r="W335" s="1"/>
      <c r="X335" s="1"/>
      <c r="Y335" s="1"/>
      <c r="Z335" s="1"/>
    </row>
    <row r="336" spans="1:26" ht="20" customHeight="1" x14ac:dyDescent="0.15">
      <c r="A336" s="1"/>
      <c r="B336" s="1"/>
      <c r="C336" s="46"/>
      <c r="D336" s="1"/>
      <c r="E336" s="1"/>
      <c r="F336" s="18"/>
      <c r="G336" s="18"/>
      <c r="H336" s="18"/>
      <c r="I336" s="1"/>
      <c r="J336" s="1"/>
      <c r="K336" s="46"/>
      <c r="L336" s="44"/>
      <c r="M336" s="47"/>
      <c r="N336" s="44"/>
      <c r="O336" s="44"/>
      <c r="P336" s="44"/>
      <c r="Q336" s="44"/>
      <c r="R336" s="44"/>
      <c r="S336" s="47"/>
      <c r="T336" s="44"/>
      <c r="U336" s="44"/>
      <c r="V336" s="44"/>
      <c r="W336" s="1"/>
      <c r="X336" s="1"/>
      <c r="Y336" s="1"/>
      <c r="Z336" s="1"/>
    </row>
    <row r="337" spans="1:26" ht="20" customHeight="1" x14ac:dyDescent="0.15">
      <c r="A337" s="1"/>
      <c r="B337" s="1"/>
      <c r="C337" s="46"/>
      <c r="D337" s="1"/>
      <c r="E337" s="1"/>
      <c r="F337" s="18"/>
      <c r="G337" s="18"/>
      <c r="H337" s="18"/>
      <c r="I337" s="1"/>
      <c r="J337" s="1"/>
      <c r="K337" s="46"/>
      <c r="L337" s="44"/>
      <c r="M337" s="47"/>
      <c r="N337" s="44"/>
      <c r="O337" s="44"/>
      <c r="P337" s="44"/>
      <c r="Q337" s="44"/>
      <c r="R337" s="44"/>
      <c r="S337" s="47"/>
      <c r="T337" s="44"/>
      <c r="U337" s="44"/>
      <c r="V337" s="44"/>
      <c r="W337" s="1"/>
      <c r="X337" s="1"/>
      <c r="Y337" s="1"/>
      <c r="Z337" s="1"/>
    </row>
    <row r="338" spans="1:26" ht="20" customHeight="1" x14ac:dyDescent="0.15">
      <c r="A338" s="1"/>
      <c r="B338" s="1"/>
      <c r="C338" s="46"/>
      <c r="D338" s="1"/>
      <c r="E338" s="1"/>
      <c r="F338" s="18"/>
      <c r="G338" s="18"/>
      <c r="H338" s="18"/>
      <c r="I338" s="1"/>
      <c r="J338" s="1"/>
      <c r="K338" s="46"/>
      <c r="L338" s="44"/>
      <c r="M338" s="47"/>
      <c r="N338" s="44"/>
      <c r="O338" s="44"/>
      <c r="P338" s="44"/>
      <c r="Q338" s="44"/>
      <c r="R338" s="44"/>
      <c r="S338" s="47"/>
      <c r="T338" s="44"/>
      <c r="U338" s="44"/>
      <c r="V338" s="44"/>
      <c r="W338" s="1"/>
      <c r="X338" s="1"/>
      <c r="Y338" s="1"/>
      <c r="Z338" s="1"/>
    </row>
    <row r="339" spans="1:26" ht="20" customHeight="1" x14ac:dyDescent="0.15">
      <c r="A339" s="1"/>
      <c r="B339" s="1"/>
      <c r="C339" s="46"/>
      <c r="D339" s="1"/>
      <c r="E339" s="1"/>
      <c r="F339" s="18"/>
      <c r="G339" s="18"/>
      <c r="H339" s="18"/>
      <c r="I339" s="1"/>
      <c r="J339" s="1"/>
      <c r="K339" s="46"/>
      <c r="L339" s="44"/>
      <c r="M339" s="47"/>
      <c r="N339" s="44"/>
      <c r="O339" s="44"/>
      <c r="P339" s="44"/>
      <c r="Q339" s="44"/>
      <c r="R339" s="44"/>
      <c r="S339" s="47"/>
      <c r="T339" s="44"/>
      <c r="U339" s="44"/>
      <c r="V339" s="44"/>
      <c r="W339" s="1"/>
      <c r="X339" s="1"/>
      <c r="Y339" s="1"/>
      <c r="Z339" s="1"/>
    </row>
    <row r="340" spans="1:26" ht="20" customHeight="1" x14ac:dyDescent="0.15">
      <c r="A340" s="1"/>
      <c r="B340" s="1"/>
      <c r="C340" s="46"/>
      <c r="D340" s="1"/>
      <c r="E340" s="1"/>
      <c r="F340" s="18"/>
      <c r="G340" s="18"/>
      <c r="H340" s="18"/>
      <c r="I340" s="1"/>
      <c r="J340" s="1"/>
      <c r="K340" s="46"/>
      <c r="L340" s="44"/>
      <c r="M340" s="47"/>
      <c r="N340" s="44"/>
      <c r="O340" s="44"/>
      <c r="P340" s="44"/>
      <c r="Q340" s="44"/>
      <c r="R340" s="44"/>
      <c r="S340" s="47"/>
      <c r="T340" s="44"/>
      <c r="U340" s="44"/>
      <c r="V340" s="44"/>
      <c r="W340" s="1"/>
      <c r="X340" s="1"/>
      <c r="Y340" s="1"/>
      <c r="Z340" s="1"/>
    </row>
    <row r="341" spans="1:26" ht="20" customHeight="1" x14ac:dyDescent="0.15">
      <c r="A341" s="1"/>
      <c r="B341" s="1"/>
      <c r="C341" s="46"/>
      <c r="D341" s="1"/>
      <c r="E341" s="1"/>
      <c r="F341" s="18"/>
      <c r="G341" s="18"/>
      <c r="H341" s="18"/>
      <c r="I341" s="1"/>
      <c r="J341" s="1"/>
      <c r="K341" s="46"/>
      <c r="L341" s="44"/>
      <c r="M341" s="47"/>
      <c r="N341" s="44"/>
      <c r="O341" s="44"/>
      <c r="P341" s="44"/>
      <c r="Q341" s="44"/>
      <c r="R341" s="44"/>
      <c r="S341" s="47"/>
      <c r="T341" s="44"/>
      <c r="U341" s="44"/>
      <c r="V341" s="44"/>
      <c r="W341" s="1"/>
      <c r="X341" s="1"/>
      <c r="Y341" s="1"/>
      <c r="Z341" s="1"/>
    </row>
    <row r="342" spans="1:26" ht="20" customHeight="1" x14ac:dyDescent="0.15">
      <c r="A342" s="1"/>
      <c r="B342" s="1"/>
      <c r="C342" s="46"/>
      <c r="D342" s="1"/>
      <c r="E342" s="1"/>
      <c r="F342" s="18"/>
      <c r="G342" s="18"/>
      <c r="H342" s="18"/>
      <c r="I342" s="1"/>
      <c r="J342" s="1"/>
      <c r="K342" s="46"/>
      <c r="L342" s="44"/>
      <c r="M342" s="47"/>
      <c r="N342" s="44"/>
      <c r="O342" s="44"/>
      <c r="P342" s="44"/>
      <c r="Q342" s="44"/>
      <c r="R342" s="44"/>
      <c r="S342" s="47"/>
      <c r="T342" s="44"/>
      <c r="U342" s="44"/>
      <c r="V342" s="44"/>
      <c r="W342" s="1"/>
      <c r="X342" s="1"/>
      <c r="Y342" s="1"/>
      <c r="Z342" s="1"/>
    </row>
    <row r="343" spans="1:26" ht="20" customHeight="1" x14ac:dyDescent="0.15">
      <c r="A343" s="1"/>
      <c r="B343" s="1"/>
      <c r="C343" s="46"/>
      <c r="D343" s="1"/>
      <c r="E343" s="1"/>
      <c r="F343" s="18"/>
      <c r="G343" s="18"/>
      <c r="H343" s="18"/>
      <c r="I343" s="1"/>
      <c r="J343" s="1"/>
      <c r="K343" s="46"/>
      <c r="L343" s="44"/>
      <c r="M343" s="47"/>
      <c r="N343" s="44"/>
      <c r="O343" s="44"/>
      <c r="P343" s="44"/>
      <c r="Q343" s="44"/>
      <c r="R343" s="44"/>
      <c r="S343" s="47"/>
      <c r="T343" s="44"/>
      <c r="U343" s="44"/>
      <c r="V343" s="44"/>
      <c r="W343" s="1"/>
      <c r="X343" s="1"/>
      <c r="Y343" s="1"/>
      <c r="Z343" s="1"/>
    </row>
    <row r="344" spans="1:26" ht="20" customHeight="1" x14ac:dyDescent="0.15">
      <c r="A344" s="1"/>
      <c r="B344" s="1"/>
      <c r="C344" s="46"/>
      <c r="D344" s="1"/>
      <c r="E344" s="1"/>
      <c r="F344" s="18"/>
      <c r="G344" s="18"/>
      <c r="H344" s="18"/>
      <c r="I344" s="1"/>
      <c r="J344" s="1"/>
      <c r="K344" s="46"/>
      <c r="L344" s="44"/>
      <c r="M344" s="47"/>
      <c r="N344" s="44"/>
      <c r="O344" s="44"/>
      <c r="P344" s="44"/>
      <c r="Q344" s="44"/>
      <c r="R344" s="44"/>
      <c r="S344" s="47"/>
      <c r="T344" s="44"/>
      <c r="U344" s="44"/>
      <c r="V344" s="44"/>
      <c r="W344" s="1"/>
      <c r="X344" s="1"/>
      <c r="Y344" s="1"/>
      <c r="Z344" s="1"/>
    </row>
    <row r="345" spans="1:26" ht="20" customHeight="1" x14ac:dyDescent="0.15">
      <c r="A345" s="1"/>
      <c r="B345" s="1"/>
      <c r="C345" s="46"/>
      <c r="D345" s="1"/>
      <c r="E345" s="1"/>
      <c r="F345" s="18"/>
      <c r="G345" s="18"/>
      <c r="H345" s="18"/>
      <c r="I345" s="1"/>
      <c r="J345" s="1"/>
      <c r="K345" s="46"/>
      <c r="L345" s="44"/>
      <c r="M345" s="47"/>
      <c r="N345" s="44"/>
      <c r="O345" s="44"/>
      <c r="P345" s="44"/>
      <c r="Q345" s="44"/>
      <c r="R345" s="44"/>
      <c r="S345" s="47"/>
      <c r="T345" s="44"/>
      <c r="U345" s="44"/>
      <c r="V345" s="44"/>
      <c r="W345" s="1"/>
      <c r="X345" s="1"/>
      <c r="Y345" s="1"/>
      <c r="Z345" s="1"/>
    </row>
    <row r="346" spans="1:26" ht="20" customHeight="1" x14ac:dyDescent="0.15">
      <c r="A346" s="1"/>
      <c r="B346" s="1"/>
      <c r="C346" s="46"/>
      <c r="D346" s="1"/>
      <c r="E346" s="1"/>
      <c r="F346" s="18"/>
      <c r="G346" s="18"/>
      <c r="H346" s="18"/>
      <c r="I346" s="1"/>
      <c r="J346" s="1"/>
      <c r="K346" s="46"/>
      <c r="L346" s="44"/>
      <c r="M346" s="47"/>
      <c r="N346" s="44"/>
      <c r="O346" s="44"/>
      <c r="P346" s="44"/>
      <c r="Q346" s="44"/>
      <c r="R346" s="44"/>
      <c r="S346" s="47"/>
      <c r="T346" s="44"/>
      <c r="U346" s="44"/>
      <c r="V346" s="44"/>
      <c r="W346" s="1"/>
      <c r="X346" s="1"/>
      <c r="Y346" s="1"/>
      <c r="Z346" s="1"/>
    </row>
    <row r="347" spans="1:26" ht="20" customHeight="1" x14ac:dyDescent="0.15">
      <c r="A347" s="1"/>
      <c r="B347" s="1"/>
      <c r="C347" s="46"/>
      <c r="D347" s="1"/>
      <c r="E347" s="1"/>
      <c r="F347" s="18"/>
      <c r="G347" s="18"/>
      <c r="H347" s="18"/>
      <c r="I347" s="1"/>
      <c r="J347" s="1"/>
      <c r="K347" s="46"/>
      <c r="L347" s="44"/>
      <c r="M347" s="47"/>
      <c r="N347" s="44"/>
      <c r="O347" s="44"/>
      <c r="P347" s="44"/>
      <c r="Q347" s="44"/>
      <c r="R347" s="44"/>
      <c r="S347" s="47"/>
      <c r="T347" s="44"/>
      <c r="U347" s="44"/>
      <c r="V347" s="44"/>
      <c r="W347" s="1"/>
      <c r="X347" s="1"/>
      <c r="Y347" s="1"/>
      <c r="Z347" s="1"/>
    </row>
    <row r="348" spans="1:26" ht="20" customHeight="1" x14ac:dyDescent="0.15">
      <c r="A348" s="1"/>
      <c r="B348" s="1"/>
      <c r="C348" s="46"/>
      <c r="D348" s="1"/>
      <c r="E348" s="1"/>
      <c r="F348" s="18"/>
      <c r="G348" s="18"/>
      <c r="H348" s="18"/>
      <c r="I348" s="1"/>
      <c r="J348" s="1"/>
      <c r="K348" s="46"/>
      <c r="L348" s="44"/>
      <c r="M348" s="47"/>
      <c r="N348" s="44"/>
      <c r="O348" s="44"/>
      <c r="P348" s="44"/>
      <c r="Q348" s="44"/>
      <c r="R348" s="44"/>
      <c r="S348" s="47"/>
      <c r="T348" s="44"/>
      <c r="U348" s="44"/>
      <c r="V348" s="44"/>
      <c r="W348" s="1"/>
      <c r="X348" s="1"/>
      <c r="Y348" s="1"/>
      <c r="Z348" s="1"/>
    </row>
    <row r="349" spans="1:26" ht="20" customHeight="1" x14ac:dyDescent="0.15">
      <c r="A349" s="1"/>
      <c r="B349" s="1"/>
      <c r="C349" s="46"/>
      <c r="D349" s="1"/>
      <c r="E349" s="1"/>
      <c r="F349" s="18"/>
      <c r="G349" s="18"/>
      <c r="H349" s="18"/>
      <c r="I349" s="1"/>
      <c r="J349" s="1"/>
      <c r="K349" s="46"/>
      <c r="L349" s="44"/>
      <c r="M349" s="47"/>
      <c r="N349" s="44"/>
      <c r="O349" s="44"/>
      <c r="P349" s="44"/>
      <c r="Q349" s="44"/>
      <c r="R349" s="44"/>
      <c r="S349" s="47"/>
      <c r="T349" s="44"/>
      <c r="U349" s="44"/>
      <c r="V349" s="44"/>
      <c r="W349" s="1"/>
      <c r="X349" s="1"/>
      <c r="Y349" s="1"/>
      <c r="Z349" s="1"/>
    </row>
    <row r="350" spans="1:26" ht="20" customHeight="1" x14ac:dyDescent="0.15">
      <c r="A350" s="1"/>
      <c r="B350" s="1"/>
      <c r="C350" s="46"/>
      <c r="D350" s="1"/>
      <c r="E350" s="1"/>
      <c r="F350" s="18"/>
      <c r="G350" s="18"/>
      <c r="H350" s="18"/>
      <c r="I350" s="1"/>
      <c r="J350" s="1"/>
      <c r="K350" s="46"/>
      <c r="L350" s="44"/>
      <c r="M350" s="47"/>
      <c r="N350" s="44"/>
      <c r="O350" s="44"/>
      <c r="P350" s="44"/>
      <c r="Q350" s="44"/>
      <c r="R350" s="44"/>
      <c r="S350" s="47"/>
      <c r="T350" s="44"/>
      <c r="U350" s="44"/>
      <c r="V350" s="44"/>
      <c r="W350" s="1"/>
      <c r="X350" s="1"/>
      <c r="Y350" s="1"/>
      <c r="Z350" s="1"/>
    </row>
    <row r="351" spans="1:26" ht="20" customHeight="1" x14ac:dyDescent="0.15">
      <c r="A351" s="1"/>
      <c r="B351" s="1"/>
      <c r="C351" s="46"/>
      <c r="D351" s="1"/>
      <c r="E351" s="1"/>
      <c r="F351" s="18"/>
      <c r="G351" s="18"/>
      <c r="H351" s="18"/>
      <c r="I351" s="1"/>
      <c r="J351" s="1"/>
      <c r="K351" s="46"/>
      <c r="L351" s="44"/>
      <c r="M351" s="47"/>
      <c r="N351" s="44"/>
      <c r="O351" s="44"/>
      <c r="P351" s="44"/>
      <c r="Q351" s="44"/>
      <c r="R351" s="44"/>
      <c r="S351" s="47"/>
      <c r="T351" s="44"/>
      <c r="U351" s="44"/>
      <c r="V351" s="44"/>
      <c r="W351" s="1"/>
      <c r="X351" s="1"/>
      <c r="Y351" s="1"/>
      <c r="Z351" s="1"/>
    </row>
    <row r="352" spans="1:26" ht="20" customHeight="1" x14ac:dyDescent="0.15">
      <c r="A352" s="1"/>
      <c r="B352" s="1"/>
      <c r="C352" s="46"/>
      <c r="D352" s="1"/>
      <c r="E352" s="1"/>
      <c r="F352" s="18"/>
      <c r="G352" s="18"/>
      <c r="H352" s="18"/>
      <c r="I352" s="1"/>
      <c r="J352" s="1"/>
      <c r="K352" s="46"/>
      <c r="L352" s="44"/>
      <c r="M352" s="47"/>
      <c r="N352" s="44"/>
      <c r="O352" s="44"/>
      <c r="P352" s="44"/>
      <c r="Q352" s="44"/>
      <c r="R352" s="44"/>
      <c r="S352" s="47"/>
      <c r="T352" s="44"/>
      <c r="U352" s="44"/>
      <c r="V352" s="44"/>
      <c r="W352" s="1"/>
      <c r="X352" s="1"/>
      <c r="Y352" s="1"/>
      <c r="Z352" s="1"/>
    </row>
    <row r="353" spans="1:26" ht="20" customHeight="1" x14ac:dyDescent="0.15">
      <c r="A353" s="1"/>
      <c r="B353" s="1"/>
      <c r="C353" s="46"/>
      <c r="D353" s="1"/>
      <c r="E353" s="1"/>
      <c r="F353" s="18"/>
      <c r="G353" s="18"/>
      <c r="H353" s="18"/>
      <c r="I353" s="1"/>
      <c r="J353" s="1"/>
      <c r="K353" s="46"/>
      <c r="L353" s="44"/>
      <c r="M353" s="47"/>
      <c r="N353" s="44"/>
      <c r="O353" s="44"/>
      <c r="P353" s="44"/>
      <c r="Q353" s="44"/>
      <c r="R353" s="44"/>
      <c r="S353" s="47"/>
      <c r="T353" s="44"/>
      <c r="U353" s="44"/>
      <c r="V353" s="44"/>
      <c r="W353" s="1"/>
      <c r="X353" s="1"/>
      <c r="Y353" s="1"/>
      <c r="Z353" s="1"/>
    </row>
    <row r="354" spans="1:26" ht="20" customHeight="1" x14ac:dyDescent="0.15">
      <c r="A354" s="1"/>
      <c r="B354" s="1"/>
      <c r="C354" s="46"/>
      <c r="D354" s="1"/>
      <c r="E354" s="1"/>
      <c r="F354" s="18"/>
      <c r="G354" s="18"/>
      <c r="H354" s="18"/>
      <c r="I354" s="1"/>
      <c r="J354" s="1"/>
      <c r="K354" s="46"/>
      <c r="L354" s="44"/>
      <c r="M354" s="47"/>
      <c r="N354" s="44"/>
      <c r="O354" s="44"/>
      <c r="P354" s="44"/>
      <c r="Q354" s="44"/>
      <c r="R354" s="44"/>
      <c r="S354" s="47"/>
      <c r="T354" s="44"/>
      <c r="U354" s="44"/>
      <c r="V354" s="44"/>
      <c r="W354" s="1"/>
      <c r="X354" s="1"/>
      <c r="Y354" s="1"/>
      <c r="Z354" s="1"/>
    </row>
    <row r="355" spans="1:26" ht="20" customHeight="1" x14ac:dyDescent="0.15">
      <c r="A355" s="1"/>
      <c r="B355" s="1"/>
      <c r="C355" s="46"/>
      <c r="D355" s="1"/>
      <c r="E355" s="1"/>
      <c r="F355" s="18"/>
      <c r="G355" s="18"/>
      <c r="H355" s="18"/>
      <c r="I355" s="1"/>
      <c r="J355" s="1"/>
      <c r="K355" s="46"/>
      <c r="L355" s="44"/>
      <c r="M355" s="47"/>
      <c r="N355" s="44"/>
      <c r="O355" s="44"/>
      <c r="P355" s="44"/>
      <c r="Q355" s="44"/>
      <c r="R355" s="44"/>
      <c r="S355" s="47"/>
      <c r="T355" s="44"/>
      <c r="U355" s="44"/>
      <c r="V355" s="44"/>
      <c r="W355" s="1"/>
      <c r="X355" s="1"/>
      <c r="Y355" s="1"/>
      <c r="Z355" s="1"/>
    </row>
    <row r="356" spans="1:26" ht="20" customHeight="1" x14ac:dyDescent="0.15">
      <c r="A356" s="1"/>
      <c r="B356" s="1"/>
      <c r="C356" s="46"/>
      <c r="D356" s="1"/>
      <c r="E356" s="1"/>
      <c r="F356" s="18"/>
      <c r="G356" s="18"/>
      <c r="H356" s="18"/>
      <c r="I356" s="1"/>
      <c r="J356" s="1"/>
      <c r="K356" s="46"/>
      <c r="L356" s="44"/>
      <c r="M356" s="47"/>
      <c r="N356" s="44"/>
      <c r="O356" s="44"/>
      <c r="P356" s="44"/>
      <c r="Q356" s="44"/>
      <c r="R356" s="44"/>
      <c r="S356" s="47"/>
      <c r="T356" s="44"/>
      <c r="U356" s="44"/>
      <c r="V356" s="44"/>
      <c r="W356" s="1"/>
      <c r="X356" s="1"/>
      <c r="Y356" s="1"/>
      <c r="Z356" s="1"/>
    </row>
    <row r="357" spans="1:26" ht="20" customHeight="1" x14ac:dyDescent="0.15">
      <c r="A357" s="1"/>
      <c r="B357" s="1"/>
      <c r="C357" s="46"/>
      <c r="D357" s="1"/>
      <c r="E357" s="1"/>
      <c r="F357" s="18"/>
      <c r="G357" s="18"/>
      <c r="H357" s="18"/>
      <c r="I357" s="1"/>
      <c r="J357" s="1"/>
      <c r="K357" s="46"/>
      <c r="L357" s="44"/>
      <c r="M357" s="47"/>
      <c r="N357" s="44"/>
      <c r="O357" s="44"/>
      <c r="P357" s="44"/>
      <c r="Q357" s="44"/>
      <c r="R357" s="44"/>
      <c r="S357" s="47"/>
      <c r="T357" s="44"/>
      <c r="U357" s="44"/>
      <c r="V357" s="44"/>
      <c r="W357" s="1"/>
      <c r="X357" s="1"/>
      <c r="Y357" s="1"/>
      <c r="Z357" s="1"/>
    </row>
    <row r="358" spans="1:26" ht="20" customHeight="1" x14ac:dyDescent="0.15">
      <c r="A358" s="1"/>
      <c r="B358" s="1"/>
      <c r="C358" s="46"/>
      <c r="D358" s="1"/>
      <c r="E358" s="1"/>
      <c r="F358" s="18"/>
      <c r="G358" s="18"/>
      <c r="H358" s="18"/>
      <c r="I358" s="1"/>
      <c r="J358" s="1"/>
      <c r="K358" s="46"/>
      <c r="L358" s="44"/>
      <c r="M358" s="47"/>
      <c r="N358" s="44"/>
      <c r="O358" s="44"/>
      <c r="P358" s="44"/>
      <c r="Q358" s="44"/>
      <c r="R358" s="44"/>
      <c r="S358" s="47"/>
      <c r="T358" s="44"/>
      <c r="U358" s="44"/>
      <c r="V358" s="44"/>
      <c r="W358" s="1"/>
      <c r="X358" s="1"/>
      <c r="Y358" s="1"/>
      <c r="Z358" s="1"/>
    </row>
    <row r="359" spans="1:26" ht="20" customHeight="1" x14ac:dyDescent="0.15">
      <c r="A359" s="1"/>
      <c r="B359" s="1"/>
      <c r="C359" s="46"/>
      <c r="D359" s="1"/>
      <c r="E359" s="1"/>
      <c r="F359" s="18"/>
      <c r="G359" s="18"/>
      <c r="H359" s="18"/>
      <c r="I359" s="1"/>
      <c r="J359" s="1"/>
      <c r="K359" s="46"/>
      <c r="L359" s="44"/>
      <c r="M359" s="47"/>
      <c r="N359" s="44"/>
      <c r="O359" s="44"/>
      <c r="P359" s="44"/>
      <c r="Q359" s="44"/>
      <c r="R359" s="44"/>
      <c r="S359" s="47"/>
      <c r="T359" s="44"/>
      <c r="U359" s="44"/>
      <c r="V359" s="44"/>
      <c r="W359" s="1"/>
      <c r="X359" s="1"/>
      <c r="Y359" s="1"/>
      <c r="Z359" s="1"/>
    </row>
    <row r="360" spans="1:26" ht="20" customHeight="1" x14ac:dyDescent="0.15">
      <c r="A360" s="1"/>
      <c r="B360" s="1"/>
      <c r="C360" s="46"/>
      <c r="D360" s="1"/>
      <c r="E360" s="1"/>
      <c r="F360" s="18"/>
      <c r="G360" s="18"/>
      <c r="H360" s="18"/>
      <c r="I360" s="1"/>
      <c r="J360" s="1"/>
      <c r="K360" s="46"/>
      <c r="L360" s="44"/>
      <c r="M360" s="47"/>
      <c r="N360" s="44"/>
      <c r="O360" s="44"/>
      <c r="P360" s="44"/>
      <c r="Q360" s="44"/>
      <c r="R360" s="44"/>
      <c r="S360" s="47"/>
      <c r="T360" s="44"/>
      <c r="U360" s="44"/>
      <c r="V360" s="44"/>
      <c r="W360" s="1"/>
      <c r="X360" s="1"/>
      <c r="Y360" s="1"/>
      <c r="Z360" s="1"/>
    </row>
    <row r="361" spans="1:26" ht="20" customHeight="1" x14ac:dyDescent="0.15">
      <c r="A361" s="1"/>
      <c r="B361" s="1"/>
      <c r="C361" s="46"/>
      <c r="D361" s="1"/>
      <c r="E361" s="1"/>
      <c r="F361" s="18"/>
      <c r="G361" s="18"/>
      <c r="H361" s="18"/>
      <c r="I361" s="1"/>
      <c r="J361" s="1"/>
      <c r="K361" s="46"/>
      <c r="L361" s="44"/>
      <c r="M361" s="47"/>
      <c r="N361" s="44"/>
      <c r="O361" s="44"/>
      <c r="P361" s="44"/>
      <c r="Q361" s="44"/>
      <c r="R361" s="44"/>
      <c r="S361" s="47"/>
      <c r="T361" s="44"/>
      <c r="U361" s="44"/>
      <c r="V361" s="44"/>
      <c r="W361" s="1"/>
      <c r="X361" s="1"/>
      <c r="Y361" s="1"/>
      <c r="Z361" s="1"/>
    </row>
    <row r="362" spans="1:26" ht="20" customHeight="1" x14ac:dyDescent="0.15">
      <c r="A362" s="1"/>
      <c r="B362" s="1"/>
      <c r="C362" s="46"/>
      <c r="D362" s="1"/>
      <c r="E362" s="1"/>
      <c r="F362" s="18"/>
      <c r="G362" s="18"/>
      <c r="H362" s="18"/>
      <c r="I362" s="1"/>
      <c r="J362" s="1"/>
      <c r="K362" s="46"/>
      <c r="L362" s="44"/>
      <c r="M362" s="47"/>
      <c r="N362" s="44"/>
      <c r="O362" s="44"/>
      <c r="P362" s="44"/>
      <c r="Q362" s="44"/>
      <c r="R362" s="44"/>
      <c r="S362" s="47"/>
      <c r="T362" s="44"/>
      <c r="U362" s="44"/>
      <c r="V362" s="44"/>
      <c r="W362" s="1"/>
      <c r="X362" s="1"/>
      <c r="Y362" s="1"/>
      <c r="Z362" s="1"/>
    </row>
    <row r="363" spans="1:26" ht="20" customHeight="1" x14ac:dyDescent="0.15">
      <c r="A363" s="1"/>
      <c r="B363" s="1"/>
      <c r="C363" s="46"/>
      <c r="D363" s="1"/>
      <c r="E363" s="1"/>
      <c r="F363" s="18"/>
      <c r="G363" s="18"/>
      <c r="H363" s="18"/>
      <c r="I363" s="1"/>
      <c r="J363" s="1"/>
      <c r="K363" s="46"/>
      <c r="L363" s="44"/>
      <c r="M363" s="47"/>
      <c r="N363" s="44"/>
      <c r="O363" s="44"/>
      <c r="P363" s="44"/>
      <c r="Q363" s="44"/>
      <c r="R363" s="44"/>
      <c r="S363" s="47"/>
      <c r="T363" s="44"/>
      <c r="U363" s="44"/>
      <c r="V363" s="44"/>
      <c r="W363" s="1"/>
      <c r="X363" s="1"/>
      <c r="Y363" s="1"/>
      <c r="Z363" s="1"/>
    </row>
    <row r="364" spans="1:26" ht="20" customHeight="1" x14ac:dyDescent="0.15">
      <c r="A364" s="1"/>
      <c r="B364" s="1"/>
      <c r="C364" s="46"/>
      <c r="D364" s="1"/>
      <c r="E364" s="1"/>
      <c r="F364" s="18"/>
      <c r="G364" s="18"/>
      <c r="H364" s="18"/>
      <c r="I364" s="1"/>
      <c r="J364" s="1"/>
      <c r="K364" s="46"/>
      <c r="L364" s="44"/>
      <c r="M364" s="47"/>
      <c r="N364" s="44"/>
      <c r="O364" s="44"/>
      <c r="P364" s="44"/>
      <c r="Q364" s="44"/>
      <c r="R364" s="44"/>
      <c r="S364" s="47"/>
      <c r="T364" s="44"/>
      <c r="U364" s="44"/>
      <c r="V364" s="44"/>
      <c r="W364" s="1"/>
      <c r="X364" s="1"/>
      <c r="Y364" s="1"/>
      <c r="Z364" s="1"/>
    </row>
    <row r="365" spans="1:26" ht="20" customHeight="1" x14ac:dyDescent="0.15">
      <c r="A365" s="1"/>
      <c r="B365" s="1"/>
      <c r="C365" s="46"/>
      <c r="D365" s="1"/>
      <c r="E365" s="1"/>
      <c r="F365" s="18"/>
      <c r="G365" s="18"/>
      <c r="H365" s="18"/>
      <c r="I365" s="1"/>
      <c r="J365" s="1"/>
      <c r="K365" s="46"/>
      <c r="L365" s="44"/>
      <c r="M365" s="47"/>
      <c r="N365" s="44"/>
      <c r="O365" s="44"/>
      <c r="P365" s="44"/>
      <c r="Q365" s="44"/>
      <c r="R365" s="44"/>
      <c r="S365" s="47"/>
      <c r="T365" s="44"/>
      <c r="U365" s="44"/>
      <c r="V365" s="44"/>
      <c r="W365" s="1"/>
      <c r="X365" s="1"/>
      <c r="Y365" s="1"/>
      <c r="Z365" s="1"/>
    </row>
    <row r="366" spans="1:26" ht="20" customHeight="1" x14ac:dyDescent="0.15">
      <c r="A366" s="1"/>
      <c r="B366" s="1"/>
      <c r="C366" s="46"/>
      <c r="D366" s="1"/>
      <c r="E366" s="1"/>
      <c r="F366" s="18"/>
      <c r="G366" s="18"/>
      <c r="H366" s="18"/>
      <c r="I366" s="1"/>
      <c r="J366" s="1"/>
      <c r="K366" s="46"/>
      <c r="L366" s="44"/>
      <c r="M366" s="47"/>
      <c r="N366" s="44"/>
      <c r="O366" s="44"/>
      <c r="P366" s="44"/>
      <c r="Q366" s="44"/>
      <c r="R366" s="44"/>
      <c r="S366" s="47"/>
      <c r="T366" s="44"/>
      <c r="U366" s="44"/>
      <c r="V366" s="44"/>
      <c r="W366" s="1"/>
      <c r="X366" s="1"/>
      <c r="Y366" s="1"/>
      <c r="Z366" s="1"/>
    </row>
    <row r="367" spans="1:26" ht="20" customHeight="1" x14ac:dyDescent="0.15">
      <c r="A367" s="1"/>
      <c r="B367" s="1"/>
      <c r="C367" s="46"/>
      <c r="D367" s="1"/>
      <c r="E367" s="1"/>
      <c r="F367" s="18"/>
      <c r="G367" s="18"/>
      <c r="H367" s="18"/>
      <c r="I367" s="1"/>
      <c r="J367" s="1"/>
      <c r="K367" s="46"/>
      <c r="L367" s="44"/>
      <c r="M367" s="47"/>
      <c r="N367" s="44"/>
      <c r="O367" s="44"/>
      <c r="P367" s="44"/>
      <c r="Q367" s="44"/>
      <c r="R367" s="44"/>
      <c r="S367" s="47"/>
      <c r="T367" s="44"/>
      <c r="U367" s="44"/>
      <c r="V367" s="44"/>
      <c r="W367" s="1"/>
      <c r="X367" s="1"/>
      <c r="Y367" s="1"/>
      <c r="Z367" s="1"/>
    </row>
    <row r="368" spans="1:26" ht="20" customHeight="1" x14ac:dyDescent="0.15">
      <c r="A368" s="1"/>
      <c r="B368" s="1"/>
      <c r="C368" s="46"/>
      <c r="D368" s="1"/>
      <c r="E368" s="1"/>
      <c r="F368" s="18"/>
      <c r="G368" s="18"/>
      <c r="H368" s="18"/>
      <c r="I368" s="1"/>
      <c r="J368" s="1"/>
      <c r="K368" s="46"/>
      <c r="L368" s="44"/>
      <c r="M368" s="47"/>
      <c r="N368" s="44"/>
      <c r="O368" s="44"/>
      <c r="P368" s="44"/>
      <c r="Q368" s="44"/>
      <c r="R368" s="44"/>
      <c r="S368" s="47"/>
      <c r="T368" s="44"/>
      <c r="U368" s="44"/>
      <c r="V368" s="44"/>
      <c r="W368" s="1"/>
      <c r="X368" s="1"/>
      <c r="Y368" s="1"/>
      <c r="Z368" s="1"/>
    </row>
    <row r="369" spans="1:26" ht="20" customHeight="1" x14ac:dyDescent="0.15">
      <c r="A369" s="1"/>
      <c r="B369" s="1"/>
      <c r="C369" s="46"/>
      <c r="D369" s="1"/>
      <c r="E369" s="1"/>
      <c r="F369" s="18"/>
      <c r="G369" s="18"/>
      <c r="H369" s="18"/>
      <c r="I369" s="1"/>
      <c r="J369" s="1"/>
      <c r="K369" s="46"/>
      <c r="L369" s="44"/>
      <c r="M369" s="47"/>
      <c r="N369" s="44"/>
      <c r="O369" s="44"/>
      <c r="P369" s="44"/>
      <c r="Q369" s="44"/>
      <c r="R369" s="44"/>
      <c r="S369" s="47"/>
      <c r="T369" s="44"/>
      <c r="U369" s="44"/>
      <c r="V369" s="44"/>
      <c r="W369" s="1"/>
      <c r="X369" s="1"/>
      <c r="Y369" s="1"/>
      <c r="Z369" s="1"/>
    </row>
    <row r="370" spans="1:26" ht="20" customHeight="1" x14ac:dyDescent="0.15">
      <c r="A370" s="1"/>
      <c r="B370" s="1"/>
      <c r="C370" s="46"/>
      <c r="D370" s="1"/>
      <c r="E370" s="1"/>
      <c r="F370" s="18"/>
      <c r="G370" s="18"/>
      <c r="H370" s="18"/>
      <c r="I370" s="1"/>
      <c r="J370" s="1"/>
      <c r="K370" s="46"/>
      <c r="L370" s="44"/>
      <c r="M370" s="47"/>
      <c r="N370" s="44"/>
      <c r="O370" s="44"/>
      <c r="P370" s="44"/>
      <c r="Q370" s="44"/>
      <c r="R370" s="44"/>
      <c r="S370" s="47"/>
      <c r="T370" s="44"/>
      <c r="U370" s="44"/>
      <c r="V370" s="44"/>
      <c r="W370" s="1"/>
      <c r="X370" s="1"/>
      <c r="Y370" s="1"/>
      <c r="Z370" s="1"/>
    </row>
    <row r="371" spans="1:26" ht="20" customHeight="1" x14ac:dyDescent="0.15">
      <c r="A371" s="1"/>
      <c r="B371" s="1"/>
      <c r="C371" s="46"/>
      <c r="D371" s="1"/>
      <c r="E371" s="1"/>
      <c r="F371" s="18"/>
      <c r="G371" s="18"/>
      <c r="H371" s="18"/>
      <c r="I371" s="1"/>
      <c r="J371" s="1"/>
      <c r="K371" s="46"/>
      <c r="L371" s="44"/>
      <c r="M371" s="47"/>
      <c r="N371" s="44"/>
      <c r="O371" s="44"/>
      <c r="P371" s="44"/>
      <c r="Q371" s="44"/>
      <c r="R371" s="44"/>
      <c r="S371" s="47"/>
      <c r="T371" s="44"/>
      <c r="U371" s="44"/>
      <c r="V371" s="44"/>
      <c r="W371" s="1"/>
      <c r="X371" s="1"/>
      <c r="Y371" s="1"/>
      <c r="Z371" s="1"/>
    </row>
    <row r="372" spans="1:26" ht="20" customHeight="1" x14ac:dyDescent="0.15">
      <c r="A372" s="1"/>
      <c r="B372" s="1"/>
      <c r="C372" s="46"/>
      <c r="D372" s="1"/>
      <c r="E372" s="1"/>
      <c r="F372" s="18"/>
      <c r="G372" s="18"/>
      <c r="H372" s="18"/>
      <c r="I372" s="1"/>
      <c r="J372" s="1"/>
      <c r="K372" s="46"/>
      <c r="L372" s="44"/>
      <c r="M372" s="47"/>
      <c r="N372" s="44"/>
      <c r="O372" s="44"/>
      <c r="P372" s="44"/>
      <c r="Q372" s="44"/>
      <c r="R372" s="44"/>
      <c r="S372" s="47"/>
      <c r="T372" s="44"/>
      <c r="U372" s="44"/>
      <c r="V372" s="44"/>
      <c r="W372" s="1"/>
      <c r="X372" s="1"/>
      <c r="Y372" s="1"/>
      <c r="Z372" s="1"/>
    </row>
    <row r="373" spans="1:26" ht="20" customHeight="1" x14ac:dyDescent="0.15">
      <c r="A373" s="1"/>
      <c r="B373" s="1"/>
      <c r="C373" s="46"/>
      <c r="D373" s="1"/>
      <c r="E373" s="1"/>
      <c r="F373" s="18"/>
      <c r="G373" s="18"/>
      <c r="H373" s="18"/>
      <c r="I373" s="1"/>
      <c r="J373" s="1"/>
      <c r="K373" s="46"/>
      <c r="L373" s="44"/>
      <c r="M373" s="47"/>
      <c r="N373" s="44"/>
      <c r="O373" s="44"/>
      <c r="P373" s="44"/>
      <c r="Q373" s="44"/>
      <c r="R373" s="44"/>
      <c r="S373" s="47"/>
      <c r="T373" s="44"/>
      <c r="U373" s="44"/>
      <c r="V373" s="44"/>
      <c r="W373" s="1"/>
      <c r="X373" s="1"/>
      <c r="Y373" s="1"/>
      <c r="Z373" s="1"/>
    </row>
    <row r="374" spans="1:26" ht="20" customHeight="1" x14ac:dyDescent="0.15">
      <c r="A374" s="1"/>
      <c r="B374" s="1"/>
      <c r="C374" s="46"/>
      <c r="D374" s="1"/>
      <c r="E374" s="1"/>
      <c r="F374" s="18"/>
      <c r="G374" s="18"/>
      <c r="H374" s="18"/>
      <c r="I374" s="1"/>
      <c r="J374" s="1"/>
      <c r="K374" s="46"/>
      <c r="L374" s="44"/>
      <c r="M374" s="47"/>
      <c r="N374" s="44"/>
      <c r="O374" s="44"/>
      <c r="P374" s="44"/>
      <c r="Q374" s="44"/>
      <c r="R374" s="44"/>
      <c r="S374" s="47"/>
      <c r="T374" s="44"/>
      <c r="U374" s="44"/>
      <c r="V374" s="44"/>
      <c r="W374" s="1"/>
      <c r="X374" s="1"/>
      <c r="Y374" s="1"/>
      <c r="Z374" s="1"/>
    </row>
    <row r="375" spans="1:26" ht="20" customHeight="1" x14ac:dyDescent="0.15">
      <c r="A375" s="1"/>
      <c r="B375" s="1"/>
      <c r="C375" s="46"/>
      <c r="D375" s="1"/>
      <c r="E375" s="1"/>
      <c r="F375" s="18"/>
      <c r="G375" s="18"/>
      <c r="H375" s="18"/>
      <c r="I375" s="1"/>
      <c r="J375" s="1"/>
      <c r="K375" s="46"/>
      <c r="L375" s="44"/>
      <c r="M375" s="47"/>
      <c r="N375" s="44"/>
      <c r="O375" s="44"/>
      <c r="P375" s="44"/>
      <c r="Q375" s="44"/>
      <c r="R375" s="44"/>
      <c r="S375" s="47"/>
      <c r="T375" s="44"/>
      <c r="U375" s="44"/>
      <c r="V375" s="44"/>
      <c r="W375" s="1"/>
      <c r="X375" s="1"/>
      <c r="Y375" s="1"/>
      <c r="Z375" s="1"/>
    </row>
    <row r="376" spans="1:26" ht="20" customHeight="1" x14ac:dyDescent="0.15">
      <c r="A376" s="1"/>
      <c r="B376" s="1"/>
      <c r="C376" s="46"/>
      <c r="D376" s="1"/>
      <c r="E376" s="1"/>
      <c r="F376" s="18"/>
      <c r="G376" s="18"/>
      <c r="H376" s="18"/>
      <c r="I376" s="1"/>
      <c r="J376" s="1"/>
      <c r="K376" s="46"/>
      <c r="L376" s="44"/>
      <c r="M376" s="47"/>
      <c r="N376" s="44"/>
      <c r="O376" s="44"/>
      <c r="P376" s="44"/>
      <c r="Q376" s="44"/>
      <c r="R376" s="44"/>
      <c r="S376" s="47"/>
      <c r="T376" s="44"/>
      <c r="U376" s="44"/>
      <c r="V376" s="44"/>
      <c r="W376" s="1"/>
      <c r="X376" s="1"/>
      <c r="Y376" s="1"/>
      <c r="Z376" s="1"/>
    </row>
    <row r="377" spans="1:26" ht="20" customHeight="1" x14ac:dyDescent="0.15">
      <c r="A377" s="1"/>
      <c r="B377" s="1"/>
      <c r="C377" s="46"/>
      <c r="D377" s="1"/>
      <c r="E377" s="1"/>
      <c r="F377" s="18"/>
      <c r="G377" s="18"/>
      <c r="H377" s="18"/>
      <c r="I377" s="1"/>
      <c r="J377" s="1"/>
      <c r="K377" s="46"/>
      <c r="L377" s="44"/>
      <c r="M377" s="47"/>
      <c r="N377" s="44"/>
      <c r="O377" s="44"/>
      <c r="P377" s="44"/>
      <c r="Q377" s="44"/>
      <c r="R377" s="44"/>
      <c r="S377" s="47"/>
      <c r="T377" s="44"/>
      <c r="U377" s="44"/>
      <c r="V377" s="44"/>
      <c r="W377" s="1"/>
      <c r="X377" s="1"/>
      <c r="Y377" s="1"/>
      <c r="Z377" s="1"/>
    </row>
    <row r="378" spans="1:26" ht="20" customHeight="1" x14ac:dyDescent="0.15">
      <c r="A378" s="1"/>
      <c r="B378" s="1"/>
      <c r="C378" s="46"/>
      <c r="D378" s="1"/>
      <c r="E378" s="1"/>
      <c r="F378" s="18"/>
      <c r="G378" s="18"/>
      <c r="H378" s="18"/>
      <c r="I378" s="1"/>
      <c r="J378" s="1"/>
      <c r="K378" s="46"/>
      <c r="L378" s="44"/>
      <c r="M378" s="47"/>
      <c r="N378" s="44"/>
      <c r="O378" s="44"/>
      <c r="P378" s="44"/>
      <c r="Q378" s="44"/>
      <c r="R378" s="44"/>
      <c r="S378" s="47"/>
      <c r="T378" s="44"/>
      <c r="U378" s="44"/>
      <c r="V378" s="44"/>
      <c r="W378" s="1"/>
      <c r="X378" s="1"/>
      <c r="Y378" s="1"/>
      <c r="Z378" s="1"/>
    </row>
    <row r="379" spans="1:26" ht="20" customHeight="1" x14ac:dyDescent="0.15">
      <c r="A379" s="1"/>
      <c r="B379" s="1"/>
      <c r="C379" s="46"/>
      <c r="D379" s="1"/>
      <c r="E379" s="1"/>
      <c r="F379" s="18"/>
      <c r="G379" s="18"/>
      <c r="H379" s="18"/>
      <c r="I379" s="1"/>
      <c r="J379" s="1"/>
      <c r="K379" s="46"/>
      <c r="L379" s="44"/>
      <c r="M379" s="47"/>
      <c r="N379" s="44"/>
      <c r="O379" s="44"/>
      <c r="P379" s="44"/>
      <c r="Q379" s="44"/>
      <c r="R379" s="44"/>
      <c r="S379" s="47"/>
      <c r="T379" s="44"/>
      <c r="U379" s="44"/>
      <c r="V379" s="44"/>
      <c r="W379" s="1"/>
      <c r="X379" s="1"/>
      <c r="Y379" s="1"/>
      <c r="Z379" s="1"/>
    </row>
    <row r="380" spans="1:26" ht="20" customHeight="1" x14ac:dyDescent="0.15">
      <c r="A380" s="1"/>
      <c r="B380" s="1"/>
      <c r="C380" s="46"/>
      <c r="D380" s="1"/>
      <c r="E380" s="1"/>
      <c r="F380" s="18"/>
      <c r="G380" s="18"/>
      <c r="H380" s="18"/>
      <c r="I380" s="1"/>
      <c r="J380" s="1"/>
      <c r="K380" s="46"/>
      <c r="L380" s="44"/>
      <c r="M380" s="47"/>
      <c r="N380" s="44"/>
      <c r="O380" s="44"/>
      <c r="P380" s="44"/>
      <c r="Q380" s="44"/>
      <c r="R380" s="44"/>
      <c r="S380" s="47"/>
      <c r="T380" s="44"/>
      <c r="U380" s="44"/>
      <c r="V380" s="44"/>
      <c r="W380" s="1"/>
      <c r="X380" s="1"/>
      <c r="Y380" s="1"/>
      <c r="Z380" s="1"/>
    </row>
    <row r="381" spans="1:26" ht="20" customHeight="1" x14ac:dyDescent="0.15">
      <c r="A381" s="1"/>
      <c r="B381" s="1"/>
      <c r="C381" s="46"/>
      <c r="D381" s="1"/>
      <c r="E381" s="1"/>
      <c r="F381" s="18"/>
      <c r="G381" s="18"/>
      <c r="H381" s="18"/>
      <c r="I381" s="1"/>
      <c r="J381" s="1"/>
      <c r="K381" s="46"/>
      <c r="L381" s="44"/>
      <c r="M381" s="47"/>
      <c r="N381" s="44"/>
      <c r="O381" s="44"/>
      <c r="P381" s="44"/>
      <c r="Q381" s="44"/>
      <c r="R381" s="44"/>
      <c r="S381" s="47"/>
      <c r="T381" s="44"/>
      <c r="U381" s="44"/>
      <c r="V381" s="44"/>
      <c r="W381" s="1"/>
      <c r="X381" s="1"/>
      <c r="Y381" s="1"/>
      <c r="Z381" s="1"/>
    </row>
    <row r="382" spans="1:26" ht="20" customHeight="1" x14ac:dyDescent="0.15">
      <c r="A382" s="1"/>
      <c r="B382" s="1"/>
      <c r="C382" s="46"/>
      <c r="D382" s="1"/>
      <c r="E382" s="1"/>
      <c r="F382" s="18"/>
      <c r="G382" s="18"/>
      <c r="H382" s="18"/>
      <c r="I382" s="1"/>
      <c r="J382" s="1"/>
      <c r="K382" s="46"/>
      <c r="L382" s="44"/>
      <c r="M382" s="47"/>
      <c r="N382" s="44"/>
      <c r="O382" s="44"/>
      <c r="P382" s="44"/>
      <c r="Q382" s="44"/>
      <c r="R382" s="44"/>
      <c r="S382" s="47"/>
      <c r="T382" s="44"/>
      <c r="U382" s="44"/>
      <c r="V382" s="44"/>
      <c r="W382" s="1"/>
      <c r="X382" s="1"/>
      <c r="Y382" s="1"/>
      <c r="Z382" s="1"/>
    </row>
    <row r="383" spans="1:26" ht="20" customHeight="1" x14ac:dyDescent="0.15">
      <c r="A383" s="1"/>
      <c r="B383" s="1"/>
      <c r="C383" s="46"/>
      <c r="D383" s="1"/>
      <c r="E383" s="1"/>
      <c r="F383" s="18"/>
      <c r="G383" s="18"/>
      <c r="H383" s="18"/>
      <c r="I383" s="1"/>
      <c r="J383" s="1"/>
      <c r="K383" s="46"/>
      <c r="L383" s="44"/>
      <c r="M383" s="47"/>
      <c r="N383" s="44"/>
      <c r="O383" s="44"/>
      <c r="P383" s="44"/>
      <c r="Q383" s="44"/>
      <c r="R383" s="44"/>
      <c r="S383" s="47"/>
      <c r="T383" s="44"/>
      <c r="U383" s="44"/>
      <c r="V383" s="44"/>
      <c r="W383" s="1"/>
      <c r="X383" s="1"/>
      <c r="Y383" s="1"/>
      <c r="Z383" s="1"/>
    </row>
    <row r="384" spans="1:26" ht="20" customHeight="1" x14ac:dyDescent="0.15">
      <c r="A384" s="1"/>
      <c r="B384" s="1"/>
      <c r="C384" s="46"/>
      <c r="D384" s="1"/>
      <c r="E384" s="1"/>
      <c r="F384" s="18"/>
      <c r="G384" s="18"/>
      <c r="H384" s="18"/>
      <c r="I384" s="1"/>
      <c r="J384" s="1"/>
      <c r="K384" s="46"/>
      <c r="L384" s="44"/>
      <c r="M384" s="47"/>
      <c r="N384" s="44"/>
      <c r="O384" s="44"/>
      <c r="P384" s="44"/>
      <c r="Q384" s="44"/>
      <c r="R384" s="44"/>
      <c r="S384" s="47"/>
      <c r="T384" s="44"/>
      <c r="U384" s="44"/>
      <c r="V384" s="44"/>
      <c r="W384" s="1"/>
      <c r="X384" s="1"/>
      <c r="Y384" s="1"/>
      <c r="Z384" s="1"/>
    </row>
    <row r="385" spans="1:26" ht="20" customHeight="1" x14ac:dyDescent="0.15">
      <c r="A385" s="1"/>
      <c r="B385" s="1"/>
      <c r="C385" s="46"/>
      <c r="D385" s="1"/>
      <c r="E385" s="1"/>
      <c r="F385" s="18"/>
      <c r="G385" s="18"/>
      <c r="H385" s="18"/>
      <c r="I385" s="1"/>
      <c r="J385" s="1"/>
      <c r="K385" s="46"/>
      <c r="L385" s="44"/>
      <c r="M385" s="47"/>
      <c r="N385" s="44"/>
      <c r="O385" s="44"/>
      <c r="P385" s="44"/>
      <c r="Q385" s="44"/>
      <c r="R385" s="44"/>
      <c r="S385" s="47"/>
      <c r="T385" s="44"/>
      <c r="U385" s="44"/>
      <c r="V385" s="44"/>
      <c r="W385" s="1"/>
      <c r="X385" s="1"/>
      <c r="Y385" s="1"/>
      <c r="Z385" s="1"/>
    </row>
    <row r="386" spans="1:26" ht="20" customHeight="1" x14ac:dyDescent="0.15">
      <c r="A386" s="1"/>
      <c r="B386" s="1"/>
      <c r="C386" s="46"/>
      <c r="D386" s="1"/>
      <c r="E386" s="1"/>
      <c r="F386" s="18"/>
      <c r="G386" s="18"/>
      <c r="H386" s="18"/>
      <c r="I386" s="1"/>
      <c r="J386" s="1"/>
      <c r="K386" s="46"/>
      <c r="L386" s="44"/>
      <c r="M386" s="47"/>
      <c r="N386" s="44"/>
      <c r="O386" s="44"/>
      <c r="P386" s="44"/>
      <c r="Q386" s="44"/>
      <c r="R386" s="44"/>
      <c r="S386" s="47"/>
      <c r="T386" s="44"/>
      <c r="U386" s="44"/>
      <c r="V386" s="44"/>
      <c r="W386" s="1"/>
      <c r="X386" s="1"/>
      <c r="Y386" s="1"/>
      <c r="Z386" s="1"/>
    </row>
    <row r="387" spans="1:26" ht="20" customHeight="1" x14ac:dyDescent="0.15">
      <c r="A387" s="1"/>
      <c r="B387" s="1"/>
      <c r="C387" s="46"/>
      <c r="D387" s="1"/>
      <c r="E387" s="1"/>
      <c r="F387" s="18"/>
      <c r="G387" s="18"/>
      <c r="H387" s="18"/>
      <c r="I387" s="1"/>
      <c r="J387" s="1"/>
      <c r="K387" s="46"/>
      <c r="L387" s="44"/>
      <c r="M387" s="47"/>
      <c r="N387" s="44"/>
      <c r="O387" s="44"/>
      <c r="P387" s="44"/>
      <c r="Q387" s="44"/>
      <c r="R387" s="44"/>
      <c r="S387" s="47"/>
      <c r="T387" s="44"/>
      <c r="U387" s="44"/>
      <c r="V387" s="44"/>
      <c r="W387" s="1"/>
      <c r="X387" s="1"/>
      <c r="Y387" s="1"/>
      <c r="Z387" s="1"/>
    </row>
    <row r="388" spans="1:26" ht="20" customHeight="1" x14ac:dyDescent="0.15">
      <c r="A388" s="1"/>
      <c r="B388" s="1"/>
      <c r="C388" s="46"/>
      <c r="D388" s="1"/>
      <c r="E388" s="1"/>
      <c r="F388" s="18"/>
      <c r="G388" s="18"/>
      <c r="H388" s="18"/>
      <c r="I388" s="1"/>
      <c r="J388" s="1"/>
      <c r="K388" s="46"/>
      <c r="L388" s="44"/>
      <c r="M388" s="47"/>
      <c r="N388" s="44"/>
      <c r="O388" s="44"/>
      <c r="P388" s="44"/>
      <c r="Q388" s="44"/>
      <c r="R388" s="44"/>
      <c r="S388" s="47"/>
      <c r="T388" s="44"/>
      <c r="U388" s="44"/>
      <c r="V388" s="44"/>
      <c r="W388" s="1"/>
      <c r="X388" s="1"/>
      <c r="Y388" s="1"/>
      <c r="Z388" s="1"/>
    </row>
    <row r="389" spans="1:26" ht="20" customHeight="1" x14ac:dyDescent="0.15">
      <c r="A389" s="1"/>
      <c r="B389" s="1"/>
      <c r="C389" s="46"/>
      <c r="D389" s="1"/>
      <c r="E389" s="1"/>
      <c r="F389" s="18"/>
      <c r="G389" s="18"/>
      <c r="H389" s="18"/>
      <c r="I389" s="1"/>
      <c r="J389" s="1"/>
      <c r="K389" s="46"/>
      <c r="L389" s="44"/>
      <c r="M389" s="47"/>
      <c r="N389" s="44"/>
      <c r="O389" s="44"/>
      <c r="P389" s="44"/>
      <c r="Q389" s="44"/>
      <c r="R389" s="44"/>
      <c r="S389" s="47"/>
      <c r="T389" s="44"/>
      <c r="U389" s="44"/>
      <c r="V389" s="44"/>
      <c r="W389" s="1"/>
      <c r="X389" s="1"/>
      <c r="Y389" s="1"/>
      <c r="Z389" s="1"/>
    </row>
    <row r="390" spans="1:26" ht="20" customHeight="1" x14ac:dyDescent="0.15">
      <c r="A390" s="1"/>
      <c r="B390" s="1"/>
      <c r="C390" s="46"/>
      <c r="D390" s="1"/>
      <c r="E390" s="1"/>
      <c r="F390" s="18"/>
      <c r="G390" s="18"/>
      <c r="H390" s="18"/>
      <c r="I390" s="1"/>
      <c r="J390" s="1"/>
      <c r="K390" s="46"/>
      <c r="L390" s="44"/>
      <c r="M390" s="47"/>
      <c r="N390" s="44"/>
      <c r="O390" s="44"/>
      <c r="P390" s="44"/>
      <c r="Q390" s="44"/>
      <c r="R390" s="44"/>
      <c r="S390" s="47"/>
      <c r="T390" s="44"/>
      <c r="U390" s="44"/>
      <c r="V390" s="44"/>
      <c r="W390" s="1"/>
      <c r="X390" s="1"/>
      <c r="Y390" s="1"/>
      <c r="Z390" s="1"/>
    </row>
    <row r="391" spans="1:26" ht="20" customHeight="1" x14ac:dyDescent="0.15">
      <c r="A391" s="1"/>
      <c r="B391" s="1"/>
      <c r="C391" s="46"/>
      <c r="D391" s="1"/>
      <c r="E391" s="1"/>
      <c r="F391" s="18"/>
      <c r="G391" s="18"/>
      <c r="H391" s="18"/>
      <c r="I391" s="1"/>
      <c r="J391" s="1"/>
      <c r="K391" s="46"/>
      <c r="L391" s="44"/>
      <c r="M391" s="47"/>
      <c r="N391" s="44"/>
      <c r="O391" s="44"/>
      <c r="P391" s="44"/>
      <c r="Q391" s="44"/>
      <c r="R391" s="44"/>
      <c r="S391" s="47"/>
      <c r="T391" s="44"/>
      <c r="U391" s="44"/>
      <c r="V391" s="44"/>
      <c r="W391" s="1"/>
      <c r="X391" s="1"/>
      <c r="Y391" s="1"/>
      <c r="Z391" s="1"/>
    </row>
    <row r="392" spans="1:26" ht="20" customHeight="1" x14ac:dyDescent="0.15">
      <c r="A392" s="1"/>
      <c r="B392" s="1"/>
      <c r="C392" s="46"/>
      <c r="D392" s="1"/>
      <c r="E392" s="1"/>
      <c r="F392" s="18"/>
      <c r="G392" s="18"/>
      <c r="H392" s="18"/>
      <c r="I392" s="1"/>
      <c r="J392" s="1"/>
      <c r="K392" s="46"/>
      <c r="L392" s="44"/>
      <c r="M392" s="47"/>
      <c r="N392" s="44"/>
      <c r="O392" s="44"/>
      <c r="P392" s="44"/>
      <c r="Q392" s="44"/>
      <c r="R392" s="44"/>
      <c r="S392" s="47"/>
      <c r="T392" s="44"/>
      <c r="U392" s="44"/>
      <c r="V392" s="44"/>
      <c r="W392" s="1"/>
      <c r="X392" s="1"/>
      <c r="Y392" s="1"/>
      <c r="Z392" s="1"/>
    </row>
    <row r="393" spans="1:26" ht="20" customHeight="1" x14ac:dyDescent="0.15">
      <c r="A393" s="1"/>
      <c r="B393" s="1"/>
      <c r="C393" s="46"/>
      <c r="D393" s="1"/>
      <c r="E393" s="1"/>
      <c r="F393" s="18"/>
      <c r="G393" s="18"/>
      <c r="H393" s="18"/>
      <c r="I393" s="1"/>
      <c r="J393" s="1"/>
      <c r="K393" s="46"/>
      <c r="L393" s="44"/>
      <c r="M393" s="47"/>
      <c r="N393" s="44"/>
      <c r="O393" s="44"/>
      <c r="P393" s="44"/>
      <c r="Q393" s="44"/>
      <c r="R393" s="44"/>
      <c r="S393" s="47"/>
      <c r="T393" s="44"/>
      <c r="U393" s="44"/>
      <c r="V393" s="44"/>
      <c r="W393" s="1"/>
      <c r="X393" s="1"/>
      <c r="Y393" s="1"/>
      <c r="Z393" s="1"/>
    </row>
    <row r="394" spans="1:26" ht="20" customHeight="1" x14ac:dyDescent="0.15">
      <c r="A394" s="1"/>
      <c r="B394" s="1"/>
      <c r="C394" s="46"/>
      <c r="D394" s="1"/>
      <c r="E394" s="1"/>
      <c r="F394" s="18"/>
      <c r="G394" s="18"/>
      <c r="H394" s="18"/>
      <c r="I394" s="1"/>
      <c r="J394" s="1"/>
      <c r="K394" s="46"/>
      <c r="L394" s="44"/>
      <c r="M394" s="47"/>
      <c r="N394" s="44"/>
      <c r="O394" s="44"/>
      <c r="P394" s="44"/>
      <c r="Q394" s="44"/>
      <c r="R394" s="44"/>
      <c r="S394" s="47"/>
      <c r="T394" s="44"/>
      <c r="U394" s="44"/>
      <c r="V394" s="44"/>
      <c r="W394" s="1"/>
      <c r="X394" s="1"/>
      <c r="Y394" s="1"/>
      <c r="Z394" s="1"/>
    </row>
    <row r="395" spans="1:26" ht="20" customHeight="1" x14ac:dyDescent="0.15">
      <c r="A395" s="1"/>
      <c r="B395" s="1"/>
      <c r="C395" s="46"/>
      <c r="D395" s="1"/>
      <c r="E395" s="1"/>
      <c r="F395" s="18"/>
      <c r="G395" s="18"/>
      <c r="H395" s="18"/>
      <c r="I395" s="1"/>
      <c r="J395" s="1"/>
      <c r="K395" s="46"/>
      <c r="L395" s="44"/>
      <c r="M395" s="47"/>
      <c r="N395" s="44"/>
      <c r="O395" s="44"/>
      <c r="P395" s="44"/>
      <c r="Q395" s="44"/>
      <c r="R395" s="44"/>
      <c r="S395" s="47"/>
      <c r="T395" s="44"/>
      <c r="U395" s="44"/>
      <c r="V395" s="44"/>
      <c r="W395" s="1"/>
      <c r="X395" s="1"/>
      <c r="Y395" s="1"/>
      <c r="Z395" s="1"/>
    </row>
    <row r="396" spans="1:26" ht="20" customHeight="1" x14ac:dyDescent="0.15">
      <c r="A396" s="1"/>
      <c r="B396" s="1"/>
      <c r="C396" s="46"/>
      <c r="D396" s="1"/>
      <c r="E396" s="1"/>
      <c r="F396" s="18"/>
      <c r="G396" s="18"/>
      <c r="H396" s="18"/>
      <c r="I396" s="1"/>
      <c r="J396" s="1"/>
      <c r="K396" s="46"/>
      <c r="L396" s="44"/>
      <c r="M396" s="47"/>
      <c r="N396" s="44"/>
      <c r="O396" s="44"/>
      <c r="P396" s="44"/>
      <c r="Q396" s="44"/>
      <c r="R396" s="44"/>
      <c r="S396" s="47"/>
      <c r="T396" s="44"/>
      <c r="U396" s="44"/>
      <c r="V396" s="44"/>
      <c r="W396" s="1"/>
      <c r="X396" s="1"/>
      <c r="Y396" s="1"/>
      <c r="Z396" s="1"/>
    </row>
    <row r="397" spans="1:26" ht="20" customHeight="1" x14ac:dyDescent="0.15">
      <c r="A397" s="1"/>
      <c r="B397" s="1"/>
      <c r="C397" s="46"/>
      <c r="D397" s="1"/>
      <c r="E397" s="1"/>
      <c r="F397" s="18"/>
      <c r="G397" s="18"/>
      <c r="H397" s="18"/>
      <c r="I397" s="1"/>
      <c r="J397" s="1"/>
      <c r="K397" s="46"/>
      <c r="L397" s="44"/>
      <c r="M397" s="47"/>
      <c r="N397" s="44"/>
      <c r="O397" s="44"/>
      <c r="P397" s="44"/>
      <c r="Q397" s="44"/>
      <c r="R397" s="44"/>
      <c r="S397" s="47"/>
      <c r="T397" s="44"/>
      <c r="U397" s="44"/>
      <c r="V397" s="44"/>
      <c r="W397" s="1"/>
      <c r="X397" s="1"/>
      <c r="Y397" s="1"/>
      <c r="Z397" s="1"/>
    </row>
    <row r="398" spans="1:26" ht="20" customHeight="1" x14ac:dyDescent="0.15">
      <c r="A398" s="1"/>
      <c r="B398" s="1"/>
      <c r="C398" s="46"/>
      <c r="D398" s="1"/>
      <c r="E398" s="1"/>
      <c r="F398" s="18"/>
      <c r="G398" s="18"/>
      <c r="H398" s="18"/>
      <c r="I398" s="1"/>
      <c r="J398" s="1"/>
      <c r="K398" s="46"/>
      <c r="L398" s="44"/>
      <c r="M398" s="47"/>
      <c r="N398" s="44"/>
      <c r="O398" s="44"/>
      <c r="P398" s="44"/>
      <c r="Q398" s="44"/>
      <c r="R398" s="44"/>
      <c r="S398" s="47"/>
      <c r="T398" s="44"/>
      <c r="U398" s="44"/>
      <c r="V398" s="44"/>
      <c r="W398" s="1"/>
      <c r="X398" s="1"/>
      <c r="Y398" s="1"/>
      <c r="Z398" s="1"/>
    </row>
    <row r="399" spans="1:26" ht="20" customHeight="1" x14ac:dyDescent="0.15">
      <c r="A399" s="1"/>
      <c r="B399" s="1"/>
      <c r="C399" s="46"/>
      <c r="D399" s="1"/>
      <c r="E399" s="1"/>
      <c r="F399" s="18"/>
      <c r="G399" s="18"/>
      <c r="H399" s="18"/>
      <c r="I399" s="1"/>
      <c r="J399" s="1"/>
      <c r="K399" s="46"/>
      <c r="L399" s="44"/>
      <c r="M399" s="47"/>
      <c r="N399" s="44"/>
      <c r="O399" s="44"/>
      <c r="P399" s="44"/>
      <c r="Q399" s="44"/>
      <c r="R399" s="44"/>
      <c r="S399" s="47"/>
      <c r="T399" s="44"/>
      <c r="U399" s="44"/>
      <c r="V399" s="44"/>
      <c r="W399" s="1"/>
      <c r="X399" s="1"/>
      <c r="Y399" s="1"/>
      <c r="Z399" s="1"/>
    </row>
    <row r="400" spans="1:26" ht="20" customHeight="1" x14ac:dyDescent="0.15">
      <c r="A400" s="1"/>
      <c r="B400" s="1"/>
      <c r="C400" s="46"/>
      <c r="D400" s="1"/>
      <c r="E400" s="1"/>
      <c r="F400" s="18"/>
      <c r="G400" s="18"/>
      <c r="H400" s="18"/>
      <c r="I400" s="1"/>
      <c r="J400" s="1"/>
      <c r="K400" s="46"/>
      <c r="L400" s="44"/>
      <c r="M400" s="47"/>
      <c r="N400" s="44"/>
      <c r="O400" s="44"/>
      <c r="P400" s="44"/>
      <c r="Q400" s="44"/>
      <c r="R400" s="44"/>
      <c r="S400" s="47"/>
      <c r="T400" s="44"/>
      <c r="U400" s="44"/>
      <c r="V400" s="44"/>
      <c r="W400" s="1"/>
      <c r="X400" s="1"/>
      <c r="Y400" s="1"/>
      <c r="Z400" s="1"/>
    </row>
    <row r="401" spans="1:26" ht="20" customHeight="1" x14ac:dyDescent="0.15">
      <c r="A401" s="1"/>
      <c r="B401" s="1"/>
      <c r="C401" s="46"/>
      <c r="D401" s="1"/>
      <c r="E401" s="1"/>
      <c r="F401" s="18"/>
      <c r="G401" s="18"/>
      <c r="H401" s="18"/>
      <c r="I401" s="1"/>
      <c r="J401" s="1"/>
      <c r="K401" s="46"/>
      <c r="L401" s="44"/>
      <c r="M401" s="47"/>
      <c r="N401" s="44"/>
      <c r="O401" s="44"/>
      <c r="P401" s="44"/>
      <c r="Q401" s="44"/>
      <c r="R401" s="44"/>
      <c r="S401" s="47"/>
      <c r="T401" s="44"/>
      <c r="U401" s="44"/>
      <c r="V401" s="44"/>
      <c r="W401" s="1"/>
      <c r="X401" s="1"/>
      <c r="Y401" s="1"/>
      <c r="Z401" s="1"/>
    </row>
    <row r="402" spans="1:26" ht="20" customHeight="1" x14ac:dyDescent="0.15">
      <c r="A402" s="1"/>
      <c r="B402" s="1"/>
      <c r="C402" s="46"/>
      <c r="D402" s="1"/>
      <c r="E402" s="1"/>
      <c r="F402" s="18"/>
      <c r="G402" s="18"/>
      <c r="H402" s="18"/>
      <c r="I402" s="1"/>
      <c r="J402" s="1"/>
      <c r="K402" s="46"/>
      <c r="L402" s="44"/>
      <c r="M402" s="47"/>
      <c r="N402" s="44"/>
      <c r="O402" s="44"/>
      <c r="P402" s="44"/>
      <c r="Q402" s="44"/>
      <c r="R402" s="44"/>
      <c r="S402" s="47"/>
      <c r="T402" s="44"/>
      <c r="U402" s="44"/>
      <c r="V402" s="44"/>
      <c r="W402" s="1"/>
      <c r="X402" s="1"/>
      <c r="Y402" s="1"/>
      <c r="Z402" s="1"/>
    </row>
    <row r="403" spans="1:26" ht="20" customHeight="1" x14ac:dyDescent="0.15">
      <c r="A403" s="1"/>
      <c r="B403" s="1"/>
      <c r="C403" s="46"/>
      <c r="D403" s="1"/>
      <c r="E403" s="1"/>
      <c r="F403" s="18"/>
      <c r="G403" s="18"/>
      <c r="H403" s="18"/>
      <c r="I403" s="1"/>
      <c r="J403" s="1"/>
      <c r="K403" s="46"/>
      <c r="L403" s="44"/>
      <c r="M403" s="47"/>
      <c r="N403" s="44"/>
      <c r="O403" s="44"/>
      <c r="P403" s="44"/>
      <c r="Q403" s="44"/>
      <c r="R403" s="44"/>
      <c r="S403" s="47"/>
      <c r="T403" s="44"/>
      <c r="U403" s="44"/>
      <c r="V403" s="44"/>
      <c r="W403" s="1"/>
      <c r="X403" s="1"/>
      <c r="Y403" s="1"/>
      <c r="Z403" s="1"/>
    </row>
    <row r="404" spans="1:26" ht="20" customHeight="1" x14ac:dyDescent="0.15">
      <c r="A404" s="1"/>
      <c r="B404" s="1"/>
      <c r="C404" s="46"/>
      <c r="D404" s="1"/>
      <c r="E404" s="1"/>
      <c r="F404" s="18"/>
      <c r="G404" s="18"/>
      <c r="H404" s="18"/>
      <c r="I404" s="1"/>
      <c r="J404" s="1"/>
      <c r="K404" s="46"/>
      <c r="L404" s="44"/>
      <c r="M404" s="47"/>
      <c r="N404" s="44"/>
      <c r="O404" s="44"/>
      <c r="P404" s="44"/>
      <c r="Q404" s="44"/>
      <c r="R404" s="44"/>
      <c r="S404" s="47"/>
      <c r="T404" s="44"/>
      <c r="U404" s="44"/>
      <c r="V404" s="44"/>
      <c r="W404" s="1"/>
      <c r="X404" s="1"/>
      <c r="Y404" s="1"/>
      <c r="Z404" s="1"/>
    </row>
    <row r="405" spans="1:26" ht="20" customHeight="1" x14ac:dyDescent="0.15">
      <c r="A405" s="1"/>
      <c r="B405" s="1"/>
      <c r="C405" s="46"/>
      <c r="D405" s="1"/>
      <c r="E405" s="1"/>
      <c r="F405" s="18"/>
      <c r="G405" s="18"/>
      <c r="H405" s="18"/>
      <c r="I405" s="1"/>
      <c r="J405" s="1"/>
      <c r="K405" s="46"/>
      <c r="L405" s="44"/>
      <c r="M405" s="47"/>
      <c r="N405" s="44"/>
      <c r="O405" s="44"/>
      <c r="P405" s="44"/>
      <c r="Q405" s="44"/>
      <c r="R405" s="44"/>
      <c r="S405" s="47"/>
      <c r="T405" s="44"/>
      <c r="U405" s="44"/>
      <c r="V405" s="44"/>
      <c r="W405" s="1"/>
      <c r="X405" s="1"/>
      <c r="Y405" s="1"/>
      <c r="Z405" s="1"/>
    </row>
    <row r="406" spans="1:26" ht="20" customHeight="1" x14ac:dyDescent="0.15">
      <c r="A406" s="1"/>
      <c r="B406" s="1"/>
      <c r="C406" s="46"/>
      <c r="D406" s="1"/>
      <c r="E406" s="1"/>
      <c r="F406" s="18"/>
      <c r="G406" s="18"/>
      <c r="H406" s="18"/>
      <c r="I406" s="1"/>
      <c r="J406" s="1"/>
      <c r="K406" s="46"/>
      <c r="L406" s="44"/>
      <c r="M406" s="47"/>
      <c r="N406" s="44"/>
      <c r="O406" s="44"/>
      <c r="P406" s="44"/>
      <c r="Q406" s="44"/>
      <c r="R406" s="44"/>
      <c r="S406" s="47"/>
      <c r="T406" s="44"/>
      <c r="U406" s="44"/>
      <c r="V406" s="44"/>
      <c r="W406" s="1"/>
      <c r="X406" s="1"/>
      <c r="Y406" s="1"/>
      <c r="Z406" s="1"/>
    </row>
    <row r="407" spans="1:26" ht="20" customHeight="1" x14ac:dyDescent="0.15">
      <c r="A407" s="1"/>
      <c r="B407" s="1"/>
      <c r="C407" s="46"/>
      <c r="D407" s="1"/>
      <c r="E407" s="1"/>
      <c r="F407" s="18"/>
      <c r="G407" s="18"/>
      <c r="H407" s="18"/>
      <c r="I407" s="1"/>
      <c r="J407" s="1"/>
      <c r="K407" s="46"/>
      <c r="L407" s="44"/>
      <c r="M407" s="47"/>
      <c r="N407" s="44"/>
      <c r="O407" s="44"/>
      <c r="P407" s="44"/>
      <c r="Q407" s="44"/>
      <c r="R407" s="44"/>
      <c r="S407" s="47"/>
      <c r="T407" s="44"/>
      <c r="U407" s="44"/>
      <c r="V407" s="44"/>
      <c r="W407" s="1"/>
      <c r="X407" s="1"/>
      <c r="Y407" s="1"/>
      <c r="Z407" s="1"/>
    </row>
    <row r="408" spans="1:26" ht="20" customHeight="1" x14ac:dyDescent="0.15">
      <c r="A408" s="1"/>
      <c r="B408" s="1"/>
      <c r="C408" s="46"/>
      <c r="D408" s="1"/>
      <c r="E408" s="1"/>
      <c r="F408" s="18"/>
      <c r="G408" s="18"/>
      <c r="H408" s="18"/>
      <c r="I408" s="1"/>
      <c r="J408" s="1"/>
      <c r="K408" s="46"/>
      <c r="L408" s="44"/>
      <c r="M408" s="47"/>
      <c r="N408" s="44"/>
      <c r="O408" s="44"/>
      <c r="P408" s="44"/>
      <c r="Q408" s="44"/>
      <c r="R408" s="44"/>
      <c r="S408" s="47"/>
      <c r="T408" s="44"/>
      <c r="U408" s="44"/>
      <c r="V408" s="44"/>
      <c r="W408" s="1"/>
      <c r="X408" s="1"/>
      <c r="Y408" s="1"/>
      <c r="Z408" s="1"/>
    </row>
    <row r="409" spans="1:26" ht="20" customHeight="1" x14ac:dyDescent="0.15">
      <c r="A409" s="1"/>
      <c r="B409" s="1"/>
      <c r="C409" s="46"/>
      <c r="D409" s="1"/>
      <c r="E409" s="1"/>
      <c r="F409" s="18"/>
      <c r="G409" s="18"/>
      <c r="H409" s="18"/>
      <c r="I409" s="1"/>
      <c r="J409" s="1"/>
      <c r="K409" s="46"/>
      <c r="L409" s="44"/>
      <c r="M409" s="47"/>
      <c r="N409" s="44"/>
      <c r="O409" s="44"/>
      <c r="P409" s="44"/>
      <c r="Q409" s="44"/>
      <c r="R409" s="44"/>
      <c r="S409" s="47"/>
      <c r="T409" s="44"/>
      <c r="U409" s="44"/>
      <c r="V409" s="44"/>
      <c r="W409" s="1"/>
      <c r="X409" s="1"/>
      <c r="Y409" s="1"/>
      <c r="Z409" s="1"/>
    </row>
    <row r="410" spans="1:26" ht="20" customHeight="1" x14ac:dyDescent="0.15">
      <c r="A410" s="1"/>
      <c r="B410" s="1"/>
      <c r="C410" s="46"/>
      <c r="D410" s="1"/>
      <c r="E410" s="1"/>
      <c r="F410" s="18"/>
      <c r="G410" s="18"/>
      <c r="H410" s="18"/>
      <c r="I410" s="1"/>
      <c r="J410" s="1"/>
      <c r="K410" s="46"/>
      <c r="L410" s="44"/>
      <c r="M410" s="47"/>
      <c r="N410" s="44"/>
      <c r="O410" s="44"/>
      <c r="P410" s="44"/>
      <c r="Q410" s="44"/>
      <c r="R410" s="44"/>
      <c r="S410" s="47"/>
      <c r="T410" s="44"/>
      <c r="U410" s="44"/>
      <c r="V410" s="44"/>
      <c r="W410" s="1"/>
      <c r="X410" s="1"/>
      <c r="Y410" s="1"/>
      <c r="Z410" s="1"/>
    </row>
    <row r="411" spans="1:26" ht="20" customHeight="1" x14ac:dyDescent="0.15">
      <c r="A411" s="1"/>
      <c r="B411" s="1"/>
      <c r="C411" s="46"/>
      <c r="D411" s="1"/>
      <c r="E411" s="1"/>
      <c r="F411" s="18"/>
      <c r="G411" s="18"/>
      <c r="H411" s="18"/>
      <c r="I411" s="1"/>
      <c r="J411" s="1"/>
      <c r="K411" s="46"/>
      <c r="L411" s="44"/>
      <c r="M411" s="47"/>
      <c r="N411" s="44"/>
      <c r="O411" s="44"/>
      <c r="P411" s="44"/>
      <c r="Q411" s="44"/>
      <c r="R411" s="44"/>
      <c r="S411" s="47"/>
      <c r="T411" s="44"/>
      <c r="U411" s="44"/>
      <c r="V411" s="44"/>
      <c r="W411" s="1"/>
      <c r="X411" s="1"/>
      <c r="Y411" s="1"/>
      <c r="Z411" s="1"/>
    </row>
    <row r="412" spans="1:26" ht="20" customHeight="1" x14ac:dyDescent="0.15">
      <c r="A412" s="1"/>
      <c r="B412" s="1"/>
      <c r="C412" s="46"/>
      <c r="D412" s="1"/>
      <c r="E412" s="1"/>
      <c r="F412" s="18"/>
      <c r="G412" s="18"/>
      <c r="H412" s="18"/>
      <c r="I412" s="1"/>
      <c r="J412" s="1"/>
      <c r="K412" s="46"/>
      <c r="L412" s="44"/>
      <c r="M412" s="47"/>
      <c r="N412" s="44"/>
      <c r="O412" s="44"/>
      <c r="P412" s="44"/>
      <c r="Q412" s="44"/>
      <c r="R412" s="44"/>
      <c r="S412" s="47"/>
      <c r="T412" s="44"/>
      <c r="U412" s="44"/>
      <c r="V412" s="44"/>
      <c r="W412" s="1"/>
      <c r="X412" s="1"/>
      <c r="Y412" s="1"/>
      <c r="Z412" s="1"/>
    </row>
    <row r="413" spans="1:26" ht="20" customHeight="1" x14ac:dyDescent="0.15">
      <c r="A413" s="1"/>
      <c r="B413" s="1"/>
      <c r="C413" s="46"/>
      <c r="D413" s="1"/>
      <c r="E413" s="1"/>
      <c r="F413" s="18"/>
      <c r="G413" s="18"/>
      <c r="H413" s="18"/>
      <c r="I413" s="1"/>
      <c r="J413" s="1"/>
      <c r="K413" s="46"/>
      <c r="L413" s="44"/>
      <c r="M413" s="47"/>
      <c r="N413" s="44"/>
      <c r="O413" s="44"/>
      <c r="P413" s="44"/>
      <c r="Q413" s="44"/>
      <c r="R413" s="44"/>
      <c r="S413" s="47"/>
      <c r="T413" s="44"/>
      <c r="U413" s="44"/>
      <c r="V413" s="44"/>
      <c r="W413" s="1"/>
      <c r="X413" s="1"/>
      <c r="Y413" s="1"/>
      <c r="Z413" s="1"/>
    </row>
    <row r="414" spans="1:26" ht="20" customHeight="1" x14ac:dyDescent="0.15">
      <c r="A414" s="1"/>
      <c r="B414" s="1"/>
      <c r="C414" s="46"/>
      <c r="D414" s="1"/>
      <c r="E414" s="1"/>
      <c r="F414" s="18"/>
      <c r="G414" s="18"/>
      <c r="H414" s="18"/>
      <c r="I414" s="1"/>
      <c r="J414" s="1"/>
      <c r="K414" s="46"/>
      <c r="L414" s="44"/>
      <c r="M414" s="47"/>
      <c r="N414" s="44"/>
      <c r="O414" s="44"/>
      <c r="P414" s="44"/>
      <c r="Q414" s="44"/>
      <c r="R414" s="44"/>
      <c r="S414" s="47"/>
      <c r="T414" s="44"/>
      <c r="U414" s="44"/>
      <c r="V414" s="44"/>
      <c r="W414" s="1"/>
      <c r="X414" s="1"/>
      <c r="Y414" s="1"/>
      <c r="Z414" s="1"/>
    </row>
    <row r="415" spans="1:26" ht="20" customHeight="1" x14ac:dyDescent="0.15">
      <c r="A415" s="1"/>
      <c r="B415" s="1"/>
      <c r="C415" s="46"/>
      <c r="D415" s="1"/>
      <c r="E415" s="1"/>
      <c r="F415" s="18"/>
      <c r="G415" s="18"/>
      <c r="H415" s="18"/>
      <c r="I415" s="1"/>
      <c r="J415" s="1"/>
      <c r="K415" s="46"/>
      <c r="L415" s="44"/>
      <c r="M415" s="47"/>
      <c r="N415" s="44"/>
      <c r="O415" s="44"/>
      <c r="P415" s="44"/>
      <c r="Q415" s="44"/>
      <c r="R415" s="44"/>
      <c r="S415" s="47"/>
      <c r="T415" s="44"/>
      <c r="U415" s="44"/>
      <c r="V415" s="44"/>
      <c r="W415" s="1"/>
      <c r="X415" s="1"/>
      <c r="Y415" s="1"/>
      <c r="Z415" s="1"/>
    </row>
    <row r="416" spans="1:26" ht="20" customHeight="1" x14ac:dyDescent="0.15">
      <c r="A416" s="1"/>
      <c r="B416" s="1"/>
      <c r="C416" s="46"/>
      <c r="D416" s="1"/>
      <c r="E416" s="1"/>
      <c r="F416" s="18"/>
      <c r="G416" s="18"/>
      <c r="H416" s="18"/>
      <c r="I416" s="1"/>
      <c r="J416" s="1"/>
      <c r="K416" s="46"/>
      <c r="L416" s="44"/>
      <c r="M416" s="47"/>
      <c r="N416" s="44"/>
      <c r="O416" s="44"/>
      <c r="P416" s="44"/>
      <c r="Q416" s="44"/>
      <c r="R416" s="44"/>
      <c r="S416" s="47"/>
      <c r="T416" s="44"/>
      <c r="U416" s="44"/>
      <c r="V416" s="44"/>
      <c r="W416" s="1"/>
      <c r="X416" s="1"/>
      <c r="Y416" s="1"/>
      <c r="Z416" s="1"/>
    </row>
    <row r="417" spans="1:26" ht="20" customHeight="1" x14ac:dyDescent="0.15">
      <c r="A417" s="1"/>
      <c r="B417" s="1"/>
      <c r="C417" s="46"/>
      <c r="D417" s="1"/>
      <c r="E417" s="1"/>
      <c r="F417" s="18"/>
      <c r="G417" s="18"/>
      <c r="H417" s="18"/>
      <c r="I417" s="1"/>
      <c r="J417" s="1"/>
      <c r="K417" s="46"/>
      <c r="L417" s="44"/>
      <c r="M417" s="47"/>
      <c r="N417" s="44"/>
      <c r="O417" s="44"/>
      <c r="P417" s="44"/>
      <c r="Q417" s="44"/>
      <c r="R417" s="44"/>
      <c r="S417" s="47"/>
      <c r="T417" s="44"/>
      <c r="U417" s="44"/>
      <c r="V417" s="44"/>
      <c r="W417" s="1"/>
      <c r="X417" s="1"/>
      <c r="Y417" s="1"/>
      <c r="Z417" s="1"/>
    </row>
    <row r="418" spans="1:26" ht="20" customHeight="1" x14ac:dyDescent="0.15">
      <c r="A418" s="1"/>
      <c r="B418" s="1"/>
      <c r="C418" s="46"/>
      <c r="D418" s="1"/>
      <c r="E418" s="1"/>
      <c r="F418" s="18"/>
      <c r="G418" s="18"/>
      <c r="H418" s="18"/>
      <c r="I418" s="1"/>
      <c r="J418" s="1"/>
      <c r="K418" s="46"/>
      <c r="L418" s="44"/>
      <c r="M418" s="47"/>
      <c r="N418" s="44"/>
      <c r="O418" s="44"/>
      <c r="P418" s="44"/>
      <c r="Q418" s="44"/>
      <c r="R418" s="44"/>
      <c r="S418" s="47"/>
      <c r="T418" s="44"/>
      <c r="U418" s="44"/>
      <c r="V418" s="44"/>
      <c r="W418" s="1"/>
      <c r="X418" s="1"/>
      <c r="Y418" s="1"/>
      <c r="Z418" s="1"/>
    </row>
    <row r="419" spans="1:26" ht="20" customHeight="1" x14ac:dyDescent="0.15">
      <c r="A419" s="1"/>
      <c r="B419" s="1"/>
      <c r="C419" s="46"/>
      <c r="D419" s="1"/>
      <c r="E419" s="1"/>
      <c r="F419" s="18"/>
      <c r="G419" s="18"/>
      <c r="H419" s="18"/>
      <c r="I419" s="1"/>
      <c r="J419" s="1"/>
      <c r="K419" s="46"/>
      <c r="L419" s="44"/>
      <c r="M419" s="47"/>
      <c r="N419" s="44"/>
      <c r="O419" s="44"/>
      <c r="P419" s="44"/>
      <c r="Q419" s="44"/>
      <c r="R419" s="44"/>
      <c r="S419" s="47"/>
      <c r="T419" s="44"/>
      <c r="U419" s="44"/>
      <c r="V419" s="44"/>
      <c r="W419" s="1"/>
      <c r="X419" s="1"/>
      <c r="Y419" s="1"/>
      <c r="Z419" s="1"/>
    </row>
    <row r="420" spans="1:26" ht="20" customHeight="1" x14ac:dyDescent="0.15">
      <c r="A420" s="1"/>
      <c r="B420" s="1"/>
      <c r="C420" s="46"/>
      <c r="D420" s="1"/>
      <c r="E420" s="1"/>
      <c r="F420" s="18"/>
      <c r="G420" s="18"/>
      <c r="H420" s="18"/>
      <c r="I420" s="1"/>
      <c r="J420" s="1"/>
      <c r="K420" s="46"/>
      <c r="L420" s="44"/>
      <c r="M420" s="47"/>
      <c r="N420" s="44"/>
      <c r="O420" s="44"/>
      <c r="P420" s="44"/>
      <c r="Q420" s="44"/>
      <c r="R420" s="44"/>
      <c r="S420" s="47"/>
      <c r="T420" s="44"/>
      <c r="U420" s="44"/>
      <c r="V420" s="44"/>
      <c r="W420" s="1"/>
      <c r="X420" s="1"/>
      <c r="Y420" s="1"/>
      <c r="Z420" s="1"/>
    </row>
    <row r="421" spans="1:26" ht="20" customHeight="1" x14ac:dyDescent="0.15">
      <c r="A421" s="1"/>
      <c r="B421" s="1"/>
      <c r="C421" s="46"/>
      <c r="D421" s="1"/>
      <c r="E421" s="1"/>
      <c r="F421" s="18"/>
      <c r="G421" s="18"/>
      <c r="H421" s="18"/>
      <c r="I421" s="1"/>
      <c r="J421" s="1"/>
      <c r="K421" s="46"/>
      <c r="L421" s="44"/>
      <c r="M421" s="47"/>
      <c r="N421" s="44"/>
      <c r="O421" s="44"/>
      <c r="P421" s="44"/>
      <c r="Q421" s="44"/>
      <c r="R421" s="44"/>
      <c r="S421" s="47"/>
      <c r="T421" s="44"/>
      <c r="U421" s="44"/>
      <c r="V421" s="44"/>
      <c r="W421" s="1"/>
      <c r="X421" s="1"/>
      <c r="Y421" s="1"/>
      <c r="Z421" s="1"/>
    </row>
    <row r="422" spans="1:26" ht="20" customHeight="1" x14ac:dyDescent="0.15">
      <c r="A422" s="1"/>
      <c r="B422" s="1"/>
      <c r="C422" s="46"/>
      <c r="D422" s="1"/>
      <c r="E422" s="1"/>
      <c r="F422" s="18"/>
      <c r="G422" s="18"/>
      <c r="H422" s="18"/>
      <c r="I422" s="1"/>
      <c r="J422" s="1"/>
      <c r="K422" s="46"/>
      <c r="L422" s="44"/>
      <c r="M422" s="47"/>
      <c r="N422" s="44"/>
      <c r="O422" s="44"/>
      <c r="P422" s="44"/>
      <c r="Q422" s="44"/>
      <c r="R422" s="44"/>
      <c r="S422" s="47"/>
      <c r="T422" s="44"/>
      <c r="U422" s="44"/>
      <c r="V422" s="44"/>
      <c r="W422" s="1"/>
      <c r="X422" s="1"/>
      <c r="Y422" s="1"/>
      <c r="Z422" s="1"/>
    </row>
    <row r="423" spans="1:26" ht="20" customHeight="1" x14ac:dyDescent="0.15">
      <c r="A423" s="1"/>
      <c r="B423" s="1"/>
      <c r="C423" s="46"/>
      <c r="D423" s="1"/>
      <c r="E423" s="1"/>
      <c r="F423" s="18"/>
      <c r="G423" s="18"/>
      <c r="H423" s="18"/>
      <c r="I423" s="1"/>
      <c r="J423" s="1"/>
      <c r="K423" s="46"/>
      <c r="L423" s="44"/>
      <c r="M423" s="47"/>
      <c r="N423" s="44"/>
      <c r="O423" s="44"/>
      <c r="P423" s="44"/>
      <c r="Q423" s="44"/>
      <c r="R423" s="44"/>
      <c r="S423" s="47"/>
      <c r="T423" s="44"/>
      <c r="U423" s="44"/>
      <c r="V423" s="44"/>
      <c r="W423" s="1"/>
      <c r="X423" s="1"/>
      <c r="Y423" s="1"/>
      <c r="Z423" s="1"/>
    </row>
    <row r="424" spans="1:26" ht="20" customHeight="1" x14ac:dyDescent="0.15">
      <c r="A424" s="1"/>
      <c r="B424" s="1"/>
      <c r="C424" s="46"/>
      <c r="D424" s="1"/>
      <c r="E424" s="1"/>
      <c r="F424" s="18"/>
      <c r="G424" s="18"/>
      <c r="H424" s="18"/>
      <c r="I424" s="1"/>
      <c r="J424" s="1"/>
      <c r="K424" s="46"/>
      <c r="L424" s="44"/>
      <c r="M424" s="47"/>
      <c r="N424" s="44"/>
      <c r="O424" s="44"/>
      <c r="P424" s="44"/>
      <c r="Q424" s="44"/>
      <c r="R424" s="44"/>
      <c r="S424" s="47"/>
      <c r="T424" s="44"/>
      <c r="U424" s="44"/>
      <c r="V424" s="44"/>
      <c r="W424" s="1"/>
      <c r="X424" s="1"/>
      <c r="Y424" s="1"/>
      <c r="Z424" s="1"/>
    </row>
    <row r="425" spans="1:26" ht="20" customHeight="1" x14ac:dyDescent="0.15">
      <c r="A425" s="1"/>
      <c r="B425" s="1"/>
      <c r="C425" s="46"/>
      <c r="D425" s="1"/>
      <c r="E425" s="1"/>
      <c r="F425" s="18"/>
      <c r="G425" s="18"/>
      <c r="H425" s="18"/>
      <c r="I425" s="1"/>
      <c r="J425" s="1"/>
      <c r="K425" s="46"/>
      <c r="L425" s="44"/>
      <c r="M425" s="47"/>
      <c r="N425" s="44"/>
      <c r="O425" s="44"/>
      <c r="P425" s="44"/>
      <c r="Q425" s="44"/>
      <c r="R425" s="44"/>
      <c r="S425" s="47"/>
      <c r="T425" s="44"/>
      <c r="U425" s="44"/>
      <c r="V425" s="44"/>
      <c r="W425" s="1"/>
      <c r="X425" s="1"/>
      <c r="Y425" s="1"/>
      <c r="Z425" s="1"/>
    </row>
    <row r="426" spans="1:26" ht="20" customHeight="1" x14ac:dyDescent="0.15">
      <c r="A426" s="1"/>
      <c r="B426" s="1"/>
      <c r="C426" s="46"/>
      <c r="D426" s="1"/>
      <c r="E426" s="1"/>
      <c r="F426" s="18"/>
      <c r="G426" s="18"/>
      <c r="H426" s="18"/>
      <c r="I426" s="1"/>
      <c r="J426" s="1"/>
      <c r="K426" s="46"/>
      <c r="L426" s="44"/>
      <c r="M426" s="47"/>
      <c r="N426" s="44"/>
      <c r="O426" s="44"/>
      <c r="P426" s="44"/>
      <c r="Q426" s="44"/>
      <c r="R426" s="44"/>
      <c r="S426" s="47"/>
      <c r="T426" s="44"/>
      <c r="U426" s="44"/>
      <c r="V426" s="44"/>
      <c r="W426" s="1"/>
      <c r="X426" s="1"/>
      <c r="Y426" s="1"/>
      <c r="Z426" s="1"/>
    </row>
    <row r="427" spans="1:26" ht="20" customHeight="1" x14ac:dyDescent="0.15">
      <c r="A427" s="1"/>
      <c r="B427" s="1"/>
      <c r="C427" s="46"/>
      <c r="D427" s="1"/>
      <c r="E427" s="1"/>
      <c r="F427" s="18"/>
      <c r="G427" s="18"/>
      <c r="H427" s="18"/>
      <c r="I427" s="1"/>
      <c r="J427" s="1"/>
      <c r="K427" s="46"/>
      <c r="L427" s="44"/>
      <c r="M427" s="47"/>
      <c r="N427" s="44"/>
      <c r="O427" s="44"/>
      <c r="P427" s="44"/>
      <c r="Q427" s="44"/>
      <c r="R427" s="44"/>
      <c r="S427" s="47"/>
      <c r="T427" s="44"/>
      <c r="U427" s="44"/>
      <c r="V427" s="44"/>
      <c r="W427" s="1"/>
      <c r="X427" s="1"/>
      <c r="Y427" s="1"/>
      <c r="Z427" s="1"/>
    </row>
    <row r="428" spans="1:26" ht="20" customHeight="1" x14ac:dyDescent="0.15">
      <c r="A428" s="1"/>
      <c r="B428" s="1"/>
      <c r="C428" s="46"/>
      <c r="D428" s="1"/>
      <c r="E428" s="1"/>
      <c r="F428" s="18"/>
      <c r="G428" s="18"/>
      <c r="H428" s="18"/>
      <c r="I428" s="1"/>
      <c r="J428" s="1"/>
      <c r="K428" s="46"/>
      <c r="L428" s="44"/>
      <c r="M428" s="47"/>
      <c r="N428" s="44"/>
      <c r="O428" s="44"/>
      <c r="P428" s="44"/>
      <c r="Q428" s="44"/>
      <c r="R428" s="44"/>
      <c r="S428" s="47"/>
      <c r="T428" s="44"/>
      <c r="U428" s="44"/>
      <c r="V428" s="44"/>
      <c r="W428" s="1"/>
      <c r="X428" s="1"/>
      <c r="Y428" s="1"/>
      <c r="Z428" s="1"/>
    </row>
    <row r="429" spans="1:26" ht="20" customHeight="1" x14ac:dyDescent="0.15">
      <c r="A429" s="1"/>
      <c r="B429" s="1"/>
      <c r="C429" s="46"/>
      <c r="D429" s="1"/>
      <c r="E429" s="1"/>
      <c r="F429" s="18"/>
      <c r="G429" s="18"/>
      <c r="H429" s="18"/>
      <c r="I429" s="1"/>
      <c r="J429" s="1"/>
      <c r="K429" s="46"/>
      <c r="L429" s="44"/>
      <c r="M429" s="47"/>
      <c r="N429" s="44"/>
      <c r="O429" s="44"/>
      <c r="P429" s="44"/>
      <c r="Q429" s="44"/>
      <c r="R429" s="44"/>
      <c r="S429" s="47"/>
      <c r="T429" s="44"/>
      <c r="U429" s="44"/>
      <c r="V429" s="44"/>
      <c r="W429" s="1"/>
      <c r="X429" s="1"/>
      <c r="Y429" s="1"/>
      <c r="Z429" s="1"/>
    </row>
    <row r="430" spans="1:26" ht="20" customHeight="1" x14ac:dyDescent="0.15">
      <c r="A430" s="1"/>
      <c r="B430" s="1"/>
      <c r="C430" s="46"/>
      <c r="D430" s="1"/>
      <c r="E430" s="1"/>
      <c r="F430" s="18"/>
      <c r="G430" s="18"/>
      <c r="H430" s="18"/>
      <c r="I430" s="1"/>
      <c r="J430" s="1"/>
      <c r="K430" s="46"/>
      <c r="L430" s="44"/>
      <c r="M430" s="47"/>
      <c r="N430" s="44"/>
      <c r="O430" s="44"/>
      <c r="P430" s="44"/>
      <c r="Q430" s="44"/>
      <c r="R430" s="44"/>
      <c r="S430" s="47"/>
      <c r="T430" s="44"/>
      <c r="U430" s="44"/>
      <c r="V430" s="44"/>
      <c r="W430" s="1"/>
      <c r="X430" s="1"/>
      <c r="Y430" s="1"/>
      <c r="Z430" s="1"/>
    </row>
    <row r="431" spans="1:26" ht="20" customHeight="1" x14ac:dyDescent="0.15">
      <c r="A431" s="1"/>
      <c r="B431" s="1"/>
      <c r="C431" s="46"/>
      <c r="D431" s="1"/>
      <c r="E431" s="1"/>
      <c r="F431" s="18"/>
      <c r="G431" s="18"/>
      <c r="H431" s="18"/>
      <c r="I431" s="1"/>
      <c r="J431" s="1"/>
      <c r="K431" s="46"/>
      <c r="L431" s="44"/>
      <c r="M431" s="47"/>
      <c r="N431" s="44"/>
      <c r="O431" s="44"/>
      <c r="P431" s="44"/>
      <c r="Q431" s="44"/>
      <c r="R431" s="44"/>
      <c r="S431" s="47"/>
      <c r="T431" s="44"/>
      <c r="U431" s="44"/>
      <c r="V431" s="44"/>
      <c r="W431" s="1"/>
      <c r="X431" s="1"/>
      <c r="Y431" s="1"/>
      <c r="Z431" s="1"/>
    </row>
    <row r="432" spans="1:26" ht="20" customHeight="1" x14ac:dyDescent="0.15">
      <c r="A432" s="1"/>
      <c r="B432" s="1"/>
      <c r="C432" s="46"/>
      <c r="D432" s="1"/>
      <c r="E432" s="1"/>
      <c r="F432" s="18"/>
      <c r="G432" s="18"/>
      <c r="H432" s="18"/>
      <c r="I432" s="1"/>
      <c r="J432" s="1"/>
      <c r="K432" s="46"/>
      <c r="L432" s="44"/>
      <c r="M432" s="47"/>
      <c r="N432" s="44"/>
      <c r="O432" s="44"/>
      <c r="P432" s="44"/>
      <c r="Q432" s="44"/>
      <c r="R432" s="44"/>
      <c r="S432" s="47"/>
      <c r="T432" s="44"/>
      <c r="U432" s="44"/>
      <c r="V432" s="44"/>
      <c r="W432" s="1"/>
      <c r="X432" s="1"/>
      <c r="Y432" s="1"/>
      <c r="Z432" s="1"/>
    </row>
    <row r="433" spans="1:26" ht="20" customHeight="1" x14ac:dyDescent="0.15">
      <c r="A433" s="1"/>
      <c r="B433" s="1"/>
      <c r="C433" s="46"/>
      <c r="D433" s="1"/>
      <c r="E433" s="1"/>
      <c r="F433" s="18"/>
      <c r="G433" s="18"/>
      <c r="H433" s="18"/>
      <c r="I433" s="1"/>
      <c r="J433" s="1"/>
      <c r="K433" s="46"/>
      <c r="L433" s="44"/>
      <c r="M433" s="47"/>
      <c r="N433" s="44"/>
      <c r="O433" s="44"/>
      <c r="P433" s="44"/>
      <c r="Q433" s="44"/>
      <c r="R433" s="44"/>
      <c r="S433" s="47"/>
      <c r="T433" s="44"/>
      <c r="U433" s="44"/>
      <c r="V433" s="44"/>
      <c r="W433" s="1"/>
      <c r="X433" s="1"/>
      <c r="Y433" s="1"/>
      <c r="Z433" s="1"/>
    </row>
    <row r="434" spans="1:26" ht="20" customHeight="1" x14ac:dyDescent="0.15">
      <c r="A434" s="1"/>
      <c r="B434" s="1"/>
      <c r="C434" s="46"/>
      <c r="D434" s="1"/>
      <c r="E434" s="1"/>
      <c r="F434" s="18"/>
      <c r="G434" s="18"/>
      <c r="H434" s="18"/>
      <c r="I434" s="1"/>
      <c r="J434" s="1"/>
      <c r="K434" s="46"/>
      <c r="L434" s="44"/>
      <c r="M434" s="47"/>
      <c r="N434" s="44"/>
      <c r="O434" s="44"/>
      <c r="P434" s="44"/>
      <c r="Q434" s="44"/>
      <c r="R434" s="44"/>
      <c r="S434" s="47"/>
      <c r="T434" s="44"/>
      <c r="U434" s="44"/>
      <c r="V434" s="44"/>
      <c r="W434" s="1"/>
      <c r="X434" s="1"/>
      <c r="Y434" s="1"/>
      <c r="Z434" s="1"/>
    </row>
    <row r="435" spans="1:26" ht="20" customHeight="1" x14ac:dyDescent="0.15">
      <c r="A435" s="1"/>
      <c r="B435" s="1"/>
      <c r="C435" s="46"/>
      <c r="D435" s="1"/>
      <c r="E435" s="1"/>
      <c r="F435" s="18"/>
      <c r="G435" s="18"/>
      <c r="H435" s="18"/>
      <c r="I435" s="1"/>
      <c r="J435" s="1"/>
      <c r="K435" s="46"/>
      <c r="L435" s="44"/>
      <c r="M435" s="47"/>
      <c r="N435" s="44"/>
      <c r="O435" s="44"/>
      <c r="P435" s="44"/>
      <c r="Q435" s="44"/>
      <c r="R435" s="44"/>
      <c r="S435" s="47"/>
      <c r="T435" s="44"/>
      <c r="U435" s="44"/>
      <c r="V435" s="44"/>
      <c r="W435" s="1"/>
      <c r="X435" s="1"/>
      <c r="Y435" s="1"/>
      <c r="Z435" s="1"/>
    </row>
    <row r="436" spans="1:26" ht="20" customHeight="1" x14ac:dyDescent="0.15">
      <c r="A436" s="1"/>
      <c r="B436" s="1"/>
      <c r="C436" s="46"/>
      <c r="D436" s="1"/>
      <c r="E436" s="1"/>
      <c r="F436" s="18"/>
      <c r="G436" s="18"/>
      <c r="H436" s="18"/>
      <c r="I436" s="1"/>
      <c r="J436" s="1"/>
      <c r="K436" s="46"/>
      <c r="L436" s="44"/>
      <c r="M436" s="47"/>
      <c r="N436" s="44"/>
      <c r="O436" s="44"/>
      <c r="P436" s="44"/>
      <c r="Q436" s="44"/>
      <c r="R436" s="44"/>
      <c r="S436" s="47"/>
      <c r="T436" s="44"/>
      <c r="U436" s="44"/>
      <c r="V436" s="44"/>
      <c r="W436" s="1"/>
      <c r="X436" s="1"/>
      <c r="Y436" s="1"/>
      <c r="Z436" s="1"/>
    </row>
    <row r="437" spans="1:26" ht="20" customHeight="1" x14ac:dyDescent="0.15">
      <c r="A437" s="1"/>
      <c r="B437" s="1"/>
      <c r="C437" s="46"/>
      <c r="D437" s="1"/>
      <c r="E437" s="1"/>
      <c r="F437" s="18"/>
      <c r="G437" s="18"/>
      <c r="H437" s="18"/>
      <c r="I437" s="1"/>
      <c r="J437" s="1"/>
      <c r="K437" s="46"/>
      <c r="L437" s="44"/>
      <c r="M437" s="47"/>
      <c r="N437" s="44"/>
      <c r="O437" s="44"/>
      <c r="P437" s="44"/>
      <c r="Q437" s="44"/>
      <c r="R437" s="44"/>
      <c r="S437" s="47"/>
      <c r="T437" s="44"/>
      <c r="U437" s="44"/>
      <c r="V437" s="44"/>
      <c r="W437" s="1"/>
      <c r="X437" s="1"/>
      <c r="Y437" s="1"/>
      <c r="Z437" s="1"/>
    </row>
    <row r="438" spans="1:26" ht="20" customHeight="1" x14ac:dyDescent="0.15">
      <c r="A438" s="1"/>
      <c r="B438" s="1"/>
      <c r="C438" s="46"/>
      <c r="D438" s="1"/>
      <c r="E438" s="1"/>
      <c r="F438" s="18"/>
      <c r="G438" s="18"/>
      <c r="H438" s="18"/>
      <c r="I438" s="1"/>
      <c r="J438" s="1"/>
      <c r="K438" s="46"/>
      <c r="L438" s="44"/>
      <c r="M438" s="47"/>
      <c r="N438" s="44"/>
      <c r="O438" s="44"/>
      <c r="P438" s="44"/>
      <c r="Q438" s="44"/>
      <c r="R438" s="44"/>
      <c r="S438" s="47"/>
      <c r="T438" s="44"/>
      <c r="U438" s="44"/>
      <c r="V438" s="44"/>
      <c r="W438" s="1"/>
      <c r="X438" s="1"/>
      <c r="Y438" s="1"/>
      <c r="Z438" s="1"/>
    </row>
    <row r="439" spans="1:26" ht="20" customHeight="1" x14ac:dyDescent="0.15">
      <c r="A439" s="1"/>
      <c r="B439" s="1"/>
      <c r="C439" s="46"/>
      <c r="D439" s="1"/>
      <c r="E439" s="1"/>
      <c r="F439" s="18"/>
      <c r="G439" s="18"/>
      <c r="H439" s="18"/>
      <c r="I439" s="1"/>
      <c r="J439" s="1"/>
      <c r="K439" s="46"/>
      <c r="L439" s="44"/>
      <c r="M439" s="47"/>
      <c r="N439" s="44"/>
      <c r="O439" s="44"/>
      <c r="P439" s="44"/>
      <c r="Q439" s="44"/>
      <c r="R439" s="44"/>
      <c r="S439" s="47"/>
      <c r="T439" s="44"/>
      <c r="U439" s="44"/>
      <c r="V439" s="44"/>
      <c r="W439" s="1"/>
      <c r="X439" s="1"/>
      <c r="Y439" s="1"/>
      <c r="Z439" s="1"/>
    </row>
    <row r="440" spans="1:26" ht="20" customHeight="1" x14ac:dyDescent="0.15">
      <c r="A440" s="1"/>
      <c r="B440" s="1"/>
      <c r="C440" s="46"/>
      <c r="D440" s="1"/>
      <c r="E440" s="1"/>
      <c r="F440" s="18"/>
      <c r="G440" s="18"/>
      <c r="H440" s="18"/>
      <c r="I440" s="1"/>
      <c r="J440" s="1"/>
      <c r="K440" s="46"/>
      <c r="L440" s="44"/>
      <c r="M440" s="47"/>
      <c r="N440" s="44"/>
      <c r="O440" s="44"/>
      <c r="P440" s="44"/>
      <c r="Q440" s="44"/>
      <c r="R440" s="44"/>
      <c r="S440" s="47"/>
      <c r="T440" s="44"/>
      <c r="U440" s="44"/>
      <c r="V440" s="44"/>
      <c r="W440" s="1"/>
      <c r="X440" s="1"/>
      <c r="Y440" s="1"/>
      <c r="Z440" s="1"/>
    </row>
    <row r="441" spans="1:26" ht="20" customHeight="1" x14ac:dyDescent="0.15">
      <c r="A441" s="1"/>
      <c r="B441" s="1"/>
      <c r="C441" s="46"/>
      <c r="D441" s="1"/>
      <c r="E441" s="1"/>
      <c r="F441" s="18"/>
      <c r="G441" s="18"/>
      <c r="H441" s="18"/>
      <c r="I441" s="1"/>
      <c r="J441" s="1"/>
      <c r="K441" s="46"/>
      <c r="L441" s="44"/>
      <c r="M441" s="47"/>
      <c r="N441" s="44"/>
      <c r="O441" s="44"/>
      <c r="P441" s="44"/>
      <c r="Q441" s="44"/>
      <c r="R441" s="44"/>
      <c r="S441" s="47"/>
      <c r="T441" s="44"/>
      <c r="U441" s="44"/>
      <c r="V441" s="44"/>
      <c r="W441" s="1"/>
      <c r="X441" s="1"/>
      <c r="Y441" s="1"/>
      <c r="Z441" s="1"/>
    </row>
    <row r="442" spans="1:26" ht="20" customHeight="1" x14ac:dyDescent="0.15">
      <c r="A442" s="1"/>
      <c r="B442" s="1"/>
      <c r="C442" s="46"/>
      <c r="D442" s="1"/>
      <c r="E442" s="1"/>
      <c r="F442" s="18"/>
      <c r="G442" s="18"/>
      <c r="H442" s="18"/>
      <c r="I442" s="1"/>
      <c r="J442" s="1"/>
      <c r="K442" s="46"/>
      <c r="L442" s="44"/>
      <c r="M442" s="47"/>
      <c r="N442" s="44"/>
      <c r="O442" s="44"/>
      <c r="P442" s="44"/>
      <c r="Q442" s="44"/>
      <c r="R442" s="44"/>
      <c r="S442" s="47"/>
      <c r="T442" s="44"/>
      <c r="U442" s="44"/>
      <c r="V442" s="44"/>
      <c r="W442" s="1"/>
      <c r="X442" s="1"/>
      <c r="Y442" s="1"/>
      <c r="Z442" s="1"/>
    </row>
    <row r="443" spans="1:26" ht="20" customHeight="1" x14ac:dyDescent="0.15">
      <c r="A443" s="1"/>
      <c r="B443" s="1"/>
      <c r="C443" s="46"/>
      <c r="D443" s="1"/>
      <c r="E443" s="1"/>
      <c r="F443" s="18"/>
      <c r="G443" s="18"/>
      <c r="H443" s="18"/>
      <c r="I443" s="1"/>
      <c r="J443" s="1"/>
      <c r="K443" s="46"/>
      <c r="L443" s="44"/>
      <c r="M443" s="47"/>
      <c r="N443" s="44"/>
      <c r="O443" s="44"/>
      <c r="P443" s="44"/>
      <c r="Q443" s="44"/>
      <c r="R443" s="44"/>
      <c r="S443" s="47"/>
      <c r="T443" s="44"/>
      <c r="U443" s="44"/>
      <c r="V443" s="44"/>
      <c r="W443" s="1"/>
      <c r="X443" s="1"/>
      <c r="Y443" s="1"/>
      <c r="Z443" s="1"/>
    </row>
    <row r="444" spans="1:26" ht="20" customHeight="1" x14ac:dyDescent="0.15">
      <c r="A444" s="1"/>
      <c r="B444" s="1"/>
      <c r="C444" s="46"/>
      <c r="D444" s="1"/>
      <c r="E444" s="1"/>
      <c r="F444" s="18"/>
      <c r="G444" s="18"/>
      <c r="H444" s="18"/>
      <c r="I444" s="1"/>
      <c r="J444" s="1"/>
      <c r="K444" s="46"/>
      <c r="L444" s="44"/>
      <c r="M444" s="47"/>
      <c r="N444" s="44"/>
      <c r="O444" s="44"/>
      <c r="P444" s="44"/>
      <c r="Q444" s="44"/>
      <c r="R444" s="44"/>
      <c r="S444" s="47"/>
      <c r="T444" s="44"/>
      <c r="U444" s="44"/>
      <c r="V444" s="44"/>
      <c r="W444" s="1"/>
      <c r="X444" s="1"/>
      <c r="Y444" s="1"/>
      <c r="Z444" s="1"/>
    </row>
    <row r="445" spans="1:26" ht="20" customHeight="1" x14ac:dyDescent="0.15">
      <c r="A445" s="1"/>
      <c r="B445" s="1"/>
      <c r="C445" s="46"/>
      <c r="D445" s="1"/>
      <c r="E445" s="1"/>
      <c r="F445" s="18"/>
      <c r="G445" s="18"/>
      <c r="H445" s="18"/>
      <c r="I445" s="1"/>
      <c r="J445" s="1"/>
      <c r="K445" s="46"/>
      <c r="L445" s="44"/>
      <c r="M445" s="47"/>
      <c r="N445" s="44"/>
      <c r="O445" s="44"/>
      <c r="P445" s="44"/>
      <c r="Q445" s="44"/>
      <c r="R445" s="44"/>
      <c r="S445" s="47"/>
      <c r="T445" s="44"/>
      <c r="U445" s="44"/>
      <c r="V445" s="44"/>
      <c r="W445" s="1"/>
      <c r="X445" s="1"/>
      <c r="Y445" s="1"/>
      <c r="Z445" s="1"/>
    </row>
    <row r="446" spans="1:26" ht="20" customHeight="1" x14ac:dyDescent="0.15">
      <c r="A446" s="1"/>
      <c r="B446" s="1"/>
      <c r="C446" s="46"/>
      <c r="D446" s="1"/>
      <c r="E446" s="1"/>
      <c r="F446" s="18"/>
      <c r="G446" s="18"/>
      <c r="H446" s="18"/>
      <c r="I446" s="1"/>
      <c r="J446" s="1"/>
      <c r="K446" s="46"/>
      <c r="L446" s="44"/>
      <c r="M446" s="47"/>
      <c r="N446" s="44"/>
      <c r="O446" s="44"/>
      <c r="P446" s="44"/>
      <c r="Q446" s="44"/>
      <c r="R446" s="44"/>
      <c r="S446" s="47"/>
      <c r="T446" s="44"/>
      <c r="U446" s="44"/>
      <c r="V446" s="44"/>
      <c r="W446" s="1"/>
      <c r="X446" s="1"/>
      <c r="Y446" s="1"/>
      <c r="Z446" s="1"/>
    </row>
    <row r="447" spans="1:26" ht="20" customHeight="1" x14ac:dyDescent="0.15">
      <c r="A447" s="1"/>
      <c r="B447" s="1"/>
      <c r="C447" s="46"/>
      <c r="D447" s="1"/>
      <c r="E447" s="1"/>
      <c r="F447" s="18"/>
      <c r="G447" s="18"/>
      <c r="H447" s="18"/>
      <c r="I447" s="1"/>
      <c r="J447" s="1"/>
      <c r="K447" s="46"/>
      <c r="L447" s="44"/>
      <c r="M447" s="47"/>
      <c r="N447" s="44"/>
      <c r="O447" s="44"/>
      <c r="P447" s="44"/>
      <c r="Q447" s="44"/>
      <c r="R447" s="44"/>
      <c r="S447" s="47"/>
      <c r="T447" s="44"/>
      <c r="U447" s="44"/>
      <c r="V447" s="44"/>
      <c r="W447" s="1"/>
      <c r="X447" s="1"/>
      <c r="Y447" s="1"/>
      <c r="Z447" s="1"/>
    </row>
    <row r="448" spans="1:26" ht="20" customHeight="1" x14ac:dyDescent="0.15">
      <c r="A448" s="1"/>
      <c r="B448" s="1"/>
      <c r="C448" s="46"/>
      <c r="D448" s="1"/>
      <c r="E448" s="1"/>
      <c r="F448" s="18"/>
      <c r="G448" s="18"/>
      <c r="H448" s="18"/>
      <c r="I448" s="1"/>
      <c r="J448" s="1"/>
      <c r="K448" s="46"/>
      <c r="L448" s="44"/>
      <c r="M448" s="47"/>
      <c r="N448" s="44"/>
      <c r="O448" s="44"/>
      <c r="P448" s="44"/>
      <c r="Q448" s="44"/>
      <c r="R448" s="44"/>
      <c r="S448" s="47"/>
      <c r="T448" s="44"/>
      <c r="U448" s="44"/>
      <c r="V448" s="44"/>
      <c r="W448" s="1"/>
      <c r="X448" s="1"/>
      <c r="Y448" s="1"/>
      <c r="Z448" s="1"/>
    </row>
    <row r="449" spans="1:26" ht="20" customHeight="1" x14ac:dyDescent="0.15">
      <c r="A449" s="1"/>
      <c r="B449" s="1"/>
      <c r="C449" s="46"/>
      <c r="D449" s="1"/>
      <c r="E449" s="1"/>
      <c r="F449" s="18"/>
      <c r="G449" s="18"/>
      <c r="H449" s="18"/>
      <c r="I449" s="1"/>
      <c r="J449" s="1"/>
      <c r="K449" s="46"/>
      <c r="L449" s="44"/>
      <c r="M449" s="47"/>
      <c r="N449" s="44"/>
      <c r="O449" s="44"/>
      <c r="P449" s="44"/>
      <c r="Q449" s="44"/>
      <c r="R449" s="44"/>
      <c r="S449" s="47"/>
      <c r="T449" s="44"/>
      <c r="U449" s="44"/>
      <c r="V449" s="44"/>
      <c r="W449" s="1"/>
      <c r="X449" s="1"/>
      <c r="Y449" s="1"/>
      <c r="Z449" s="1"/>
    </row>
    <row r="450" spans="1:26" ht="20" customHeight="1" x14ac:dyDescent="0.15">
      <c r="A450" s="1"/>
      <c r="B450" s="1"/>
      <c r="C450" s="46"/>
      <c r="D450" s="1"/>
      <c r="E450" s="1"/>
      <c r="F450" s="18"/>
      <c r="G450" s="18"/>
      <c r="H450" s="18"/>
      <c r="I450" s="1"/>
      <c r="J450" s="1"/>
      <c r="K450" s="46"/>
      <c r="L450" s="44"/>
      <c r="M450" s="47"/>
      <c r="N450" s="44"/>
      <c r="O450" s="44"/>
      <c r="P450" s="44"/>
      <c r="Q450" s="44"/>
      <c r="R450" s="44"/>
      <c r="S450" s="47"/>
      <c r="T450" s="44"/>
      <c r="U450" s="44"/>
      <c r="V450" s="44"/>
      <c r="W450" s="1"/>
      <c r="X450" s="1"/>
      <c r="Y450" s="1"/>
      <c r="Z450" s="1"/>
    </row>
    <row r="451" spans="1:26" ht="20" customHeight="1" x14ac:dyDescent="0.15">
      <c r="A451" s="1"/>
      <c r="B451" s="1"/>
      <c r="C451" s="46"/>
      <c r="D451" s="1"/>
      <c r="E451" s="1"/>
      <c r="F451" s="18"/>
      <c r="G451" s="18"/>
      <c r="H451" s="18"/>
      <c r="I451" s="1"/>
      <c r="J451" s="1"/>
      <c r="K451" s="46"/>
      <c r="L451" s="44"/>
      <c r="M451" s="47"/>
      <c r="N451" s="44"/>
      <c r="O451" s="44"/>
      <c r="P451" s="44"/>
      <c r="Q451" s="44"/>
      <c r="R451" s="44"/>
      <c r="S451" s="47"/>
      <c r="T451" s="44"/>
      <c r="U451" s="44"/>
      <c r="V451" s="44"/>
      <c r="W451" s="1"/>
      <c r="X451" s="1"/>
      <c r="Y451" s="1"/>
      <c r="Z451" s="1"/>
    </row>
    <row r="452" spans="1:26" ht="20" customHeight="1" x14ac:dyDescent="0.15">
      <c r="A452" s="1"/>
      <c r="B452" s="1"/>
      <c r="C452" s="46"/>
      <c r="D452" s="1"/>
      <c r="E452" s="1"/>
      <c r="F452" s="18"/>
      <c r="G452" s="18"/>
      <c r="H452" s="18"/>
      <c r="I452" s="1"/>
      <c r="J452" s="1"/>
      <c r="K452" s="46"/>
      <c r="L452" s="44"/>
      <c r="M452" s="47"/>
      <c r="N452" s="44"/>
      <c r="O452" s="44"/>
      <c r="P452" s="44"/>
      <c r="Q452" s="44"/>
      <c r="R452" s="44"/>
      <c r="S452" s="47"/>
      <c r="T452" s="44"/>
      <c r="U452" s="44"/>
      <c r="V452" s="44"/>
      <c r="W452" s="1"/>
      <c r="X452" s="1"/>
      <c r="Y452" s="1"/>
      <c r="Z452" s="1"/>
    </row>
    <row r="453" spans="1:26" ht="20" customHeight="1" x14ac:dyDescent="0.15">
      <c r="A453" s="1"/>
      <c r="B453" s="1"/>
      <c r="C453" s="46"/>
      <c r="D453" s="1"/>
      <c r="E453" s="1"/>
      <c r="F453" s="18"/>
      <c r="G453" s="18"/>
      <c r="H453" s="18"/>
      <c r="I453" s="1"/>
      <c r="J453" s="1"/>
      <c r="K453" s="46"/>
      <c r="L453" s="44"/>
      <c r="M453" s="47"/>
      <c r="N453" s="44"/>
      <c r="O453" s="44"/>
      <c r="P453" s="44"/>
      <c r="Q453" s="44"/>
      <c r="R453" s="44"/>
      <c r="S453" s="47"/>
      <c r="T453" s="44"/>
      <c r="U453" s="44"/>
      <c r="V453" s="44"/>
      <c r="W453" s="1"/>
      <c r="X453" s="1"/>
      <c r="Y453" s="1"/>
      <c r="Z453" s="1"/>
    </row>
    <row r="454" spans="1:26" ht="20" customHeight="1" x14ac:dyDescent="0.15">
      <c r="A454" s="1"/>
      <c r="B454" s="1"/>
      <c r="C454" s="46"/>
      <c r="D454" s="1"/>
      <c r="E454" s="1"/>
      <c r="F454" s="18"/>
      <c r="G454" s="18"/>
      <c r="H454" s="18"/>
      <c r="I454" s="1"/>
      <c r="J454" s="1"/>
      <c r="K454" s="46"/>
      <c r="L454" s="44"/>
      <c r="M454" s="47"/>
      <c r="N454" s="44"/>
      <c r="O454" s="44"/>
      <c r="P454" s="44"/>
      <c r="Q454" s="44"/>
      <c r="R454" s="44"/>
      <c r="S454" s="47"/>
      <c r="T454" s="44"/>
      <c r="U454" s="44"/>
      <c r="V454" s="44"/>
      <c r="W454" s="1"/>
      <c r="X454" s="1"/>
      <c r="Y454" s="1"/>
      <c r="Z454" s="1"/>
    </row>
    <row r="455" spans="1:26" ht="20" customHeight="1" x14ac:dyDescent="0.15">
      <c r="A455" s="1"/>
      <c r="B455" s="1"/>
      <c r="C455" s="46"/>
      <c r="D455" s="1"/>
      <c r="E455" s="1"/>
      <c r="F455" s="18"/>
      <c r="G455" s="18"/>
      <c r="H455" s="18"/>
      <c r="I455" s="1"/>
      <c r="J455" s="1"/>
      <c r="K455" s="46"/>
      <c r="L455" s="44"/>
      <c r="M455" s="47"/>
      <c r="N455" s="44"/>
      <c r="O455" s="44"/>
      <c r="P455" s="44"/>
      <c r="Q455" s="44"/>
      <c r="R455" s="44"/>
      <c r="S455" s="47"/>
      <c r="T455" s="44"/>
      <c r="U455" s="44"/>
      <c r="V455" s="44"/>
      <c r="W455" s="1"/>
      <c r="X455" s="1"/>
      <c r="Y455" s="1"/>
      <c r="Z455" s="1"/>
    </row>
    <row r="456" spans="1:26" ht="20" customHeight="1" x14ac:dyDescent="0.15">
      <c r="A456" s="1"/>
      <c r="B456" s="1"/>
      <c r="C456" s="46"/>
      <c r="D456" s="1"/>
      <c r="E456" s="1"/>
      <c r="F456" s="18"/>
      <c r="G456" s="18"/>
      <c r="H456" s="18"/>
      <c r="I456" s="1"/>
      <c r="J456" s="1"/>
      <c r="K456" s="46"/>
      <c r="L456" s="44"/>
      <c r="M456" s="47"/>
      <c r="N456" s="44"/>
      <c r="O456" s="44"/>
      <c r="P456" s="44"/>
      <c r="Q456" s="44"/>
      <c r="R456" s="44"/>
      <c r="S456" s="47"/>
      <c r="T456" s="44"/>
      <c r="U456" s="44"/>
      <c r="V456" s="44"/>
      <c r="W456" s="1"/>
      <c r="X456" s="1"/>
      <c r="Y456" s="1"/>
      <c r="Z456" s="1"/>
    </row>
    <row r="457" spans="1:26" ht="20" customHeight="1" x14ac:dyDescent="0.15">
      <c r="A457" s="1"/>
      <c r="B457" s="1"/>
      <c r="C457" s="46"/>
      <c r="D457" s="1"/>
      <c r="E457" s="1"/>
      <c r="F457" s="18"/>
      <c r="G457" s="18"/>
      <c r="H457" s="18"/>
      <c r="I457" s="1"/>
      <c r="J457" s="1"/>
      <c r="K457" s="46"/>
      <c r="L457" s="44"/>
      <c r="M457" s="47"/>
      <c r="N457" s="44"/>
      <c r="O457" s="44"/>
      <c r="P457" s="44"/>
      <c r="Q457" s="44"/>
      <c r="R457" s="44"/>
      <c r="S457" s="47"/>
      <c r="T457" s="44"/>
      <c r="U457" s="44"/>
      <c r="V457" s="44"/>
      <c r="W457" s="1"/>
      <c r="X457" s="1"/>
      <c r="Y457" s="1"/>
      <c r="Z457" s="1"/>
    </row>
    <row r="458" spans="1:26" ht="20" customHeight="1" x14ac:dyDescent="0.15">
      <c r="A458" s="1"/>
      <c r="B458" s="1"/>
      <c r="C458" s="46"/>
      <c r="D458" s="1"/>
      <c r="E458" s="1"/>
      <c r="F458" s="18"/>
      <c r="G458" s="18"/>
      <c r="H458" s="18"/>
      <c r="I458" s="1"/>
      <c r="J458" s="1"/>
      <c r="K458" s="46"/>
      <c r="L458" s="44"/>
      <c r="M458" s="47"/>
      <c r="N458" s="44"/>
      <c r="O458" s="44"/>
      <c r="P458" s="44"/>
      <c r="Q458" s="44"/>
      <c r="R458" s="44"/>
      <c r="S458" s="47"/>
      <c r="T458" s="44"/>
      <c r="U458" s="44"/>
      <c r="V458" s="44"/>
      <c r="W458" s="1"/>
      <c r="X458" s="1"/>
      <c r="Y458" s="1"/>
      <c r="Z458" s="1"/>
    </row>
    <row r="459" spans="1:26" ht="20" customHeight="1" x14ac:dyDescent="0.15">
      <c r="A459" s="1"/>
      <c r="B459" s="1"/>
      <c r="C459" s="46"/>
      <c r="D459" s="1"/>
      <c r="E459" s="1"/>
      <c r="F459" s="18"/>
      <c r="G459" s="18"/>
      <c r="H459" s="18"/>
      <c r="I459" s="1"/>
      <c r="J459" s="1"/>
      <c r="K459" s="46"/>
      <c r="L459" s="44"/>
      <c r="M459" s="47"/>
      <c r="N459" s="44"/>
      <c r="O459" s="44"/>
      <c r="P459" s="44"/>
      <c r="Q459" s="44"/>
      <c r="R459" s="44"/>
      <c r="S459" s="47"/>
      <c r="T459" s="44"/>
      <c r="U459" s="44"/>
      <c r="V459" s="44"/>
      <c r="W459" s="1"/>
      <c r="X459" s="1"/>
      <c r="Y459" s="1"/>
      <c r="Z459" s="1"/>
    </row>
    <row r="460" spans="1:26" ht="20" customHeight="1" x14ac:dyDescent="0.15">
      <c r="A460" s="1"/>
      <c r="B460" s="1"/>
      <c r="C460" s="46"/>
      <c r="D460" s="1"/>
      <c r="E460" s="1"/>
      <c r="F460" s="18"/>
      <c r="G460" s="18"/>
      <c r="H460" s="18"/>
      <c r="I460" s="1"/>
      <c r="J460" s="1"/>
      <c r="K460" s="46"/>
      <c r="L460" s="44"/>
      <c r="M460" s="47"/>
      <c r="N460" s="44"/>
      <c r="O460" s="44"/>
      <c r="P460" s="44"/>
      <c r="Q460" s="44"/>
      <c r="R460" s="44"/>
      <c r="S460" s="47"/>
      <c r="T460" s="44"/>
      <c r="U460" s="44"/>
      <c r="V460" s="44"/>
      <c r="W460" s="1"/>
      <c r="X460" s="1"/>
      <c r="Y460" s="1"/>
      <c r="Z460" s="1"/>
    </row>
    <row r="461" spans="1:26" ht="20" customHeight="1" x14ac:dyDescent="0.15">
      <c r="A461" s="1"/>
      <c r="B461" s="1"/>
      <c r="C461" s="46"/>
      <c r="D461" s="1"/>
      <c r="E461" s="1"/>
      <c r="F461" s="18"/>
      <c r="G461" s="18"/>
      <c r="H461" s="18"/>
      <c r="I461" s="1"/>
      <c r="J461" s="1"/>
      <c r="K461" s="46"/>
      <c r="L461" s="44"/>
      <c r="M461" s="47"/>
      <c r="N461" s="44"/>
      <c r="O461" s="44"/>
      <c r="P461" s="44"/>
      <c r="Q461" s="44"/>
      <c r="R461" s="44"/>
      <c r="S461" s="47"/>
      <c r="T461" s="44"/>
      <c r="U461" s="44"/>
      <c r="V461" s="44"/>
      <c r="W461" s="1"/>
      <c r="X461" s="1"/>
      <c r="Y461" s="1"/>
      <c r="Z461" s="1"/>
    </row>
    <row r="462" spans="1:26" ht="20" customHeight="1" x14ac:dyDescent="0.15">
      <c r="A462" s="1"/>
      <c r="B462" s="1"/>
      <c r="C462" s="46"/>
      <c r="D462" s="1"/>
      <c r="E462" s="1"/>
      <c r="F462" s="18"/>
      <c r="G462" s="18"/>
      <c r="H462" s="18"/>
      <c r="I462" s="1"/>
      <c r="J462" s="1"/>
      <c r="K462" s="46"/>
      <c r="L462" s="44"/>
      <c r="M462" s="47"/>
      <c r="N462" s="44"/>
      <c r="O462" s="44"/>
      <c r="P462" s="44"/>
      <c r="Q462" s="44"/>
      <c r="R462" s="44"/>
      <c r="S462" s="47"/>
      <c r="T462" s="44"/>
      <c r="U462" s="44"/>
      <c r="V462" s="44"/>
      <c r="W462" s="1"/>
      <c r="X462" s="1"/>
      <c r="Y462" s="1"/>
      <c r="Z462" s="1"/>
    </row>
    <row r="463" spans="1:26" ht="20" customHeight="1" x14ac:dyDescent="0.15">
      <c r="A463" s="1"/>
      <c r="B463" s="1"/>
      <c r="C463" s="46"/>
      <c r="D463" s="1"/>
      <c r="E463" s="1"/>
      <c r="F463" s="18"/>
      <c r="G463" s="18"/>
      <c r="H463" s="18"/>
      <c r="I463" s="1"/>
      <c r="J463" s="1"/>
      <c r="K463" s="46"/>
      <c r="L463" s="44"/>
      <c r="M463" s="47"/>
      <c r="N463" s="44"/>
      <c r="O463" s="44"/>
      <c r="P463" s="44"/>
      <c r="Q463" s="44"/>
      <c r="R463" s="44"/>
      <c r="S463" s="47"/>
      <c r="T463" s="44"/>
      <c r="U463" s="44"/>
      <c r="V463" s="44"/>
      <c r="W463" s="1"/>
      <c r="X463" s="1"/>
      <c r="Y463" s="1"/>
      <c r="Z463" s="1"/>
    </row>
    <row r="464" spans="1:26" ht="20" customHeight="1" x14ac:dyDescent="0.15">
      <c r="A464" s="1"/>
      <c r="B464" s="1"/>
      <c r="C464" s="46"/>
      <c r="D464" s="1"/>
      <c r="E464" s="1"/>
      <c r="F464" s="18"/>
      <c r="G464" s="18"/>
      <c r="H464" s="18"/>
      <c r="I464" s="1"/>
      <c r="J464" s="1"/>
      <c r="K464" s="46"/>
      <c r="L464" s="44"/>
      <c r="M464" s="47"/>
      <c r="N464" s="44"/>
      <c r="O464" s="44"/>
      <c r="P464" s="44"/>
      <c r="Q464" s="44"/>
      <c r="R464" s="44"/>
      <c r="S464" s="47"/>
      <c r="T464" s="44"/>
      <c r="U464" s="44"/>
      <c r="V464" s="44"/>
      <c r="W464" s="1"/>
      <c r="X464" s="1"/>
      <c r="Y464" s="1"/>
      <c r="Z464" s="1"/>
    </row>
    <row r="465" spans="1:26" ht="20" customHeight="1" x14ac:dyDescent="0.15">
      <c r="A465" s="1"/>
      <c r="B465" s="1"/>
      <c r="C465" s="46"/>
      <c r="D465" s="1"/>
      <c r="E465" s="1"/>
      <c r="F465" s="18"/>
      <c r="G465" s="18"/>
      <c r="H465" s="18"/>
      <c r="I465" s="1"/>
      <c r="J465" s="1"/>
      <c r="K465" s="46"/>
      <c r="L465" s="44"/>
      <c r="M465" s="47"/>
      <c r="N465" s="44"/>
      <c r="O465" s="44"/>
      <c r="P465" s="44"/>
      <c r="Q465" s="44"/>
      <c r="R465" s="44"/>
      <c r="S465" s="47"/>
      <c r="T465" s="44"/>
      <c r="U465" s="44"/>
      <c r="V465" s="44"/>
      <c r="W465" s="1"/>
      <c r="X465" s="1"/>
      <c r="Y465" s="1"/>
      <c r="Z465" s="1"/>
    </row>
    <row r="466" spans="1:26" ht="20" customHeight="1" x14ac:dyDescent="0.15">
      <c r="A466" s="1"/>
      <c r="B466" s="1"/>
      <c r="C466" s="46"/>
      <c r="D466" s="1"/>
      <c r="E466" s="1"/>
      <c r="F466" s="18"/>
      <c r="G466" s="18"/>
      <c r="H466" s="18"/>
      <c r="I466" s="1"/>
      <c r="J466" s="1"/>
      <c r="K466" s="46"/>
      <c r="L466" s="44"/>
      <c r="M466" s="47"/>
      <c r="N466" s="44"/>
      <c r="O466" s="44"/>
      <c r="P466" s="44"/>
      <c r="Q466" s="44"/>
      <c r="R466" s="44"/>
      <c r="S466" s="47"/>
      <c r="T466" s="44"/>
      <c r="U466" s="44"/>
      <c r="V466" s="44"/>
      <c r="W466" s="1"/>
      <c r="X466" s="1"/>
      <c r="Y466" s="1"/>
      <c r="Z466" s="1"/>
    </row>
    <row r="467" spans="1:26" ht="20" customHeight="1" x14ac:dyDescent="0.15">
      <c r="A467" s="1"/>
      <c r="B467" s="1"/>
      <c r="C467" s="46"/>
      <c r="D467" s="1"/>
      <c r="E467" s="1"/>
      <c r="F467" s="18"/>
      <c r="G467" s="18"/>
      <c r="H467" s="18"/>
      <c r="I467" s="1"/>
      <c r="J467" s="1"/>
      <c r="K467" s="46"/>
      <c r="L467" s="44"/>
      <c r="M467" s="47"/>
      <c r="N467" s="44"/>
      <c r="O467" s="44"/>
      <c r="P467" s="44"/>
      <c r="Q467" s="44"/>
      <c r="R467" s="44"/>
      <c r="S467" s="47"/>
      <c r="T467" s="44"/>
      <c r="U467" s="44"/>
      <c r="V467" s="44"/>
      <c r="W467" s="1"/>
      <c r="X467" s="1"/>
      <c r="Y467" s="1"/>
      <c r="Z467" s="1"/>
    </row>
    <row r="468" spans="1:26" ht="20" customHeight="1" x14ac:dyDescent="0.15">
      <c r="A468" s="1"/>
      <c r="B468" s="1"/>
      <c r="C468" s="46"/>
      <c r="D468" s="1"/>
      <c r="E468" s="1"/>
      <c r="F468" s="18"/>
      <c r="G468" s="18"/>
      <c r="H468" s="18"/>
      <c r="I468" s="1"/>
      <c r="J468" s="1"/>
      <c r="K468" s="46"/>
      <c r="L468" s="44"/>
      <c r="M468" s="47"/>
      <c r="N468" s="44"/>
      <c r="O468" s="44"/>
      <c r="P468" s="44"/>
      <c r="Q468" s="44"/>
      <c r="R468" s="44"/>
      <c r="S468" s="47"/>
      <c r="T468" s="44"/>
      <c r="U468" s="44"/>
      <c r="V468" s="44"/>
      <c r="W468" s="1"/>
      <c r="X468" s="1"/>
      <c r="Y468" s="1"/>
      <c r="Z468" s="1"/>
    </row>
    <row r="469" spans="1:26" ht="20" customHeight="1" x14ac:dyDescent="0.15">
      <c r="A469" s="1"/>
      <c r="B469" s="1"/>
      <c r="C469" s="46"/>
      <c r="D469" s="1"/>
      <c r="E469" s="1"/>
      <c r="F469" s="18"/>
      <c r="G469" s="18"/>
      <c r="H469" s="18"/>
      <c r="I469" s="1"/>
      <c r="J469" s="1"/>
      <c r="K469" s="46"/>
      <c r="L469" s="44"/>
      <c r="M469" s="47"/>
      <c r="N469" s="44"/>
      <c r="O469" s="44"/>
      <c r="P469" s="44"/>
      <c r="Q469" s="44"/>
      <c r="R469" s="44"/>
      <c r="S469" s="47"/>
      <c r="T469" s="44"/>
      <c r="U469" s="44"/>
      <c r="V469" s="44"/>
      <c r="W469" s="1"/>
      <c r="X469" s="1"/>
      <c r="Y469" s="1"/>
      <c r="Z469" s="1"/>
    </row>
    <row r="470" spans="1:26" ht="20" customHeight="1" x14ac:dyDescent="0.15">
      <c r="A470" s="1"/>
      <c r="B470" s="1"/>
      <c r="C470" s="46"/>
      <c r="D470" s="1"/>
      <c r="E470" s="1"/>
      <c r="F470" s="18"/>
      <c r="G470" s="18"/>
      <c r="H470" s="18"/>
      <c r="I470" s="1"/>
      <c r="J470" s="1"/>
      <c r="K470" s="46"/>
      <c r="L470" s="44"/>
      <c r="M470" s="47"/>
      <c r="N470" s="44"/>
      <c r="O470" s="44"/>
      <c r="P470" s="44"/>
      <c r="Q470" s="44"/>
      <c r="R470" s="44"/>
      <c r="S470" s="47"/>
      <c r="T470" s="44"/>
      <c r="U470" s="44"/>
      <c r="V470" s="44"/>
      <c r="W470" s="1"/>
      <c r="X470" s="1"/>
      <c r="Y470" s="1"/>
      <c r="Z470" s="1"/>
    </row>
    <row r="471" spans="1:26" ht="20" customHeight="1" x14ac:dyDescent="0.15">
      <c r="A471" s="1"/>
      <c r="B471" s="1"/>
      <c r="C471" s="46"/>
      <c r="D471" s="1"/>
      <c r="E471" s="1"/>
      <c r="F471" s="18"/>
      <c r="G471" s="18"/>
      <c r="H471" s="18"/>
      <c r="I471" s="1"/>
      <c r="J471" s="1"/>
      <c r="K471" s="46"/>
      <c r="L471" s="44"/>
      <c r="M471" s="47"/>
      <c r="N471" s="44"/>
      <c r="O471" s="44"/>
      <c r="P471" s="44"/>
      <c r="Q471" s="44"/>
      <c r="R471" s="44"/>
      <c r="S471" s="47"/>
      <c r="T471" s="44"/>
      <c r="U471" s="44"/>
      <c r="V471" s="44"/>
      <c r="W471" s="1"/>
      <c r="X471" s="1"/>
      <c r="Y471" s="1"/>
      <c r="Z471" s="1"/>
    </row>
    <row r="472" spans="1:26" ht="20" customHeight="1" x14ac:dyDescent="0.15">
      <c r="A472" s="1"/>
      <c r="B472" s="1"/>
      <c r="C472" s="46"/>
      <c r="D472" s="1"/>
      <c r="E472" s="1"/>
      <c r="F472" s="18"/>
      <c r="G472" s="18"/>
      <c r="H472" s="18"/>
      <c r="I472" s="1"/>
      <c r="J472" s="1"/>
      <c r="K472" s="46"/>
      <c r="L472" s="44"/>
      <c r="M472" s="47"/>
      <c r="N472" s="44"/>
      <c r="O472" s="44"/>
      <c r="P472" s="44"/>
      <c r="Q472" s="44"/>
      <c r="R472" s="44"/>
      <c r="S472" s="47"/>
      <c r="T472" s="44"/>
      <c r="U472" s="44"/>
      <c r="V472" s="44"/>
      <c r="W472" s="1"/>
      <c r="X472" s="1"/>
      <c r="Y472" s="1"/>
      <c r="Z472" s="1"/>
    </row>
    <row r="473" spans="1:26" ht="20" customHeight="1" x14ac:dyDescent="0.15">
      <c r="A473" s="1"/>
      <c r="B473" s="1"/>
      <c r="C473" s="46"/>
      <c r="D473" s="1"/>
      <c r="E473" s="1"/>
      <c r="F473" s="18"/>
      <c r="G473" s="18"/>
      <c r="H473" s="18"/>
      <c r="I473" s="1"/>
      <c r="J473" s="1"/>
      <c r="K473" s="46"/>
      <c r="L473" s="44"/>
      <c r="M473" s="47"/>
      <c r="N473" s="44"/>
      <c r="O473" s="44"/>
      <c r="P473" s="44"/>
      <c r="Q473" s="44"/>
      <c r="R473" s="44"/>
      <c r="S473" s="47"/>
      <c r="T473" s="44"/>
      <c r="U473" s="44"/>
      <c r="V473" s="44"/>
      <c r="W473" s="1"/>
      <c r="X473" s="1"/>
      <c r="Y473" s="1"/>
      <c r="Z473" s="1"/>
    </row>
    <row r="474" spans="1:26" ht="20" customHeight="1" x14ac:dyDescent="0.15">
      <c r="A474" s="1"/>
      <c r="B474" s="1"/>
      <c r="C474" s="46"/>
      <c r="D474" s="1"/>
      <c r="E474" s="1"/>
      <c r="F474" s="18"/>
      <c r="G474" s="18"/>
      <c r="H474" s="18"/>
      <c r="I474" s="1"/>
      <c r="J474" s="1"/>
      <c r="K474" s="46"/>
      <c r="L474" s="44"/>
      <c r="M474" s="47"/>
      <c r="N474" s="44"/>
      <c r="O474" s="44"/>
      <c r="P474" s="44"/>
      <c r="Q474" s="44"/>
      <c r="R474" s="44"/>
      <c r="S474" s="47"/>
      <c r="T474" s="44"/>
      <c r="U474" s="44"/>
      <c r="V474" s="44"/>
      <c r="W474" s="1"/>
      <c r="X474" s="1"/>
      <c r="Y474" s="1"/>
      <c r="Z474" s="1"/>
    </row>
    <row r="475" spans="1:26" ht="20" customHeight="1" x14ac:dyDescent="0.15">
      <c r="A475" s="1"/>
      <c r="B475" s="1"/>
      <c r="C475" s="46"/>
      <c r="D475" s="1"/>
      <c r="E475" s="1"/>
      <c r="F475" s="18"/>
      <c r="G475" s="18"/>
      <c r="H475" s="18"/>
      <c r="I475" s="1"/>
      <c r="J475" s="1"/>
      <c r="K475" s="46"/>
      <c r="L475" s="44"/>
      <c r="M475" s="47"/>
      <c r="N475" s="44"/>
      <c r="O475" s="44"/>
      <c r="P475" s="44"/>
      <c r="Q475" s="44"/>
      <c r="R475" s="44"/>
      <c r="S475" s="47"/>
      <c r="T475" s="44"/>
      <c r="U475" s="44"/>
      <c r="V475" s="44"/>
      <c r="W475" s="1"/>
      <c r="X475" s="1"/>
      <c r="Y475" s="1"/>
      <c r="Z475" s="1"/>
    </row>
    <row r="476" spans="1:26" ht="20" customHeight="1" x14ac:dyDescent="0.15">
      <c r="A476" s="1"/>
      <c r="B476" s="1"/>
      <c r="C476" s="46"/>
      <c r="D476" s="1"/>
      <c r="E476" s="1"/>
      <c r="F476" s="18"/>
      <c r="G476" s="18"/>
      <c r="H476" s="18"/>
      <c r="I476" s="1"/>
      <c r="J476" s="1"/>
      <c r="K476" s="46"/>
      <c r="L476" s="44"/>
      <c r="M476" s="47"/>
      <c r="N476" s="44"/>
      <c r="O476" s="44"/>
      <c r="P476" s="44"/>
      <c r="Q476" s="44"/>
      <c r="R476" s="44"/>
      <c r="S476" s="47"/>
      <c r="T476" s="44"/>
      <c r="U476" s="44"/>
      <c r="V476" s="44"/>
      <c r="W476" s="1"/>
      <c r="X476" s="1"/>
      <c r="Y476" s="1"/>
      <c r="Z476" s="1"/>
    </row>
    <row r="477" spans="1:26" ht="20" customHeight="1" x14ac:dyDescent="0.15">
      <c r="A477" s="1"/>
      <c r="B477" s="1"/>
      <c r="C477" s="46"/>
      <c r="D477" s="1"/>
      <c r="E477" s="1"/>
      <c r="F477" s="18"/>
      <c r="G477" s="18"/>
      <c r="H477" s="18"/>
      <c r="I477" s="1"/>
      <c r="J477" s="1"/>
      <c r="K477" s="46"/>
      <c r="L477" s="44"/>
      <c r="M477" s="47"/>
      <c r="N477" s="44"/>
      <c r="O477" s="44"/>
      <c r="P477" s="44"/>
      <c r="Q477" s="44"/>
      <c r="R477" s="44"/>
      <c r="S477" s="47"/>
      <c r="T477" s="44"/>
      <c r="U477" s="44"/>
      <c r="V477" s="44"/>
      <c r="W477" s="1"/>
      <c r="X477" s="1"/>
      <c r="Y477" s="1"/>
      <c r="Z477" s="1"/>
    </row>
    <row r="478" spans="1:26" ht="20" customHeight="1" x14ac:dyDescent="0.15">
      <c r="A478" s="1"/>
      <c r="B478" s="1"/>
      <c r="C478" s="46"/>
      <c r="D478" s="1"/>
      <c r="E478" s="1"/>
      <c r="F478" s="18"/>
      <c r="G478" s="18"/>
      <c r="H478" s="18"/>
      <c r="I478" s="1"/>
      <c r="J478" s="1"/>
      <c r="K478" s="46"/>
      <c r="L478" s="44"/>
      <c r="M478" s="47"/>
      <c r="N478" s="44"/>
      <c r="O478" s="44"/>
      <c r="P478" s="44"/>
      <c r="Q478" s="44"/>
      <c r="R478" s="44"/>
      <c r="S478" s="47"/>
      <c r="T478" s="44"/>
      <c r="U478" s="44"/>
      <c r="V478" s="44"/>
      <c r="W478" s="1"/>
      <c r="X478" s="1"/>
      <c r="Y478" s="1"/>
      <c r="Z478" s="1"/>
    </row>
    <row r="479" spans="1:26" ht="20" customHeight="1" x14ac:dyDescent="0.15">
      <c r="A479" s="1"/>
      <c r="B479" s="1"/>
      <c r="C479" s="46"/>
      <c r="D479" s="1"/>
      <c r="E479" s="1"/>
      <c r="F479" s="18"/>
      <c r="G479" s="18"/>
      <c r="H479" s="18"/>
      <c r="I479" s="1"/>
      <c r="J479" s="1"/>
      <c r="K479" s="46"/>
      <c r="L479" s="44"/>
      <c r="M479" s="47"/>
      <c r="N479" s="44"/>
      <c r="O479" s="44"/>
      <c r="P479" s="44"/>
      <c r="Q479" s="44"/>
      <c r="R479" s="44"/>
      <c r="S479" s="47"/>
      <c r="T479" s="44"/>
      <c r="U479" s="44"/>
      <c r="V479" s="44"/>
      <c r="W479" s="1"/>
      <c r="X479" s="1"/>
      <c r="Y479" s="1"/>
      <c r="Z479" s="1"/>
    </row>
    <row r="480" spans="1:26" ht="20" customHeight="1" x14ac:dyDescent="0.15">
      <c r="A480" s="1"/>
      <c r="B480" s="1"/>
      <c r="C480" s="46"/>
      <c r="D480" s="1"/>
      <c r="E480" s="1"/>
      <c r="F480" s="18"/>
      <c r="G480" s="18"/>
      <c r="H480" s="18"/>
      <c r="I480" s="1"/>
      <c r="J480" s="1"/>
      <c r="K480" s="46"/>
      <c r="L480" s="44"/>
      <c r="M480" s="47"/>
      <c r="N480" s="44"/>
      <c r="O480" s="44"/>
      <c r="P480" s="44"/>
      <c r="Q480" s="44"/>
      <c r="R480" s="44"/>
      <c r="S480" s="47"/>
      <c r="T480" s="44"/>
      <c r="U480" s="44"/>
      <c r="V480" s="44"/>
      <c r="W480" s="1"/>
      <c r="X480" s="1"/>
      <c r="Y480" s="1"/>
      <c r="Z480" s="1"/>
    </row>
    <row r="481" spans="1:26" ht="20" customHeight="1" x14ac:dyDescent="0.15">
      <c r="A481" s="1"/>
      <c r="B481" s="1"/>
      <c r="C481" s="46"/>
      <c r="D481" s="1"/>
      <c r="E481" s="1"/>
      <c r="F481" s="18"/>
      <c r="G481" s="18"/>
      <c r="H481" s="18"/>
      <c r="I481" s="1"/>
      <c r="J481" s="1"/>
      <c r="K481" s="46"/>
      <c r="L481" s="44"/>
      <c r="M481" s="47"/>
      <c r="N481" s="44"/>
      <c r="O481" s="44"/>
      <c r="P481" s="44"/>
      <c r="Q481" s="44"/>
      <c r="R481" s="44"/>
      <c r="S481" s="47"/>
      <c r="T481" s="44"/>
      <c r="U481" s="44"/>
      <c r="V481" s="44"/>
      <c r="W481" s="1"/>
      <c r="X481" s="1"/>
      <c r="Y481" s="1"/>
      <c r="Z481" s="1"/>
    </row>
    <row r="482" spans="1:26" ht="20" customHeight="1" x14ac:dyDescent="0.15">
      <c r="A482" s="1"/>
      <c r="B482" s="1"/>
      <c r="C482" s="46"/>
      <c r="D482" s="1"/>
      <c r="E482" s="1"/>
      <c r="F482" s="18"/>
      <c r="G482" s="18"/>
      <c r="H482" s="18"/>
      <c r="I482" s="1"/>
      <c r="J482" s="1"/>
      <c r="K482" s="46"/>
      <c r="L482" s="44"/>
      <c r="M482" s="47"/>
      <c r="N482" s="44"/>
      <c r="O482" s="44"/>
      <c r="P482" s="44"/>
      <c r="Q482" s="44"/>
      <c r="R482" s="44"/>
      <c r="S482" s="47"/>
      <c r="T482" s="44"/>
      <c r="U482" s="44"/>
      <c r="V482" s="44"/>
      <c r="W482" s="1"/>
      <c r="X482" s="1"/>
      <c r="Y482" s="1"/>
      <c r="Z482" s="1"/>
    </row>
    <row r="483" spans="1:26" ht="20" customHeight="1" x14ac:dyDescent="0.15">
      <c r="A483" s="1"/>
      <c r="B483" s="1"/>
      <c r="C483" s="46"/>
      <c r="D483" s="1"/>
      <c r="E483" s="1"/>
      <c r="F483" s="18"/>
      <c r="G483" s="18"/>
      <c r="H483" s="18"/>
      <c r="I483" s="1"/>
      <c r="J483" s="1"/>
      <c r="K483" s="46"/>
      <c r="L483" s="44"/>
      <c r="M483" s="47"/>
      <c r="N483" s="44"/>
      <c r="O483" s="44"/>
      <c r="P483" s="44"/>
      <c r="Q483" s="44"/>
      <c r="R483" s="44"/>
      <c r="S483" s="47"/>
      <c r="T483" s="44"/>
      <c r="U483" s="44"/>
      <c r="V483" s="44"/>
      <c r="W483" s="1"/>
      <c r="X483" s="1"/>
      <c r="Y483" s="1"/>
      <c r="Z483" s="1"/>
    </row>
    <row r="484" spans="1:26" ht="20" customHeight="1" x14ac:dyDescent="0.15">
      <c r="A484" s="1"/>
      <c r="B484" s="1"/>
      <c r="C484" s="46"/>
      <c r="D484" s="1"/>
      <c r="E484" s="1"/>
      <c r="F484" s="18"/>
      <c r="G484" s="18"/>
      <c r="H484" s="18"/>
      <c r="I484" s="1"/>
      <c r="J484" s="1"/>
      <c r="K484" s="46"/>
      <c r="L484" s="44"/>
      <c r="M484" s="47"/>
      <c r="N484" s="44"/>
      <c r="O484" s="44"/>
      <c r="P484" s="44"/>
      <c r="Q484" s="44"/>
      <c r="R484" s="44"/>
      <c r="S484" s="47"/>
      <c r="T484" s="44"/>
      <c r="U484" s="44"/>
      <c r="V484" s="44"/>
      <c r="W484" s="1"/>
      <c r="X484" s="1"/>
      <c r="Y484" s="1"/>
      <c r="Z484" s="1"/>
    </row>
    <row r="485" spans="1:26" ht="20" customHeight="1" x14ac:dyDescent="0.15">
      <c r="A485" s="1"/>
      <c r="B485" s="1"/>
      <c r="C485" s="46"/>
      <c r="D485" s="1"/>
      <c r="E485" s="1"/>
      <c r="F485" s="18"/>
      <c r="G485" s="18"/>
      <c r="H485" s="18"/>
      <c r="I485" s="1"/>
      <c r="J485" s="1"/>
      <c r="K485" s="46"/>
      <c r="L485" s="44"/>
      <c r="M485" s="47"/>
      <c r="N485" s="44"/>
      <c r="O485" s="44"/>
      <c r="P485" s="44"/>
      <c r="Q485" s="44"/>
      <c r="R485" s="44"/>
      <c r="S485" s="47"/>
      <c r="T485" s="44"/>
      <c r="U485" s="44"/>
      <c r="V485" s="44"/>
      <c r="W485" s="1"/>
      <c r="X485" s="1"/>
      <c r="Y485" s="1"/>
      <c r="Z485" s="1"/>
    </row>
    <row r="486" spans="1:26" ht="20" customHeight="1" x14ac:dyDescent="0.15">
      <c r="A486" s="1"/>
      <c r="B486" s="1"/>
      <c r="C486" s="46"/>
      <c r="D486" s="1"/>
      <c r="E486" s="1"/>
      <c r="F486" s="18"/>
      <c r="G486" s="18"/>
      <c r="H486" s="18"/>
      <c r="I486" s="1"/>
      <c r="J486" s="1"/>
      <c r="K486" s="46"/>
      <c r="L486" s="44"/>
      <c r="M486" s="47"/>
      <c r="N486" s="44"/>
      <c r="O486" s="44"/>
      <c r="P486" s="44"/>
      <c r="Q486" s="44"/>
      <c r="R486" s="44"/>
      <c r="S486" s="47"/>
      <c r="T486" s="44"/>
      <c r="U486" s="44"/>
      <c r="V486" s="44"/>
      <c r="W486" s="1"/>
      <c r="X486" s="1"/>
      <c r="Y486" s="1"/>
      <c r="Z486" s="1"/>
    </row>
    <row r="487" spans="1:26" ht="20" customHeight="1" x14ac:dyDescent="0.15">
      <c r="A487" s="1"/>
      <c r="B487" s="1"/>
      <c r="C487" s="46"/>
      <c r="D487" s="1"/>
      <c r="E487" s="1"/>
      <c r="F487" s="18"/>
      <c r="G487" s="18"/>
      <c r="H487" s="18"/>
      <c r="I487" s="1"/>
      <c r="J487" s="1"/>
      <c r="K487" s="46"/>
      <c r="L487" s="44"/>
      <c r="M487" s="47"/>
      <c r="N487" s="44"/>
      <c r="O487" s="44"/>
      <c r="P487" s="44"/>
      <c r="Q487" s="44"/>
      <c r="R487" s="44"/>
      <c r="S487" s="47"/>
      <c r="T487" s="44"/>
      <c r="U487" s="44"/>
      <c r="V487" s="44"/>
      <c r="W487" s="1"/>
      <c r="X487" s="1"/>
      <c r="Y487" s="1"/>
      <c r="Z487" s="1"/>
    </row>
    <row r="488" spans="1:26" ht="20" customHeight="1" x14ac:dyDescent="0.15">
      <c r="A488" s="1"/>
      <c r="B488" s="1"/>
      <c r="C488" s="46"/>
      <c r="D488" s="1"/>
      <c r="E488" s="1"/>
      <c r="F488" s="18"/>
      <c r="G488" s="18"/>
      <c r="H488" s="18"/>
      <c r="I488" s="1"/>
      <c r="J488" s="1"/>
      <c r="K488" s="46"/>
      <c r="L488" s="44"/>
      <c r="M488" s="47"/>
      <c r="N488" s="44"/>
      <c r="O488" s="44"/>
      <c r="P488" s="44"/>
      <c r="Q488" s="44"/>
      <c r="R488" s="44"/>
      <c r="S488" s="47"/>
      <c r="T488" s="44"/>
      <c r="U488" s="44"/>
      <c r="V488" s="44"/>
      <c r="W488" s="1"/>
      <c r="X488" s="1"/>
      <c r="Y488" s="1"/>
      <c r="Z488" s="1"/>
    </row>
    <row r="489" spans="1:26" ht="20" customHeight="1" x14ac:dyDescent="0.15">
      <c r="A489" s="1"/>
      <c r="B489" s="1"/>
      <c r="C489" s="46"/>
      <c r="D489" s="1"/>
      <c r="E489" s="1"/>
      <c r="F489" s="18"/>
      <c r="G489" s="18"/>
      <c r="H489" s="18"/>
      <c r="I489" s="1"/>
      <c r="J489" s="1"/>
      <c r="K489" s="46"/>
      <c r="L489" s="44"/>
      <c r="M489" s="47"/>
      <c r="N489" s="44"/>
      <c r="O489" s="44"/>
      <c r="P489" s="44"/>
      <c r="Q489" s="44"/>
      <c r="R489" s="44"/>
      <c r="S489" s="47"/>
      <c r="T489" s="44"/>
      <c r="U489" s="44"/>
      <c r="V489" s="44"/>
      <c r="W489" s="1"/>
      <c r="X489" s="1"/>
      <c r="Y489" s="1"/>
      <c r="Z489" s="1"/>
    </row>
    <row r="490" spans="1:26" ht="20" customHeight="1" x14ac:dyDescent="0.15">
      <c r="A490" s="1"/>
      <c r="B490" s="1"/>
      <c r="C490" s="46"/>
      <c r="D490" s="1"/>
      <c r="E490" s="1"/>
      <c r="F490" s="18"/>
      <c r="G490" s="18"/>
      <c r="H490" s="18"/>
      <c r="I490" s="1"/>
      <c r="J490" s="1"/>
      <c r="K490" s="46"/>
      <c r="L490" s="44"/>
      <c r="M490" s="47"/>
      <c r="N490" s="44"/>
      <c r="O490" s="44"/>
      <c r="P490" s="44"/>
      <c r="Q490" s="44"/>
      <c r="R490" s="44"/>
      <c r="S490" s="47"/>
      <c r="T490" s="44"/>
      <c r="U490" s="44"/>
      <c r="V490" s="44"/>
      <c r="W490" s="1"/>
      <c r="X490" s="1"/>
      <c r="Y490" s="1"/>
      <c r="Z490" s="1"/>
    </row>
    <row r="491" spans="1:26" ht="20" customHeight="1" x14ac:dyDescent="0.15">
      <c r="A491" s="1"/>
      <c r="B491" s="1"/>
      <c r="C491" s="46"/>
      <c r="D491" s="1"/>
      <c r="E491" s="1"/>
      <c r="F491" s="18"/>
      <c r="G491" s="18"/>
      <c r="H491" s="18"/>
      <c r="I491" s="1"/>
      <c r="J491" s="1"/>
      <c r="K491" s="46"/>
      <c r="L491" s="44"/>
      <c r="M491" s="47"/>
      <c r="N491" s="44"/>
      <c r="O491" s="44"/>
      <c r="P491" s="44"/>
      <c r="Q491" s="44"/>
      <c r="R491" s="44"/>
      <c r="S491" s="47"/>
      <c r="T491" s="44"/>
      <c r="U491" s="44"/>
      <c r="V491" s="44"/>
      <c r="W491" s="1"/>
      <c r="X491" s="1"/>
      <c r="Y491" s="1"/>
      <c r="Z491" s="1"/>
    </row>
    <row r="492" spans="1:26" ht="20" customHeight="1" x14ac:dyDescent="0.15">
      <c r="A492" s="1"/>
      <c r="B492" s="1"/>
      <c r="C492" s="46"/>
      <c r="D492" s="1"/>
      <c r="E492" s="1"/>
      <c r="F492" s="18"/>
      <c r="G492" s="18"/>
      <c r="H492" s="18"/>
      <c r="I492" s="1"/>
      <c r="J492" s="1"/>
      <c r="K492" s="46"/>
      <c r="L492" s="44"/>
      <c r="M492" s="47"/>
      <c r="N492" s="44"/>
      <c r="O492" s="44"/>
      <c r="P492" s="44"/>
      <c r="Q492" s="44"/>
      <c r="R492" s="44"/>
      <c r="S492" s="47"/>
      <c r="T492" s="44"/>
      <c r="U492" s="44"/>
      <c r="V492" s="44"/>
      <c r="W492" s="1"/>
      <c r="X492" s="1"/>
      <c r="Y492" s="1"/>
      <c r="Z492" s="1"/>
    </row>
    <row r="493" spans="1:26" ht="20" customHeight="1" x14ac:dyDescent="0.15">
      <c r="A493" s="1"/>
      <c r="B493" s="1"/>
      <c r="C493" s="46"/>
      <c r="D493" s="1"/>
      <c r="E493" s="1"/>
      <c r="F493" s="18"/>
      <c r="G493" s="18"/>
      <c r="H493" s="18"/>
      <c r="I493" s="1"/>
      <c r="J493" s="1"/>
      <c r="K493" s="46"/>
      <c r="L493" s="44"/>
      <c r="M493" s="47"/>
      <c r="N493" s="44"/>
      <c r="O493" s="44"/>
      <c r="P493" s="44"/>
      <c r="Q493" s="44"/>
      <c r="R493" s="44"/>
      <c r="S493" s="47"/>
      <c r="T493" s="44"/>
      <c r="U493" s="44"/>
      <c r="V493" s="44"/>
      <c r="W493" s="1"/>
      <c r="X493" s="1"/>
      <c r="Y493" s="1"/>
      <c r="Z493" s="1"/>
    </row>
    <row r="494" spans="1:26" ht="20" customHeight="1" x14ac:dyDescent="0.15">
      <c r="A494" s="1"/>
      <c r="B494" s="1"/>
      <c r="C494" s="46"/>
      <c r="D494" s="1"/>
      <c r="E494" s="1"/>
      <c r="F494" s="18"/>
      <c r="G494" s="18"/>
      <c r="H494" s="18"/>
      <c r="I494" s="1"/>
      <c r="J494" s="1"/>
      <c r="K494" s="46"/>
      <c r="L494" s="44"/>
      <c r="M494" s="47"/>
      <c r="N494" s="44"/>
      <c r="O494" s="44"/>
      <c r="P494" s="44"/>
      <c r="Q494" s="44"/>
      <c r="R494" s="44"/>
      <c r="S494" s="47"/>
      <c r="T494" s="44"/>
      <c r="U494" s="44"/>
      <c r="V494" s="44"/>
      <c r="W494" s="1"/>
      <c r="X494" s="1"/>
      <c r="Y494" s="1"/>
      <c r="Z494" s="1"/>
    </row>
    <row r="495" spans="1:26" ht="20" customHeight="1" x14ac:dyDescent="0.15">
      <c r="A495" s="1"/>
      <c r="B495" s="1"/>
      <c r="C495" s="46"/>
      <c r="D495" s="1"/>
      <c r="E495" s="1"/>
      <c r="F495" s="18"/>
      <c r="G495" s="18"/>
      <c r="H495" s="18"/>
      <c r="I495" s="1"/>
      <c r="J495" s="1"/>
      <c r="K495" s="46"/>
      <c r="L495" s="44"/>
      <c r="M495" s="47"/>
      <c r="N495" s="44"/>
      <c r="O495" s="44"/>
      <c r="P495" s="44"/>
      <c r="Q495" s="44"/>
      <c r="R495" s="44"/>
      <c r="S495" s="47"/>
      <c r="T495" s="44"/>
      <c r="U495" s="44"/>
      <c r="V495" s="44"/>
      <c r="W495" s="1"/>
      <c r="X495" s="1"/>
      <c r="Y495" s="1"/>
      <c r="Z495" s="1"/>
    </row>
    <row r="496" spans="1:26" ht="20" customHeight="1" x14ac:dyDescent="0.15">
      <c r="A496" s="1"/>
      <c r="B496" s="1"/>
      <c r="C496" s="46"/>
      <c r="D496" s="1"/>
      <c r="E496" s="1"/>
      <c r="F496" s="18"/>
      <c r="G496" s="18"/>
      <c r="H496" s="18"/>
      <c r="I496" s="1"/>
      <c r="J496" s="1"/>
      <c r="K496" s="46"/>
      <c r="L496" s="44"/>
      <c r="M496" s="47"/>
      <c r="N496" s="44"/>
      <c r="O496" s="44"/>
      <c r="P496" s="44"/>
      <c r="Q496" s="44"/>
      <c r="R496" s="44"/>
      <c r="S496" s="47"/>
      <c r="T496" s="44"/>
      <c r="U496" s="44"/>
      <c r="V496" s="44"/>
      <c r="W496" s="1"/>
      <c r="X496" s="1"/>
      <c r="Y496" s="1"/>
      <c r="Z496" s="1"/>
    </row>
    <row r="497" spans="1:26" ht="20" customHeight="1" x14ac:dyDescent="0.15">
      <c r="A497" s="1"/>
      <c r="B497" s="1"/>
      <c r="C497" s="46"/>
      <c r="D497" s="1"/>
      <c r="E497" s="1"/>
      <c r="F497" s="18"/>
      <c r="G497" s="18"/>
      <c r="H497" s="18"/>
      <c r="I497" s="1"/>
      <c r="J497" s="1"/>
      <c r="K497" s="46"/>
      <c r="L497" s="44"/>
      <c r="M497" s="47"/>
      <c r="N497" s="44"/>
      <c r="O497" s="44"/>
      <c r="P497" s="44"/>
      <c r="Q497" s="44"/>
      <c r="R497" s="44"/>
      <c r="S497" s="47"/>
      <c r="T497" s="44"/>
      <c r="U497" s="44"/>
      <c r="V497" s="44"/>
      <c r="W497" s="1"/>
      <c r="X497" s="1"/>
      <c r="Y497" s="1"/>
      <c r="Z497" s="1"/>
    </row>
    <row r="498" spans="1:26" ht="20" customHeight="1" x14ac:dyDescent="0.15">
      <c r="A498" s="1"/>
      <c r="B498" s="1"/>
      <c r="C498" s="46"/>
      <c r="D498" s="1"/>
      <c r="E498" s="1"/>
      <c r="F498" s="18"/>
      <c r="G498" s="18"/>
      <c r="H498" s="18"/>
      <c r="I498" s="1"/>
      <c r="J498" s="1"/>
      <c r="K498" s="46"/>
      <c r="L498" s="44"/>
      <c r="M498" s="47"/>
      <c r="N498" s="44"/>
      <c r="O498" s="44"/>
      <c r="P498" s="44"/>
      <c r="Q498" s="44"/>
      <c r="R498" s="44"/>
      <c r="S498" s="47"/>
      <c r="T498" s="44"/>
      <c r="U498" s="44"/>
      <c r="V498" s="44"/>
      <c r="W498" s="1"/>
      <c r="X498" s="1"/>
      <c r="Y498" s="1"/>
      <c r="Z498" s="1"/>
    </row>
    <row r="499" spans="1:26" ht="20" customHeight="1" x14ac:dyDescent="0.15">
      <c r="A499" s="1"/>
      <c r="B499" s="1"/>
      <c r="C499" s="46"/>
      <c r="D499" s="1"/>
      <c r="E499" s="1"/>
      <c r="F499" s="18"/>
      <c r="G499" s="18"/>
      <c r="H499" s="18"/>
      <c r="I499" s="1"/>
      <c r="J499" s="1"/>
      <c r="K499" s="46"/>
      <c r="L499" s="44"/>
      <c r="M499" s="47"/>
      <c r="N499" s="44"/>
      <c r="O499" s="44"/>
      <c r="P499" s="44"/>
      <c r="Q499" s="44"/>
      <c r="R499" s="44"/>
      <c r="S499" s="47"/>
      <c r="T499" s="44"/>
      <c r="U499" s="44"/>
      <c r="V499" s="44"/>
      <c r="W499" s="1"/>
      <c r="X499" s="1"/>
      <c r="Y499" s="1"/>
      <c r="Z499" s="1"/>
    </row>
    <row r="500" spans="1:26" ht="20" customHeight="1" x14ac:dyDescent="0.15">
      <c r="A500" s="1"/>
      <c r="B500" s="1"/>
      <c r="C500" s="46"/>
      <c r="D500" s="1"/>
      <c r="E500" s="1"/>
      <c r="F500" s="18"/>
      <c r="G500" s="18"/>
      <c r="H500" s="18"/>
      <c r="I500" s="1"/>
      <c r="J500" s="1"/>
      <c r="K500" s="46"/>
      <c r="L500" s="44"/>
      <c r="M500" s="47"/>
      <c r="N500" s="44"/>
      <c r="O500" s="44"/>
      <c r="P500" s="44"/>
      <c r="Q500" s="44"/>
      <c r="R500" s="44"/>
      <c r="S500" s="47"/>
      <c r="T500" s="44"/>
      <c r="U500" s="44"/>
      <c r="V500" s="44"/>
      <c r="W500" s="1"/>
      <c r="X500" s="1"/>
      <c r="Y500" s="1"/>
      <c r="Z500" s="1"/>
    </row>
    <row r="501" spans="1:26" ht="20" customHeight="1" x14ac:dyDescent="0.15">
      <c r="A501" s="1"/>
      <c r="B501" s="1"/>
      <c r="C501" s="46"/>
      <c r="D501" s="1"/>
      <c r="E501" s="1"/>
      <c r="F501" s="18"/>
      <c r="G501" s="18"/>
      <c r="H501" s="18"/>
      <c r="I501" s="1"/>
      <c r="J501" s="1"/>
      <c r="K501" s="46"/>
      <c r="L501" s="44"/>
      <c r="M501" s="47"/>
      <c r="N501" s="44"/>
      <c r="O501" s="44"/>
      <c r="P501" s="44"/>
      <c r="Q501" s="44"/>
      <c r="R501" s="44"/>
      <c r="S501" s="47"/>
      <c r="T501" s="44"/>
      <c r="U501" s="44"/>
      <c r="V501" s="44"/>
      <c r="W501" s="1"/>
      <c r="X501" s="1"/>
      <c r="Y501" s="1"/>
      <c r="Z501" s="1"/>
    </row>
    <row r="502" spans="1:26" ht="20" customHeight="1" x14ac:dyDescent="0.15">
      <c r="A502" s="1"/>
      <c r="B502" s="1"/>
      <c r="C502" s="46"/>
      <c r="D502" s="1"/>
      <c r="E502" s="1"/>
      <c r="F502" s="18"/>
      <c r="G502" s="18"/>
      <c r="H502" s="18"/>
      <c r="I502" s="1"/>
      <c r="J502" s="1"/>
      <c r="K502" s="46"/>
      <c r="L502" s="44"/>
      <c r="M502" s="47"/>
      <c r="N502" s="44"/>
      <c r="O502" s="44"/>
      <c r="P502" s="44"/>
      <c r="Q502" s="44"/>
      <c r="R502" s="44"/>
      <c r="S502" s="47"/>
      <c r="T502" s="44"/>
      <c r="U502" s="44"/>
      <c r="V502" s="44"/>
      <c r="W502" s="1"/>
      <c r="X502" s="1"/>
      <c r="Y502" s="1"/>
      <c r="Z502" s="1"/>
    </row>
    <row r="503" spans="1:26" ht="20" customHeight="1" x14ac:dyDescent="0.15">
      <c r="A503" s="1"/>
      <c r="B503" s="1"/>
      <c r="C503" s="46"/>
      <c r="D503" s="1"/>
      <c r="E503" s="1"/>
      <c r="F503" s="18"/>
      <c r="G503" s="18"/>
      <c r="H503" s="18"/>
      <c r="I503" s="1"/>
      <c r="J503" s="1"/>
      <c r="K503" s="46"/>
      <c r="L503" s="44"/>
      <c r="M503" s="47"/>
      <c r="N503" s="44"/>
      <c r="O503" s="44"/>
      <c r="P503" s="44"/>
      <c r="Q503" s="44"/>
      <c r="R503" s="44"/>
      <c r="S503" s="47"/>
      <c r="T503" s="44"/>
      <c r="U503" s="44"/>
      <c r="V503" s="44"/>
      <c r="W503" s="1"/>
      <c r="X503" s="1"/>
      <c r="Y503" s="1"/>
      <c r="Z503" s="1"/>
    </row>
    <row r="504" spans="1:26" ht="20" customHeight="1" x14ac:dyDescent="0.15">
      <c r="A504" s="1"/>
      <c r="B504" s="1"/>
      <c r="C504" s="46"/>
      <c r="D504" s="1"/>
      <c r="E504" s="1"/>
      <c r="F504" s="18"/>
      <c r="G504" s="18"/>
      <c r="H504" s="18"/>
      <c r="I504" s="1"/>
      <c r="J504" s="1"/>
      <c r="K504" s="46"/>
      <c r="L504" s="44"/>
      <c r="M504" s="47"/>
      <c r="N504" s="44"/>
      <c r="O504" s="44"/>
      <c r="P504" s="44"/>
      <c r="Q504" s="44"/>
      <c r="R504" s="44"/>
      <c r="S504" s="47"/>
      <c r="T504" s="44"/>
      <c r="U504" s="44"/>
      <c r="V504" s="44"/>
      <c r="W504" s="1"/>
      <c r="X504" s="1"/>
      <c r="Y504" s="1"/>
      <c r="Z504" s="1"/>
    </row>
    <row r="505" spans="1:26" ht="20" customHeight="1" x14ac:dyDescent="0.15">
      <c r="A505" s="1"/>
      <c r="B505" s="1"/>
      <c r="C505" s="46"/>
      <c r="D505" s="1"/>
      <c r="E505" s="1"/>
      <c r="F505" s="18"/>
      <c r="G505" s="18"/>
      <c r="H505" s="18"/>
      <c r="I505" s="1"/>
      <c r="J505" s="1"/>
      <c r="K505" s="46"/>
      <c r="L505" s="44"/>
      <c r="M505" s="47"/>
      <c r="N505" s="44"/>
      <c r="O505" s="44"/>
      <c r="P505" s="44"/>
      <c r="Q505" s="44"/>
      <c r="R505" s="44"/>
      <c r="S505" s="47"/>
      <c r="T505" s="44"/>
      <c r="U505" s="44"/>
      <c r="V505" s="44"/>
      <c r="W505" s="1"/>
      <c r="X505" s="1"/>
      <c r="Y505" s="1"/>
      <c r="Z505" s="1"/>
    </row>
    <row r="506" spans="1:26" ht="20" customHeight="1" x14ac:dyDescent="0.15">
      <c r="A506" s="1"/>
      <c r="B506" s="1"/>
      <c r="C506" s="46"/>
      <c r="D506" s="1"/>
      <c r="E506" s="1"/>
      <c r="F506" s="18"/>
      <c r="G506" s="18"/>
      <c r="H506" s="18"/>
      <c r="I506" s="1"/>
      <c r="J506" s="1"/>
      <c r="K506" s="46"/>
      <c r="L506" s="44"/>
      <c r="M506" s="47"/>
      <c r="N506" s="44"/>
      <c r="O506" s="44"/>
      <c r="P506" s="44"/>
      <c r="Q506" s="44"/>
      <c r="R506" s="44"/>
      <c r="S506" s="47"/>
      <c r="T506" s="44"/>
      <c r="U506" s="44"/>
      <c r="V506" s="44"/>
      <c r="W506" s="1"/>
      <c r="X506" s="1"/>
      <c r="Y506" s="1"/>
      <c r="Z506" s="1"/>
    </row>
    <row r="507" spans="1:26" ht="20" customHeight="1" x14ac:dyDescent="0.15">
      <c r="A507" s="1"/>
      <c r="B507" s="1"/>
      <c r="C507" s="46"/>
      <c r="D507" s="1"/>
      <c r="E507" s="1"/>
      <c r="F507" s="18"/>
      <c r="G507" s="18"/>
      <c r="H507" s="18"/>
      <c r="I507" s="1"/>
      <c r="J507" s="1"/>
      <c r="K507" s="46"/>
      <c r="L507" s="44"/>
      <c r="M507" s="47"/>
      <c r="N507" s="44"/>
      <c r="O507" s="44"/>
      <c r="P507" s="44"/>
      <c r="Q507" s="44"/>
      <c r="R507" s="44"/>
      <c r="S507" s="47"/>
      <c r="T507" s="44"/>
      <c r="U507" s="44"/>
      <c r="V507" s="44"/>
      <c r="W507" s="1"/>
      <c r="X507" s="1"/>
      <c r="Y507" s="1"/>
      <c r="Z507" s="1"/>
    </row>
    <row r="508" spans="1:26" ht="20" customHeight="1" x14ac:dyDescent="0.15">
      <c r="A508" s="1"/>
      <c r="B508" s="1"/>
      <c r="C508" s="46"/>
      <c r="D508" s="1"/>
      <c r="E508" s="1"/>
      <c r="F508" s="18"/>
      <c r="G508" s="18"/>
      <c r="H508" s="18"/>
      <c r="I508" s="1"/>
      <c r="J508" s="1"/>
      <c r="K508" s="46"/>
      <c r="L508" s="44"/>
      <c r="M508" s="47"/>
      <c r="N508" s="44"/>
      <c r="O508" s="44"/>
      <c r="P508" s="44"/>
      <c r="Q508" s="44"/>
      <c r="R508" s="44"/>
      <c r="S508" s="47"/>
      <c r="T508" s="44"/>
      <c r="U508" s="44"/>
      <c r="V508" s="44"/>
      <c r="W508" s="1"/>
      <c r="X508" s="1"/>
      <c r="Y508" s="1"/>
      <c r="Z508" s="1"/>
    </row>
    <row r="509" spans="1:26" ht="20" customHeight="1" x14ac:dyDescent="0.15">
      <c r="A509" s="1"/>
      <c r="B509" s="1"/>
      <c r="C509" s="46"/>
      <c r="D509" s="1"/>
      <c r="E509" s="1"/>
      <c r="F509" s="18"/>
      <c r="G509" s="18"/>
      <c r="H509" s="18"/>
      <c r="I509" s="1"/>
      <c r="J509" s="1"/>
      <c r="K509" s="46"/>
      <c r="L509" s="44"/>
      <c r="M509" s="47"/>
      <c r="N509" s="44"/>
      <c r="O509" s="44"/>
      <c r="P509" s="44"/>
      <c r="Q509" s="44"/>
      <c r="R509" s="44"/>
      <c r="S509" s="47"/>
      <c r="T509" s="44"/>
      <c r="U509" s="44"/>
      <c r="V509" s="44"/>
      <c r="W509" s="1"/>
      <c r="X509" s="1"/>
      <c r="Y509" s="1"/>
      <c r="Z509" s="1"/>
    </row>
    <row r="510" spans="1:26" ht="20" customHeight="1" x14ac:dyDescent="0.15">
      <c r="A510" s="1"/>
      <c r="B510" s="1"/>
      <c r="C510" s="46"/>
      <c r="D510" s="1"/>
      <c r="E510" s="1"/>
      <c r="F510" s="18"/>
      <c r="G510" s="18"/>
      <c r="H510" s="18"/>
      <c r="I510" s="1"/>
      <c r="J510" s="1"/>
      <c r="K510" s="46"/>
      <c r="L510" s="44"/>
      <c r="M510" s="47"/>
      <c r="N510" s="44"/>
      <c r="O510" s="44"/>
      <c r="P510" s="44"/>
      <c r="Q510" s="44"/>
      <c r="R510" s="44"/>
      <c r="S510" s="47"/>
      <c r="T510" s="44"/>
      <c r="U510" s="44"/>
      <c r="V510" s="44"/>
      <c r="W510" s="1"/>
      <c r="X510" s="1"/>
      <c r="Y510" s="1"/>
      <c r="Z510" s="1"/>
    </row>
    <row r="511" spans="1:26" ht="20" customHeight="1" x14ac:dyDescent="0.15">
      <c r="A511" s="1"/>
      <c r="B511" s="1"/>
      <c r="C511" s="46"/>
      <c r="D511" s="1"/>
      <c r="E511" s="1"/>
      <c r="F511" s="18"/>
      <c r="G511" s="18"/>
      <c r="H511" s="18"/>
      <c r="I511" s="1"/>
      <c r="J511" s="1"/>
      <c r="K511" s="46"/>
      <c r="L511" s="44"/>
      <c r="M511" s="47"/>
      <c r="N511" s="44"/>
      <c r="O511" s="44"/>
      <c r="P511" s="44"/>
      <c r="Q511" s="44"/>
      <c r="R511" s="44"/>
      <c r="S511" s="47"/>
      <c r="T511" s="44"/>
      <c r="U511" s="44"/>
      <c r="V511" s="44"/>
      <c r="W511" s="1"/>
      <c r="X511" s="1"/>
      <c r="Y511" s="1"/>
      <c r="Z511" s="1"/>
    </row>
    <row r="512" spans="1:26" ht="20" customHeight="1" x14ac:dyDescent="0.15">
      <c r="A512" s="1"/>
      <c r="B512" s="1"/>
      <c r="C512" s="46"/>
      <c r="D512" s="1"/>
      <c r="E512" s="1"/>
      <c r="F512" s="18"/>
      <c r="G512" s="18"/>
      <c r="H512" s="18"/>
      <c r="I512" s="1"/>
      <c r="J512" s="1"/>
      <c r="K512" s="46"/>
      <c r="L512" s="44"/>
      <c r="M512" s="47"/>
      <c r="N512" s="44"/>
      <c r="O512" s="44"/>
      <c r="P512" s="44"/>
      <c r="Q512" s="44"/>
      <c r="R512" s="44"/>
      <c r="S512" s="47"/>
      <c r="T512" s="44"/>
      <c r="U512" s="44"/>
      <c r="V512" s="44"/>
      <c r="W512" s="1"/>
      <c r="X512" s="1"/>
      <c r="Y512" s="1"/>
      <c r="Z512" s="1"/>
    </row>
    <row r="513" spans="1:26" ht="20" customHeight="1" x14ac:dyDescent="0.15">
      <c r="A513" s="1"/>
      <c r="B513" s="1"/>
      <c r="C513" s="46"/>
      <c r="D513" s="1"/>
      <c r="E513" s="1"/>
      <c r="F513" s="18"/>
      <c r="G513" s="18"/>
      <c r="H513" s="18"/>
      <c r="I513" s="1"/>
      <c r="J513" s="1"/>
      <c r="K513" s="46"/>
      <c r="L513" s="44"/>
      <c r="M513" s="47"/>
      <c r="N513" s="44"/>
      <c r="O513" s="44"/>
      <c r="P513" s="44"/>
      <c r="Q513" s="44"/>
      <c r="R513" s="44"/>
      <c r="S513" s="47"/>
      <c r="T513" s="44"/>
      <c r="U513" s="44"/>
      <c r="V513" s="44"/>
      <c r="W513" s="1"/>
      <c r="X513" s="1"/>
      <c r="Y513" s="1"/>
      <c r="Z513" s="1"/>
    </row>
    <row r="514" spans="1:26" ht="20" customHeight="1" x14ac:dyDescent="0.15">
      <c r="A514" s="1"/>
      <c r="B514" s="1"/>
      <c r="C514" s="46"/>
      <c r="D514" s="1"/>
      <c r="E514" s="1"/>
      <c r="F514" s="18"/>
      <c r="G514" s="18"/>
      <c r="H514" s="18"/>
      <c r="I514" s="1"/>
      <c r="J514" s="1"/>
      <c r="K514" s="46"/>
      <c r="L514" s="44"/>
      <c r="M514" s="47"/>
      <c r="N514" s="44"/>
      <c r="O514" s="44"/>
      <c r="P514" s="44"/>
      <c r="Q514" s="44"/>
      <c r="R514" s="44"/>
      <c r="S514" s="47"/>
      <c r="T514" s="44"/>
      <c r="U514" s="44"/>
      <c r="V514" s="44"/>
      <c r="W514" s="1"/>
      <c r="X514" s="1"/>
      <c r="Y514" s="1"/>
      <c r="Z514" s="1"/>
    </row>
    <row r="515" spans="1:26" ht="20" customHeight="1" x14ac:dyDescent="0.15">
      <c r="A515" s="1"/>
      <c r="B515" s="1"/>
      <c r="C515" s="46"/>
      <c r="D515" s="1"/>
      <c r="E515" s="1"/>
      <c r="F515" s="18"/>
      <c r="G515" s="18"/>
      <c r="H515" s="18"/>
      <c r="I515" s="1"/>
      <c r="J515" s="1"/>
      <c r="K515" s="46"/>
      <c r="L515" s="44"/>
      <c r="M515" s="47"/>
      <c r="N515" s="44"/>
      <c r="O515" s="44"/>
      <c r="P515" s="44"/>
      <c r="Q515" s="44"/>
      <c r="R515" s="44"/>
      <c r="S515" s="47"/>
      <c r="T515" s="44"/>
      <c r="U515" s="44"/>
      <c r="V515" s="44"/>
      <c r="W515" s="1"/>
      <c r="X515" s="1"/>
      <c r="Y515" s="1"/>
      <c r="Z515" s="1"/>
    </row>
    <row r="516" spans="1:26" ht="20" customHeight="1" x14ac:dyDescent="0.15">
      <c r="A516" s="1"/>
      <c r="B516" s="1"/>
      <c r="C516" s="46"/>
      <c r="D516" s="1"/>
      <c r="E516" s="1"/>
      <c r="F516" s="18"/>
      <c r="G516" s="18"/>
      <c r="H516" s="18"/>
      <c r="I516" s="1"/>
      <c r="J516" s="1"/>
      <c r="K516" s="46"/>
      <c r="L516" s="44"/>
      <c r="M516" s="47"/>
      <c r="N516" s="44"/>
      <c r="O516" s="44"/>
      <c r="P516" s="44"/>
      <c r="Q516" s="44"/>
      <c r="R516" s="44"/>
      <c r="S516" s="47"/>
      <c r="T516" s="44"/>
      <c r="U516" s="44"/>
      <c r="V516" s="44"/>
      <c r="W516" s="1"/>
      <c r="X516" s="1"/>
      <c r="Y516" s="1"/>
      <c r="Z516" s="1"/>
    </row>
    <row r="517" spans="1:26" ht="20" customHeight="1" x14ac:dyDescent="0.15">
      <c r="A517" s="1"/>
      <c r="B517" s="1"/>
      <c r="C517" s="46"/>
      <c r="D517" s="1"/>
      <c r="E517" s="1"/>
      <c r="F517" s="18"/>
      <c r="G517" s="18"/>
      <c r="H517" s="18"/>
      <c r="I517" s="1"/>
      <c r="J517" s="1"/>
      <c r="K517" s="46"/>
      <c r="L517" s="44"/>
      <c r="M517" s="47"/>
      <c r="N517" s="44"/>
      <c r="O517" s="44"/>
      <c r="P517" s="44"/>
      <c r="Q517" s="44"/>
      <c r="R517" s="44"/>
      <c r="S517" s="47"/>
      <c r="T517" s="44"/>
      <c r="U517" s="44"/>
      <c r="V517" s="44"/>
      <c r="W517" s="1"/>
      <c r="X517" s="1"/>
      <c r="Y517" s="1"/>
      <c r="Z517" s="1"/>
    </row>
    <row r="518" spans="1:26" ht="20" customHeight="1" x14ac:dyDescent="0.15">
      <c r="A518" s="1"/>
      <c r="B518" s="1"/>
      <c r="C518" s="46"/>
      <c r="D518" s="1"/>
      <c r="E518" s="1"/>
      <c r="F518" s="18"/>
      <c r="G518" s="18"/>
      <c r="H518" s="18"/>
      <c r="I518" s="1"/>
      <c r="J518" s="1"/>
      <c r="K518" s="46"/>
      <c r="L518" s="44"/>
      <c r="M518" s="47"/>
      <c r="N518" s="44"/>
      <c r="O518" s="44"/>
      <c r="P518" s="44"/>
      <c r="Q518" s="44"/>
      <c r="R518" s="44"/>
      <c r="S518" s="47"/>
      <c r="T518" s="44"/>
      <c r="U518" s="44"/>
      <c r="V518" s="44"/>
      <c r="W518" s="1"/>
      <c r="X518" s="1"/>
      <c r="Y518" s="1"/>
      <c r="Z518" s="1"/>
    </row>
    <row r="519" spans="1:26" ht="20" customHeight="1" x14ac:dyDescent="0.15">
      <c r="A519" s="1"/>
      <c r="B519" s="1"/>
      <c r="C519" s="46"/>
      <c r="D519" s="1"/>
      <c r="E519" s="1"/>
      <c r="F519" s="18"/>
      <c r="G519" s="18"/>
      <c r="H519" s="18"/>
      <c r="I519" s="1"/>
      <c r="J519" s="1"/>
      <c r="K519" s="46"/>
      <c r="L519" s="44"/>
      <c r="M519" s="47"/>
      <c r="N519" s="44"/>
      <c r="O519" s="44"/>
      <c r="P519" s="44"/>
      <c r="Q519" s="44"/>
      <c r="R519" s="44"/>
      <c r="S519" s="47"/>
      <c r="T519" s="44"/>
      <c r="U519" s="44"/>
      <c r="V519" s="44"/>
      <c r="W519" s="1"/>
      <c r="X519" s="1"/>
      <c r="Y519" s="1"/>
      <c r="Z519" s="1"/>
    </row>
    <row r="520" spans="1:26" ht="20" customHeight="1" x14ac:dyDescent="0.15">
      <c r="A520" s="1"/>
      <c r="B520" s="1"/>
      <c r="C520" s="46"/>
      <c r="D520" s="1"/>
      <c r="E520" s="1"/>
      <c r="F520" s="18"/>
      <c r="G520" s="18"/>
      <c r="H520" s="18"/>
      <c r="I520" s="1"/>
      <c r="J520" s="1"/>
      <c r="K520" s="46"/>
      <c r="L520" s="44"/>
      <c r="M520" s="47"/>
      <c r="N520" s="44"/>
      <c r="O520" s="44"/>
      <c r="P520" s="44"/>
      <c r="Q520" s="44"/>
      <c r="R520" s="44"/>
      <c r="S520" s="47"/>
      <c r="T520" s="44"/>
      <c r="U520" s="44"/>
      <c r="V520" s="44"/>
      <c r="W520" s="1"/>
      <c r="X520" s="1"/>
      <c r="Y520" s="1"/>
      <c r="Z520" s="1"/>
    </row>
    <row r="521" spans="1:26" ht="20" customHeight="1" x14ac:dyDescent="0.15">
      <c r="A521" s="1"/>
      <c r="B521" s="1"/>
      <c r="C521" s="46"/>
      <c r="D521" s="1"/>
      <c r="E521" s="1"/>
      <c r="F521" s="18"/>
      <c r="G521" s="18"/>
      <c r="H521" s="18"/>
      <c r="I521" s="1"/>
      <c r="J521" s="1"/>
      <c r="K521" s="46"/>
      <c r="L521" s="44"/>
      <c r="M521" s="47"/>
      <c r="N521" s="44"/>
      <c r="O521" s="44"/>
      <c r="P521" s="44"/>
      <c r="Q521" s="44"/>
      <c r="R521" s="44"/>
      <c r="S521" s="47"/>
      <c r="T521" s="44"/>
      <c r="U521" s="44"/>
      <c r="V521" s="44"/>
      <c r="W521" s="1"/>
      <c r="X521" s="1"/>
      <c r="Y521" s="1"/>
      <c r="Z521" s="1"/>
    </row>
    <row r="522" spans="1:26" ht="20" customHeight="1" x14ac:dyDescent="0.15">
      <c r="A522" s="1"/>
      <c r="B522" s="1"/>
      <c r="C522" s="46"/>
      <c r="D522" s="1"/>
      <c r="E522" s="1"/>
      <c r="F522" s="18"/>
      <c r="G522" s="18"/>
      <c r="H522" s="18"/>
      <c r="I522" s="1"/>
      <c r="J522" s="1"/>
      <c r="K522" s="46"/>
      <c r="L522" s="44"/>
      <c r="M522" s="47"/>
      <c r="N522" s="44"/>
      <c r="O522" s="44"/>
      <c r="P522" s="44"/>
      <c r="Q522" s="44"/>
      <c r="R522" s="44"/>
      <c r="S522" s="47"/>
      <c r="T522" s="44"/>
      <c r="U522" s="44"/>
      <c r="V522" s="44"/>
      <c r="W522" s="1"/>
      <c r="X522" s="1"/>
      <c r="Y522" s="1"/>
      <c r="Z522" s="1"/>
    </row>
    <row r="523" spans="1:26" ht="20" customHeight="1" x14ac:dyDescent="0.15">
      <c r="A523" s="1"/>
      <c r="B523" s="1"/>
      <c r="C523" s="46"/>
      <c r="D523" s="1"/>
      <c r="E523" s="1"/>
      <c r="F523" s="18"/>
      <c r="G523" s="18"/>
      <c r="H523" s="18"/>
      <c r="I523" s="1"/>
      <c r="J523" s="1"/>
      <c r="K523" s="46"/>
      <c r="L523" s="44"/>
      <c r="M523" s="47"/>
      <c r="N523" s="44"/>
      <c r="O523" s="44"/>
      <c r="P523" s="44"/>
      <c r="Q523" s="44"/>
      <c r="R523" s="44"/>
      <c r="S523" s="47"/>
      <c r="T523" s="44"/>
      <c r="U523" s="44"/>
      <c r="V523" s="44"/>
      <c r="W523" s="1"/>
      <c r="X523" s="1"/>
      <c r="Y523" s="1"/>
      <c r="Z523" s="1"/>
    </row>
    <row r="524" spans="1:26" ht="20" customHeight="1" x14ac:dyDescent="0.15">
      <c r="A524" s="1"/>
      <c r="B524" s="1"/>
      <c r="C524" s="46"/>
      <c r="D524" s="1"/>
      <c r="E524" s="1"/>
      <c r="F524" s="18"/>
      <c r="G524" s="18"/>
      <c r="H524" s="18"/>
      <c r="I524" s="1"/>
      <c r="J524" s="1"/>
      <c r="K524" s="46"/>
      <c r="L524" s="44"/>
      <c r="M524" s="47"/>
      <c r="N524" s="44"/>
      <c r="O524" s="44"/>
      <c r="P524" s="44"/>
      <c r="Q524" s="44"/>
      <c r="R524" s="44"/>
      <c r="S524" s="47"/>
      <c r="T524" s="44"/>
      <c r="U524" s="44"/>
      <c r="V524" s="44"/>
      <c r="W524" s="1"/>
      <c r="X524" s="1"/>
      <c r="Y524" s="1"/>
      <c r="Z524" s="1"/>
    </row>
    <row r="525" spans="1:26" ht="20" customHeight="1" x14ac:dyDescent="0.15">
      <c r="A525" s="1"/>
      <c r="B525" s="1"/>
      <c r="C525" s="46"/>
      <c r="D525" s="1"/>
      <c r="E525" s="1"/>
      <c r="F525" s="18"/>
      <c r="G525" s="18"/>
      <c r="H525" s="18"/>
      <c r="I525" s="1"/>
      <c r="J525" s="1"/>
      <c r="K525" s="46"/>
      <c r="L525" s="44"/>
      <c r="M525" s="47"/>
      <c r="N525" s="44"/>
      <c r="O525" s="44"/>
      <c r="P525" s="44"/>
      <c r="Q525" s="44"/>
      <c r="R525" s="44"/>
      <c r="S525" s="47"/>
      <c r="T525" s="44"/>
      <c r="U525" s="44"/>
      <c r="V525" s="44"/>
      <c r="W525" s="1"/>
      <c r="X525" s="1"/>
      <c r="Y525" s="1"/>
      <c r="Z525" s="1"/>
    </row>
    <row r="526" spans="1:26" ht="20" customHeight="1" x14ac:dyDescent="0.15">
      <c r="A526" s="1"/>
      <c r="B526" s="1"/>
      <c r="C526" s="46"/>
      <c r="D526" s="1"/>
      <c r="E526" s="1"/>
      <c r="F526" s="18"/>
      <c r="G526" s="18"/>
      <c r="H526" s="18"/>
      <c r="I526" s="1"/>
      <c r="J526" s="1"/>
      <c r="K526" s="46"/>
      <c r="L526" s="44"/>
      <c r="M526" s="47"/>
      <c r="N526" s="44"/>
      <c r="O526" s="44"/>
      <c r="P526" s="44"/>
      <c r="Q526" s="44"/>
      <c r="R526" s="44"/>
      <c r="S526" s="47"/>
      <c r="T526" s="44"/>
      <c r="U526" s="44"/>
      <c r="V526" s="44"/>
      <c r="W526" s="1"/>
      <c r="X526" s="1"/>
      <c r="Y526" s="1"/>
      <c r="Z526" s="1"/>
    </row>
    <row r="527" spans="1:26" ht="20" customHeight="1" x14ac:dyDescent="0.15">
      <c r="A527" s="1"/>
      <c r="B527" s="1"/>
      <c r="C527" s="46"/>
      <c r="D527" s="1"/>
      <c r="E527" s="1"/>
      <c r="F527" s="18"/>
      <c r="G527" s="18"/>
      <c r="H527" s="18"/>
      <c r="I527" s="1"/>
      <c r="J527" s="1"/>
      <c r="K527" s="46"/>
      <c r="L527" s="44"/>
      <c r="M527" s="47"/>
      <c r="N527" s="44"/>
      <c r="O527" s="44"/>
      <c r="P527" s="44"/>
      <c r="Q527" s="44"/>
      <c r="R527" s="44"/>
      <c r="S527" s="47"/>
      <c r="T527" s="44"/>
      <c r="U527" s="44"/>
      <c r="V527" s="44"/>
      <c r="W527" s="1"/>
      <c r="X527" s="1"/>
      <c r="Y527" s="1"/>
      <c r="Z527" s="1"/>
    </row>
    <row r="528" spans="1:26" ht="20" customHeight="1" x14ac:dyDescent="0.15">
      <c r="A528" s="1"/>
      <c r="B528" s="1"/>
      <c r="C528" s="46"/>
      <c r="D528" s="1"/>
      <c r="E528" s="1"/>
      <c r="F528" s="18"/>
      <c r="G528" s="18"/>
      <c r="H528" s="18"/>
      <c r="I528" s="1"/>
      <c r="J528" s="1"/>
      <c r="K528" s="46"/>
      <c r="L528" s="44"/>
      <c r="M528" s="47"/>
      <c r="N528" s="44"/>
      <c r="O528" s="44"/>
      <c r="P528" s="44"/>
      <c r="Q528" s="44"/>
      <c r="R528" s="44"/>
      <c r="S528" s="47"/>
      <c r="T528" s="44"/>
      <c r="U528" s="44"/>
      <c r="V528" s="44"/>
      <c r="W528" s="1"/>
      <c r="X528" s="1"/>
      <c r="Y528" s="1"/>
      <c r="Z528" s="1"/>
    </row>
    <row r="529" spans="1:26" ht="20" customHeight="1" x14ac:dyDescent="0.15">
      <c r="A529" s="1"/>
      <c r="B529" s="1"/>
      <c r="C529" s="46"/>
      <c r="D529" s="1"/>
      <c r="E529" s="1"/>
      <c r="F529" s="18"/>
      <c r="G529" s="18"/>
      <c r="H529" s="18"/>
      <c r="I529" s="1"/>
      <c r="J529" s="1"/>
      <c r="K529" s="46"/>
      <c r="L529" s="44"/>
      <c r="M529" s="47"/>
      <c r="N529" s="44"/>
      <c r="O529" s="44"/>
      <c r="P529" s="44"/>
      <c r="Q529" s="44"/>
      <c r="R529" s="44"/>
      <c r="S529" s="47"/>
      <c r="T529" s="44"/>
      <c r="U529" s="44"/>
      <c r="V529" s="44"/>
      <c r="W529" s="1"/>
      <c r="X529" s="1"/>
      <c r="Y529" s="1"/>
      <c r="Z529" s="1"/>
    </row>
    <row r="530" spans="1:26" ht="20" customHeight="1" x14ac:dyDescent="0.15">
      <c r="A530" s="1"/>
      <c r="B530" s="1"/>
      <c r="C530" s="46"/>
      <c r="D530" s="1"/>
      <c r="E530" s="1"/>
      <c r="F530" s="18"/>
      <c r="G530" s="18"/>
      <c r="H530" s="18"/>
      <c r="I530" s="1"/>
      <c r="J530" s="1"/>
      <c r="K530" s="46"/>
      <c r="L530" s="44"/>
      <c r="M530" s="47"/>
      <c r="N530" s="44"/>
      <c r="O530" s="44"/>
      <c r="P530" s="44"/>
      <c r="Q530" s="44"/>
      <c r="R530" s="44"/>
      <c r="S530" s="47"/>
      <c r="T530" s="44"/>
      <c r="U530" s="44"/>
      <c r="V530" s="44"/>
      <c r="W530" s="1"/>
      <c r="X530" s="1"/>
      <c r="Y530" s="1"/>
      <c r="Z530" s="1"/>
    </row>
    <row r="531" spans="1:26" ht="20" customHeight="1" x14ac:dyDescent="0.15">
      <c r="A531" s="1"/>
      <c r="B531" s="1"/>
      <c r="C531" s="46"/>
      <c r="D531" s="1"/>
      <c r="E531" s="1"/>
      <c r="F531" s="18"/>
      <c r="G531" s="18"/>
      <c r="H531" s="18"/>
      <c r="I531" s="1"/>
      <c r="J531" s="1"/>
      <c r="K531" s="46"/>
      <c r="L531" s="44"/>
      <c r="M531" s="47"/>
      <c r="N531" s="44"/>
      <c r="O531" s="44"/>
      <c r="P531" s="44"/>
      <c r="Q531" s="44"/>
      <c r="R531" s="44"/>
      <c r="S531" s="47"/>
      <c r="T531" s="44"/>
      <c r="U531" s="44"/>
      <c r="V531" s="44"/>
      <c r="W531" s="1"/>
      <c r="X531" s="1"/>
      <c r="Y531" s="1"/>
      <c r="Z531" s="1"/>
    </row>
    <row r="532" spans="1:26" ht="20" customHeight="1" x14ac:dyDescent="0.15">
      <c r="A532" s="1"/>
      <c r="B532" s="1"/>
      <c r="C532" s="46"/>
      <c r="D532" s="1"/>
      <c r="E532" s="1"/>
      <c r="F532" s="18"/>
      <c r="G532" s="18"/>
      <c r="H532" s="18"/>
      <c r="I532" s="1"/>
      <c r="J532" s="1"/>
      <c r="K532" s="46"/>
      <c r="L532" s="44"/>
      <c r="M532" s="47"/>
      <c r="N532" s="44"/>
      <c r="O532" s="44"/>
      <c r="P532" s="44"/>
      <c r="Q532" s="44"/>
      <c r="R532" s="44"/>
      <c r="S532" s="47"/>
      <c r="T532" s="44"/>
      <c r="U532" s="44"/>
      <c r="V532" s="44"/>
      <c r="W532" s="1"/>
      <c r="X532" s="1"/>
      <c r="Y532" s="1"/>
      <c r="Z532" s="1"/>
    </row>
    <row r="533" spans="1:26" ht="20" customHeight="1" x14ac:dyDescent="0.15">
      <c r="A533" s="1"/>
      <c r="B533" s="1"/>
      <c r="C533" s="46"/>
      <c r="D533" s="1"/>
      <c r="E533" s="1"/>
      <c r="F533" s="18"/>
      <c r="G533" s="18"/>
      <c r="H533" s="18"/>
      <c r="I533" s="1"/>
      <c r="J533" s="1"/>
      <c r="K533" s="46"/>
      <c r="L533" s="44"/>
      <c r="M533" s="47"/>
      <c r="N533" s="44"/>
      <c r="O533" s="44"/>
      <c r="P533" s="44"/>
      <c r="Q533" s="44"/>
      <c r="R533" s="44"/>
      <c r="S533" s="47"/>
      <c r="T533" s="44"/>
      <c r="U533" s="44"/>
      <c r="V533" s="44"/>
      <c r="W533" s="1"/>
      <c r="X533" s="1"/>
      <c r="Y533" s="1"/>
      <c r="Z533" s="1"/>
    </row>
    <row r="534" spans="1:26" ht="20" customHeight="1" x14ac:dyDescent="0.15">
      <c r="A534" s="1"/>
      <c r="B534" s="1"/>
      <c r="C534" s="46"/>
      <c r="D534" s="1"/>
      <c r="E534" s="1"/>
      <c r="F534" s="18"/>
      <c r="G534" s="18"/>
      <c r="H534" s="18"/>
      <c r="I534" s="1"/>
      <c r="J534" s="1"/>
      <c r="K534" s="46"/>
      <c r="L534" s="44"/>
      <c r="M534" s="47"/>
      <c r="N534" s="44"/>
      <c r="O534" s="44"/>
      <c r="P534" s="44"/>
      <c r="Q534" s="44"/>
      <c r="R534" s="44"/>
      <c r="S534" s="47"/>
      <c r="T534" s="44"/>
      <c r="U534" s="44"/>
      <c r="V534" s="44"/>
      <c r="W534" s="1"/>
      <c r="X534" s="1"/>
      <c r="Y534" s="1"/>
      <c r="Z534" s="1"/>
    </row>
    <row r="535" spans="1:26" ht="20" customHeight="1" x14ac:dyDescent="0.15">
      <c r="A535" s="1"/>
      <c r="B535" s="1"/>
      <c r="C535" s="46"/>
      <c r="D535" s="1"/>
      <c r="E535" s="1"/>
      <c r="F535" s="18"/>
      <c r="G535" s="18"/>
      <c r="H535" s="18"/>
      <c r="I535" s="1"/>
      <c r="J535" s="1"/>
      <c r="K535" s="46"/>
      <c r="L535" s="44"/>
      <c r="M535" s="47"/>
      <c r="N535" s="44"/>
      <c r="O535" s="44"/>
      <c r="P535" s="44"/>
      <c r="Q535" s="44"/>
      <c r="R535" s="44"/>
      <c r="S535" s="47"/>
      <c r="T535" s="44"/>
      <c r="U535" s="44"/>
      <c r="V535" s="44"/>
      <c r="W535" s="1"/>
      <c r="X535" s="1"/>
      <c r="Y535" s="1"/>
      <c r="Z535" s="1"/>
    </row>
    <row r="536" spans="1:26" ht="20" customHeight="1" x14ac:dyDescent="0.15">
      <c r="A536" s="1"/>
      <c r="B536" s="1"/>
      <c r="C536" s="46"/>
      <c r="D536" s="1"/>
      <c r="E536" s="1"/>
      <c r="F536" s="18"/>
      <c r="G536" s="18"/>
      <c r="H536" s="18"/>
      <c r="I536" s="1"/>
      <c r="J536" s="1"/>
      <c r="K536" s="46"/>
      <c r="L536" s="44"/>
      <c r="M536" s="47"/>
      <c r="N536" s="44"/>
      <c r="O536" s="44"/>
      <c r="P536" s="44"/>
      <c r="Q536" s="44"/>
      <c r="R536" s="44"/>
      <c r="S536" s="47"/>
      <c r="T536" s="44"/>
      <c r="U536" s="44"/>
      <c r="V536" s="44"/>
      <c r="W536" s="1"/>
      <c r="X536" s="1"/>
      <c r="Y536" s="1"/>
      <c r="Z536" s="1"/>
    </row>
    <row r="537" spans="1:26" ht="20" customHeight="1" x14ac:dyDescent="0.15">
      <c r="A537" s="1"/>
      <c r="B537" s="1"/>
      <c r="C537" s="46"/>
      <c r="D537" s="1"/>
      <c r="E537" s="1"/>
      <c r="F537" s="18"/>
      <c r="G537" s="18"/>
      <c r="H537" s="18"/>
      <c r="I537" s="1"/>
      <c r="J537" s="1"/>
      <c r="K537" s="46"/>
      <c r="L537" s="44"/>
      <c r="M537" s="47"/>
      <c r="N537" s="44"/>
      <c r="O537" s="44"/>
      <c r="P537" s="44"/>
      <c r="Q537" s="44"/>
      <c r="R537" s="44"/>
      <c r="S537" s="47"/>
      <c r="T537" s="44"/>
      <c r="U537" s="44"/>
      <c r="V537" s="44"/>
      <c r="W537" s="1"/>
      <c r="X537" s="1"/>
      <c r="Y537" s="1"/>
      <c r="Z537" s="1"/>
    </row>
    <row r="538" spans="1:26" ht="20" customHeight="1" x14ac:dyDescent="0.15">
      <c r="A538" s="1"/>
      <c r="B538" s="1"/>
      <c r="C538" s="46"/>
      <c r="D538" s="1"/>
      <c r="E538" s="1"/>
      <c r="F538" s="18"/>
      <c r="G538" s="18"/>
      <c r="H538" s="18"/>
      <c r="I538" s="1"/>
      <c r="J538" s="1"/>
      <c r="K538" s="46"/>
      <c r="L538" s="44"/>
      <c r="M538" s="47"/>
      <c r="N538" s="44"/>
      <c r="O538" s="44"/>
      <c r="P538" s="44"/>
      <c r="Q538" s="44"/>
      <c r="R538" s="44"/>
      <c r="S538" s="47"/>
      <c r="T538" s="44"/>
      <c r="U538" s="44"/>
      <c r="V538" s="44"/>
      <c r="W538" s="1"/>
      <c r="X538" s="1"/>
      <c r="Y538" s="1"/>
      <c r="Z538" s="1"/>
    </row>
    <row r="539" spans="1:26" ht="20" customHeight="1" x14ac:dyDescent="0.15">
      <c r="A539" s="1"/>
      <c r="B539" s="1"/>
      <c r="C539" s="46"/>
      <c r="D539" s="1"/>
      <c r="E539" s="1"/>
      <c r="F539" s="18"/>
      <c r="G539" s="18"/>
      <c r="H539" s="18"/>
      <c r="I539" s="1"/>
      <c r="J539" s="1"/>
      <c r="K539" s="46"/>
      <c r="L539" s="44"/>
      <c r="M539" s="47"/>
      <c r="N539" s="44"/>
      <c r="O539" s="44"/>
      <c r="P539" s="44"/>
      <c r="Q539" s="44"/>
      <c r="R539" s="44"/>
      <c r="S539" s="47"/>
      <c r="T539" s="44"/>
      <c r="U539" s="44"/>
      <c r="V539" s="44"/>
      <c r="W539" s="1"/>
      <c r="X539" s="1"/>
      <c r="Y539" s="1"/>
      <c r="Z539" s="1"/>
    </row>
    <row r="540" spans="1:26" ht="20" customHeight="1" x14ac:dyDescent="0.15">
      <c r="A540" s="1"/>
      <c r="B540" s="1"/>
      <c r="C540" s="46"/>
      <c r="D540" s="1"/>
      <c r="E540" s="1"/>
      <c r="F540" s="18"/>
      <c r="G540" s="18"/>
      <c r="H540" s="18"/>
      <c r="I540" s="1"/>
      <c r="J540" s="1"/>
      <c r="K540" s="46"/>
      <c r="L540" s="44"/>
      <c r="M540" s="47"/>
      <c r="N540" s="44"/>
      <c r="O540" s="44"/>
      <c r="P540" s="44"/>
      <c r="Q540" s="44"/>
      <c r="R540" s="44"/>
      <c r="S540" s="47"/>
      <c r="T540" s="44"/>
      <c r="U540" s="44"/>
      <c r="V540" s="44"/>
      <c r="W540" s="1"/>
      <c r="X540" s="1"/>
      <c r="Y540" s="1"/>
      <c r="Z540" s="1"/>
    </row>
    <row r="541" spans="1:26" ht="20" customHeight="1" x14ac:dyDescent="0.15">
      <c r="A541" s="1"/>
      <c r="B541" s="1"/>
      <c r="C541" s="46"/>
      <c r="D541" s="1"/>
      <c r="E541" s="1"/>
      <c r="F541" s="18"/>
      <c r="G541" s="18"/>
      <c r="H541" s="18"/>
      <c r="I541" s="1"/>
      <c r="J541" s="1"/>
      <c r="K541" s="46"/>
      <c r="L541" s="44"/>
      <c r="M541" s="47"/>
      <c r="N541" s="44"/>
      <c r="O541" s="44"/>
      <c r="P541" s="44"/>
      <c r="Q541" s="44"/>
      <c r="R541" s="44"/>
      <c r="S541" s="47"/>
      <c r="T541" s="44"/>
      <c r="U541" s="44"/>
      <c r="V541" s="44"/>
      <c r="W541" s="1"/>
      <c r="X541" s="1"/>
      <c r="Y541" s="1"/>
      <c r="Z541" s="1"/>
    </row>
    <row r="542" spans="1:26" ht="20" customHeight="1" x14ac:dyDescent="0.15">
      <c r="A542" s="1"/>
      <c r="B542" s="1"/>
      <c r="C542" s="46"/>
      <c r="D542" s="1"/>
      <c r="E542" s="1"/>
      <c r="F542" s="18"/>
      <c r="G542" s="18"/>
      <c r="H542" s="18"/>
      <c r="I542" s="1"/>
      <c r="J542" s="1"/>
      <c r="K542" s="46"/>
      <c r="L542" s="44"/>
      <c r="M542" s="47"/>
      <c r="N542" s="44"/>
      <c r="O542" s="44"/>
      <c r="P542" s="44"/>
      <c r="Q542" s="44"/>
      <c r="R542" s="44"/>
      <c r="S542" s="47"/>
      <c r="T542" s="44"/>
      <c r="U542" s="44"/>
      <c r="V542" s="44"/>
      <c r="W542" s="1"/>
      <c r="X542" s="1"/>
      <c r="Y542" s="1"/>
      <c r="Z542" s="1"/>
    </row>
    <row r="543" spans="1:26" ht="20" customHeight="1" x14ac:dyDescent="0.15">
      <c r="A543" s="1"/>
      <c r="B543" s="1"/>
      <c r="C543" s="46"/>
      <c r="D543" s="1"/>
      <c r="E543" s="1"/>
      <c r="F543" s="18"/>
      <c r="G543" s="18"/>
      <c r="H543" s="18"/>
      <c r="I543" s="1"/>
      <c r="J543" s="1"/>
      <c r="K543" s="46"/>
      <c r="L543" s="44"/>
      <c r="M543" s="47"/>
      <c r="N543" s="44"/>
      <c r="O543" s="44"/>
      <c r="P543" s="44"/>
      <c r="Q543" s="44"/>
      <c r="R543" s="44"/>
      <c r="S543" s="47"/>
      <c r="T543" s="44"/>
      <c r="U543" s="44"/>
      <c r="V543" s="44"/>
      <c r="W543" s="1"/>
      <c r="X543" s="1"/>
      <c r="Y543" s="1"/>
      <c r="Z543" s="1"/>
    </row>
    <row r="544" spans="1:26" ht="20" customHeight="1" x14ac:dyDescent="0.15">
      <c r="A544" s="1"/>
      <c r="B544" s="1"/>
      <c r="C544" s="46"/>
      <c r="D544" s="1"/>
      <c r="E544" s="1"/>
      <c r="F544" s="18"/>
      <c r="G544" s="18"/>
      <c r="H544" s="18"/>
      <c r="I544" s="1"/>
      <c r="J544" s="1"/>
      <c r="K544" s="46"/>
      <c r="L544" s="44"/>
      <c r="M544" s="47"/>
      <c r="N544" s="44"/>
      <c r="O544" s="44"/>
      <c r="P544" s="44"/>
      <c r="Q544" s="44"/>
      <c r="R544" s="44"/>
      <c r="S544" s="47"/>
      <c r="T544" s="44"/>
      <c r="U544" s="44"/>
      <c r="V544" s="44"/>
      <c r="W544" s="1"/>
      <c r="X544" s="1"/>
      <c r="Y544" s="1"/>
      <c r="Z544" s="1"/>
    </row>
    <row r="545" spans="1:26" ht="20" customHeight="1" x14ac:dyDescent="0.15">
      <c r="A545" s="1"/>
      <c r="B545" s="1"/>
      <c r="C545" s="46"/>
      <c r="D545" s="1"/>
      <c r="E545" s="1"/>
      <c r="F545" s="18"/>
      <c r="G545" s="18"/>
      <c r="H545" s="18"/>
      <c r="I545" s="1"/>
      <c r="J545" s="1"/>
      <c r="K545" s="46"/>
      <c r="L545" s="44"/>
      <c r="M545" s="47"/>
      <c r="N545" s="44"/>
      <c r="O545" s="44"/>
      <c r="P545" s="44"/>
      <c r="Q545" s="44"/>
      <c r="R545" s="44"/>
      <c r="S545" s="47"/>
      <c r="T545" s="44"/>
      <c r="U545" s="44"/>
      <c r="V545" s="44"/>
      <c r="W545" s="1"/>
      <c r="X545" s="1"/>
      <c r="Y545" s="1"/>
      <c r="Z545" s="1"/>
    </row>
    <row r="546" spans="1:26" ht="20" customHeight="1" x14ac:dyDescent="0.15">
      <c r="A546" s="1"/>
      <c r="B546" s="1"/>
      <c r="C546" s="46"/>
      <c r="D546" s="1"/>
      <c r="E546" s="1"/>
      <c r="F546" s="18"/>
      <c r="G546" s="18"/>
      <c r="H546" s="18"/>
      <c r="I546" s="1"/>
      <c r="J546" s="1"/>
      <c r="K546" s="46"/>
      <c r="L546" s="44"/>
      <c r="M546" s="47"/>
      <c r="N546" s="44"/>
      <c r="O546" s="44"/>
      <c r="P546" s="44"/>
      <c r="Q546" s="44"/>
      <c r="R546" s="44"/>
      <c r="S546" s="47"/>
      <c r="T546" s="44"/>
      <c r="U546" s="44"/>
      <c r="V546" s="44"/>
      <c r="W546" s="1"/>
      <c r="X546" s="1"/>
      <c r="Y546" s="1"/>
      <c r="Z546" s="1"/>
    </row>
    <row r="547" spans="1:26" ht="20" customHeight="1" x14ac:dyDescent="0.15">
      <c r="A547" s="1"/>
      <c r="B547" s="1"/>
      <c r="C547" s="46"/>
      <c r="D547" s="1"/>
      <c r="E547" s="1"/>
      <c r="F547" s="18"/>
      <c r="G547" s="18"/>
      <c r="H547" s="18"/>
      <c r="I547" s="1"/>
      <c r="J547" s="1"/>
      <c r="K547" s="46"/>
      <c r="L547" s="44"/>
      <c r="M547" s="47"/>
      <c r="N547" s="44"/>
      <c r="O547" s="44"/>
      <c r="P547" s="44"/>
      <c r="Q547" s="44"/>
      <c r="R547" s="44"/>
      <c r="S547" s="47"/>
      <c r="T547" s="44"/>
      <c r="U547" s="44"/>
      <c r="V547" s="44"/>
      <c r="W547" s="1"/>
      <c r="X547" s="1"/>
      <c r="Y547" s="1"/>
      <c r="Z547" s="1"/>
    </row>
    <row r="548" spans="1:26" ht="20" customHeight="1" x14ac:dyDescent="0.15">
      <c r="A548" s="1"/>
      <c r="B548" s="1"/>
      <c r="C548" s="46"/>
      <c r="D548" s="1"/>
      <c r="E548" s="1"/>
      <c r="F548" s="18"/>
      <c r="G548" s="18"/>
      <c r="H548" s="18"/>
      <c r="I548" s="1"/>
      <c r="J548" s="1"/>
      <c r="K548" s="46"/>
      <c r="L548" s="44"/>
      <c r="M548" s="47"/>
      <c r="N548" s="44"/>
      <c r="O548" s="44"/>
      <c r="P548" s="44"/>
      <c r="Q548" s="44"/>
      <c r="R548" s="44"/>
      <c r="S548" s="47"/>
      <c r="T548" s="44"/>
      <c r="U548" s="44"/>
      <c r="V548" s="44"/>
      <c r="W548" s="1"/>
      <c r="X548" s="1"/>
      <c r="Y548" s="1"/>
      <c r="Z548" s="1"/>
    </row>
    <row r="549" spans="1:26" ht="20" customHeight="1" x14ac:dyDescent="0.15">
      <c r="A549" s="1"/>
      <c r="B549" s="1"/>
      <c r="C549" s="46"/>
      <c r="D549" s="1"/>
      <c r="E549" s="1"/>
      <c r="F549" s="18"/>
      <c r="G549" s="18"/>
      <c r="H549" s="18"/>
      <c r="I549" s="1"/>
      <c r="J549" s="1"/>
      <c r="K549" s="46"/>
      <c r="L549" s="44"/>
      <c r="M549" s="47"/>
      <c r="N549" s="44"/>
      <c r="O549" s="44"/>
      <c r="P549" s="44"/>
      <c r="Q549" s="44"/>
      <c r="R549" s="44"/>
      <c r="S549" s="47"/>
      <c r="T549" s="44"/>
      <c r="U549" s="44"/>
      <c r="V549" s="44"/>
      <c r="W549" s="1"/>
      <c r="X549" s="1"/>
      <c r="Y549" s="1"/>
      <c r="Z549" s="1"/>
    </row>
    <row r="550" spans="1:26" ht="20" customHeight="1" x14ac:dyDescent="0.15">
      <c r="A550" s="1"/>
      <c r="B550" s="1"/>
      <c r="C550" s="46"/>
      <c r="D550" s="1"/>
      <c r="E550" s="1"/>
      <c r="F550" s="18"/>
      <c r="G550" s="18"/>
      <c r="H550" s="18"/>
      <c r="I550" s="1"/>
      <c r="J550" s="1"/>
      <c r="K550" s="46"/>
      <c r="L550" s="44"/>
      <c r="M550" s="47"/>
      <c r="N550" s="44"/>
      <c r="O550" s="44"/>
      <c r="P550" s="44"/>
      <c r="Q550" s="44"/>
      <c r="R550" s="44"/>
      <c r="S550" s="47"/>
      <c r="T550" s="44"/>
      <c r="U550" s="44"/>
      <c r="V550" s="44"/>
      <c r="W550" s="1"/>
      <c r="X550" s="1"/>
      <c r="Y550" s="1"/>
      <c r="Z550" s="1"/>
    </row>
    <row r="551" spans="1:26" ht="20" customHeight="1" x14ac:dyDescent="0.15">
      <c r="A551" s="1"/>
      <c r="B551" s="1"/>
      <c r="C551" s="46"/>
      <c r="D551" s="1"/>
      <c r="E551" s="1"/>
      <c r="F551" s="18"/>
      <c r="G551" s="18"/>
      <c r="H551" s="18"/>
      <c r="I551" s="1"/>
      <c r="J551" s="1"/>
      <c r="K551" s="46"/>
      <c r="L551" s="44"/>
      <c r="M551" s="47"/>
      <c r="N551" s="44"/>
      <c r="O551" s="44"/>
      <c r="P551" s="44"/>
      <c r="Q551" s="44"/>
      <c r="R551" s="44"/>
      <c r="S551" s="47"/>
      <c r="T551" s="44"/>
      <c r="U551" s="44"/>
      <c r="V551" s="44"/>
      <c r="W551" s="1"/>
      <c r="X551" s="1"/>
      <c r="Y551" s="1"/>
      <c r="Z551" s="1"/>
    </row>
    <row r="552" spans="1:26" ht="20" customHeight="1" x14ac:dyDescent="0.15">
      <c r="A552" s="1"/>
      <c r="B552" s="1"/>
      <c r="C552" s="46"/>
      <c r="D552" s="1"/>
      <c r="E552" s="1"/>
      <c r="F552" s="18"/>
      <c r="G552" s="18"/>
      <c r="H552" s="18"/>
      <c r="I552" s="1"/>
      <c r="J552" s="1"/>
      <c r="K552" s="46"/>
      <c r="L552" s="44"/>
      <c r="M552" s="47"/>
      <c r="N552" s="44"/>
      <c r="O552" s="44"/>
      <c r="P552" s="44"/>
      <c r="Q552" s="44"/>
      <c r="R552" s="44"/>
      <c r="S552" s="47"/>
      <c r="T552" s="44"/>
      <c r="U552" s="44"/>
      <c r="V552" s="44"/>
      <c r="W552" s="1"/>
      <c r="X552" s="1"/>
      <c r="Y552" s="1"/>
      <c r="Z552" s="1"/>
    </row>
    <row r="553" spans="1:26" ht="20" customHeight="1" x14ac:dyDescent="0.15">
      <c r="A553" s="1"/>
      <c r="B553" s="1"/>
      <c r="C553" s="46"/>
      <c r="D553" s="1"/>
      <c r="E553" s="1"/>
      <c r="F553" s="18"/>
      <c r="G553" s="18"/>
      <c r="H553" s="18"/>
      <c r="I553" s="1"/>
      <c r="J553" s="1"/>
      <c r="K553" s="46"/>
      <c r="L553" s="44"/>
      <c r="M553" s="47"/>
      <c r="N553" s="44"/>
      <c r="O553" s="44"/>
      <c r="P553" s="44"/>
      <c r="Q553" s="44"/>
      <c r="R553" s="44"/>
      <c r="S553" s="47"/>
      <c r="T553" s="44"/>
      <c r="U553" s="44"/>
      <c r="V553" s="44"/>
      <c r="W553" s="1"/>
      <c r="X553" s="1"/>
      <c r="Y553" s="1"/>
      <c r="Z553" s="1"/>
    </row>
    <row r="554" spans="1:26" ht="20" customHeight="1" x14ac:dyDescent="0.15">
      <c r="A554" s="1"/>
      <c r="B554" s="1"/>
      <c r="C554" s="46"/>
      <c r="D554" s="1"/>
      <c r="E554" s="1"/>
      <c r="F554" s="18"/>
      <c r="G554" s="18"/>
      <c r="H554" s="18"/>
      <c r="I554" s="1"/>
      <c r="J554" s="1"/>
      <c r="K554" s="46"/>
      <c r="L554" s="44"/>
      <c r="M554" s="47"/>
      <c r="N554" s="44"/>
      <c r="O554" s="44"/>
      <c r="P554" s="44"/>
      <c r="Q554" s="44"/>
      <c r="R554" s="44"/>
      <c r="S554" s="47"/>
      <c r="T554" s="44"/>
      <c r="U554" s="44"/>
      <c r="V554" s="44"/>
      <c r="W554" s="1"/>
      <c r="X554" s="1"/>
      <c r="Y554" s="1"/>
      <c r="Z554" s="1"/>
    </row>
    <row r="555" spans="1:26" ht="20" customHeight="1" x14ac:dyDescent="0.15">
      <c r="A555" s="1"/>
      <c r="B555" s="1"/>
      <c r="C555" s="46"/>
      <c r="D555" s="1"/>
      <c r="E555" s="1"/>
      <c r="F555" s="18"/>
      <c r="G555" s="18"/>
      <c r="H555" s="18"/>
      <c r="I555" s="1"/>
      <c r="J555" s="1"/>
      <c r="K555" s="46"/>
      <c r="L555" s="44"/>
      <c r="M555" s="47"/>
      <c r="N555" s="44"/>
      <c r="O555" s="44"/>
      <c r="P555" s="44"/>
      <c r="Q555" s="44"/>
      <c r="R555" s="44"/>
      <c r="S555" s="47"/>
      <c r="T555" s="44"/>
      <c r="U555" s="44"/>
      <c r="V555" s="44"/>
      <c r="W555" s="1"/>
      <c r="X555" s="1"/>
      <c r="Y555" s="1"/>
      <c r="Z555" s="1"/>
    </row>
    <row r="556" spans="1:26" ht="20" customHeight="1" x14ac:dyDescent="0.15">
      <c r="A556" s="1"/>
      <c r="B556" s="1"/>
      <c r="C556" s="46"/>
      <c r="D556" s="1"/>
      <c r="E556" s="1"/>
      <c r="F556" s="18"/>
      <c r="G556" s="18"/>
      <c r="H556" s="18"/>
      <c r="I556" s="1"/>
      <c r="J556" s="1"/>
      <c r="K556" s="46"/>
      <c r="L556" s="44"/>
      <c r="M556" s="47"/>
      <c r="N556" s="44"/>
      <c r="O556" s="44"/>
      <c r="P556" s="44"/>
      <c r="Q556" s="44"/>
      <c r="R556" s="44"/>
      <c r="S556" s="47"/>
      <c r="T556" s="44"/>
      <c r="U556" s="44"/>
      <c r="V556" s="44"/>
      <c r="W556" s="1"/>
      <c r="X556" s="1"/>
      <c r="Y556" s="1"/>
      <c r="Z556" s="1"/>
    </row>
    <row r="557" spans="1:26" ht="20" customHeight="1" x14ac:dyDescent="0.15">
      <c r="A557" s="1"/>
      <c r="B557" s="1"/>
      <c r="C557" s="46"/>
      <c r="D557" s="1"/>
      <c r="E557" s="1"/>
      <c r="F557" s="18"/>
      <c r="G557" s="18"/>
      <c r="H557" s="18"/>
      <c r="I557" s="1"/>
      <c r="J557" s="1"/>
      <c r="K557" s="46"/>
      <c r="L557" s="44"/>
      <c r="M557" s="47"/>
      <c r="N557" s="44"/>
      <c r="O557" s="44"/>
      <c r="P557" s="44"/>
      <c r="Q557" s="44"/>
      <c r="R557" s="44"/>
      <c r="S557" s="47"/>
      <c r="T557" s="44"/>
      <c r="U557" s="44"/>
      <c r="V557" s="44"/>
      <c r="W557" s="1"/>
      <c r="X557" s="1"/>
      <c r="Y557" s="1"/>
      <c r="Z557" s="1"/>
    </row>
    <row r="558" spans="1:26" ht="20" customHeight="1" x14ac:dyDescent="0.15">
      <c r="A558" s="1"/>
      <c r="B558" s="1"/>
      <c r="C558" s="46"/>
      <c r="D558" s="1"/>
      <c r="E558" s="1"/>
      <c r="F558" s="18"/>
      <c r="G558" s="18"/>
      <c r="H558" s="18"/>
      <c r="I558" s="1"/>
      <c r="J558" s="1"/>
      <c r="K558" s="46"/>
      <c r="L558" s="44"/>
      <c r="M558" s="47"/>
      <c r="N558" s="44"/>
      <c r="O558" s="44"/>
      <c r="P558" s="44"/>
      <c r="Q558" s="44"/>
      <c r="R558" s="44"/>
      <c r="S558" s="47"/>
      <c r="T558" s="44"/>
      <c r="U558" s="44"/>
      <c r="V558" s="44"/>
      <c r="W558" s="1"/>
      <c r="X558" s="1"/>
      <c r="Y558" s="1"/>
      <c r="Z558" s="1"/>
    </row>
    <row r="559" spans="1:26" ht="20" customHeight="1" x14ac:dyDescent="0.15">
      <c r="A559" s="1"/>
      <c r="B559" s="1"/>
      <c r="C559" s="46"/>
      <c r="D559" s="1"/>
      <c r="E559" s="1"/>
      <c r="F559" s="18"/>
      <c r="G559" s="18"/>
      <c r="H559" s="18"/>
      <c r="I559" s="1"/>
      <c r="J559" s="1"/>
      <c r="K559" s="46"/>
      <c r="L559" s="44"/>
      <c r="M559" s="47"/>
      <c r="N559" s="44"/>
      <c r="O559" s="44"/>
      <c r="P559" s="44"/>
      <c r="Q559" s="44"/>
      <c r="R559" s="44"/>
      <c r="S559" s="47"/>
      <c r="T559" s="44"/>
      <c r="U559" s="44"/>
      <c r="V559" s="44"/>
      <c r="W559" s="1"/>
      <c r="X559" s="1"/>
      <c r="Y559" s="1"/>
      <c r="Z559" s="1"/>
    </row>
    <row r="560" spans="1:26" ht="20" customHeight="1" x14ac:dyDescent="0.15">
      <c r="A560" s="1"/>
      <c r="B560" s="1"/>
      <c r="C560" s="46"/>
      <c r="D560" s="1"/>
      <c r="E560" s="1"/>
      <c r="F560" s="18"/>
      <c r="G560" s="18"/>
      <c r="H560" s="18"/>
      <c r="I560" s="1"/>
      <c r="J560" s="1"/>
      <c r="K560" s="46"/>
      <c r="L560" s="44"/>
      <c r="M560" s="47"/>
      <c r="N560" s="44"/>
      <c r="O560" s="44"/>
      <c r="P560" s="44"/>
      <c r="Q560" s="44"/>
      <c r="R560" s="44"/>
      <c r="S560" s="47"/>
      <c r="T560" s="44"/>
      <c r="U560" s="44"/>
      <c r="V560" s="44"/>
      <c r="W560" s="1"/>
      <c r="X560" s="1"/>
      <c r="Y560" s="1"/>
      <c r="Z560" s="1"/>
    </row>
    <row r="561" spans="1:26" ht="20" customHeight="1" x14ac:dyDescent="0.15">
      <c r="A561" s="1"/>
      <c r="B561" s="1"/>
      <c r="C561" s="46"/>
      <c r="D561" s="1"/>
      <c r="E561" s="1"/>
      <c r="F561" s="18"/>
      <c r="G561" s="18"/>
      <c r="H561" s="18"/>
      <c r="I561" s="1"/>
      <c r="J561" s="1"/>
      <c r="K561" s="46"/>
      <c r="L561" s="44"/>
      <c r="M561" s="47"/>
      <c r="N561" s="44"/>
      <c r="O561" s="44"/>
      <c r="P561" s="44"/>
      <c r="Q561" s="44"/>
      <c r="R561" s="44"/>
      <c r="S561" s="47"/>
      <c r="T561" s="44"/>
      <c r="U561" s="44"/>
      <c r="V561" s="44"/>
      <c r="W561" s="1"/>
      <c r="X561" s="1"/>
      <c r="Y561" s="1"/>
      <c r="Z561" s="1"/>
    </row>
    <row r="562" spans="1:26" ht="20" customHeight="1" x14ac:dyDescent="0.15">
      <c r="A562" s="1"/>
      <c r="B562" s="1"/>
      <c r="C562" s="46"/>
      <c r="D562" s="1"/>
      <c r="E562" s="1"/>
      <c r="F562" s="18"/>
      <c r="G562" s="18"/>
      <c r="H562" s="18"/>
      <c r="I562" s="1"/>
      <c r="J562" s="1"/>
      <c r="K562" s="46"/>
      <c r="L562" s="44"/>
      <c r="M562" s="47"/>
      <c r="N562" s="44"/>
      <c r="O562" s="44"/>
      <c r="P562" s="44"/>
      <c r="Q562" s="44"/>
      <c r="R562" s="44"/>
      <c r="S562" s="47"/>
      <c r="T562" s="44"/>
      <c r="U562" s="44"/>
      <c r="V562" s="44"/>
      <c r="W562" s="1"/>
      <c r="X562" s="1"/>
      <c r="Y562" s="1"/>
      <c r="Z562" s="1"/>
    </row>
    <row r="563" spans="1:26" ht="20" customHeight="1" x14ac:dyDescent="0.15">
      <c r="A563" s="1"/>
      <c r="B563" s="1"/>
      <c r="C563" s="46"/>
      <c r="D563" s="1"/>
      <c r="E563" s="1"/>
      <c r="F563" s="18"/>
      <c r="G563" s="18"/>
      <c r="H563" s="18"/>
      <c r="I563" s="1"/>
      <c r="J563" s="1"/>
      <c r="K563" s="46"/>
      <c r="L563" s="44"/>
      <c r="M563" s="47"/>
      <c r="N563" s="44"/>
      <c r="O563" s="44"/>
      <c r="P563" s="44"/>
      <c r="Q563" s="44"/>
      <c r="R563" s="44"/>
      <c r="S563" s="47"/>
      <c r="T563" s="44"/>
      <c r="U563" s="44"/>
      <c r="V563" s="44"/>
      <c r="W563" s="1"/>
      <c r="X563" s="1"/>
      <c r="Y563" s="1"/>
      <c r="Z563" s="1"/>
    </row>
    <row r="564" spans="1:26" ht="20" customHeight="1" x14ac:dyDescent="0.15">
      <c r="A564" s="1"/>
      <c r="B564" s="1"/>
      <c r="C564" s="46"/>
      <c r="D564" s="1"/>
      <c r="E564" s="1"/>
      <c r="F564" s="18"/>
      <c r="G564" s="18"/>
      <c r="H564" s="18"/>
      <c r="I564" s="1"/>
      <c r="J564" s="1"/>
      <c r="K564" s="46"/>
      <c r="L564" s="44"/>
      <c r="M564" s="47"/>
      <c r="N564" s="44"/>
      <c r="O564" s="44"/>
      <c r="P564" s="44"/>
      <c r="Q564" s="44"/>
      <c r="R564" s="44"/>
      <c r="S564" s="47"/>
      <c r="T564" s="44"/>
      <c r="U564" s="44"/>
      <c r="V564" s="44"/>
      <c r="W564" s="1"/>
      <c r="X564" s="1"/>
      <c r="Y564" s="1"/>
      <c r="Z564" s="1"/>
    </row>
    <row r="565" spans="1:26" ht="20" customHeight="1" x14ac:dyDescent="0.15">
      <c r="A565" s="1"/>
      <c r="B565" s="1"/>
      <c r="C565" s="46"/>
      <c r="D565" s="1"/>
      <c r="E565" s="1"/>
      <c r="F565" s="18"/>
      <c r="G565" s="18"/>
      <c r="H565" s="18"/>
      <c r="I565" s="1"/>
      <c r="J565" s="1"/>
      <c r="K565" s="46"/>
      <c r="L565" s="44"/>
      <c r="M565" s="47"/>
      <c r="N565" s="44"/>
      <c r="O565" s="44"/>
      <c r="P565" s="44"/>
      <c r="Q565" s="44"/>
      <c r="R565" s="44"/>
      <c r="S565" s="47"/>
      <c r="T565" s="44"/>
      <c r="U565" s="44"/>
      <c r="V565" s="44"/>
      <c r="W565" s="1"/>
      <c r="X565" s="1"/>
      <c r="Y565" s="1"/>
      <c r="Z565" s="1"/>
    </row>
    <row r="566" spans="1:26" ht="20" customHeight="1" x14ac:dyDescent="0.15">
      <c r="A566" s="1"/>
      <c r="B566" s="1"/>
      <c r="C566" s="46"/>
      <c r="D566" s="1"/>
      <c r="E566" s="1"/>
      <c r="F566" s="18"/>
      <c r="G566" s="18"/>
      <c r="H566" s="18"/>
      <c r="I566" s="1"/>
      <c r="J566" s="1"/>
      <c r="K566" s="46"/>
      <c r="L566" s="44"/>
      <c r="M566" s="47"/>
      <c r="N566" s="44"/>
      <c r="O566" s="44"/>
      <c r="P566" s="44"/>
      <c r="Q566" s="44"/>
      <c r="R566" s="44"/>
      <c r="S566" s="47"/>
      <c r="T566" s="44"/>
      <c r="U566" s="44"/>
      <c r="V566" s="44"/>
      <c r="W566" s="1"/>
      <c r="X566" s="1"/>
      <c r="Y566" s="1"/>
      <c r="Z566" s="1"/>
    </row>
    <row r="567" spans="1:26" ht="20" customHeight="1" x14ac:dyDescent="0.15">
      <c r="A567" s="1"/>
      <c r="B567" s="1"/>
      <c r="C567" s="46"/>
      <c r="D567" s="1"/>
      <c r="E567" s="1"/>
      <c r="F567" s="18"/>
      <c r="G567" s="18"/>
      <c r="H567" s="18"/>
      <c r="I567" s="1"/>
      <c r="J567" s="1"/>
      <c r="K567" s="46"/>
      <c r="L567" s="44"/>
      <c r="M567" s="47"/>
      <c r="N567" s="44"/>
      <c r="O567" s="44"/>
      <c r="P567" s="44"/>
      <c r="Q567" s="44"/>
      <c r="R567" s="44"/>
      <c r="S567" s="47"/>
      <c r="T567" s="44"/>
      <c r="U567" s="44"/>
      <c r="V567" s="44"/>
      <c r="W567" s="1"/>
      <c r="X567" s="1"/>
      <c r="Y567" s="1"/>
      <c r="Z567" s="1"/>
    </row>
    <row r="568" spans="1:26" ht="20" customHeight="1" x14ac:dyDescent="0.15">
      <c r="A568" s="1"/>
      <c r="B568" s="1"/>
      <c r="C568" s="46"/>
      <c r="D568" s="1"/>
      <c r="E568" s="1"/>
      <c r="F568" s="18"/>
      <c r="G568" s="18"/>
      <c r="H568" s="18"/>
      <c r="I568" s="1"/>
      <c r="J568" s="1"/>
      <c r="K568" s="46"/>
      <c r="L568" s="44"/>
      <c r="M568" s="47"/>
      <c r="N568" s="44"/>
      <c r="O568" s="44"/>
      <c r="P568" s="44"/>
      <c r="Q568" s="44"/>
      <c r="R568" s="44"/>
      <c r="S568" s="47"/>
      <c r="T568" s="44"/>
      <c r="U568" s="44"/>
      <c r="V568" s="44"/>
      <c r="W568" s="1"/>
      <c r="X568" s="1"/>
      <c r="Y568" s="1"/>
      <c r="Z568" s="1"/>
    </row>
    <row r="569" spans="1:26" ht="20" customHeight="1" x14ac:dyDescent="0.15">
      <c r="A569" s="1"/>
      <c r="B569" s="1"/>
      <c r="C569" s="46"/>
      <c r="D569" s="1"/>
      <c r="E569" s="1"/>
      <c r="F569" s="18"/>
      <c r="G569" s="18"/>
      <c r="H569" s="18"/>
      <c r="I569" s="1"/>
      <c r="J569" s="1"/>
      <c r="K569" s="46"/>
      <c r="L569" s="44"/>
      <c r="M569" s="47"/>
      <c r="N569" s="44"/>
      <c r="O569" s="44"/>
      <c r="P569" s="44"/>
      <c r="Q569" s="44"/>
      <c r="R569" s="44"/>
      <c r="S569" s="47"/>
      <c r="T569" s="44"/>
      <c r="U569" s="44"/>
      <c r="V569" s="44"/>
      <c r="W569" s="1"/>
      <c r="X569" s="1"/>
      <c r="Y569" s="1"/>
      <c r="Z569" s="1"/>
    </row>
    <row r="570" spans="1:26" ht="20" customHeight="1" x14ac:dyDescent="0.15">
      <c r="A570" s="1"/>
      <c r="B570" s="1"/>
      <c r="C570" s="46"/>
      <c r="D570" s="1"/>
      <c r="E570" s="1"/>
      <c r="F570" s="18"/>
      <c r="G570" s="18"/>
      <c r="H570" s="18"/>
      <c r="I570" s="1"/>
      <c r="J570" s="1"/>
      <c r="K570" s="46"/>
      <c r="L570" s="44"/>
      <c r="M570" s="47"/>
      <c r="N570" s="44"/>
      <c r="O570" s="44"/>
      <c r="P570" s="44"/>
      <c r="Q570" s="44"/>
      <c r="R570" s="44"/>
      <c r="S570" s="47"/>
      <c r="T570" s="44"/>
      <c r="U570" s="44"/>
      <c r="V570" s="44"/>
      <c r="W570" s="1"/>
      <c r="X570" s="1"/>
      <c r="Y570" s="1"/>
      <c r="Z570" s="1"/>
    </row>
    <row r="571" spans="1:26" ht="20" customHeight="1" x14ac:dyDescent="0.15">
      <c r="A571" s="1"/>
      <c r="B571" s="1"/>
      <c r="C571" s="46"/>
      <c r="D571" s="1"/>
      <c r="E571" s="1"/>
      <c r="F571" s="18"/>
      <c r="G571" s="18"/>
      <c r="H571" s="18"/>
      <c r="I571" s="1"/>
      <c r="J571" s="1"/>
      <c r="K571" s="46"/>
      <c r="L571" s="44"/>
      <c r="M571" s="47"/>
      <c r="N571" s="44"/>
      <c r="O571" s="44"/>
      <c r="P571" s="44"/>
      <c r="Q571" s="44"/>
      <c r="R571" s="44"/>
      <c r="S571" s="47"/>
      <c r="T571" s="44"/>
      <c r="U571" s="44"/>
      <c r="V571" s="44"/>
      <c r="W571" s="1"/>
      <c r="X571" s="1"/>
      <c r="Y571" s="1"/>
      <c r="Z571" s="1"/>
    </row>
    <row r="572" spans="1:26" ht="20" customHeight="1" x14ac:dyDescent="0.15">
      <c r="A572" s="1"/>
      <c r="B572" s="1"/>
      <c r="C572" s="46"/>
      <c r="D572" s="1"/>
      <c r="E572" s="1"/>
      <c r="F572" s="18"/>
      <c r="G572" s="18"/>
      <c r="H572" s="18"/>
      <c r="I572" s="1"/>
      <c r="J572" s="1"/>
      <c r="K572" s="46"/>
      <c r="L572" s="44"/>
      <c r="M572" s="47"/>
      <c r="N572" s="44"/>
      <c r="O572" s="44"/>
      <c r="P572" s="44"/>
      <c r="Q572" s="44"/>
      <c r="R572" s="44"/>
      <c r="S572" s="47"/>
      <c r="T572" s="44"/>
      <c r="U572" s="44"/>
      <c r="V572" s="44"/>
      <c r="W572" s="1"/>
      <c r="X572" s="1"/>
      <c r="Y572" s="1"/>
      <c r="Z572" s="1"/>
    </row>
    <row r="573" spans="1:26" ht="20" customHeight="1" x14ac:dyDescent="0.15">
      <c r="A573" s="1"/>
      <c r="B573" s="1"/>
      <c r="C573" s="46"/>
      <c r="D573" s="1"/>
      <c r="E573" s="1"/>
      <c r="F573" s="18"/>
      <c r="G573" s="18"/>
      <c r="H573" s="18"/>
      <c r="I573" s="1"/>
      <c r="J573" s="1"/>
      <c r="K573" s="46"/>
      <c r="L573" s="44"/>
      <c r="M573" s="47"/>
      <c r="N573" s="44"/>
      <c r="O573" s="44"/>
      <c r="P573" s="44"/>
      <c r="Q573" s="44"/>
      <c r="R573" s="44"/>
      <c r="S573" s="47"/>
      <c r="T573" s="44"/>
      <c r="U573" s="44"/>
      <c r="V573" s="44"/>
      <c r="W573" s="1"/>
      <c r="X573" s="1"/>
      <c r="Y573" s="1"/>
      <c r="Z573" s="1"/>
    </row>
    <row r="574" spans="1:26" ht="20" customHeight="1" x14ac:dyDescent="0.15">
      <c r="A574" s="1"/>
      <c r="B574" s="1"/>
      <c r="C574" s="46"/>
      <c r="D574" s="1"/>
      <c r="E574" s="1"/>
      <c r="F574" s="18"/>
      <c r="G574" s="18"/>
      <c r="H574" s="18"/>
      <c r="I574" s="1"/>
      <c r="J574" s="1"/>
      <c r="K574" s="46"/>
      <c r="L574" s="44"/>
      <c r="M574" s="47"/>
      <c r="N574" s="44"/>
      <c r="O574" s="44"/>
      <c r="P574" s="44"/>
      <c r="Q574" s="44"/>
      <c r="R574" s="44"/>
      <c r="S574" s="47"/>
      <c r="T574" s="44"/>
      <c r="U574" s="44"/>
      <c r="V574" s="44"/>
      <c r="W574" s="1"/>
      <c r="X574" s="1"/>
      <c r="Y574" s="1"/>
      <c r="Z574" s="1"/>
    </row>
    <row r="575" spans="1:26" ht="20" customHeight="1" x14ac:dyDescent="0.15">
      <c r="A575" s="1"/>
      <c r="B575" s="1"/>
      <c r="C575" s="46"/>
      <c r="D575" s="1"/>
      <c r="E575" s="1"/>
      <c r="F575" s="18"/>
      <c r="G575" s="18"/>
      <c r="H575" s="18"/>
      <c r="I575" s="1"/>
      <c r="J575" s="1"/>
      <c r="K575" s="46"/>
      <c r="L575" s="44"/>
      <c r="M575" s="47"/>
      <c r="N575" s="44"/>
      <c r="O575" s="44"/>
      <c r="P575" s="44"/>
      <c r="Q575" s="44"/>
      <c r="R575" s="44"/>
      <c r="S575" s="47"/>
      <c r="T575" s="44"/>
      <c r="U575" s="44"/>
      <c r="V575" s="44"/>
      <c r="W575" s="1"/>
      <c r="X575" s="1"/>
      <c r="Y575" s="1"/>
      <c r="Z575" s="1"/>
    </row>
    <row r="576" spans="1:26" ht="20" customHeight="1" x14ac:dyDescent="0.15">
      <c r="A576" s="1"/>
      <c r="B576" s="1"/>
      <c r="C576" s="46"/>
      <c r="D576" s="1"/>
      <c r="E576" s="1"/>
      <c r="F576" s="18"/>
      <c r="G576" s="18"/>
      <c r="H576" s="18"/>
      <c r="I576" s="1"/>
      <c r="J576" s="1"/>
      <c r="K576" s="46"/>
      <c r="L576" s="44"/>
      <c r="M576" s="47"/>
      <c r="N576" s="44"/>
      <c r="O576" s="44"/>
      <c r="P576" s="44"/>
      <c r="Q576" s="44"/>
      <c r="R576" s="44"/>
      <c r="S576" s="47"/>
      <c r="T576" s="44"/>
      <c r="U576" s="44"/>
      <c r="V576" s="44"/>
      <c r="W576" s="1"/>
      <c r="X576" s="1"/>
      <c r="Y576" s="1"/>
      <c r="Z576" s="1"/>
    </row>
    <row r="577" spans="1:26" ht="20" customHeight="1" x14ac:dyDescent="0.15">
      <c r="A577" s="1"/>
      <c r="B577" s="1"/>
      <c r="C577" s="46"/>
      <c r="D577" s="1"/>
      <c r="E577" s="1"/>
      <c r="F577" s="18"/>
      <c r="G577" s="18"/>
      <c r="H577" s="18"/>
      <c r="I577" s="1"/>
      <c r="J577" s="1"/>
      <c r="K577" s="46"/>
      <c r="L577" s="44"/>
      <c r="M577" s="47"/>
      <c r="N577" s="44"/>
      <c r="O577" s="44"/>
      <c r="P577" s="44"/>
      <c r="Q577" s="44"/>
      <c r="R577" s="44"/>
      <c r="S577" s="47"/>
      <c r="T577" s="44"/>
      <c r="U577" s="44"/>
      <c r="V577" s="44"/>
      <c r="W577" s="1"/>
      <c r="X577" s="1"/>
      <c r="Y577" s="1"/>
      <c r="Z577" s="1"/>
    </row>
    <row r="578" spans="1:26" ht="20" customHeight="1" x14ac:dyDescent="0.15">
      <c r="A578" s="1"/>
      <c r="B578" s="1"/>
      <c r="C578" s="46"/>
      <c r="D578" s="1"/>
      <c r="E578" s="1"/>
      <c r="F578" s="18"/>
      <c r="G578" s="18"/>
      <c r="H578" s="18"/>
      <c r="I578" s="1"/>
      <c r="J578" s="1"/>
      <c r="K578" s="46"/>
      <c r="L578" s="44"/>
      <c r="M578" s="47"/>
      <c r="N578" s="44"/>
      <c r="O578" s="44"/>
      <c r="P578" s="44"/>
      <c r="Q578" s="44"/>
      <c r="R578" s="44"/>
      <c r="S578" s="47"/>
      <c r="T578" s="44"/>
      <c r="U578" s="44"/>
      <c r="V578" s="44"/>
      <c r="W578" s="1"/>
      <c r="X578" s="1"/>
      <c r="Y578" s="1"/>
      <c r="Z578" s="1"/>
    </row>
    <row r="579" spans="1:26" ht="20" customHeight="1" x14ac:dyDescent="0.15">
      <c r="A579" s="1"/>
      <c r="B579" s="1"/>
      <c r="C579" s="46"/>
      <c r="D579" s="1"/>
      <c r="E579" s="1"/>
      <c r="F579" s="18"/>
      <c r="G579" s="18"/>
      <c r="H579" s="18"/>
      <c r="I579" s="1"/>
      <c r="J579" s="1"/>
      <c r="K579" s="46"/>
      <c r="L579" s="44"/>
      <c r="M579" s="47"/>
      <c r="N579" s="44"/>
      <c r="O579" s="44"/>
      <c r="P579" s="44"/>
      <c r="Q579" s="44"/>
      <c r="R579" s="44"/>
      <c r="S579" s="47"/>
      <c r="T579" s="44"/>
      <c r="U579" s="44"/>
      <c r="V579" s="44"/>
      <c r="W579" s="1"/>
      <c r="X579" s="1"/>
      <c r="Y579" s="1"/>
      <c r="Z579" s="1"/>
    </row>
    <row r="580" spans="1:26" ht="20" customHeight="1" x14ac:dyDescent="0.15">
      <c r="A580" s="1"/>
      <c r="B580" s="1"/>
      <c r="C580" s="46"/>
      <c r="D580" s="1"/>
      <c r="E580" s="1"/>
      <c r="F580" s="18"/>
      <c r="G580" s="18"/>
      <c r="H580" s="18"/>
      <c r="I580" s="1"/>
      <c r="J580" s="1"/>
      <c r="K580" s="46"/>
      <c r="L580" s="44"/>
      <c r="M580" s="47"/>
      <c r="N580" s="44"/>
      <c r="O580" s="44"/>
      <c r="P580" s="44"/>
      <c r="Q580" s="44"/>
      <c r="R580" s="44"/>
      <c r="S580" s="47"/>
      <c r="T580" s="44"/>
      <c r="U580" s="44"/>
      <c r="V580" s="44"/>
      <c r="W580" s="1"/>
      <c r="X580" s="1"/>
      <c r="Y580" s="1"/>
      <c r="Z580" s="1"/>
    </row>
    <row r="581" spans="1:26" ht="20" customHeight="1" x14ac:dyDescent="0.15">
      <c r="A581" s="1"/>
      <c r="B581" s="1"/>
      <c r="C581" s="46"/>
      <c r="D581" s="1"/>
      <c r="E581" s="1"/>
      <c r="F581" s="18"/>
      <c r="G581" s="18"/>
      <c r="H581" s="18"/>
      <c r="I581" s="1"/>
      <c r="J581" s="1"/>
      <c r="K581" s="46"/>
      <c r="L581" s="44"/>
      <c r="M581" s="47"/>
      <c r="N581" s="44"/>
      <c r="O581" s="44"/>
      <c r="P581" s="44"/>
      <c r="Q581" s="44"/>
      <c r="R581" s="44"/>
      <c r="S581" s="47"/>
      <c r="T581" s="44"/>
      <c r="U581" s="44"/>
      <c r="V581" s="44"/>
      <c r="W581" s="1"/>
      <c r="X581" s="1"/>
      <c r="Y581" s="1"/>
      <c r="Z581" s="1"/>
    </row>
    <row r="582" spans="1:26" ht="20" customHeight="1" x14ac:dyDescent="0.15">
      <c r="A582" s="1"/>
      <c r="B582" s="1"/>
      <c r="C582" s="46"/>
      <c r="D582" s="1"/>
      <c r="E582" s="1"/>
      <c r="F582" s="18"/>
      <c r="G582" s="18"/>
      <c r="H582" s="18"/>
      <c r="I582" s="1"/>
      <c r="J582" s="1"/>
      <c r="K582" s="46"/>
      <c r="L582" s="44"/>
      <c r="M582" s="47"/>
      <c r="N582" s="44"/>
      <c r="O582" s="44"/>
      <c r="P582" s="44"/>
      <c r="Q582" s="44"/>
      <c r="R582" s="44"/>
      <c r="S582" s="47"/>
      <c r="T582" s="44"/>
      <c r="U582" s="44"/>
      <c r="V582" s="44"/>
      <c r="W582" s="1"/>
      <c r="X582" s="1"/>
      <c r="Y582" s="1"/>
      <c r="Z582" s="1"/>
    </row>
    <row r="583" spans="1:26" ht="20" customHeight="1" x14ac:dyDescent="0.15">
      <c r="A583" s="1"/>
      <c r="B583" s="1"/>
      <c r="C583" s="46"/>
      <c r="D583" s="1"/>
      <c r="E583" s="1"/>
      <c r="F583" s="18"/>
      <c r="G583" s="18"/>
      <c r="H583" s="18"/>
      <c r="I583" s="1"/>
      <c r="J583" s="1"/>
      <c r="K583" s="46"/>
      <c r="L583" s="44"/>
      <c r="M583" s="47"/>
      <c r="N583" s="44"/>
      <c r="O583" s="44"/>
      <c r="P583" s="44"/>
      <c r="Q583" s="44"/>
      <c r="R583" s="44"/>
      <c r="S583" s="47"/>
      <c r="T583" s="44"/>
      <c r="U583" s="44"/>
      <c r="V583" s="44"/>
      <c r="W583" s="1"/>
      <c r="X583" s="1"/>
      <c r="Y583" s="1"/>
      <c r="Z583" s="1"/>
    </row>
    <row r="584" spans="1:26" ht="20" customHeight="1" x14ac:dyDescent="0.15">
      <c r="A584" s="1"/>
      <c r="B584" s="1"/>
      <c r="C584" s="46"/>
      <c r="D584" s="1"/>
      <c r="E584" s="1"/>
      <c r="F584" s="18"/>
      <c r="G584" s="18"/>
      <c r="H584" s="18"/>
      <c r="I584" s="1"/>
      <c r="J584" s="1"/>
      <c r="K584" s="46"/>
      <c r="L584" s="44"/>
      <c r="M584" s="47"/>
      <c r="N584" s="44"/>
      <c r="O584" s="44"/>
      <c r="P584" s="44"/>
      <c r="Q584" s="44"/>
      <c r="R584" s="44"/>
      <c r="S584" s="47"/>
      <c r="T584" s="44"/>
      <c r="U584" s="44"/>
      <c r="V584" s="44"/>
      <c r="W584" s="1"/>
      <c r="X584" s="1"/>
      <c r="Y584" s="1"/>
      <c r="Z584" s="1"/>
    </row>
    <row r="585" spans="1:26" ht="20" customHeight="1" x14ac:dyDescent="0.15">
      <c r="A585" s="1"/>
      <c r="B585" s="1"/>
      <c r="C585" s="46"/>
      <c r="D585" s="1"/>
      <c r="E585" s="1"/>
      <c r="F585" s="18"/>
      <c r="G585" s="18"/>
      <c r="H585" s="18"/>
      <c r="I585" s="1"/>
      <c r="J585" s="1"/>
      <c r="K585" s="46"/>
      <c r="L585" s="44"/>
      <c r="M585" s="47"/>
      <c r="N585" s="44"/>
      <c r="O585" s="44"/>
      <c r="P585" s="44"/>
      <c r="Q585" s="44"/>
      <c r="R585" s="44"/>
      <c r="S585" s="47"/>
      <c r="T585" s="44"/>
      <c r="U585" s="44"/>
      <c r="V585" s="44"/>
      <c r="W585" s="1"/>
      <c r="X585" s="1"/>
      <c r="Y585" s="1"/>
      <c r="Z585" s="1"/>
    </row>
    <row r="586" spans="1:26" ht="20" customHeight="1" x14ac:dyDescent="0.15">
      <c r="A586" s="1"/>
      <c r="B586" s="1"/>
      <c r="C586" s="46"/>
      <c r="D586" s="1"/>
      <c r="E586" s="1"/>
      <c r="F586" s="18"/>
      <c r="G586" s="18"/>
      <c r="H586" s="18"/>
      <c r="I586" s="1"/>
      <c r="J586" s="1"/>
      <c r="K586" s="46"/>
      <c r="L586" s="44"/>
      <c r="M586" s="47"/>
      <c r="N586" s="44"/>
      <c r="O586" s="44"/>
      <c r="P586" s="44"/>
      <c r="Q586" s="44"/>
      <c r="R586" s="44"/>
      <c r="S586" s="47"/>
      <c r="T586" s="44"/>
      <c r="U586" s="44"/>
      <c r="V586" s="44"/>
      <c r="W586" s="1"/>
      <c r="X586" s="1"/>
      <c r="Y586" s="1"/>
      <c r="Z586" s="1"/>
    </row>
    <row r="587" spans="1:26" ht="20" customHeight="1" x14ac:dyDescent="0.15">
      <c r="A587" s="1"/>
      <c r="B587" s="1"/>
      <c r="C587" s="46"/>
      <c r="D587" s="1"/>
      <c r="E587" s="1"/>
      <c r="F587" s="18"/>
      <c r="G587" s="18"/>
      <c r="H587" s="18"/>
      <c r="I587" s="1"/>
      <c r="J587" s="1"/>
      <c r="K587" s="46"/>
      <c r="L587" s="44"/>
      <c r="M587" s="47"/>
      <c r="N587" s="44"/>
      <c r="O587" s="44"/>
      <c r="P587" s="44"/>
      <c r="Q587" s="44"/>
      <c r="R587" s="44"/>
      <c r="S587" s="47"/>
      <c r="T587" s="44"/>
      <c r="U587" s="44"/>
      <c r="V587" s="44"/>
      <c r="W587" s="1"/>
      <c r="X587" s="1"/>
      <c r="Y587" s="1"/>
      <c r="Z587" s="1"/>
    </row>
    <row r="588" spans="1:26" ht="20" customHeight="1" x14ac:dyDescent="0.15">
      <c r="A588" s="1"/>
      <c r="B588" s="1"/>
      <c r="C588" s="46"/>
      <c r="D588" s="1"/>
      <c r="E588" s="1"/>
      <c r="F588" s="18"/>
      <c r="G588" s="18"/>
      <c r="H588" s="18"/>
      <c r="I588" s="1"/>
      <c r="J588" s="1"/>
      <c r="K588" s="46"/>
      <c r="L588" s="44"/>
      <c r="M588" s="47"/>
      <c r="N588" s="44"/>
      <c r="O588" s="44"/>
      <c r="P588" s="44"/>
      <c r="Q588" s="44"/>
      <c r="R588" s="44"/>
      <c r="S588" s="47"/>
      <c r="T588" s="44"/>
      <c r="U588" s="44"/>
      <c r="V588" s="44"/>
      <c r="W588" s="1"/>
      <c r="X588" s="1"/>
      <c r="Y588" s="1"/>
      <c r="Z588" s="1"/>
    </row>
    <row r="589" spans="1:26" ht="20" customHeight="1" x14ac:dyDescent="0.15">
      <c r="A589" s="1"/>
      <c r="B589" s="1"/>
      <c r="C589" s="46"/>
      <c r="D589" s="1"/>
      <c r="E589" s="1"/>
      <c r="F589" s="18"/>
      <c r="G589" s="18"/>
      <c r="H589" s="18"/>
      <c r="I589" s="1"/>
      <c r="J589" s="1"/>
      <c r="K589" s="46"/>
      <c r="L589" s="44"/>
      <c r="M589" s="47"/>
      <c r="N589" s="44"/>
      <c r="O589" s="44"/>
      <c r="P589" s="44"/>
      <c r="Q589" s="44"/>
      <c r="R589" s="44"/>
      <c r="S589" s="47"/>
      <c r="T589" s="44"/>
      <c r="U589" s="44"/>
      <c r="V589" s="44"/>
      <c r="W589" s="1"/>
      <c r="X589" s="1"/>
      <c r="Y589" s="1"/>
      <c r="Z589" s="1"/>
    </row>
    <row r="590" spans="1:26" ht="20" customHeight="1" x14ac:dyDescent="0.15">
      <c r="A590" s="1"/>
      <c r="B590" s="1"/>
      <c r="C590" s="46"/>
      <c r="D590" s="1"/>
      <c r="E590" s="1"/>
      <c r="F590" s="18"/>
      <c r="G590" s="18"/>
      <c r="H590" s="18"/>
      <c r="I590" s="1"/>
      <c r="J590" s="1"/>
      <c r="K590" s="46"/>
      <c r="L590" s="44"/>
      <c r="M590" s="47"/>
      <c r="N590" s="44"/>
      <c r="O590" s="44"/>
      <c r="P590" s="44"/>
      <c r="Q590" s="44"/>
      <c r="R590" s="44"/>
      <c r="S590" s="47"/>
      <c r="T590" s="44"/>
      <c r="U590" s="44"/>
      <c r="V590" s="44"/>
      <c r="W590" s="1"/>
      <c r="X590" s="1"/>
      <c r="Y590" s="1"/>
      <c r="Z590" s="1"/>
    </row>
    <row r="591" spans="1:26" ht="20" customHeight="1" x14ac:dyDescent="0.15">
      <c r="A591" s="1"/>
      <c r="B591" s="1"/>
      <c r="C591" s="46"/>
      <c r="D591" s="1"/>
      <c r="E591" s="1"/>
      <c r="F591" s="18"/>
      <c r="G591" s="18"/>
      <c r="H591" s="18"/>
      <c r="I591" s="1"/>
      <c r="J591" s="1"/>
      <c r="K591" s="46"/>
      <c r="L591" s="44"/>
      <c r="M591" s="47"/>
      <c r="N591" s="44"/>
      <c r="O591" s="44"/>
      <c r="P591" s="44"/>
      <c r="Q591" s="44"/>
      <c r="R591" s="44"/>
      <c r="S591" s="47"/>
      <c r="T591" s="44"/>
      <c r="U591" s="44"/>
      <c r="V591" s="44"/>
      <c r="W591" s="1"/>
      <c r="X591" s="1"/>
      <c r="Y591" s="1"/>
      <c r="Z591" s="1"/>
    </row>
    <row r="592" spans="1:26" ht="20" customHeight="1" x14ac:dyDescent="0.15">
      <c r="A592" s="1"/>
      <c r="B592" s="1"/>
      <c r="C592" s="46"/>
      <c r="D592" s="1"/>
      <c r="E592" s="1"/>
      <c r="F592" s="18"/>
      <c r="G592" s="18"/>
      <c r="H592" s="18"/>
      <c r="I592" s="1"/>
      <c r="J592" s="1"/>
      <c r="K592" s="46"/>
      <c r="L592" s="44"/>
      <c r="M592" s="47"/>
      <c r="N592" s="44"/>
      <c r="O592" s="44"/>
      <c r="P592" s="44"/>
      <c r="Q592" s="44"/>
      <c r="R592" s="44"/>
      <c r="S592" s="47"/>
      <c r="T592" s="44"/>
      <c r="U592" s="44"/>
      <c r="V592" s="44"/>
      <c r="W592" s="1"/>
      <c r="X592" s="1"/>
      <c r="Y592" s="1"/>
      <c r="Z592" s="1"/>
    </row>
    <row r="593" spans="1:26" ht="20" customHeight="1" x14ac:dyDescent="0.15">
      <c r="A593" s="1"/>
      <c r="B593" s="1"/>
      <c r="C593" s="46"/>
      <c r="D593" s="1"/>
      <c r="E593" s="1"/>
      <c r="F593" s="18"/>
      <c r="G593" s="18"/>
      <c r="H593" s="18"/>
      <c r="I593" s="1"/>
      <c r="J593" s="1"/>
      <c r="K593" s="46"/>
      <c r="L593" s="44"/>
      <c r="M593" s="47"/>
      <c r="N593" s="44"/>
      <c r="O593" s="44"/>
      <c r="P593" s="44"/>
      <c r="Q593" s="44"/>
      <c r="R593" s="44"/>
      <c r="S593" s="47"/>
      <c r="T593" s="44"/>
      <c r="U593" s="44"/>
      <c r="V593" s="44"/>
      <c r="W593" s="1"/>
      <c r="X593" s="1"/>
      <c r="Y593" s="1"/>
      <c r="Z593" s="1"/>
    </row>
    <row r="594" spans="1:26" ht="20" customHeight="1" x14ac:dyDescent="0.15">
      <c r="A594" s="1"/>
      <c r="B594" s="1"/>
      <c r="C594" s="46"/>
      <c r="D594" s="1"/>
      <c r="E594" s="1"/>
      <c r="F594" s="18"/>
      <c r="G594" s="18"/>
      <c r="H594" s="18"/>
      <c r="I594" s="1"/>
      <c r="J594" s="1"/>
      <c r="K594" s="46"/>
      <c r="L594" s="44"/>
      <c r="M594" s="47"/>
      <c r="N594" s="44"/>
      <c r="O594" s="44"/>
      <c r="P594" s="44"/>
      <c r="Q594" s="44"/>
      <c r="R594" s="44"/>
      <c r="S594" s="47"/>
      <c r="T594" s="44"/>
      <c r="U594" s="44"/>
      <c r="V594" s="44"/>
      <c r="W594" s="1"/>
      <c r="X594" s="1"/>
      <c r="Y594" s="1"/>
      <c r="Z594" s="1"/>
    </row>
    <row r="595" spans="1:26" ht="20" customHeight="1" x14ac:dyDescent="0.15">
      <c r="A595" s="1"/>
      <c r="B595" s="1"/>
      <c r="C595" s="46"/>
      <c r="D595" s="1"/>
      <c r="E595" s="1"/>
      <c r="F595" s="18"/>
      <c r="G595" s="18"/>
      <c r="H595" s="18"/>
      <c r="I595" s="1"/>
      <c r="J595" s="1"/>
      <c r="K595" s="46"/>
      <c r="L595" s="44"/>
      <c r="M595" s="47"/>
      <c r="N595" s="44"/>
      <c r="O595" s="44"/>
      <c r="P595" s="44"/>
      <c r="Q595" s="44"/>
      <c r="R595" s="44"/>
      <c r="S595" s="47"/>
      <c r="T595" s="44"/>
      <c r="U595" s="44"/>
      <c r="V595" s="44"/>
      <c r="W595" s="1"/>
      <c r="X595" s="1"/>
      <c r="Y595" s="1"/>
      <c r="Z595" s="1"/>
    </row>
    <row r="596" spans="1:26" ht="20" customHeight="1" x14ac:dyDescent="0.15">
      <c r="A596" s="1"/>
      <c r="B596" s="1"/>
      <c r="C596" s="46"/>
      <c r="D596" s="1"/>
      <c r="E596" s="1"/>
      <c r="F596" s="18"/>
      <c r="G596" s="18"/>
      <c r="H596" s="18"/>
      <c r="I596" s="1"/>
      <c r="J596" s="1"/>
      <c r="K596" s="46"/>
      <c r="L596" s="44"/>
      <c r="M596" s="47"/>
      <c r="N596" s="44"/>
      <c r="O596" s="44"/>
      <c r="P596" s="44"/>
      <c r="Q596" s="44"/>
      <c r="R596" s="44"/>
      <c r="S596" s="47"/>
      <c r="T596" s="44"/>
      <c r="U596" s="44"/>
      <c r="V596" s="44"/>
      <c r="W596" s="1"/>
      <c r="X596" s="1"/>
      <c r="Y596" s="1"/>
      <c r="Z596" s="1"/>
    </row>
    <row r="597" spans="1:26" ht="20" customHeight="1" x14ac:dyDescent="0.15">
      <c r="A597" s="1"/>
      <c r="B597" s="1"/>
      <c r="C597" s="46"/>
      <c r="D597" s="1"/>
      <c r="E597" s="1"/>
      <c r="F597" s="18"/>
      <c r="G597" s="18"/>
      <c r="H597" s="18"/>
      <c r="I597" s="1"/>
      <c r="J597" s="1"/>
      <c r="K597" s="46"/>
      <c r="L597" s="44"/>
      <c r="M597" s="47"/>
      <c r="N597" s="44"/>
      <c r="O597" s="44"/>
      <c r="P597" s="44"/>
      <c r="Q597" s="44"/>
      <c r="R597" s="44"/>
      <c r="S597" s="47"/>
      <c r="T597" s="44"/>
      <c r="U597" s="44"/>
      <c r="V597" s="44"/>
      <c r="W597" s="1"/>
      <c r="X597" s="1"/>
      <c r="Y597" s="1"/>
      <c r="Z597" s="1"/>
    </row>
    <row r="598" spans="1:26" ht="20" customHeight="1" x14ac:dyDescent="0.15">
      <c r="A598" s="1"/>
      <c r="B598" s="1"/>
      <c r="C598" s="46"/>
      <c r="D598" s="1"/>
      <c r="E598" s="1"/>
      <c r="F598" s="18"/>
      <c r="G598" s="18"/>
      <c r="H598" s="18"/>
      <c r="I598" s="1"/>
      <c r="J598" s="1"/>
      <c r="K598" s="46"/>
      <c r="L598" s="44"/>
      <c r="M598" s="47"/>
      <c r="N598" s="44"/>
      <c r="O598" s="44"/>
      <c r="P598" s="44"/>
      <c r="Q598" s="44"/>
      <c r="R598" s="44"/>
      <c r="S598" s="47"/>
      <c r="T598" s="44"/>
      <c r="U598" s="44"/>
      <c r="V598" s="44"/>
      <c r="W598" s="1"/>
      <c r="X598" s="1"/>
      <c r="Y598" s="1"/>
      <c r="Z598" s="1"/>
    </row>
    <row r="599" spans="1:26" ht="20" customHeight="1" x14ac:dyDescent="0.15">
      <c r="A599" s="1"/>
      <c r="B599" s="1"/>
      <c r="C599" s="46"/>
      <c r="D599" s="1"/>
      <c r="E599" s="1"/>
      <c r="F599" s="18"/>
      <c r="G599" s="18"/>
      <c r="H599" s="18"/>
      <c r="I599" s="1"/>
      <c r="J599" s="1"/>
      <c r="K599" s="46"/>
      <c r="L599" s="44"/>
      <c r="M599" s="47"/>
      <c r="N599" s="44"/>
      <c r="O599" s="44"/>
      <c r="P599" s="44"/>
      <c r="Q599" s="44"/>
      <c r="R599" s="44"/>
      <c r="S599" s="47"/>
      <c r="T599" s="44"/>
      <c r="U599" s="44"/>
      <c r="V599" s="44"/>
      <c r="W599" s="1"/>
      <c r="X599" s="1"/>
      <c r="Y599" s="1"/>
      <c r="Z599" s="1"/>
    </row>
    <row r="600" spans="1:26" ht="20" customHeight="1" x14ac:dyDescent="0.15">
      <c r="A600" s="1"/>
      <c r="B600" s="1"/>
      <c r="C600" s="46"/>
      <c r="D600" s="1"/>
      <c r="E600" s="1"/>
      <c r="F600" s="18"/>
      <c r="G600" s="18"/>
      <c r="H600" s="18"/>
      <c r="I600" s="1"/>
      <c r="J600" s="1"/>
      <c r="K600" s="46"/>
      <c r="L600" s="44"/>
      <c r="M600" s="47"/>
      <c r="N600" s="44"/>
      <c r="O600" s="44"/>
      <c r="P600" s="44"/>
      <c r="Q600" s="44"/>
      <c r="R600" s="44"/>
      <c r="S600" s="47"/>
      <c r="T600" s="44"/>
      <c r="U600" s="44"/>
      <c r="V600" s="44"/>
      <c r="W600" s="1"/>
      <c r="X600" s="1"/>
      <c r="Y600" s="1"/>
      <c r="Z600" s="1"/>
    </row>
    <row r="601" spans="1:26" ht="20" customHeight="1" x14ac:dyDescent="0.15">
      <c r="A601" s="1"/>
      <c r="B601" s="1"/>
      <c r="C601" s="46"/>
      <c r="D601" s="1"/>
      <c r="E601" s="1"/>
      <c r="F601" s="18"/>
      <c r="G601" s="18"/>
      <c r="H601" s="18"/>
      <c r="I601" s="1"/>
      <c r="J601" s="1"/>
      <c r="K601" s="46"/>
      <c r="L601" s="44"/>
      <c r="M601" s="47"/>
      <c r="N601" s="44"/>
      <c r="O601" s="44"/>
      <c r="P601" s="44"/>
      <c r="Q601" s="44"/>
      <c r="R601" s="44"/>
      <c r="S601" s="47"/>
      <c r="T601" s="44"/>
      <c r="U601" s="44"/>
      <c r="V601" s="44"/>
      <c r="W601" s="1"/>
      <c r="X601" s="1"/>
      <c r="Y601" s="1"/>
      <c r="Z601" s="1"/>
    </row>
    <row r="602" spans="1:26" ht="20" customHeight="1" x14ac:dyDescent="0.15">
      <c r="A602" s="1"/>
      <c r="B602" s="1"/>
      <c r="C602" s="46"/>
      <c r="D602" s="1"/>
      <c r="E602" s="1"/>
      <c r="F602" s="18"/>
      <c r="G602" s="18"/>
      <c r="H602" s="18"/>
      <c r="I602" s="1"/>
      <c r="J602" s="1"/>
      <c r="K602" s="46"/>
      <c r="L602" s="44"/>
      <c r="M602" s="47"/>
      <c r="N602" s="44"/>
      <c r="O602" s="44"/>
      <c r="P602" s="44"/>
      <c r="Q602" s="44"/>
      <c r="R602" s="44"/>
      <c r="S602" s="47"/>
      <c r="T602" s="44"/>
      <c r="U602" s="44"/>
      <c r="V602" s="44"/>
      <c r="W602" s="1"/>
      <c r="X602" s="1"/>
      <c r="Y602" s="1"/>
      <c r="Z602" s="1"/>
    </row>
    <row r="603" spans="1:26" ht="20" customHeight="1" x14ac:dyDescent="0.15">
      <c r="A603" s="1"/>
      <c r="B603" s="1"/>
      <c r="C603" s="46"/>
      <c r="D603" s="1"/>
      <c r="E603" s="1"/>
      <c r="F603" s="18"/>
      <c r="G603" s="18"/>
      <c r="H603" s="18"/>
      <c r="I603" s="1"/>
      <c r="J603" s="1"/>
      <c r="K603" s="46"/>
      <c r="L603" s="44"/>
      <c r="M603" s="47"/>
      <c r="N603" s="44"/>
      <c r="O603" s="44"/>
      <c r="P603" s="44"/>
      <c r="Q603" s="44"/>
      <c r="R603" s="44"/>
      <c r="S603" s="47"/>
      <c r="T603" s="44"/>
      <c r="U603" s="44"/>
      <c r="V603" s="44"/>
      <c r="W603" s="1"/>
      <c r="X603" s="1"/>
      <c r="Y603" s="1"/>
      <c r="Z603" s="1"/>
    </row>
    <row r="604" spans="1:26" ht="20" customHeight="1" x14ac:dyDescent="0.15">
      <c r="A604" s="1"/>
      <c r="B604" s="1"/>
      <c r="C604" s="46"/>
      <c r="D604" s="1"/>
      <c r="E604" s="1"/>
      <c r="F604" s="18"/>
      <c r="G604" s="18"/>
      <c r="H604" s="18"/>
      <c r="I604" s="1"/>
      <c r="J604" s="1"/>
      <c r="K604" s="46"/>
      <c r="L604" s="44"/>
      <c r="M604" s="47"/>
      <c r="N604" s="44"/>
      <c r="O604" s="44"/>
      <c r="P604" s="44"/>
      <c r="Q604" s="44"/>
      <c r="R604" s="44"/>
      <c r="S604" s="47"/>
      <c r="T604" s="44"/>
      <c r="U604" s="44"/>
      <c r="V604" s="44"/>
      <c r="W604" s="1"/>
      <c r="X604" s="1"/>
      <c r="Y604" s="1"/>
      <c r="Z604" s="1"/>
    </row>
    <row r="605" spans="1:26" ht="20" customHeight="1" x14ac:dyDescent="0.15">
      <c r="A605" s="1"/>
      <c r="B605" s="1"/>
      <c r="C605" s="46"/>
      <c r="D605" s="1"/>
      <c r="E605" s="1"/>
      <c r="F605" s="18"/>
      <c r="G605" s="18"/>
      <c r="H605" s="18"/>
      <c r="I605" s="1"/>
      <c r="J605" s="1"/>
      <c r="K605" s="46"/>
      <c r="L605" s="44"/>
      <c r="M605" s="47"/>
      <c r="N605" s="44"/>
      <c r="O605" s="44"/>
      <c r="P605" s="44"/>
      <c r="Q605" s="44"/>
      <c r="R605" s="44"/>
      <c r="S605" s="47"/>
      <c r="T605" s="44"/>
      <c r="U605" s="44"/>
      <c r="V605" s="44"/>
      <c r="W605" s="1"/>
      <c r="X605" s="1"/>
      <c r="Y605" s="1"/>
      <c r="Z605" s="1"/>
    </row>
    <row r="606" spans="1:26" ht="20" customHeight="1" x14ac:dyDescent="0.15">
      <c r="A606" s="1"/>
      <c r="B606" s="1"/>
      <c r="C606" s="46"/>
      <c r="D606" s="1"/>
      <c r="E606" s="1"/>
      <c r="F606" s="18"/>
      <c r="G606" s="18"/>
      <c r="H606" s="18"/>
      <c r="I606" s="1"/>
      <c r="J606" s="1"/>
      <c r="K606" s="46"/>
      <c r="L606" s="44"/>
      <c r="M606" s="47"/>
      <c r="N606" s="44"/>
      <c r="O606" s="44"/>
      <c r="P606" s="44"/>
      <c r="Q606" s="44"/>
      <c r="R606" s="44"/>
      <c r="S606" s="47"/>
      <c r="T606" s="44"/>
      <c r="U606" s="44"/>
      <c r="V606" s="44"/>
      <c r="W606" s="1"/>
      <c r="X606" s="1"/>
      <c r="Y606" s="1"/>
      <c r="Z606" s="1"/>
    </row>
    <row r="607" spans="1:26" ht="20" customHeight="1" x14ac:dyDescent="0.15">
      <c r="A607" s="1"/>
      <c r="B607" s="1"/>
      <c r="C607" s="46"/>
      <c r="D607" s="1"/>
      <c r="E607" s="1"/>
      <c r="F607" s="18"/>
      <c r="G607" s="18"/>
      <c r="H607" s="18"/>
      <c r="I607" s="1"/>
      <c r="J607" s="1"/>
      <c r="K607" s="46"/>
      <c r="L607" s="44"/>
      <c r="M607" s="47"/>
      <c r="N607" s="44"/>
      <c r="O607" s="44"/>
      <c r="P607" s="44"/>
      <c r="Q607" s="44"/>
      <c r="R607" s="44"/>
      <c r="S607" s="47"/>
      <c r="T607" s="44"/>
      <c r="U607" s="44"/>
      <c r="V607" s="44"/>
      <c r="W607" s="1"/>
      <c r="X607" s="1"/>
      <c r="Y607" s="1"/>
      <c r="Z607" s="1"/>
    </row>
    <row r="608" spans="1:26" ht="20" customHeight="1" x14ac:dyDescent="0.15">
      <c r="A608" s="1"/>
      <c r="B608" s="1"/>
      <c r="C608" s="46"/>
      <c r="D608" s="1"/>
      <c r="E608" s="1"/>
      <c r="F608" s="18"/>
      <c r="G608" s="18"/>
      <c r="H608" s="18"/>
      <c r="I608" s="1"/>
      <c r="J608" s="1"/>
      <c r="K608" s="46"/>
      <c r="L608" s="44"/>
      <c r="M608" s="47"/>
      <c r="N608" s="44"/>
      <c r="O608" s="44"/>
      <c r="P608" s="44"/>
      <c r="Q608" s="44"/>
      <c r="R608" s="44"/>
      <c r="S608" s="47"/>
      <c r="T608" s="44"/>
      <c r="U608" s="44"/>
      <c r="V608" s="44"/>
      <c r="W608" s="1"/>
      <c r="X608" s="1"/>
      <c r="Y608" s="1"/>
      <c r="Z608" s="1"/>
    </row>
    <row r="609" spans="1:26" ht="20" customHeight="1" x14ac:dyDescent="0.15">
      <c r="A609" s="1"/>
      <c r="B609" s="1"/>
      <c r="C609" s="46"/>
      <c r="D609" s="1"/>
      <c r="E609" s="1"/>
      <c r="F609" s="18"/>
      <c r="G609" s="18"/>
      <c r="H609" s="18"/>
      <c r="I609" s="1"/>
      <c r="J609" s="1"/>
      <c r="K609" s="46"/>
      <c r="L609" s="44"/>
      <c r="M609" s="47"/>
      <c r="N609" s="44"/>
      <c r="O609" s="44"/>
      <c r="P609" s="44"/>
      <c r="Q609" s="44"/>
      <c r="R609" s="44"/>
      <c r="S609" s="47"/>
      <c r="T609" s="44"/>
      <c r="U609" s="44"/>
      <c r="V609" s="44"/>
      <c r="W609" s="1"/>
      <c r="X609" s="1"/>
      <c r="Y609" s="1"/>
      <c r="Z609" s="1"/>
    </row>
    <row r="610" spans="1:26" ht="20" customHeight="1" x14ac:dyDescent="0.15">
      <c r="A610" s="1"/>
      <c r="B610" s="1"/>
      <c r="C610" s="46"/>
      <c r="D610" s="1"/>
      <c r="E610" s="1"/>
      <c r="F610" s="18"/>
      <c r="G610" s="18"/>
      <c r="H610" s="18"/>
      <c r="I610" s="1"/>
      <c r="J610" s="1"/>
      <c r="K610" s="46"/>
      <c r="L610" s="44"/>
      <c r="M610" s="47"/>
      <c r="N610" s="44"/>
      <c r="O610" s="44"/>
      <c r="P610" s="44"/>
      <c r="Q610" s="44"/>
      <c r="R610" s="44"/>
      <c r="S610" s="47"/>
      <c r="T610" s="44"/>
      <c r="U610" s="44"/>
      <c r="V610" s="44"/>
      <c r="W610" s="1"/>
      <c r="X610" s="1"/>
      <c r="Y610" s="1"/>
      <c r="Z610" s="1"/>
    </row>
    <row r="611" spans="1:26" ht="20" customHeight="1" x14ac:dyDescent="0.15">
      <c r="A611" s="1"/>
      <c r="B611" s="1"/>
      <c r="C611" s="46"/>
      <c r="D611" s="1"/>
      <c r="E611" s="1"/>
      <c r="F611" s="18"/>
      <c r="G611" s="18"/>
      <c r="H611" s="18"/>
      <c r="I611" s="1"/>
      <c r="J611" s="1"/>
      <c r="K611" s="46"/>
      <c r="L611" s="44"/>
      <c r="M611" s="47"/>
      <c r="N611" s="44"/>
      <c r="O611" s="44"/>
      <c r="P611" s="44"/>
      <c r="Q611" s="44"/>
      <c r="R611" s="44"/>
      <c r="S611" s="47"/>
      <c r="T611" s="44"/>
      <c r="U611" s="44"/>
      <c r="V611" s="44"/>
      <c r="W611" s="1"/>
      <c r="X611" s="1"/>
      <c r="Y611" s="1"/>
      <c r="Z611" s="1"/>
    </row>
    <row r="612" spans="1:26" ht="20" customHeight="1" x14ac:dyDescent="0.15">
      <c r="A612" s="1"/>
      <c r="B612" s="1"/>
      <c r="C612" s="46"/>
      <c r="D612" s="1"/>
      <c r="E612" s="1"/>
      <c r="F612" s="18"/>
      <c r="G612" s="18"/>
      <c r="H612" s="18"/>
      <c r="I612" s="1"/>
      <c r="J612" s="1"/>
      <c r="K612" s="46"/>
      <c r="L612" s="44"/>
      <c r="M612" s="47"/>
      <c r="N612" s="44"/>
      <c r="O612" s="44"/>
      <c r="P612" s="44"/>
      <c r="Q612" s="44"/>
      <c r="R612" s="44"/>
      <c r="S612" s="47"/>
      <c r="T612" s="44"/>
      <c r="U612" s="44"/>
      <c r="V612" s="44"/>
      <c r="W612" s="1"/>
      <c r="X612" s="1"/>
      <c r="Y612" s="1"/>
      <c r="Z612" s="1"/>
    </row>
    <row r="613" spans="1:26" ht="20" customHeight="1" x14ac:dyDescent="0.15">
      <c r="A613" s="1"/>
      <c r="B613" s="1"/>
      <c r="C613" s="46"/>
      <c r="D613" s="1"/>
      <c r="E613" s="1"/>
      <c r="F613" s="18"/>
      <c r="G613" s="18"/>
      <c r="H613" s="18"/>
      <c r="I613" s="1"/>
      <c r="J613" s="1"/>
      <c r="K613" s="46"/>
      <c r="L613" s="44"/>
      <c r="M613" s="47"/>
      <c r="N613" s="44"/>
      <c r="O613" s="44"/>
      <c r="P613" s="44"/>
      <c r="Q613" s="44"/>
      <c r="R613" s="44"/>
      <c r="S613" s="47"/>
      <c r="T613" s="44"/>
      <c r="U613" s="44"/>
      <c r="V613" s="44"/>
      <c r="W613" s="1"/>
      <c r="X613" s="1"/>
      <c r="Y613" s="1"/>
      <c r="Z613" s="1"/>
    </row>
    <row r="614" spans="1:26" ht="20" customHeight="1" x14ac:dyDescent="0.15">
      <c r="A614" s="1"/>
      <c r="B614" s="1"/>
      <c r="C614" s="46"/>
      <c r="D614" s="1"/>
      <c r="E614" s="1"/>
      <c r="F614" s="18"/>
      <c r="G614" s="18"/>
      <c r="H614" s="18"/>
      <c r="I614" s="1"/>
      <c r="J614" s="1"/>
      <c r="K614" s="46"/>
      <c r="L614" s="44"/>
      <c r="M614" s="47"/>
      <c r="N614" s="44"/>
      <c r="O614" s="44"/>
      <c r="P614" s="44"/>
      <c r="Q614" s="44"/>
      <c r="R614" s="44"/>
      <c r="S614" s="47"/>
      <c r="T614" s="44"/>
      <c r="U614" s="44"/>
      <c r="V614" s="44"/>
      <c r="W614" s="1"/>
      <c r="X614" s="1"/>
      <c r="Y614" s="1"/>
      <c r="Z614" s="1"/>
    </row>
    <row r="615" spans="1:26" ht="20" customHeight="1" x14ac:dyDescent="0.15">
      <c r="A615" s="1"/>
      <c r="B615" s="1"/>
      <c r="C615" s="46"/>
      <c r="D615" s="1"/>
      <c r="E615" s="1"/>
      <c r="F615" s="18"/>
      <c r="G615" s="18"/>
      <c r="H615" s="18"/>
      <c r="I615" s="1"/>
      <c r="J615" s="1"/>
      <c r="K615" s="46"/>
      <c r="L615" s="44"/>
      <c r="M615" s="47"/>
      <c r="N615" s="44"/>
      <c r="O615" s="44"/>
      <c r="P615" s="44"/>
      <c r="Q615" s="44"/>
      <c r="R615" s="44"/>
      <c r="S615" s="47"/>
      <c r="T615" s="44"/>
      <c r="U615" s="44"/>
      <c r="V615" s="44"/>
      <c r="W615" s="1"/>
      <c r="X615" s="1"/>
      <c r="Y615" s="1"/>
      <c r="Z615" s="1"/>
    </row>
    <row r="616" spans="1:26" ht="20" customHeight="1" x14ac:dyDescent="0.15">
      <c r="A616" s="1"/>
      <c r="B616" s="1"/>
      <c r="C616" s="46"/>
      <c r="D616" s="1"/>
      <c r="E616" s="1"/>
      <c r="F616" s="18"/>
      <c r="G616" s="18"/>
      <c r="H616" s="18"/>
      <c r="I616" s="1"/>
      <c r="J616" s="1"/>
      <c r="K616" s="46"/>
      <c r="L616" s="44"/>
      <c r="M616" s="47"/>
      <c r="N616" s="44"/>
      <c r="O616" s="44"/>
      <c r="P616" s="44"/>
      <c r="Q616" s="44"/>
      <c r="R616" s="44"/>
      <c r="S616" s="47"/>
      <c r="T616" s="44"/>
      <c r="U616" s="44"/>
      <c r="V616" s="44"/>
      <c r="W616" s="1"/>
      <c r="X616" s="1"/>
      <c r="Y616" s="1"/>
      <c r="Z616" s="1"/>
    </row>
    <row r="617" spans="1:26" ht="20" customHeight="1" x14ac:dyDescent="0.15">
      <c r="A617" s="1"/>
      <c r="B617" s="1"/>
      <c r="C617" s="46"/>
      <c r="D617" s="1"/>
      <c r="E617" s="1"/>
      <c r="F617" s="18"/>
      <c r="G617" s="18"/>
      <c r="H617" s="18"/>
      <c r="I617" s="1"/>
      <c r="J617" s="1"/>
      <c r="K617" s="46"/>
      <c r="L617" s="44"/>
      <c r="M617" s="47"/>
      <c r="N617" s="44"/>
      <c r="O617" s="44"/>
      <c r="P617" s="44"/>
      <c r="Q617" s="44"/>
      <c r="R617" s="44"/>
      <c r="S617" s="47"/>
      <c r="T617" s="44"/>
      <c r="U617" s="44"/>
      <c r="V617" s="44"/>
      <c r="W617" s="1"/>
      <c r="X617" s="1"/>
      <c r="Y617" s="1"/>
      <c r="Z617" s="1"/>
    </row>
    <row r="618" spans="1:26" ht="20" customHeight="1" x14ac:dyDescent="0.15">
      <c r="A618" s="1"/>
      <c r="B618" s="1"/>
      <c r="C618" s="46"/>
      <c r="D618" s="1"/>
      <c r="E618" s="1"/>
      <c r="F618" s="18"/>
      <c r="G618" s="18"/>
      <c r="H618" s="18"/>
      <c r="I618" s="1"/>
      <c r="J618" s="1"/>
      <c r="K618" s="46"/>
      <c r="L618" s="44"/>
      <c r="M618" s="47"/>
      <c r="N618" s="44"/>
      <c r="O618" s="44"/>
      <c r="P618" s="44"/>
      <c r="Q618" s="44"/>
      <c r="R618" s="44"/>
      <c r="S618" s="47"/>
      <c r="T618" s="44"/>
      <c r="U618" s="44"/>
      <c r="V618" s="44"/>
      <c r="W618" s="1"/>
      <c r="X618" s="1"/>
      <c r="Y618" s="1"/>
      <c r="Z618" s="1"/>
    </row>
    <row r="619" spans="1:26" ht="20" customHeight="1" x14ac:dyDescent="0.15">
      <c r="A619" s="1"/>
      <c r="B619" s="1"/>
      <c r="C619" s="46"/>
      <c r="D619" s="1"/>
      <c r="E619" s="1"/>
      <c r="F619" s="18"/>
      <c r="G619" s="18"/>
      <c r="H619" s="18"/>
      <c r="I619" s="1"/>
      <c r="J619" s="1"/>
      <c r="K619" s="46"/>
      <c r="L619" s="44"/>
      <c r="M619" s="47"/>
      <c r="N619" s="44"/>
      <c r="O619" s="44"/>
      <c r="P619" s="44"/>
      <c r="Q619" s="44"/>
      <c r="R619" s="44"/>
      <c r="S619" s="47"/>
      <c r="T619" s="44"/>
      <c r="U619" s="44"/>
      <c r="V619" s="44"/>
      <c r="W619" s="1"/>
      <c r="X619" s="1"/>
      <c r="Y619" s="1"/>
      <c r="Z619" s="1"/>
    </row>
    <row r="620" spans="1:26" ht="20" customHeight="1" x14ac:dyDescent="0.15">
      <c r="A620" s="1"/>
      <c r="B620" s="1"/>
      <c r="C620" s="46"/>
      <c r="D620" s="1"/>
      <c r="E620" s="1"/>
      <c r="F620" s="18"/>
      <c r="G620" s="18"/>
      <c r="H620" s="18"/>
      <c r="I620" s="1"/>
      <c r="J620" s="1"/>
      <c r="K620" s="46"/>
      <c r="L620" s="44"/>
      <c r="M620" s="47"/>
      <c r="N620" s="44"/>
      <c r="O620" s="44"/>
      <c r="P620" s="44"/>
      <c r="Q620" s="44"/>
      <c r="R620" s="44"/>
      <c r="S620" s="47"/>
      <c r="T620" s="44"/>
      <c r="U620" s="44"/>
      <c r="V620" s="44"/>
      <c r="W620" s="1"/>
      <c r="X620" s="1"/>
      <c r="Y620" s="1"/>
      <c r="Z620" s="1"/>
    </row>
    <row r="621" spans="1:26" ht="20" customHeight="1" x14ac:dyDescent="0.15">
      <c r="A621" s="1"/>
      <c r="B621" s="1"/>
      <c r="C621" s="46"/>
      <c r="D621" s="1"/>
      <c r="E621" s="1"/>
      <c r="F621" s="18"/>
      <c r="G621" s="18"/>
      <c r="H621" s="18"/>
      <c r="I621" s="1"/>
      <c r="J621" s="1"/>
      <c r="K621" s="46"/>
      <c r="L621" s="44"/>
      <c r="M621" s="47"/>
      <c r="N621" s="44"/>
      <c r="O621" s="44"/>
      <c r="P621" s="44"/>
      <c r="Q621" s="44"/>
      <c r="R621" s="44"/>
      <c r="S621" s="47"/>
      <c r="T621" s="44"/>
      <c r="U621" s="44"/>
      <c r="V621" s="44"/>
      <c r="W621" s="1"/>
      <c r="X621" s="1"/>
      <c r="Y621" s="1"/>
      <c r="Z621" s="1"/>
    </row>
    <row r="622" spans="1:26" ht="20" customHeight="1" x14ac:dyDescent="0.15">
      <c r="A622" s="1"/>
      <c r="B622" s="1"/>
      <c r="C622" s="46"/>
      <c r="D622" s="1"/>
      <c r="E622" s="1"/>
      <c r="F622" s="18"/>
      <c r="G622" s="18"/>
      <c r="H622" s="18"/>
      <c r="I622" s="1"/>
      <c r="J622" s="1"/>
      <c r="K622" s="46"/>
      <c r="L622" s="44"/>
      <c r="M622" s="47"/>
      <c r="N622" s="44"/>
      <c r="O622" s="44"/>
      <c r="P622" s="44"/>
      <c r="Q622" s="44"/>
      <c r="R622" s="44"/>
      <c r="S622" s="47"/>
      <c r="T622" s="44"/>
      <c r="U622" s="44"/>
      <c r="V622" s="44"/>
      <c r="W622" s="1"/>
      <c r="X622" s="1"/>
      <c r="Y622" s="1"/>
      <c r="Z622" s="1"/>
    </row>
    <row r="623" spans="1:26" ht="20" customHeight="1" x14ac:dyDescent="0.15">
      <c r="A623" s="1"/>
      <c r="B623" s="1"/>
      <c r="C623" s="46"/>
      <c r="D623" s="1"/>
      <c r="E623" s="1"/>
      <c r="F623" s="18"/>
      <c r="G623" s="18"/>
      <c r="H623" s="18"/>
      <c r="I623" s="1"/>
      <c r="J623" s="1"/>
      <c r="K623" s="46"/>
      <c r="L623" s="44"/>
      <c r="M623" s="47"/>
      <c r="N623" s="44"/>
      <c r="O623" s="44"/>
      <c r="P623" s="44"/>
      <c r="Q623" s="44"/>
      <c r="R623" s="44"/>
      <c r="S623" s="47"/>
      <c r="T623" s="44"/>
      <c r="U623" s="44"/>
      <c r="V623" s="44"/>
      <c r="W623" s="1"/>
      <c r="X623" s="1"/>
      <c r="Y623" s="1"/>
      <c r="Z623" s="1"/>
    </row>
    <row r="624" spans="1:26" ht="20" customHeight="1" x14ac:dyDescent="0.15">
      <c r="A624" s="1"/>
      <c r="B624" s="1"/>
      <c r="C624" s="46"/>
      <c r="D624" s="1"/>
      <c r="E624" s="1"/>
      <c r="F624" s="18"/>
      <c r="G624" s="18"/>
      <c r="H624" s="18"/>
      <c r="I624" s="1"/>
      <c r="J624" s="1"/>
      <c r="K624" s="46"/>
      <c r="L624" s="44"/>
      <c r="M624" s="47"/>
      <c r="N624" s="44"/>
      <c r="O624" s="44"/>
      <c r="P624" s="44"/>
      <c r="Q624" s="44"/>
      <c r="R624" s="44"/>
      <c r="S624" s="47"/>
      <c r="T624" s="44"/>
      <c r="U624" s="44"/>
      <c r="V624" s="44"/>
      <c r="W624" s="1"/>
      <c r="X624" s="1"/>
      <c r="Y624" s="1"/>
      <c r="Z624" s="1"/>
    </row>
    <row r="625" spans="1:26" ht="20" customHeight="1" x14ac:dyDescent="0.15">
      <c r="A625" s="1"/>
      <c r="B625" s="1"/>
      <c r="C625" s="46"/>
      <c r="D625" s="1"/>
      <c r="E625" s="1"/>
      <c r="F625" s="18"/>
      <c r="G625" s="18"/>
      <c r="H625" s="18"/>
      <c r="I625" s="1"/>
      <c r="J625" s="1"/>
      <c r="K625" s="46"/>
      <c r="L625" s="44"/>
      <c r="M625" s="47"/>
      <c r="N625" s="44"/>
      <c r="O625" s="44"/>
      <c r="P625" s="44"/>
      <c r="Q625" s="44"/>
      <c r="R625" s="44"/>
      <c r="S625" s="47"/>
      <c r="T625" s="44"/>
      <c r="U625" s="44"/>
      <c r="V625" s="44"/>
      <c r="W625" s="1"/>
      <c r="X625" s="1"/>
      <c r="Y625" s="1"/>
      <c r="Z625" s="1"/>
    </row>
    <row r="626" spans="1:26" ht="20" customHeight="1" x14ac:dyDescent="0.15">
      <c r="A626" s="1"/>
      <c r="B626" s="1"/>
      <c r="C626" s="46"/>
      <c r="D626" s="1"/>
      <c r="E626" s="1"/>
      <c r="F626" s="18"/>
      <c r="G626" s="18"/>
      <c r="H626" s="18"/>
      <c r="I626" s="1"/>
      <c r="J626" s="1"/>
      <c r="K626" s="46"/>
      <c r="L626" s="44"/>
      <c r="M626" s="47"/>
      <c r="N626" s="44"/>
      <c r="O626" s="44"/>
      <c r="P626" s="44"/>
      <c r="Q626" s="44"/>
      <c r="R626" s="44"/>
      <c r="S626" s="47"/>
      <c r="T626" s="44"/>
      <c r="U626" s="44"/>
      <c r="V626" s="44"/>
      <c r="W626" s="1"/>
      <c r="X626" s="1"/>
      <c r="Y626" s="1"/>
      <c r="Z626" s="1"/>
    </row>
    <row r="627" spans="1:26" ht="20" customHeight="1" x14ac:dyDescent="0.15">
      <c r="A627" s="1"/>
      <c r="B627" s="1"/>
      <c r="C627" s="46"/>
      <c r="D627" s="1"/>
      <c r="E627" s="1"/>
      <c r="F627" s="18"/>
      <c r="G627" s="18"/>
      <c r="H627" s="18"/>
      <c r="I627" s="1"/>
      <c r="J627" s="1"/>
      <c r="K627" s="46"/>
      <c r="L627" s="44"/>
      <c r="M627" s="47"/>
      <c r="N627" s="44"/>
      <c r="O627" s="44"/>
      <c r="P627" s="44"/>
      <c r="Q627" s="44"/>
      <c r="R627" s="44"/>
      <c r="S627" s="47"/>
      <c r="T627" s="44"/>
      <c r="U627" s="44"/>
      <c r="V627" s="44"/>
      <c r="W627" s="1"/>
      <c r="X627" s="1"/>
      <c r="Y627" s="1"/>
      <c r="Z627" s="1"/>
    </row>
    <row r="628" spans="1:26" ht="20" customHeight="1" x14ac:dyDescent="0.15">
      <c r="A628" s="1"/>
      <c r="B628" s="1"/>
      <c r="C628" s="46"/>
      <c r="D628" s="1"/>
      <c r="E628" s="1"/>
      <c r="F628" s="18"/>
      <c r="G628" s="18"/>
      <c r="H628" s="18"/>
      <c r="I628" s="1"/>
      <c r="J628" s="1"/>
      <c r="K628" s="46"/>
      <c r="L628" s="44"/>
      <c r="M628" s="47"/>
      <c r="N628" s="44"/>
      <c r="O628" s="44"/>
      <c r="P628" s="44"/>
      <c r="Q628" s="44"/>
      <c r="R628" s="44"/>
      <c r="S628" s="47"/>
      <c r="T628" s="44"/>
      <c r="U628" s="44"/>
      <c r="V628" s="44"/>
      <c r="W628" s="1"/>
      <c r="X628" s="1"/>
      <c r="Y628" s="1"/>
      <c r="Z628" s="1"/>
    </row>
    <row r="629" spans="1:26" ht="20" customHeight="1" x14ac:dyDescent="0.15">
      <c r="A629" s="1"/>
      <c r="B629" s="1"/>
      <c r="C629" s="46"/>
      <c r="D629" s="1"/>
      <c r="E629" s="1"/>
      <c r="F629" s="18"/>
      <c r="G629" s="18"/>
      <c r="H629" s="18"/>
      <c r="I629" s="1"/>
      <c r="J629" s="1"/>
      <c r="K629" s="46"/>
      <c r="L629" s="44"/>
      <c r="M629" s="47"/>
      <c r="N629" s="44"/>
      <c r="O629" s="44"/>
      <c r="P629" s="44"/>
      <c r="Q629" s="44"/>
      <c r="R629" s="44"/>
      <c r="S629" s="47"/>
      <c r="T629" s="44"/>
      <c r="U629" s="44"/>
      <c r="V629" s="44"/>
      <c r="W629" s="1"/>
      <c r="X629" s="1"/>
      <c r="Y629" s="1"/>
      <c r="Z629" s="1"/>
    </row>
    <row r="630" spans="1:26" ht="20" customHeight="1" x14ac:dyDescent="0.15">
      <c r="A630" s="1"/>
      <c r="B630" s="1"/>
      <c r="C630" s="46"/>
      <c r="D630" s="1"/>
      <c r="E630" s="1"/>
      <c r="F630" s="18"/>
      <c r="G630" s="18"/>
      <c r="H630" s="18"/>
      <c r="I630" s="1"/>
      <c r="J630" s="1"/>
      <c r="K630" s="46"/>
      <c r="L630" s="44"/>
      <c r="M630" s="47"/>
      <c r="N630" s="44"/>
      <c r="O630" s="44"/>
      <c r="P630" s="44"/>
      <c r="Q630" s="44"/>
      <c r="R630" s="44"/>
      <c r="S630" s="47"/>
      <c r="T630" s="44"/>
      <c r="U630" s="44"/>
      <c r="V630" s="44"/>
      <c r="W630" s="1"/>
      <c r="X630" s="1"/>
      <c r="Y630" s="1"/>
      <c r="Z630" s="1"/>
    </row>
    <row r="631" spans="1:26" ht="20" customHeight="1" x14ac:dyDescent="0.15">
      <c r="A631" s="1"/>
      <c r="B631" s="1"/>
      <c r="C631" s="46"/>
      <c r="D631" s="1"/>
      <c r="E631" s="1"/>
      <c r="F631" s="18"/>
      <c r="G631" s="18"/>
      <c r="H631" s="18"/>
      <c r="I631" s="1"/>
      <c r="J631" s="1"/>
      <c r="K631" s="46"/>
      <c r="L631" s="44"/>
      <c r="M631" s="47"/>
      <c r="N631" s="44"/>
      <c r="O631" s="44"/>
      <c r="P631" s="44"/>
      <c r="Q631" s="44"/>
      <c r="R631" s="44"/>
      <c r="S631" s="47"/>
      <c r="T631" s="44"/>
      <c r="U631" s="44"/>
      <c r="V631" s="44"/>
      <c r="W631" s="1"/>
      <c r="X631" s="1"/>
      <c r="Y631" s="1"/>
      <c r="Z631" s="1"/>
    </row>
    <row r="632" spans="1:26" ht="20" customHeight="1" x14ac:dyDescent="0.15">
      <c r="A632" s="1"/>
      <c r="B632" s="1"/>
      <c r="C632" s="46"/>
      <c r="D632" s="1"/>
      <c r="E632" s="1"/>
      <c r="F632" s="18"/>
      <c r="G632" s="18"/>
      <c r="H632" s="18"/>
      <c r="I632" s="1"/>
      <c r="J632" s="1"/>
      <c r="K632" s="46"/>
      <c r="L632" s="44"/>
      <c r="M632" s="47"/>
      <c r="N632" s="44"/>
      <c r="O632" s="44"/>
      <c r="P632" s="44"/>
      <c r="Q632" s="44"/>
      <c r="R632" s="44"/>
      <c r="S632" s="47"/>
      <c r="T632" s="44"/>
      <c r="U632" s="44"/>
      <c r="V632" s="44"/>
      <c r="W632" s="1"/>
      <c r="X632" s="1"/>
      <c r="Y632" s="1"/>
      <c r="Z632" s="1"/>
    </row>
    <row r="633" spans="1:26" ht="20" customHeight="1" x14ac:dyDescent="0.15">
      <c r="A633" s="1"/>
      <c r="B633" s="1"/>
      <c r="C633" s="46"/>
      <c r="D633" s="1"/>
      <c r="E633" s="1"/>
      <c r="F633" s="18"/>
      <c r="G633" s="18"/>
      <c r="H633" s="18"/>
      <c r="I633" s="1"/>
      <c r="J633" s="1"/>
      <c r="K633" s="46"/>
      <c r="L633" s="44"/>
      <c r="M633" s="47"/>
      <c r="N633" s="44"/>
      <c r="O633" s="44"/>
      <c r="P633" s="44"/>
      <c r="Q633" s="44"/>
      <c r="R633" s="44"/>
      <c r="S633" s="47"/>
      <c r="T633" s="44"/>
      <c r="U633" s="44"/>
      <c r="V633" s="44"/>
      <c r="W633" s="1"/>
      <c r="X633" s="1"/>
      <c r="Y633" s="1"/>
      <c r="Z633" s="1"/>
    </row>
    <row r="634" spans="1:26" ht="20" customHeight="1" x14ac:dyDescent="0.15">
      <c r="A634" s="1"/>
      <c r="B634" s="1"/>
      <c r="C634" s="46"/>
      <c r="D634" s="1"/>
      <c r="E634" s="1"/>
      <c r="F634" s="18"/>
      <c r="G634" s="18"/>
      <c r="H634" s="18"/>
      <c r="I634" s="1"/>
      <c r="J634" s="1"/>
      <c r="K634" s="46"/>
      <c r="L634" s="44"/>
      <c r="M634" s="47"/>
      <c r="N634" s="44"/>
      <c r="O634" s="44"/>
      <c r="P634" s="44"/>
      <c r="Q634" s="44"/>
      <c r="R634" s="44"/>
      <c r="S634" s="47"/>
      <c r="T634" s="44"/>
      <c r="U634" s="44"/>
      <c r="V634" s="44"/>
      <c r="W634" s="1"/>
      <c r="X634" s="1"/>
      <c r="Y634" s="1"/>
      <c r="Z634" s="1"/>
    </row>
    <row r="635" spans="1:26" ht="20" customHeight="1" x14ac:dyDescent="0.15">
      <c r="A635" s="1"/>
      <c r="B635" s="1"/>
      <c r="C635" s="46"/>
      <c r="D635" s="1"/>
      <c r="E635" s="1"/>
      <c r="F635" s="18"/>
      <c r="G635" s="18"/>
      <c r="H635" s="18"/>
      <c r="I635" s="1"/>
      <c r="J635" s="1"/>
      <c r="K635" s="46"/>
      <c r="L635" s="44"/>
      <c r="M635" s="47"/>
      <c r="N635" s="44"/>
      <c r="O635" s="44"/>
      <c r="P635" s="44"/>
      <c r="Q635" s="44"/>
      <c r="R635" s="44"/>
      <c r="S635" s="47"/>
      <c r="T635" s="44"/>
      <c r="U635" s="44"/>
      <c r="V635" s="44"/>
      <c r="W635" s="1"/>
      <c r="X635" s="1"/>
      <c r="Y635" s="1"/>
      <c r="Z635" s="1"/>
    </row>
    <row r="636" spans="1:26" ht="20" customHeight="1" x14ac:dyDescent="0.15">
      <c r="A636" s="1"/>
      <c r="B636" s="1"/>
      <c r="C636" s="46"/>
      <c r="D636" s="1"/>
      <c r="E636" s="1"/>
      <c r="F636" s="18"/>
      <c r="G636" s="18"/>
      <c r="H636" s="18"/>
      <c r="I636" s="1"/>
      <c r="J636" s="1"/>
      <c r="K636" s="46"/>
      <c r="L636" s="44"/>
      <c r="M636" s="47"/>
      <c r="N636" s="44"/>
      <c r="O636" s="44"/>
      <c r="P636" s="44"/>
      <c r="Q636" s="44"/>
      <c r="R636" s="44"/>
      <c r="S636" s="47"/>
      <c r="T636" s="44"/>
      <c r="U636" s="44"/>
      <c r="V636" s="44"/>
      <c r="W636" s="1"/>
      <c r="X636" s="1"/>
      <c r="Y636" s="1"/>
      <c r="Z636" s="1"/>
    </row>
    <row r="637" spans="1:26" ht="20" customHeight="1" x14ac:dyDescent="0.15">
      <c r="A637" s="1"/>
      <c r="B637" s="1"/>
      <c r="C637" s="46"/>
      <c r="D637" s="1"/>
      <c r="E637" s="1"/>
      <c r="F637" s="18"/>
      <c r="G637" s="18"/>
      <c r="H637" s="18"/>
      <c r="I637" s="1"/>
      <c r="J637" s="1"/>
      <c r="K637" s="46"/>
      <c r="L637" s="44"/>
      <c r="M637" s="47"/>
      <c r="N637" s="44"/>
      <c r="O637" s="44"/>
      <c r="P637" s="44"/>
      <c r="Q637" s="44"/>
      <c r="R637" s="44"/>
      <c r="S637" s="47"/>
      <c r="T637" s="44"/>
      <c r="U637" s="44"/>
      <c r="V637" s="44"/>
      <c r="W637" s="1"/>
      <c r="X637" s="1"/>
      <c r="Y637" s="1"/>
      <c r="Z637" s="1"/>
    </row>
    <row r="638" spans="1:26" ht="20" customHeight="1" x14ac:dyDescent="0.15">
      <c r="A638" s="1"/>
      <c r="B638" s="1"/>
      <c r="C638" s="46"/>
      <c r="D638" s="1"/>
      <c r="E638" s="1"/>
      <c r="F638" s="18"/>
      <c r="G638" s="18"/>
      <c r="H638" s="18"/>
      <c r="I638" s="1"/>
      <c r="J638" s="1"/>
      <c r="K638" s="46"/>
      <c r="L638" s="44"/>
      <c r="M638" s="47"/>
      <c r="N638" s="44"/>
      <c r="O638" s="44"/>
      <c r="P638" s="44"/>
      <c r="Q638" s="44"/>
      <c r="R638" s="44"/>
      <c r="S638" s="47"/>
      <c r="T638" s="44"/>
      <c r="U638" s="44"/>
      <c r="V638" s="44"/>
      <c r="W638" s="1"/>
      <c r="X638" s="1"/>
      <c r="Y638" s="1"/>
      <c r="Z638" s="1"/>
    </row>
    <row r="639" spans="1:26" ht="20" customHeight="1" x14ac:dyDescent="0.15">
      <c r="A639" s="1"/>
      <c r="B639" s="1"/>
      <c r="C639" s="46"/>
      <c r="D639" s="1"/>
      <c r="E639" s="1"/>
      <c r="F639" s="18"/>
      <c r="G639" s="18"/>
      <c r="H639" s="18"/>
      <c r="I639" s="1"/>
      <c r="J639" s="1"/>
      <c r="K639" s="46"/>
      <c r="L639" s="44"/>
      <c r="M639" s="47"/>
      <c r="N639" s="44"/>
      <c r="O639" s="44"/>
      <c r="P639" s="44"/>
      <c r="Q639" s="44"/>
      <c r="R639" s="44"/>
      <c r="S639" s="47"/>
      <c r="T639" s="44"/>
      <c r="U639" s="44"/>
      <c r="V639" s="44"/>
      <c r="W639" s="1"/>
      <c r="X639" s="1"/>
      <c r="Y639" s="1"/>
      <c r="Z639" s="1"/>
    </row>
    <row r="640" spans="1:26" ht="20" customHeight="1" x14ac:dyDescent="0.15">
      <c r="A640" s="1"/>
      <c r="B640" s="1"/>
      <c r="C640" s="46"/>
      <c r="D640" s="1"/>
      <c r="E640" s="1"/>
      <c r="F640" s="18"/>
      <c r="G640" s="18"/>
      <c r="H640" s="18"/>
      <c r="I640" s="1"/>
      <c r="J640" s="1"/>
      <c r="K640" s="46"/>
      <c r="L640" s="44"/>
      <c r="M640" s="47"/>
      <c r="N640" s="44"/>
      <c r="O640" s="44"/>
      <c r="P640" s="44"/>
      <c r="Q640" s="44"/>
      <c r="R640" s="44"/>
      <c r="S640" s="47"/>
      <c r="T640" s="44"/>
      <c r="U640" s="44"/>
      <c r="V640" s="44"/>
      <c r="W640" s="1"/>
      <c r="X640" s="1"/>
      <c r="Y640" s="1"/>
      <c r="Z640" s="1"/>
    </row>
    <row r="641" spans="1:26" ht="20" customHeight="1" x14ac:dyDescent="0.15">
      <c r="A641" s="1"/>
      <c r="B641" s="1"/>
      <c r="C641" s="46"/>
      <c r="D641" s="1"/>
      <c r="E641" s="1"/>
      <c r="F641" s="18"/>
      <c r="G641" s="18"/>
      <c r="H641" s="18"/>
      <c r="I641" s="1"/>
      <c r="J641" s="1"/>
      <c r="K641" s="46"/>
      <c r="L641" s="44"/>
      <c r="M641" s="47"/>
      <c r="N641" s="44"/>
      <c r="O641" s="44"/>
      <c r="P641" s="44"/>
      <c r="Q641" s="44"/>
      <c r="R641" s="44"/>
      <c r="S641" s="47"/>
      <c r="T641" s="44"/>
      <c r="U641" s="44"/>
      <c r="V641" s="44"/>
      <c r="W641" s="1"/>
      <c r="X641" s="1"/>
      <c r="Y641" s="1"/>
      <c r="Z641" s="1"/>
    </row>
    <row r="642" spans="1:26" ht="20" customHeight="1" x14ac:dyDescent="0.15">
      <c r="A642" s="1"/>
      <c r="B642" s="1"/>
      <c r="C642" s="46"/>
      <c r="D642" s="1"/>
      <c r="E642" s="1"/>
      <c r="F642" s="18"/>
      <c r="G642" s="18"/>
      <c r="H642" s="18"/>
      <c r="I642" s="1"/>
      <c r="J642" s="1"/>
      <c r="K642" s="46"/>
      <c r="L642" s="44"/>
      <c r="M642" s="47"/>
      <c r="N642" s="44"/>
      <c r="O642" s="44"/>
      <c r="P642" s="44"/>
      <c r="Q642" s="44"/>
      <c r="R642" s="44"/>
      <c r="S642" s="47"/>
      <c r="T642" s="44"/>
      <c r="U642" s="44"/>
      <c r="V642" s="44"/>
      <c r="W642" s="1"/>
      <c r="X642" s="1"/>
      <c r="Y642" s="1"/>
      <c r="Z642" s="1"/>
    </row>
    <row r="643" spans="1:26" ht="20" customHeight="1" x14ac:dyDescent="0.15">
      <c r="A643" s="1"/>
      <c r="B643" s="1"/>
      <c r="C643" s="46"/>
      <c r="D643" s="1"/>
      <c r="E643" s="1"/>
      <c r="F643" s="18"/>
      <c r="G643" s="18"/>
      <c r="H643" s="18"/>
      <c r="I643" s="1"/>
      <c r="J643" s="1"/>
      <c r="K643" s="46"/>
      <c r="L643" s="44"/>
      <c r="M643" s="47"/>
      <c r="N643" s="44"/>
      <c r="O643" s="44"/>
      <c r="P643" s="44"/>
      <c r="Q643" s="44"/>
      <c r="R643" s="44"/>
      <c r="S643" s="47"/>
      <c r="T643" s="44"/>
      <c r="U643" s="44"/>
      <c r="V643" s="44"/>
      <c r="W643" s="1"/>
      <c r="X643" s="1"/>
      <c r="Y643" s="1"/>
      <c r="Z643" s="1"/>
    </row>
    <row r="644" spans="1:26" ht="20" customHeight="1" x14ac:dyDescent="0.15">
      <c r="A644" s="1"/>
      <c r="B644" s="1"/>
      <c r="C644" s="46"/>
      <c r="D644" s="1"/>
      <c r="E644" s="1"/>
      <c r="F644" s="18"/>
      <c r="G644" s="18"/>
      <c r="H644" s="18"/>
      <c r="I644" s="1"/>
      <c r="J644" s="1"/>
      <c r="K644" s="46"/>
      <c r="L644" s="44"/>
      <c r="M644" s="47"/>
      <c r="N644" s="44"/>
      <c r="O644" s="44"/>
      <c r="P644" s="44"/>
      <c r="Q644" s="44"/>
      <c r="R644" s="44"/>
      <c r="S644" s="47"/>
      <c r="T644" s="44"/>
      <c r="U644" s="44"/>
      <c r="V644" s="44"/>
      <c r="W644" s="1"/>
      <c r="X644" s="1"/>
      <c r="Y644" s="1"/>
      <c r="Z644" s="1"/>
    </row>
    <row r="645" spans="1:26" ht="20" customHeight="1" x14ac:dyDescent="0.15">
      <c r="A645" s="1"/>
      <c r="B645" s="1"/>
      <c r="C645" s="46"/>
      <c r="D645" s="1"/>
      <c r="E645" s="1"/>
      <c r="F645" s="18"/>
      <c r="G645" s="18"/>
      <c r="H645" s="18"/>
      <c r="I645" s="1"/>
      <c r="J645" s="1"/>
      <c r="K645" s="46"/>
      <c r="L645" s="44"/>
      <c r="M645" s="47"/>
      <c r="N645" s="44"/>
      <c r="O645" s="44"/>
      <c r="P645" s="44"/>
      <c r="Q645" s="44"/>
      <c r="R645" s="44"/>
      <c r="S645" s="47"/>
      <c r="T645" s="44"/>
      <c r="U645" s="44"/>
      <c r="V645" s="44"/>
      <c r="W645" s="1"/>
      <c r="X645" s="1"/>
      <c r="Y645" s="1"/>
      <c r="Z645" s="1"/>
    </row>
    <row r="646" spans="1:26" ht="20" customHeight="1" x14ac:dyDescent="0.15">
      <c r="A646" s="1"/>
      <c r="B646" s="1"/>
      <c r="C646" s="46"/>
      <c r="D646" s="1"/>
      <c r="E646" s="1"/>
      <c r="F646" s="18"/>
      <c r="G646" s="18"/>
      <c r="H646" s="18"/>
      <c r="I646" s="1"/>
      <c r="J646" s="1"/>
      <c r="K646" s="46"/>
      <c r="L646" s="44"/>
      <c r="M646" s="47"/>
      <c r="N646" s="44"/>
      <c r="O646" s="44"/>
      <c r="P646" s="44"/>
      <c r="Q646" s="44"/>
      <c r="R646" s="44"/>
      <c r="S646" s="47"/>
      <c r="T646" s="44"/>
      <c r="U646" s="44"/>
      <c r="V646" s="44"/>
      <c r="W646" s="1"/>
      <c r="X646" s="1"/>
      <c r="Y646" s="1"/>
      <c r="Z646" s="1"/>
    </row>
    <row r="647" spans="1:26" ht="20" customHeight="1" x14ac:dyDescent="0.15">
      <c r="A647" s="1"/>
      <c r="B647" s="1"/>
      <c r="C647" s="46"/>
      <c r="D647" s="1"/>
      <c r="E647" s="1"/>
      <c r="F647" s="18"/>
      <c r="G647" s="18"/>
      <c r="H647" s="18"/>
      <c r="I647" s="1"/>
      <c r="J647" s="1"/>
      <c r="K647" s="46"/>
      <c r="L647" s="44"/>
      <c r="M647" s="47"/>
      <c r="N647" s="44"/>
      <c r="O647" s="44"/>
      <c r="P647" s="44"/>
      <c r="Q647" s="44"/>
      <c r="R647" s="44"/>
      <c r="S647" s="47"/>
      <c r="T647" s="44"/>
      <c r="U647" s="44"/>
      <c r="V647" s="44"/>
      <c r="W647" s="1"/>
      <c r="X647" s="1"/>
      <c r="Y647" s="1"/>
      <c r="Z647" s="1"/>
    </row>
    <row r="648" spans="1:26" ht="20" customHeight="1" x14ac:dyDescent="0.15">
      <c r="A648" s="1"/>
      <c r="B648" s="1"/>
      <c r="C648" s="46"/>
      <c r="D648" s="1"/>
      <c r="E648" s="1"/>
      <c r="F648" s="18"/>
      <c r="G648" s="18"/>
      <c r="H648" s="18"/>
      <c r="I648" s="1"/>
      <c r="J648" s="1"/>
      <c r="K648" s="46"/>
      <c r="L648" s="44"/>
      <c r="M648" s="47"/>
      <c r="N648" s="44"/>
      <c r="O648" s="44"/>
      <c r="P648" s="44"/>
      <c r="Q648" s="44"/>
      <c r="R648" s="44"/>
      <c r="S648" s="47"/>
      <c r="T648" s="44"/>
      <c r="U648" s="44"/>
      <c r="V648" s="44"/>
      <c r="W648" s="1"/>
      <c r="X648" s="1"/>
      <c r="Y648" s="1"/>
      <c r="Z648" s="1"/>
    </row>
    <row r="649" spans="1:26" ht="20" customHeight="1" x14ac:dyDescent="0.15">
      <c r="A649" s="1"/>
      <c r="B649" s="1"/>
      <c r="C649" s="46"/>
      <c r="D649" s="1"/>
      <c r="E649" s="1"/>
      <c r="F649" s="18"/>
      <c r="G649" s="18"/>
      <c r="H649" s="18"/>
      <c r="I649" s="1"/>
      <c r="J649" s="1"/>
      <c r="K649" s="46"/>
      <c r="L649" s="44"/>
      <c r="M649" s="47"/>
      <c r="N649" s="44"/>
      <c r="O649" s="44"/>
      <c r="P649" s="44"/>
      <c r="Q649" s="44"/>
      <c r="R649" s="44"/>
      <c r="S649" s="47"/>
      <c r="T649" s="44"/>
      <c r="U649" s="44"/>
      <c r="V649" s="44"/>
      <c r="W649" s="1"/>
      <c r="X649" s="1"/>
      <c r="Y649" s="1"/>
      <c r="Z649" s="1"/>
    </row>
    <row r="650" spans="1:26" ht="20" customHeight="1" x14ac:dyDescent="0.15">
      <c r="A650" s="1"/>
      <c r="B650" s="1"/>
      <c r="C650" s="46"/>
      <c r="D650" s="1"/>
      <c r="E650" s="1"/>
      <c r="F650" s="18"/>
      <c r="G650" s="18"/>
      <c r="H650" s="18"/>
      <c r="I650" s="1"/>
      <c r="J650" s="1"/>
      <c r="K650" s="46"/>
      <c r="L650" s="44"/>
      <c r="M650" s="47"/>
      <c r="N650" s="44"/>
      <c r="O650" s="44"/>
      <c r="P650" s="44"/>
      <c r="Q650" s="44"/>
      <c r="R650" s="44"/>
      <c r="S650" s="47"/>
      <c r="T650" s="44"/>
      <c r="U650" s="44"/>
      <c r="V650" s="44"/>
      <c r="W650" s="1"/>
      <c r="X650" s="1"/>
      <c r="Y650" s="1"/>
      <c r="Z650" s="1"/>
    </row>
  </sheetData>
  <autoFilter ref="A26:Z650" xr:uid="{00000000-0009-0000-0000-000011000000}"/>
  <mergeCells count="18">
    <mergeCell ref="C7:D7"/>
    <mergeCell ref="A21:G22"/>
    <mergeCell ref="A25:Z25"/>
    <mergeCell ref="K4:O4"/>
    <mergeCell ref="C8:D8"/>
    <mergeCell ref="A1:Z1"/>
    <mergeCell ref="I23:Q24"/>
    <mergeCell ref="C10:D10"/>
    <mergeCell ref="A4:D4"/>
    <mergeCell ref="F4:I4"/>
    <mergeCell ref="C11:D11"/>
    <mergeCell ref="C5:D5"/>
    <mergeCell ref="I14:Q14"/>
    <mergeCell ref="A2:Z2"/>
    <mergeCell ref="C9:D9"/>
    <mergeCell ref="A14:G14"/>
    <mergeCell ref="K12:O12"/>
    <mergeCell ref="C6:D6"/>
  </mergeCells>
  <pageMargins left="0.75" right="0.75" top="1" bottom="1" header="0.5" footer="0.5"/>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20"/>
  <sheetViews>
    <sheetView workbookViewId="0">
      <pane ySplit="5" topLeftCell="A6" activePane="bottomLeft" state="frozen"/>
      <selection activeCell="O48" sqref="O48"/>
      <selection pane="bottomLeft" activeCell="G15" sqref="G15"/>
    </sheetView>
  </sheetViews>
  <sheetFormatPr baseColWidth="10" defaultColWidth="8.83203125" defaultRowHeight="13" x14ac:dyDescent="0.15"/>
  <cols>
    <col min="1" max="1" width="24" customWidth="1"/>
    <col min="2" max="2" width="34" customWidth="1"/>
    <col min="3" max="3" width="28" customWidth="1"/>
    <col min="4" max="4" width="14" customWidth="1"/>
    <col min="5" max="7" width="18" customWidth="1"/>
    <col min="8" max="10" width="20" customWidth="1"/>
    <col min="11" max="11" width="34" customWidth="1"/>
    <col min="12" max="12" width="32.6640625" customWidth="1"/>
    <col min="13" max="13" width="60" customWidth="1"/>
  </cols>
  <sheetData>
    <row r="1" spans="1:13" ht="18" customHeight="1" x14ac:dyDescent="0.15">
      <c r="A1" s="35" t="s">
        <v>836</v>
      </c>
    </row>
    <row r="2" spans="1:13" ht="144" customHeight="1" x14ac:dyDescent="0.15">
      <c r="A2" s="1" t="s">
        <v>837</v>
      </c>
    </row>
    <row r="4" spans="1:13" ht="14" customHeight="1" x14ac:dyDescent="0.15">
      <c r="A4" s="36" t="s">
        <v>838</v>
      </c>
    </row>
    <row r="5" spans="1:13" ht="30" customHeight="1" x14ac:dyDescent="0.15">
      <c r="A5" s="5" t="s">
        <v>839</v>
      </c>
      <c r="B5" s="5" t="s">
        <v>22</v>
      </c>
      <c r="C5" s="5" t="s">
        <v>840</v>
      </c>
      <c r="D5" s="5" t="s">
        <v>841</v>
      </c>
      <c r="E5" s="5" t="s">
        <v>842</v>
      </c>
      <c r="F5" s="5" t="s">
        <v>773</v>
      </c>
      <c r="G5" s="5" t="s">
        <v>843</v>
      </c>
      <c r="H5" s="5" t="s">
        <v>844</v>
      </c>
      <c r="I5" s="5" t="s">
        <v>774</v>
      </c>
      <c r="J5" s="5" t="s">
        <v>845</v>
      </c>
      <c r="K5" s="5" t="s">
        <v>846</v>
      </c>
      <c r="L5" s="5" t="s">
        <v>61</v>
      </c>
      <c r="M5" s="5" t="s">
        <v>577</v>
      </c>
    </row>
    <row r="6" spans="1:13" ht="32" customHeight="1" x14ac:dyDescent="0.15">
      <c r="A6" s="1" t="s">
        <v>847</v>
      </c>
      <c r="B6" s="1" t="s">
        <v>31</v>
      </c>
      <c r="C6" s="1" t="s">
        <v>848</v>
      </c>
      <c r="D6" s="1" t="s">
        <v>849</v>
      </c>
      <c r="E6" s="49">
        <v>90000</v>
      </c>
      <c r="F6" s="49">
        <v>120000</v>
      </c>
      <c r="G6" s="49">
        <v>150000</v>
      </c>
      <c r="H6" s="49">
        <v>12000</v>
      </c>
      <c r="I6" s="49">
        <v>15000</v>
      </c>
      <c r="J6" s="49">
        <v>19000</v>
      </c>
      <c r="K6" s="1" t="s">
        <v>850</v>
      </c>
      <c r="L6" s="1" t="s">
        <v>851</v>
      </c>
      <c r="M6" s="1" t="s">
        <v>852</v>
      </c>
    </row>
    <row r="7" spans="1:13" ht="32" customHeight="1" x14ac:dyDescent="0.15">
      <c r="A7" s="1" t="s">
        <v>853</v>
      </c>
      <c r="B7" s="1" t="s">
        <v>42</v>
      </c>
      <c r="C7" s="1" t="s">
        <v>854</v>
      </c>
      <c r="D7" s="1" t="s">
        <v>855</v>
      </c>
      <c r="E7" s="49">
        <v>35000</v>
      </c>
      <c r="F7" s="49">
        <v>45000</v>
      </c>
      <c r="G7" s="49">
        <v>60000</v>
      </c>
      <c r="H7" s="49">
        <v>4500</v>
      </c>
      <c r="I7" s="49">
        <v>6000</v>
      </c>
      <c r="J7" s="49">
        <v>8000</v>
      </c>
      <c r="K7" s="1" t="s">
        <v>850</v>
      </c>
      <c r="L7" s="1" t="s">
        <v>851</v>
      </c>
      <c r="M7" s="1" t="s">
        <v>856</v>
      </c>
    </row>
    <row r="8" spans="1:13" ht="32" customHeight="1" x14ac:dyDescent="0.15">
      <c r="A8" s="1" t="s">
        <v>857</v>
      </c>
      <c r="B8" s="1" t="s">
        <v>44</v>
      </c>
      <c r="C8" s="1" t="s">
        <v>858</v>
      </c>
      <c r="D8" s="1" t="s">
        <v>778</v>
      </c>
      <c r="E8" s="49">
        <v>60000</v>
      </c>
      <c r="F8" s="49">
        <v>75000</v>
      </c>
      <c r="G8" s="49">
        <v>95000</v>
      </c>
      <c r="H8" s="49">
        <v>9000</v>
      </c>
      <c r="I8" s="49">
        <v>12000</v>
      </c>
      <c r="J8" s="49">
        <v>15000</v>
      </c>
      <c r="K8" s="1" t="s">
        <v>850</v>
      </c>
      <c r="L8" s="1" t="s">
        <v>851</v>
      </c>
      <c r="M8" s="1" t="s">
        <v>859</v>
      </c>
    </row>
    <row r="9" spans="1:13" ht="32" customHeight="1" x14ac:dyDescent="0.15">
      <c r="A9" s="1" t="s">
        <v>860</v>
      </c>
      <c r="B9" s="1" t="s">
        <v>34</v>
      </c>
      <c r="C9" s="1" t="s">
        <v>861</v>
      </c>
      <c r="D9" s="1" t="s">
        <v>783</v>
      </c>
      <c r="E9" s="49">
        <v>70000</v>
      </c>
      <c r="F9" s="49">
        <v>90000</v>
      </c>
      <c r="G9" s="49">
        <v>120000</v>
      </c>
      <c r="H9" s="49">
        <v>5500</v>
      </c>
      <c r="I9" s="49">
        <v>7000</v>
      </c>
      <c r="J9" s="49">
        <v>9000</v>
      </c>
      <c r="K9" s="1" t="s">
        <v>862</v>
      </c>
      <c r="L9" s="1" t="s">
        <v>863</v>
      </c>
      <c r="M9" s="1" t="s">
        <v>864</v>
      </c>
    </row>
    <row r="10" spans="1:13" ht="32" customHeight="1" x14ac:dyDescent="0.15">
      <c r="A10" s="1" t="s">
        <v>865</v>
      </c>
      <c r="B10" s="1" t="s">
        <v>34</v>
      </c>
      <c r="C10" s="1" t="s">
        <v>866</v>
      </c>
      <c r="D10" s="1" t="s">
        <v>783</v>
      </c>
      <c r="E10" s="49">
        <v>95000</v>
      </c>
      <c r="F10" s="49">
        <v>120000</v>
      </c>
      <c r="G10" s="49">
        <v>155000</v>
      </c>
      <c r="H10" s="49">
        <v>7500</v>
      </c>
      <c r="I10" s="49">
        <v>9000</v>
      </c>
      <c r="J10" s="49">
        <v>11500</v>
      </c>
      <c r="K10" s="1" t="s">
        <v>862</v>
      </c>
      <c r="L10" s="1" t="s">
        <v>863</v>
      </c>
      <c r="M10" s="1" t="s">
        <v>867</v>
      </c>
    </row>
    <row r="11" spans="1:13" ht="32" customHeight="1" x14ac:dyDescent="0.15">
      <c r="A11" s="1" t="s">
        <v>868</v>
      </c>
      <c r="B11" s="1" t="s">
        <v>34</v>
      </c>
      <c r="C11" s="1" t="s">
        <v>869</v>
      </c>
      <c r="D11" s="1" t="s">
        <v>783</v>
      </c>
      <c r="E11" s="49">
        <v>145000</v>
      </c>
      <c r="F11" s="49">
        <v>180000</v>
      </c>
      <c r="G11" s="49">
        <v>230000</v>
      </c>
      <c r="H11" s="49">
        <v>10500</v>
      </c>
      <c r="I11" s="49">
        <v>13000</v>
      </c>
      <c r="J11" s="49">
        <v>17000</v>
      </c>
      <c r="K11" s="1" t="s">
        <v>862</v>
      </c>
      <c r="L11" s="1" t="s">
        <v>863</v>
      </c>
      <c r="M11" s="1" t="s">
        <v>870</v>
      </c>
    </row>
    <row r="12" spans="1:13" ht="48" customHeight="1" x14ac:dyDescent="0.15">
      <c r="A12" s="1" t="s">
        <v>871</v>
      </c>
      <c r="B12" s="1" t="s">
        <v>34</v>
      </c>
      <c r="C12" s="1" t="s">
        <v>872</v>
      </c>
      <c r="D12" s="1" t="s">
        <v>783</v>
      </c>
      <c r="E12" s="49">
        <v>210000</v>
      </c>
      <c r="F12" s="49">
        <v>260000</v>
      </c>
      <c r="G12" s="49">
        <v>330000</v>
      </c>
      <c r="H12" s="49">
        <v>14500</v>
      </c>
      <c r="I12" s="49">
        <v>18000</v>
      </c>
      <c r="J12" s="49">
        <v>23000</v>
      </c>
      <c r="K12" s="1" t="s">
        <v>873</v>
      </c>
      <c r="L12" s="1" t="s">
        <v>874</v>
      </c>
      <c r="M12" s="1" t="s">
        <v>875</v>
      </c>
    </row>
    <row r="13" spans="1:13" ht="32" customHeight="1" x14ac:dyDescent="0.15">
      <c r="A13" s="1" t="s">
        <v>876</v>
      </c>
      <c r="B13" s="1" t="s">
        <v>37</v>
      </c>
      <c r="C13" s="1" t="s">
        <v>861</v>
      </c>
      <c r="D13" s="1" t="s">
        <v>783</v>
      </c>
      <c r="E13" s="49">
        <v>95000</v>
      </c>
      <c r="F13" s="49">
        <v>120000</v>
      </c>
      <c r="G13" s="49">
        <v>155000</v>
      </c>
      <c r="H13" s="49">
        <v>5000</v>
      </c>
      <c r="I13" s="49">
        <v>6000</v>
      </c>
      <c r="J13" s="49">
        <v>8000</v>
      </c>
      <c r="K13" s="1" t="s">
        <v>862</v>
      </c>
      <c r="L13" s="1" t="s">
        <v>863</v>
      </c>
      <c r="M13" s="1" t="s">
        <v>877</v>
      </c>
    </row>
    <row r="14" spans="1:13" ht="32" customHeight="1" x14ac:dyDescent="0.15">
      <c r="A14" s="1" t="s">
        <v>878</v>
      </c>
      <c r="B14" s="1" t="s">
        <v>37</v>
      </c>
      <c r="C14" s="1" t="s">
        <v>866</v>
      </c>
      <c r="D14" s="1" t="s">
        <v>783</v>
      </c>
      <c r="E14" s="49">
        <v>120000</v>
      </c>
      <c r="F14" s="49">
        <v>150000</v>
      </c>
      <c r="G14" s="49">
        <v>190000</v>
      </c>
      <c r="H14" s="49">
        <v>6500</v>
      </c>
      <c r="I14" s="49">
        <v>8000</v>
      </c>
      <c r="J14" s="49">
        <v>10000</v>
      </c>
      <c r="K14" s="1" t="s">
        <v>862</v>
      </c>
      <c r="L14" s="1" t="s">
        <v>863</v>
      </c>
      <c r="M14" s="1" t="s">
        <v>879</v>
      </c>
    </row>
    <row r="15" spans="1:13" ht="32" customHeight="1" x14ac:dyDescent="0.15">
      <c r="A15" s="1" t="s">
        <v>880</v>
      </c>
      <c r="B15" s="1" t="s">
        <v>37</v>
      </c>
      <c r="C15" s="1" t="s">
        <v>869</v>
      </c>
      <c r="D15" s="1" t="s">
        <v>783</v>
      </c>
      <c r="E15" s="49">
        <v>170000</v>
      </c>
      <c r="F15" s="49">
        <v>210000</v>
      </c>
      <c r="G15" s="49">
        <v>270000</v>
      </c>
      <c r="H15" s="49">
        <v>9500</v>
      </c>
      <c r="I15" s="49">
        <v>12000</v>
      </c>
      <c r="J15" s="49">
        <v>15000</v>
      </c>
      <c r="K15" s="1" t="s">
        <v>862</v>
      </c>
      <c r="L15" s="1" t="s">
        <v>863</v>
      </c>
      <c r="M15" s="1" t="s">
        <v>881</v>
      </c>
    </row>
    <row r="16" spans="1:13" ht="48" customHeight="1" x14ac:dyDescent="0.15">
      <c r="A16" s="1" t="s">
        <v>882</v>
      </c>
      <c r="B16" s="1" t="s">
        <v>37</v>
      </c>
      <c r="C16" s="1" t="s">
        <v>872</v>
      </c>
      <c r="D16" s="1" t="s">
        <v>783</v>
      </c>
      <c r="E16" s="49">
        <v>240000</v>
      </c>
      <c r="F16" s="49">
        <v>300000</v>
      </c>
      <c r="G16" s="49">
        <v>380000</v>
      </c>
      <c r="H16" s="49">
        <v>13000</v>
      </c>
      <c r="I16" s="49">
        <v>16000</v>
      </c>
      <c r="J16" s="49">
        <v>21000</v>
      </c>
      <c r="K16" s="1" t="s">
        <v>873</v>
      </c>
      <c r="L16" s="1" t="s">
        <v>874</v>
      </c>
      <c r="M16" s="1" t="s">
        <v>883</v>
      </c>
    </row>
    <row r="17" spans="1:13" ht="32" customHeight="1" x14ac:dyDescent="0.15">
      <c r="A17" s="1" t="s">
        <v>884</v>
      </c>
      <c r="B17" s="1" t="s">
        <v>40</v>
      </c>
      <c r="C17" s="1" t="s">
        <v>861</v>
      </c>
      <c r="D17" s="1" t="s">
        <v>783</v>
      </c>
      <c r="E17" s="49">
        <v>145000</v>
      </c>
      <c r="F17" s="49">
        <v>180000</v>
      </c>
      <c r="G17" s="49">
        <v>230000</v>
      </c>
      <c r="H17" s="49">
        <v>12000</v>
      </c>
      <c r="I17" s="49">
        <v>15000</v>
      </c>
      <c r="J17" s="49">
        <v>19000</v>
      </c>
      <c r="K17" s="1" t="s">
        <v>862</v>
      </c>
      <c r="L17" s="1" t="s">
        <v>863</v>
      </c>
      <c r="M17" s="1" t="s">
        <v>885</v>
      </c>
    </row>
    <row r="18" spans="1:13" ht="32" customHeight="1" x14ac:dyDescent="0.15">
      <c r="A18" s="1" t="s">
        <v>886</v>
      </c>
      <c r="B18" s="1" t="s">
        <v>40</v>
      </c>
      <c r="C18" s="1" t="s">
        <v>866</v>
      </c>
      <c r="D18" s="1" t="s">
        <v>783</v>
      </c>
      <c r="E18" s="49">
        <v>175000</v>
      </c>
      <c r="F18" s="49">
        <v>220000</v>
      </c>
      <c r="G18" s="49">
        <v>280000</v>
      </c>
      <c r="H18" s="49">
        <v>14500</v>
      </c>
      <c r="I18" s="49">
        <v>18000</v>
      </c>
      <c r="J18" s="49">
        <v>23000</v>
      </c>
      <c r="K18" s="1" t="s">
        <v>862</v>
      </c>
      <c r="L18" s="1" t="s">
        <v>863</v>
      </c>
      <c r="M18" s="1" t="s">
        <v>887</v>
      </c>
    </row>
    <row r="19" spans="1:13" ht="32" customHeight="1" x14ac:dyDescent="0.15">
      <c r="A19" s="1" t="s">
        <v>888</v>
      </c>
      <c r="B19" s="1" t="s">
        <v>40</v>
      </c>
      <c r="C19" s="1" t="s">
        <v>869</v>
      </c>
      <c r="D19" s="1" t="s">
        <v>783</v>
      </c>
      <c r="E19" s="49">
        <v>225000</v>
      </c>
      <c r="F19" s="49">
        <v>280000</v>
      </c>
      <c r="G19" s="49">
        <v>360000</v>
      </c>
      <c r="H19" s="49">
        <v>18000</v>
      </c>
      <c r="I19" s="49">
        <v>22000</v>
      </c>
      <c r="J19" s="49">
        <v>28000</v>
      </c>
      <c r="K19" s="1" t="s">
        <v>862</v>
      </c>
      <c r="L19" s="1" t="s">
        <v>863</v>
      </c>
      <c r="M19" s="1" t="s">
        <v>889</v>
      </c>
    </row>
    <row r="20" spans="1:13" ht="32" customHeight="1" x14ac:dyDescent="0.15">
      <c r="A20" s="1" t="s">
        <v>890</v>
      </c>
      <c r="B20" s="1" t="s">
        <v>40</v>
      </c>
      <c r="C20" s="1" t="s">
        <v>872</v>
      </c>
      <c r="D20" s="1" t="s">
        <v>783</v>
      </c>
      <c r="E20" s="49">
        <v>300000</v>
      </c>
      <c r="F20" s="49">
        <v>380000</v>
      </c>
      <c r="G20" s="49">
        <v>480000</v>
      </c>
      <c r="H20" s="49">
        <v>23000</v>
      </c>
      <c r="I20" s="49">
        <v>28000</v>
      </c>
      <c r="J20" s="49">
        <v>36000</v>
      </c>
      <c r="K20" s="1" t="s">
        <v>873</v>
      </c>
      <c r="L20" s="1" t="s">
        <v>891</v>
      </c>
      <c r="M20" s="1" t="s">
        <v>892</v>
      </c>
    </row>
  </sheetData>
  <autoFilter ref="A5:M20" xr:uid="{00000000-0009-0000-0000-000012000000}"/>
  <pageMargins left="0.75" right="0.75" top="1" bottom="1" header="0.5" footer="0.5"/>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showGridLines="0" topLeftCell="A2" zoomScale="111" zoomScaleNormal="100" workbookViewId="0">
      <selection activeCell="A24" sqref="A24"/>
    </sheetView>
  </sheetViews>
  <sheetFormatPr baseColWidth="10" defaultColWidth="8.6640625" defaultRowHeight="15" customHeight="1" x14ac:dyDescent="0.15"/>
  <cols>
    <col min="1" max="1" width="38" customWidth="1"/>
    <col min="2" max="2" width="24" customWidth="1"/>
    <col min="3" max="3" width="28" customWidth="1"/>
    <col min="4" max="4" width="48" customWidth="1"/>
    <col min="5" max="5" width="26" customWidth="1"/>
    <col min="6" max="6" width="34" customWidth="1"/>
    <col min="7" max="7" width="38" customWidth="1"/>
    <col min="8" max="8" width="22" customWidth="1"/>
    <col min="9" max="9" width="48" customWidth="1"/>
  </cols>
  <sheetData>
    <row r="1" spans="1:9" ht="17.25" customHeight="1" x14ac:dyDescent="0.2">
      <c r="A1" s="2" t="s">
        <v>21</v>
      </c>
    </row>
    <row r="3" spans="1:9" ht="15" customHeight="1" x14ac:dyDescent="0.15">
      <c r="A3" s="5" t="s">
        <v>22</v>
      </c>
      <c r="B3" s="5" t="s">
        <v>23</v>
      </c>
      <c r="C3" s="5" t="s">
        <v>24</v>
      </c>
      <c r="D3" s="5" t="s">
        <v>25</v>
      </c>
      <c r="E3" s="5" t="s">
        <v>26</v>
      </c>
      <c r="F3" s="5" t="s">
        <v>27</v>
      </c>
      <c r="G3" s="5" t="s">
        <v>28</v>
      </c>
      <c r="H3" s="5" t="s">
        <v>29</v>
      </c>
      <c r="I3" s="5" t="s">
        <v>30</v>
      </c>
    </row>
    <row r="4" spans="1:9" ht="28.25" customHeight="1" x14ac:dyDescent="0.15">
      <c r="A4" s="6" t="s">
        <v>31</v>
      </c>
      <c r="B4" s="7">
        <v>0.15</v>
      </c>
      <c r="C4" s="7">
        <v>1.1000000000000001</v>
      </c>
      <c r="D4" s="7">
        <v>1.3</v>
      </c>
      <c r="E4" s="7">
        <v>1.7</v>
      </c>
      <c r="F4" s="7">
        <v>2.2000000000000002</v>
      </c>
      <c r="G4" s="8" t="s">
        <v>32</v>
      </c>
      <c r="H4" s="6" t="s">
        <v>33</v>
      </c>
      <c r="I4" s="7">
        <v>1</v>
      </c>
    </row>
    <row r="5" spans="1:9" ht="28.25" customHeight="1" x14ac:dyDescent="0.15">
      <c r="A5" s="6" t="s">
        <v>34</v>
      </c>
      <c r="B5" s="7">
        <v>0.2</v>
      </c>
      <c r="C5" s="7">
        <v>1</v>
      </c>
      <c r="D5" s="7">
        <v>1.2</v>
      </c>
      <c r="E5" s="7">
        <v>1.6</v>
      </c>
      <c r="F5" s="7">
        <v>2.2999999999999998</v>
      </c>
      <c r="G5" s="8" t="s">
        <v>35</v>
      </c>
      <c r="H5" s="6" t="s">
        <v>36</v>
      </c>
      <c r="I5" s="7">
        <v>1.25</v>
      </c>
    </row>
    <row r="6" spans="1:9" ht="28.25" customHeight="1" x14ac:dyDescent="0.15">
      <c r="A6" s="6" t="s">
        <v>37</v>
      </c>
      <c r="B6" s="7">
        <v>0.2</v>
      </c>
      <c r="C6" s="7">
        <v>1</v>
      </c>
      <c r="D6" s="7">
        <v>1.1499999999999999</v>
      </c>
      <c r="E6" s="7">
        <v>1.8</v>
      </c>
      <c r="F6" s="7">
        <v>2.8</v>
      </c>
      <c r="G6" s="8" t="s">
        <v>38</v>
      </c>
      <c r="H6" s="6" t="s">
        <v>39</v>
      </c>
      <c r="I6" s="7">
        <v>1.5</v>
      </c>
    </row>
    <row r="7" spans="1:9" ht="28.25" customHeight="1" x14ac:dyDescent="0.15">
      <c r="A7" s="6" t="s">
        <v>40</v>
      </c>
      <c r="B7" s="7">
        <v>0.25</v>
      </c>
      <c r="C7" s="7">
        <v>1</v>
      </c>
      <c r="D7" s="7">
        <v>1.25</v>
      </c>
      <c r="E7" s="7">
        <v>2</v>
      </c>
      <c r="F7" s="7">
        <v>3.2</v>
      </c>
      <c r="G7" s="8" t="s">
        <v>41</v>
      </c>
    </row>
    <row r="8" spans="1:9" ht="28.25" customHeight="1" x14ac:dyDescent="0.15">
      <c r="A8" s="6" t="s">
        <v>42</v>
      </c>
      <c r="B8" s="7">
        <v>0.15</v>
      </c>
      <c r="C8" s="7">
        <v>1.05</v>
      </c>
      <c r="D8" s="7">
        <v>1.25</v>
      </c>
      <c r="E8" s="7">
        <v>1.85</v>
      </c>
      <c r="F8" s="7">
        <v>2.7</v>
      </c>
      <c r="G8" s="8" t="s">
        <v>43</v>
      </c>
    </row>
    <row r="9" spans="1:9" ht="28.25" customHeight="1" x14ac:dyDescent="0.15">
      <c r="A9" s="6" t="s">
        <v>44</v>
      </c>
      <c r="B9" s="7">
        <v>0.05</v>
      </c>
      <c r="C9" s="7">
        <v>1</v>
      </c>
      <c r="D9" s="7">
        <v>1.1000000000000001</v>
      </c>
      <c r="E9" s="7">
        <v>1.35</v>
      </c>
      <c r="F9" s="7">
        <v>1.7</v>
      </c>
      <c r="G9" s="8" t="s">
        <v>45</v>
      </c>
      <c r="H9" s="5" t="s">
        <v>46</v>
      </c>
      <c r="I9" s="5" t="s">
        <v>47</v>
      </c>
    </row>
    <row r="10" spans="1:9" ht="15" customHeight="1" x14ac:dyDescent="0.15">
      <c r="H10" s="7">
        <v>1</v>
      </c>
      <c r="I10" s="6" t="s">
        <v>48</v>
      </c>
    </row>
    <row r="11" spans="1:9" ht="15" customHeight="1" x14ac:dyDescent="0.15">
      <c r="H11" s="7">
        <v>2</v>
      </c>
      <c r="I11" s="6" t="s">
        <v>49</v>
      </c>
    </row>
    <row r="12" spans="1:9" ht="15" customHeight="1" x14ac:dyDescent="0.15">
      <c r="A12" s="5" t="s">
        <v>50</v>
      </c>
      <c r="B12" s="5" t="s">
        <v>51</v>
      </c>
      <c r="H12" s="7">
        <v>2.5</v>
      </c>
      <c r="I12" s="6" t="s">
        <v>52</v>
      </c>
    </row>
    <row r="13" spans="1:9" ht="15" customHeight="1" x14ac:dyDescent="0.15">
      <c r="A13" t="s">
        <v>53</v>
      </c>
      <c r="B13" s="9">
        <v>0.75</v>
      </c>
      <c r="H13" s="7">
        <v>3</v>
      </c>
      <c r="I13" s="6" t="s">
        <v>54</v>
      </c>
    </row>
    <row r="14" spans="1:9" ht="15" customHeight="1" x14ac:dyDescent="0.15">
      <c r="A14" t="s">
        <v>55</v>
      </c>
      <c r="B14" s="9">
        <v>1.5</v>
      </c>
      <c r="H14" s="7">
        <v>4</v>
      </c>
      <c r="I14" s="6" t="s">
        <v>56</v>
      </c>
    </row>
    <row r="15" spans="1:9" ht="15" customHeight="1" x14ac:dyDescent="0.15">
      <c r="A15" t="s">
        <v>57</v>
      </c>
      <c r="B15" s="9">
        <v>2.25</v>
      </c>
    </row>
    <row r="17" spans="1:6" ht="15" customHeight="1" x14ac:dyDescent="0.15">
      <c r="A17" s="3" t="s">
        <v>47</v>
      </c>
    </row>
    <row r="18" spans="1:6" ht="55.25" customHeight="1" x14ac:dyDescent="0.2">
      <c r="A18" s="141" t="s">
        <v>58</v>
      </c>
      <c r="B18" s="134"/>
      <c r="C18" s="134"/>
      <c r="D18" s="134"/>
      <c r="E18" s="134"/>
      <c r="F18" s="134"/>
    </row>
    <row r="20" spans="1:6" x14ac:dyDescent="0.15">
      <c r="A20" s="5" t="s">
        <v>59</v>
      </c>
      <c r="B20" s="5" t="s">
        <v>60</v>
      </c>
      <c r="C20" s="5" t="s">
        <v>61</v>
      </c>
      <c r="D20" s="5" t="s">
        <v>62</v>
      </c>
      <c r="E20" s="5" t="s">
        <v>63</v>
      </c>
      <c r="F20" s="5" t="s">
        <v>64</v>
      </c>
    </row>
    <row r="21" spans="1:6" ht="60" customHeight="1" x14ac:dyDescent="0.15">
      <c r="A21" s="6" t="s">
        <v>65</v>
      </c>
      <c r="B21" s="6" t="s">
        <v>23</v>
      </c>
      <c r="C21" s="6" t="s">
        <v>66</v>
      </c>
      <c r="D21" s="6" t="s">
        <v>67</v>
      </c>
      <c r="E21" s="6" t="s">
        <v>68</v>
      </c>
      <c r="F21" s="6" t="s">
        <v>69</v>
      </c>
    </row>
    <row r="22" spans="1:6" ht="60" customHeight="1" x14ac:dyDescent="0.15">
      <c r="A22" s="6" t="s">
        <v>70</v>
      </c>
      <c r="B22" s="6" t="s">
        <v>24</v>
      </c>
      <c r="C22" s="6" t="s">
        <v>71</v>
      </c>
      <c r="D22" s="6" t="s">
        <v>72</v>
      </c>
      <c r="E22" s="6" t="s">
        <v>73</v>
      </c>
      <c r="F22" s="6" t="s">
        <v>74</v>
      </c>
    </row>
    <row r="23" spans="1:6" ht="60" customHeight="1" x14ac:dyDescent="0.15">
      <c r="A23" s="6" t="s">
        <v>75</v>
      </c>
      <c r="B23" s="6" t="s">
        <v>25</v>
      </c>
      <c r="C23" s="6" t="s">
        <v>71</v>
      </c>
      <c r="D23" s="6" t="s">
        <v>76</v>
      </c>
      <c r="E23" s="6" t="s">
        <v>77</v>
      </c>
      <c r="F23" s="6" t="s">
        <v>78</v>
      </c>
    </row>
    <row r="24" spans="1:6" ht="60" customHeight="1" x14ac:dyDescent="0.15">
      <c r="A24" s="6" t="s">
        <v>79</v>
      </c>
      <c r="B24" s="6" t="s">
        <v>26</v>
      </c>
      <c r="C24" s="6" t="s">
        <v>71</v>
      </c>
      <c r="D24" s="6" t="s">
        <v>80</v>
      </c>
      <c r="E24" s="6" t="s">
        <v>81</v>
      </c>
      <c r="F24" s="6" t="s">
        <v>82</v>
      </c>
    </row>
    <row r="25" spans="1:6" ht="45" customHeight="1" x14ac:dyDescent="0.15">
      <c r="A25" s="6" t="s">
        <v>83</v>
      </c>
      <c r="B25" s="6" t="s">
        <v>27</v>
      </c>
      <c r="C25" s="6" t="s">
        <v>71</v>
      </c>
      <c r="D25" s="6" t="s">
        <v>84</v>
      </c>
      <c r="E25" s="6" t="s">
        <v>85</v>
      </c>
      <c r="F25" s="6" t="s">
        <v>86</v>
      </c>
    </row>
    <row r="28" spans="1:6" ht="18" customHeight="1" x14ac:dyDescent="0.2">
      <c r="A28" s="141" t="s">
        <v>87</v>
      </c>
      <c r="B28" s="134"/>
      <c r="C28" s="134"/>
      <c r="D28" s="134"/>
      <c r="E28" s="134"/>
      <c r="F28" s="134"/>
    </row>
    <row r="29" spans="1:6" ht="13" customHeight="1" x14ac:dyDescent="0.15">
      <c r="A29" s="142" t="s">
        <v>88</v>
      </c>
      <c r="B29" s="134"/>
      <c r="C29" s="134"/>
      <c r="D29" s="134"/>
      <c r="E29" s="134"/>
      <c r="F29" s="134"/>
    </row>
    <row r="30" spans="1:6" ht="13" customHeight="1" x14ac:dyDescent="0.15">
      <c r="A30" s="142" t="s">
        <v>89</v>
      </c>
      <c r="B30" s="134"/>
      <c r="C30" s="134"/>
      <c r="D30" s="134"/>
      <c r="E30" s="134"/>
      <c r="F30" s="134"/>
    </row>
    <row r="31" spans="1:6" ht="13" customHeight="1" x14ac:dyDescent="0.15">
      <c r="A31" s="142" t="s">
        <v>90</v>
      </c>
      <c r="B31" s="134"/>
      <c r="C31" s="134"/>
      <c r="D31" s="134"/>
      <c r="E31" s="134"/>
      <c r="F31" s="134"/>
    </row>
    <row r="32" spans="1:6" ht="13" customHeight="1" x14ac:dyDescent="0.15">
      <c r="A32" s="142" t="s">
        <v>91</v>
      </c>
      <c r="B32" s="134"/>
      <c r="C32" s="134"/>
      <c r="D32" s="134"/>
      <c r="E32" s="134"/>
      <c r="F32" s="134"/>
    </row>
  </sheetData>
  <mergeCells count="6">
    <mergeCell ref="A28:F28"/>
    <mergeCell ref="A32:F32"/>
    <mergeCell ref="A31:F31"/>
    <mergeCell ref="A18:F18"/>
    <mergeCell ref="A30:F30"/>
    <mergeCell ref="A29:F29"/>
  </mergeCells>
  <pageMargins left="0.7" right="0.7" top="0.75" bottom="0.75" header="0.511811023622047" footer="0.511811023622047"/>
  <pageSetup paperSize="9" orientation="portrait" horizontalDpi="300" verticalDpi="300"/>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61"/>
  <sheetViews>
    <sheetView workbookViewId="0">
      <pane ySplit="5" topLeftCell="A6" activePane="bottomLeft" state="frozen"/>
      <selection pane="bottomLeft" activeCell="O48" sqref="O48"/>
    </sheetView>
  </sheetViews>
  <sheetFormatPr baseColWidth="10" defaultColWidth="8.83203125" defaultRowHeight="13" x14ac:dyDescent="0.15"/>
  <cols>
    <col min="1" max="1" width="88.33203125" customWidth="1"/>
    <col min="2" max="2" width="28" customWidth="1"/>
    <col min="3" max="3" width="38" customWidth="1"/>
    <col min="4" max="4" width="34" customWidth="1"/>
    <col min="5" max="5" width="10" customWidth="1"/>
    <col min="6" max="7" width="12" customWidth="1"/>
    <col min="8" max="8" width="14" customWidth="1"/>
    <col min="9" max="9" width="18" customWidth="1"/>
    <col min="10" max="10" width="22" customWidth="1"/>
    <col min="11" max="12" width="14" customWidth="1"/>
    <col min="13" max="13" width="12" customWidth="1"/>
    <col min="14" max="14" width="18" customWidth="1"/>
    <col min="15" max="15" width="45" customWidth="1"/>
    <col min="16" max="16" width="55" customWidth="1"/>
  </cols>
  <sheetData>
    <row r="1" spans="1:16" ht="18" customHeight="1" x14ac:dyDescent="0.15">
      <c r="A1" s="35" t="s">
        <v>893</v>
      </c>
    </row>
    <row r="2" spans="1:16" ht="48" customHeight="1" x14ac:dyDescent="0.15">
      <c r="A2" s="1" t="s">
        <v>894</v>
      </c>
    </row>
    <row r="3" spans="1:16" ht="28" customHeight="1" x14ac:dyDescent="0.15">
      <c r="A3" s="72" t="s">
        <v>895</v>
      </c>
    </row>
    <row r="4" spans="1:16" ht="14" customHeight="1" x14ac:dyDescent="0.15">
      <c r="A4" s="36" t="s">
        <v>896</v>
      </c>
    </row>
    <row r="5" spans="1:16" ht="30" customHeight="1" x14ac:dyDescent="0.15">
      <c r="A5" s="5" t="s">
        <v>897</v>
      </c>
      <c r="B5" s="5" t="s">
        <v>94</v>
      </c>
      <c r="C5" s="5" t="s">
        <v>95</v>
      </c>
      <c r="D5" s="5" t="s">
        <v>22</v>
      </c>
      <c r="E5" s="5" t="s">
        <v>98</v>
      </c>
      <c r="F5" s="5" t="s">
        <v>97</v>
      </c>
      <c r="G5" s="5" t="s">
        <v>116</v>
      </c>
      <c r="H5" s="5" t="s">
        <v>898</v>
      </c>
      <c r="I5" s="5" t="s">
        <v>899</v>
      </c>
      <c r="J5" s="5" t="s">
        <v>839</v>
      </c>
      <c r="K5" s="5" t="s">
        <v>841</v>
      </c>
      <c r="L5" s="5" t="s">
        <v>900</v>
      </c>
      <c r="M5" s="5" t="s">
        <v>901</v>
      </c>
      <c r="N5" s="5" t="s">
        <v>902</v>
      </c>
      <c r="O5" s="5" t="s">
        <v>903</v>
      </c>
      <c r="P5" s="5" t="s">
        <v>835</v>
      </c>
    </row>
    <row r="6" spans="1:16" ht="32" customHeight="1" x14ac:dyDescent="0.15">
      <c r="A6" s="1" t="s">
        <v>904</v>
      </c>
      <c r="B6" s="1" t="s">
        <v>119</v>
      </c>
      <c r="C6" s="1" t="s">
        <v>120</v>
      </c>
      <c r="D6" s="1" t="s">
        <v>31</v>
      </c>
      <c r="E6" s="18">
        <v>10</v>
      </c>
      <c r="F6" s="18">
        <v>147.45099999999999</v>
      </c>
      <c r="G6" s="1">
        <v>7</v>
      </c>
      <c r="H6" s="1">
        <v>1</v>
      </c>
      <c r="I6" s="1" t="s">
        <v>905</v>
      </c>
      <c r="J6" s="1" t="s">
        <v>847</v>
      </c>
      <c r="K6" s="1" t="s">
        <v>849</v>
      </c>
      <c r="L6" s="18">
        <v>1</v>
      </c>
      <c r="M6" s="18">
        <v>1</v>
      </c>
      <c r="N6" s="18">
        <v>1</v>
      </c>
      <c r="O6" s="1" t="s">
        <v>906</v>
      </c>
      <c r="P6" s="1" t="s">
        <v>907</v>
      </c>
    </row>
    <row r="7" spans="1:16" ht="32" customHeight="1" x14ac:dyDescent="0.15">
      <c r="A7" s="1" t="s">
        <v>908</v>
      </c>
      <c r="B7" s="1" t="s">
        <v>119</v>
      </c>
      <c r="C7" s="1" t="s">
        <v>120</v>
      </c>
      <c r="D7" s="1" t="s">
        <v>34</v>
      </c>
      <c r="E7" s="18">
        <v>10</v>
      </c>
      <c r="F7" s="18">
        <v>147.45099999999999</v>
      </c>
      <c r="G7" s="1">
        <v>7</v>
      </c>
      <c r="H7" s="1">
        <v>1</v>
      </c>
      <c r="I7" s="1" t="s">
        <v>905</v>
      </c>
      <c r="J7" s="1" t="s">
        <v>860</v>
      </c>
      <c r="K7" s="1" t="s">
        <v>783</v>
      </c>
      <c r="L7" s="18">
        <v>1</v>
      </c>
      <c r="M7" s="18">
        <v>1</v>
      </c>
      <c r="N7" s="18">
        <v>147.45099999999999</v>
      </c>
      <c r="O7" s="1" t="s">
        <v>909</v>
      </c>
      <c r="P7" s="1" t="s">
        <v>907</v>
      </c>
    </row>
    <row r="8" spans="1:16" ht="32" customHeight="1" x14ac:dyDescent="0.15">
      <c r="A8" s="1" t="s">
        <v>910</v>
      </c>
      <c r="B8" s="1" t="s">
        <v>119</v>
      </c>
      <c r="C8" s="1" t="s">
        <v>120</v>
      </c>
      <c r="D8" s="1" t="s">
        <v>37</v>
      </c>
      <c r="E8" s="18">
        <v>10</v>
      </c>
      <c r="F8" s="18">
        <v>147.45099999999999</v>
      </c>
      <c r="G8" s="1">
        <v>7</v>
      </c>
      <c r="H8" s="1">
        <v>1</v>
      </c>
      <c r="I8" s="1" t="s">
        <v>905</v>
      </c>
      <c r="J8" s="1" t="s">
        <v>876</v>
      </c>
      <c r="K8" s="1" t="s">
        <v>783</v>
      </c>
      <c r="L8" s="18">
        <v>1</v>
      </c>
      <c r="M8" s="18">
        <v>1</v>
      </c>
      <c r="N8" s="18">
        <v>147.45099999999999</v>
      </c>
      <c r="O8" s="1" t="s">
        <v>909</v>
      </c>
      <c r="P8" s="1" t="s">
        <v>907</v>
      </c>
    </row>
    <row r="9" spans="1:16" ht="32" customHeight="1" x14ac:dyDescent="0.15">
      <c r="A9" s="1" t="s">
        <v>911</v>
      </c>
      <c r="B9" s="1" t="s">
        <v>119</v>
      </c>
      <c r="C9" s="1" t="s">
        <v>120</v>
      </c>
      <c r="D9" s="1" t="s">
        <v>40</v>
      </c>
      <c r="E9" s="18">
        <v>10</v>
      </c>
      <c r="F9" s="18">
        <v>147.45099999999999</v>
      </c>
      <c r="G9" s="1">
        <v>7</v>
      </c>
      <c r="H9" s="1">
        <v>1</v>
      </c>
      <c r="I9" s="1" t="s">
        <v>905</v>
      </c>
      <c r="J9" s="1" t="s">
        <v>884</v>
      </c>
      <c r="K9" s="1" t="s">
        <v>783</v>
      </c>
      <c r="L9" s="18">
        <v>1</v>
      </c>
      <c r="M9" s="18">
        <v>1</v>
      </c>
      <c r="N9" s="18">
        <v>147.45099999999999</v>
      </c>
      <c r="O9" s="1" t="s">
        <v>909</v>
      </c>
      <c r="P9" s="1" t="s">
        <v>907</v>
      </c>
    </row>
    <row r="10" spans="1:16" ht="32" customHeight="1" x14ac:dyDescent="0.15">
      <c r="A10" s="1" t="s">
        <v>912</v>
      </c>
      <c r="B10" s="1" t="s">
        <v>119</v>
      </c>
      <c r="C10" s="1" t="s">
        <v>120</v>
      </c>
      <c r="D10" s="1" t="s">
        <v>42</v>
      </c>
      <c r="E10" s="18">
        <v>10</v>
      </c>
      <c r="F10" s="18">
        <v>147.45099999999999</v>
      </c>
      <c r="G10" s="1">
        <v>7</v>
      </c>
      <c r="H10" s="1">
        <v>1</v>
      </c>
      <c r="I10" s="1" t="s">
        <v>905</v>
      </c>
      <c r="J10" s="1" t="s">
        <v>853</v>
      </c>
      <c r="K10" s="1" t="s">
        <v>855</v>
      </c>
      <c r="L10" s="18">
        <v>1</v>
      </c>
      <c r="M10" s="18">
        <v>1</v>
      </c>
      <c r="N10" s="18">
        <v>8</v>
      </c>
      <c r="O10" s="1" t="s">
        <v>913</v>
      </c>
      <c r="P10" s="1" t="s">
        <v>907</v>
      </c>
    </row>
    <row r="11" spans="1:16" ht="32" customHeight="1" x14ac:dyDescent="0.15">
      <c r="A11" s="1" t="s">
        <v>914</v>
      </c>
      <c r="B11" s="1" t="s">
        <v>119</v>
      </c>
      <c r="C11" s="1" t="s">
        <v>120</v>
      </c>
      <c r="D11" s="1" t="s">
        <v>44</v>
      </c>
      <c r="E11" s="18">
        <v>10</v>
      </c>
      <c r="F11" s="18">
        <v>147.45099999999999</v>
      </c>
      <c r="G11" s="1">
        <v>7</v>
      </c>
      <c r="H11" s="1">
        <v>1</v>
      </c>
      <c r="I11" s="1" t="s">
        <v>905</v>
      </c>
      <c r="J11" s="1" t="s">
        <v>857</v>
      </c>
      <c r="K11" s="1" t="s">
        <v>778</v>
      </c>
      <c r="L11" s="18">
        <v>1</v>
      </c>
      <c r="M11" s="18">
        <v>1</v>
      </c>
      <c r="N11" s="18">
        <v>1</v>
      </c>
      <c r="O11" s="1" t="s">
        <v>915</v>
      </c>
      <c r="P11" s="1" t="s">
        <v>907</v>
      </c>
    </row>
    <row r="12" spans="1:16" ht="32" customHeight="1" x14ac:dyDescent="0.15">
      <c r="A12" s="1"/>
      <c r="B12" s="1"/>
      <c r="C12" s="1"/>
      <c r="D12" s="1"/>
      <c r="E12" s="18"/>
      <c r="F12" s="18"/>
      <c r="G12" s="1"/>
      <c r="H12" s="1"/>
      <c r="I12" s="1"/>
      <c r="J12" s="1"/>
      <c r="K12" s="1"/>
      <c r="L12" s="18"/>
      <c r="M12" s="18"/>
      <c r="N12" s="18"/>
      <c r="O12" s="1"/>
      <c r="P12" s="1"/>
    </row>
    <row r="13" spans="1:16" ht="32" customHeight="1" x14ac:dyDescent="0.15">
      <c r="A13" s="1"/>
      <c r="B13" s="1"/>
      <c r="C13" s="1"/>
      <c r="D13" s="1"/>
      <c r="E13" s="18"/>
      <c r="F13" s="18"/>
      <c r="G13" s="1"/>
      <c r="H13" s="1"/>
      <c r="I13" s="1"/>
      <c r="J13" s="1"/>
      <c r="K13" s="1"/>
      <c r="L13" s="18"/>
      <c r="M13" s="18"/>
      <c r="N13" s="18"/>
      <c r="O13" s="1"/>
      <c r="P13" s="1"/>
    </row>
    <row r="14" spans="1:16" ht="32" customHeight="1" x14ac:dyDescent="0.15">
      <c r="A14" s="1"/>
      <c r="B14" s="1"/>
      <c r="C14" s="1"/>
      <c r="D14" s="1"/>
      <c r="E14" s="18"/>
      <c r="F14" s="18"/>
      <c r="G14" s="1"/>
      <c r="H14" s="1"/>
      <c r="I14" s="1"/>
      <c r="J14" s="1"/>
      <c r="K14" s="1"/>
      <c r="L14" s="18"/>
      <c r="M14" s="18"/>
      <c r="N14" s="18"/>
      <c r="O14" s="1"/>
      <c r="P14" s="1"/>
    </row>
    <row r="15" spans="1:16" ht="32" customHeight="1" x14ac:dyDescent="0.15">
      <c r="A15" s="1"/>
      <c r="B15" s="1"/>
      <c r="C15" s="1"/>
      <c r="D15" s="1"/>
      <c r="E15" s="18"/>
      <c r="F15" s="18"/>
      <c r="G15" s="1"/>
      <c r="H15" s="1"/>
      <c r="I15" s="1"/>
      <c r="J15" s="1"/>
      <c r="K15" s="1"/>
      <c r="L15" s="18"/>
      <c r="M15" s="18"/>
      <c r="N15" s="18"/>
      <c r="O15" s="1"/>
      <c r="P15" s="1"/>
    </row>
    <row r="16" spans="1:16" ht="32" customHeight="1" x14ac:dyDescent="0.15">
      <c r="A16" s="1"/>
      <c r="B16" s="1"/>
      <c r="C16" s="1"/>
      <c r="D16" s="1"/>
      <c r="E16" s="18"/>
      <c r="F16" s="18"/>
      <c r="G16" s="1"/>
      <c r="H16" s="1"/>
      <c r="I16" s="1"/>
      <c r="J16" s="1"/>
      <c r="K16" s="1"/>
      <c r="L16" s="18"/>
      <c r="M16" s="18"/>
      <c r="N16" s="18"/>
      <c r="O16" s="1"/>
      <c r="P16" s="1"/>
    </row>
    <row r="17" spans="1:16" ht="32" customHeight="1" x14ac:dyDescent="0.15">
      <c r="A17" s="1"/>
      <c r="B17" s="1"/>
      <c r="C17" s="1"/>
      <c r="D17" s="1"/>
      <c r="E17" s="18"/>
      <c r="F17" s="18"/>
      <c r="G17" s="1"/>
      <c r="H17" s="1"/>
      <c r="I17" s="1"/>
      <c r="J17" s="1"/>
      <c r="K17" s="1"/>
      <c r="L17" s="18"/>
      <c r="M17" s="18"/>
      <c r="N17" s="18"/>
      <c r="O17" s="1"/>
      <c r="P17" s="1"/>
    </row>
    <row r="18" spans="1:16" ht="32" customHeight="1" x14ac:dyDescent="0.15">
      <c r="A18" s="1"/>
      <c r="B18" s="1"/>
      <c r="C18" s="1"/>
      <c r="D18" s="1"/>
      <c r="E18" s="18"/>
      <c r="F18" s="18"/>
      <c r="G18" s="1"/>
      <c r="H18" s="1"/>
      <c r="I18" s="1"/>
      <c r="J18" s="1"/>
      <c r="K18" s="1"/>
      <c r="L18" s="18"/>
      <c r="M18" s="18"/>
      <c r="N18" s="18"/>
      <c r="O18" s="1"/>
      <c r="P18" s="1"/>
    </row>
    <row r="19" spans="1:16" ht="32" customHeight="1" x14ac:dyDescent="0.15">
      <c r="A19" s="1"/>
      <c r="B19" s="1"/>
      <c r="C19" s="1"/>
      <c r="D19" s="1"/>
      <c r="E19" s="18"/>
      <c r="F19" s="18"/>
      <c r="G19" s="1"/>
      <c r="H19" s="1"/>
      <c r="I19" s="1"/>
      <c r="J19" s="1"/>
      <c r="K19" s="1"/>
      <c r="L19" s="18"/>
      <c r="M19" s="18"/>
      <c r="N19" s="18"/>
      <c r="O19" s="1"/>
      <c r="P19" s="1"/>
    </row>
    <row r="20" spans="1:16" ht="32" customHeight="1" x14ac:dyDescent="0.15">
      <c r="A20" s="1"/>
      <c r="B20" s="1"/>
      <c r="C20" s="1"/>
      <c r="D20" s="1"/>
      <c r="E20" s="18"/>
      <c r="F20" s="18"/>
      <c r="G20" s="1"/>
      <c r="H20" s="1"/>
      <c r="I20" s="1"/>
      <c r="J20" s="1"/>
      <c r="K20" s="1"/>
      <c r="L20" s="18"/>
      <c r="M20" s="18"/>
      <c r="N20" s="18"/>
      <c r="O20" s="1"/>
      <c r="P20" s="1"/>
    </row>
    <row r="21" spans="1:16" ht="32" customHeight="1" x14ac:dyDescent="0.15">
      <c r="A21" s="1"/>
      <c r="B21" s="1"/>
      <c r="C21" s="1"/>
      <c r="D21" s="1"/>
      <c r="E21" s="18"/>
      <c r="F21" s="18"/>
      <c r="G21" s="1"/>
      <c r="H21" s="1"/>
      <c r="I21" s="1"/>
      <c r="J21" s="1"/>
      <c r="K21" s="1"/>
      <c r="L21" s="18"/>
      <c r="M21" s="18"/>
      <c r="N21" s="18"/>
      <c r="O21" s="1"/>
      <c r="P21" s="1"/>
    </row>
    <row r="22" spans="1:16" ht="32" customHeight="1" x14ac:dyDescent="0.15">
      <c r="A22" s="1"/>
      <c r="B22" s="1"/>
      <c r="C22" s="1"/>
      <c r="D22" s="1"/>
      <c r="E22" s="18"/>
      <c r="F22" s="18"/>
      <c r="G22" s="1"/>
      <c r="H22" s="1"/>
      <c r="I22" s="1"/>
      <c r="J22" s="1"/>
      <c r="K22" s="1"/>
      <c r="L22" s="18"/>
      <c r="M22" s="18"/>
      <c r="N22" s="18"/>
      <c r="O22" s="1"/>
      <c r="P22" s="1"/>
    </row>
    <row r="23" spans="1:16" ht="32" customHeight="1" x14ac:dyDescent="0.15">
      <c r="A23" s="1"/>
      <c r="B23" s="1"/>
      <c r="C23" s="1"/>
      <c r="D23" s="1"/>
      <c r="E23" s="18"/>
      <c r="F23" s="18"/>
      <c r="G23" s="1"/>
      <c r="H23" s="1"/>
      <c r="I23" s="1"/>
      <c r="J23" s="1"/>
      <c r="K23" s="1"/>
      <c r="L23" s="18"/>
      <c r="M23" s="18"/>
      <c r="N23" s="18"/>
      <c r="O23" s="1"/>
      <c r="P23" s="1"/>
    </row>
    <row r="24" spans="1:16" ht="32" customHeight="1" x14ac:dyDescent="0.15">
      <c r="A24" s="1"/>
      <c r="B24" s="1"/>
      <c r="C24" s="1"/>
      <c r="D24" s="1"/>
      <c r="E24" s="18"/>
      <c r="F24" s="18"/>
      <c r="G24" s="1"/>
      <c r="H24" s="1"/>
      <c r="I24" s="1"/>
      <c r="J24" s="1"/>
      <c r="K24" s="1"/>
      <c r="L24" s="18"/>
      <c r="M24" s="18"/>
      <c r="N24" s="18"/>
      <c r="O24" s="1"/>
      <c r="P24" s="1"/>
    </row>
    <row r="25" spans="1:16" ht="32" customHeight="1" x14ac:dyDescent="0.15">
      <c r="A25" s="1"/>
      <c r="B25" s="1"/>
      <c r="C25" s="1"/>
      <c r="D25" s="1"/>
      <c r="E25" s="18"/>
      <c r="F25" s="18"/>
      <c r="G25" s="1"/>
      <c r="H25" s="1"/>
      <c r="I25" s="1"/>
      <c r="J25" s="1"/>
      <c r="K25" s="1"/>
      <c r="L25" s="18"/>
      <c r="M25" s="18"/>
      <c r="N25" s="18"/>
      <c r="O25" s="1"/>
      <c r="P25" s="1"/>
    </row>
    <row r="26" spans="1:16" ht="32" customHeight="1" x14ac:dyDescent="0.15">
      <c r="A26" s="1"/>
      <c r="B26" s="1"/>
      <c r="C26" s="1"/>
      <c r="D26" s="1"/>
      <c r="E26" s="18"/>
      <c r="F26" s="18"/>
      <c r="G26" s="1"/>
      <c r="H26" s="1"/>
      <c r="I26" s="1"/>
      <c r="J26" s="1"/>
      <c r="K26" s="1"/>
      <c r="L26" s="18"/>
      <c r="M26" s="18"/>
      <c r="N26" s="18"/>
      <c r="O26" s="1"/>
      <c r="P26" s="1"/>
    </row>
    <row r="27" spans="1:16" ht="32" customHeight="1" x14ac:dyDescent="0.15">
      <c r="A27" s="1"/>
      <c r="B27" s="1"/>
      <c r="C27" s="1"/>
      <c r="D27" s="1"/>
      <c r="E27" s="18"/>
      <c r="F27" s="18"/>
      <c r="G27" s="1"/>
      <c r="H27" s="1"/>
      <c r="I27" s="1"/>
      <c r="J27" s="1"/>
      <c r="K27" s="1"/>
      <c r="L27" s="18"/>
      <c r="M27" s="18"/>
      <c r="N27" s="18"/>
      <c r="O27" s="1"/>
      <c r="P27" s="1"/>
    </row>
    <row r="28" spans="1:16" ht="32" customHeight="1" x14ac:dyDescent="0.15">
      <c r="A28" s="1"/>
      <c r="B28" s="1"/>
      <c r="C28" s="1"/>
      <c r="D28" s="1"/>
      <c r="E28" s="18"/>
      <c r="F28" s="18"/>
      <c r="G28" s="1"/>
      <c r="H28" s="1"/>
      <c r="I28" s="1"/>
      <c r="J28" s="1"/>
      <c r="K28" s="1"/>
      <c r="L28" s="18"/>
      <c r="M28" s="18"/>
      <c r="N28" s="18"/>
      <c r="O28" s="1"/>
      <c r="P28" s="1"/>
    </row>
    <row r="29" spans="1:16" ht="32" customHeight="1" x14ac:dyDescent="0.15">
      <c r="A29" s="1"/>
      <c r="B29" s="1"/>
      <c r="C29" s="1"/>
      <c r="D29" s="1"/>
      <c r="E29" s="18"/>
      <c r="F29" s="18"/>
      <c r="G29" s="1"/>
      <c r="H29" s="1"/>
      <c r="I29" s="1"/>
      <c r="J29" s="1"/>
      <c r="K29" s="1"/>
      <c r="L29" s="18"/>
      <c r="M29" s="18"/>
      <c r="N29" s="18"/>
      <c r="O29" s="1"/>
      <c r="P29" s="1"/>
    </row>
    <row r="30" spans="1:16" ht="32" customHeight="1" x14ac:dyDescent="0.15">
      <c r="A30" s="1"/>
      <c r="B30" s="1"/>
      <c r="C30" s="1"/>
      <c r="D30" s="1"/>
      <c r="E30" s="18"/>
      <c r="F30" s="18"/>
      <c r="G30" s="1"/>
      <c r="H30" s="1"/>
      <c r="I30" s="1"/>
      <c r="J30" s="1"/>
      <c r="K30" s="1"/>
      <c r="L30" s="18"/>
      <c r="M30" s="18"/>
      <c r="N30" s="18"/>
      <c r="O30" s="1"/>
      <c r="P30" s="1"/>
    </row>
    <row r="31" spans="1:16" ht="32" customHeight="1" x14ac:dyDescent="0.15">
      <c r="A31" s="1"/>
      <c r="B31" s="1"/>
      <c r="C31" s="1"/>
      <c r="D31" s="1"/>
      <c r="E31" s="18"/>
      <c r="F31" s="18"/>
      <c r="G31" s="1"/>
      <c r="H31" s="1"/>
      <c r="I31" s="1"/>
      <c r="J31" s="1"/>
      <c r="K31" s="1"/>
      <c r="L31" s="18"/>
      <c r="M31" s="18"/>
      <c r="N31" s="18"/>
      <c r="O31" s="1"/>
      <c r="P31" s="1"/>
    </row>
    <row r="32" spans="1:16" ht="32" customHeight="1" x14ac:dyDescent="0.15">
      <c r="A32" s="1"/>
      <c r="B32" s="1"/>
      <c r="C32" s="1"/>
      <c r="D32" s="1"/>
      <c r="E32" s="18"/>
      <c r="F32" s="18"/>
      <c r="G32" s="1"/>
      <c r="H32" s="1"/>
      <c r="I32" s="1"/>
      <c r="J32" s="1"/>
      <c r="K32" s="1"/>
      <c r="L32" s="18"/>
      <c r="M32" s="18"/>
      <c r="N32" s="18"/>
      <c r="O32" s="1"/>
      <c r="P32" s="1"/>
    </row>
    <row r="33" spans="1:16" ht="32" customHeight="1" x14ac:dyDescent="0.15">
      <c r="A33" s="1"/>
      <c r="B33" s="1"/>
      <c r="C33" s="1"/>
      <c r="D33" s="1"/>
      <c r="E33" s="18"/>
      <c r="F33" s="18"/>
      <c r="G33" s="1"/>
      <c r="H33" s="1"/>
      <c r="I33" s="1"/>
      <c r="J33" s="1"/>
      <c r="K33" s="1"/>
      <c r="L33" s="18"/>
      <c r="M33" s="18"/>
      <c r="N33" s="18"/>
      <c r="O33" s="1"/>
      <c r="P33" s="1"/>
    </row>
    <row r="34" spans="1:16" ht="32" customHeight="1" x14ac:dyDescent="0.15">
      <c r="A34" s="1"/>
      <c r="B34" s="1"/>
      <c r="C34" s="1"/>
      <c r="D34" s="1"/>
      <c r="E34" s="18"/>
      <c r="F34" s="18"/>
      <c r="G34" s="1"/>
      <c r="H34" s="1"/>
      <c r="I34" s="1"/>
      <c r="J34" s="1"/>
      <c r="K34" s="1"/>
      <c r="L34" s="18"/>
      <c r="M34" s="18"/>
      <c r="N34" s="18"/>
      <c r="O34" s="1"/>
      <c r="P34" s="1"/>
    </row>
    <row r="35" spans="1:16" ht="32" customHeight="1" x14ac:dyDescent="0.15">
      <c r="A35" s="1"/>
      <c r="B35" s="1"/>
      <c r="C35" s="1"/>
      <c r="D35" s="1"/>
      <c r="E35" s="18"/>
      <c r="F35" s="18"/>
      <c r="G35" s="1"/>
      <c r="H35" s="1"/>
      <c r="I35" s="1"/>
      <c r="J35" s="1"/>
      <c r="K35" s="1"/>
      <c r="L35" s="18"/>
      <c r="M35" s="18"/>
      <c r="N35" s="18"/>
      <c r="O35" s="1"/>
      <c r="P35" s="1"/>
    </row>
    <row r="36" spans="1:16" ht="32" customHeight="1" x14ac:dyDescent="0.15">
      <c r="A36" s="1"/>
      <c r="B36" s="1"/>
      <c r="C36" s="1"/>
      <c r="D36" s="1"/>
      <c r="E36" s="18"/>
      <c r="F36" s="18"/>
      <c r="G36" s="1"/>
      <c r="H36" s="1"/>
      <c r="I36" s="1"/>
      <c r="J36" s="1"/>
      <c r="K36" s="1"/>
      <c r="L36" s="18"/>
      <c r="M36" s="18"/>
      <c r="N36" s="18"/>
      <c r="O36" s="1"/>
      <c r="P36" s="1"/>
    </row>
    <row r="37" spans="1:16" ht="32" customHeight="1" x14ac:dyDescent="0.15">
      <c r="A37" s="1"/>
      <c r="B37" s="1"/>
      <c r="C37" s="1"/>
      <c r="D37" s="1"/>
      <c r="E37" s="18"/>
      <c r="F37" s="18"/>
      <c r="G37" s="1"/>
      <c r="H37" s="1"/>
      <c r="I37" s="1"/>
      <c r="J37" s="1"/>
      <c r="K37" s="1"/>
      <c r="L37" s="18"/>
      <c r="M37" s="18"/>
      <c r="N37" s="18"/>
      <c r="O37" s="1"/>
      <c r="P37" s="1"/>
    </row>
    <row r="38" spans="1:16" ht="32" customHeight="1" x14ac:dyDescent="0.15">
      <c r="A38" s="1"/>
      <c r="B38" s="1"/>
      <c r="C38" s="1"/>
      <c r="D38" s="1"/>
      <c r="E38" s="18"/>
      <c r="F38" s="18"/>
      <c r="G38" s="1"/>
      <c r="H38" s="1"/>
      <c r="I38" s="1"/>
      <c r="J38" s="1"/>
      <c r="K38" s="1"/>
      <c r="L38" s="18"/>
      <c r="M38" s="18"/>
      <c r="N38" s="18"/>
      <c r="O38" s="1"/>
      <c r="P38" s="1"/>
    </row>
    <row r="39" spans="1:16" ht="32" customHeight="1" x14ac:dyDescent="0.15">
      <c r="A39" s="1"/>
      <c r="B39" s="1"/>
      <c r="C39" s="1"/>
      <c r="D39" s="1"/>
      <c r="E39" s="18"/>
      <c r="F39" s="18"/>
      <c r="G39" s="1"/>
      <c r="H39" s="1"/>
      <c r="I39" s="1"/>
      <c r="J39" s="1"/>
      <c r="K39" s="1"/>
      <c r="L39" s="18"/>
      <c r="M39" s="18"/>
      <c r="N39" s="18"/>
      <c r="O39" s="1"/>
      <c r="P39" s="1"/>
    </row>
    <row r="40" spans="1:16" ht="32" customHeight="1" x14ac:dyDescent="0.15">
      <c r="A40" s="1"/>
      <c r="B40" s="1"/>
      <c r="C40" s="1"/>
      <c r="D40" s="1"/>
      <c r="E40" s="18"/>
      <c r="F40" s="18"/>
      <c r="G40" s="1"/>
      <c r="H40" s="1"/>
      <c r="I40" s="1"/>
      <c r="J40" s="1"/>
      <c r="K40" s="1"/>
      <c r="L40" s="18"/>
      <c r="M40" s="18"/>
      <c r="N40" s="18"/>
      <c r="O40" s="1"/>
      <c r="P40" s="1"/>
    </row>
    <row r="41" spans="1:16" ht="32" customHeight="1" x14ac:dyDescent="0.15">
      <c r="A41" s="1"/>
      <c r="B41" s="1"/>
      <c r="C41" s="1"/>
      <c r="D41" s="1"/>
      <c r="E41" s="18"/>
      <c r="F41" s="18"/>
      <c r="G41" s="1"/>
      <c r="H41" s="1"/>
      <c r="I41" s="1"/>
      <c r="J41" s="1"/>
      <c r="K41" s="1"/>
      <c r="L41" s="18"/>
      <c r="M41" s="18"/>
      <c r="N41" s="18"/>
      <c r="O41" s="1"/>
      <c r="P41" s="1"/>
    </row>
    <row r="42" spans="1:16" ht="32" customHeight="1" x14ac:dyDescent="0.15">
      <c r="A42" s="1"/>
      <c r="B42" s="1"/>
      <c r="C42" s="1"/>
      <c r="D42" s="1"/>
      <c r="E42" s="18"/>
      <c r="F42" s="18"/>
      <c r="G42" s="1"/>
      <c r="H42" s="1"/>
      <c r="I42" s="1"/>
      <c r="J42" s="1"/>
      <c r="K42" s="1"/>
      <c r="L42" s="18"/>
      <c r="M42" s="18"/>
      <c r="N42" s="18"/>
      <c r="O42" s="1"/>
      <c r="P42" s="1"/>
    </row>
    <row r="43" spans="1:16" ht="32" customHeight="1" x14ac:dyDescent="0.15">
      <c r="A43" s="1"/>
      <c r="B43" s="1"/>
      <c r="C43" s="1"/>
      <c r="D43" s="1"/>
      <c r="E43" s="18"/>
      <c r="F43" s="18"/>
      <c r="G43" s="1"/>
      <c r="H43" s="1"/>
      <c r="I43" s="1"/>
      <c r="J43" s="1"/>
      <c r="K43" s="1"/>
      <c r="L43" s="18"/>
      <c r="M43" s="18"/>
      <c r="N43" s="18"/>
      <c r="O43" s="1"/>
      <c r="P43" s="1"/>
    </row>
    <row r="44" spans="1:16" ht="32" customHeight="1" x14ac:dyDescent="0.15">
      <c r="A44" s="1"/>
      <c r="B44" s="1"/>
      <c r="C44" s="1"/>
      <c r="D44" s="1"/>
      <c r="E44" s="18"/>
      <c r="F44" s="18"/>
      <c r="G44" s="1"/>
      <c r="H44" s="1"/>
      <c r="I44" s="1"/>
      <c r="J44" s="1"/>
      <c r="K44" s="1"/>
      <c r="L44" s="18"/>
      <c r="M44" s="18"/>
      <c r="N44" s="18"/>
      <c r="O44" s="1"/>
      <c r="P44" s="1"/>
    </row>
    <row r="45" spans="1:16" ht="32" customHeight="1" x14ac:dyDescent="0.15">
      <c r="A45" s="1"/>
      <c r="B45" s="1"/>
      <c r="C45" s="1"/>
      <c r="D45" s="1"/>
      <c r="E45" s="18"/>
      <c r="F45" s="18"/>
      <c r="G45" s="1"/>
      <c r="H45" s="1"/>
      <c r="I45" s="1"/>
      <c r="J45" s="1"/>
      <c r="K45" s="1"/>
      <c r="L45" s="18"/>
      <c r="M45" s="18"/>
      <c r="N45" s="18"/>
      <c r="O45" s="1"/>
      <c r="P45" s="1"/>
    </row>
    <row r="46" spans="1:16" ht="32" customHeight="1" x14ac:dyDescent="0.15">
      <c r="A46" s="1"/>
      <c r="B46" s="1"/>
      <c r="C46" s="1"/>
      <c r="D46" s="1"/>
      <c r="E46" s="18"/>
      <c r="F46" s="18"/>
      <c r="G46" s="1"/>
      <c r="H46" s="1"/>
      <c r="I46" s="1"/>
      <c r="J46" s="1"/>
      <c r="K46" s="1"/>
      <c r="L46" s="18"/>
      <c r="M46" s="18"/>
      <c r="N46" s="18"/>
      <c r="O46" s="1"/>
      <c r="P46" s="1"/>
    </row>
    <row r="47" spans="1:16" ht="32" customHeight="1" x14ac:dyDescent="0.15">
      <c r="A47" s="1"/>
      <c r="B47" s="1"/>
      <c r="C47" s="1"/>
      <c r="D47" s="1"/>
      <c r="E47" s="18"/>
      <c r="F47" s="18"/>
      <c r="G47" s="1"/>
      <c r="H47" s="1"/>
      <c r="I47" s="1"/>
      <c r="J47" s="1"/>
      <c r="K47" s="1"/>
      <c r="L47" s="18"/>
      <c r="M47" s="18"/>
      <c r="N47" s="18"/>
      <c r="O47" s="1"/>
      <c r="P47" s="1"/>
    </row>
    <row r="48" spans="1:16" ht="32" customHeight="1" x14ac:dyDescent="0.15">
      <c r="A48" s="1"/>
      <c r="B48" s="1"/>
      <c r="C48" s="1"/>
      <c r="D48" s="1"/>
      <c r="E48" s="18"/>
      <c r="F48" s="18"/>
      <c r="G48" s="1"/>
      <c r="H48" s="1"/>
      <c r="I48" s="1"/>
      <c r="J48" s="1"/>
      <c r="K48" s="1"/>
      <c r="L48" s="18"/>
      <c r="M48" s="18"/>
      <c r="N48" s="18"/>
      <c r="O48" s="1"/>
      <c r="P48" s="1"/>
    </row>
    <row r="49" spans="1:16" ht="32" customHeight="1" x14ac:dyDescent="0.15">
      <c r="A49" s="1"/>
      <c r="B49" s="1"/>
      <c r="C49" s="1"/>
      <c r="D49" s="1"/>
      <c r="E49" s="18"/>
      <c r="F49" s="18"/>
      <c r="G49" s="1"/>
      <c r="H49" s="1"/>
      <c r="I49" s="1"/>
      <c r="J49" s="1"/>
      <c r="K49" s="1"/>
      <c r="L49" s="18"/>
      <c r="M49" s="18"/>
      <c r="N49" s="18"/>
      <c r="O49" s="1"/>
      <c r="P49" s="1"/>
    </row>
    <row r="50" spans="1:16" ht="32" customHeight="1" x14ac:dyDescent="0.15">
      <c r="A50" s="1"/>
      <c r="B50" s="1"/>
      <c r="C50" s="1"/>
      <c r="D50" s="1"/>
      <c r="E50" s="18"/>
      <c r="F50" s="18"/>
      <c r="G50" s="1"/>
      <c r="H50" s="1"/>
      <c r="I50" s="1"/>
      <c r="J50" s="1"/>
      <c r="K50" s="1"/>
      <c r="L50" s="18"/>
      <c r="M50" s="18"/>
      <c r="N50" s="18"/>
      <c r="O50" s="1"/>
      <c r="P50" s="1"/>
    </row>
    <row r="51" spans="1:16" ht="32" customHeight="1" x14ac:dyDescent="0.15">
      <c r="A51" s="1"/>
      <c r="B51" s="1"/>
      <c r="C51" s="1"/>
      <c r="D51" s="1"/>
      <c r="E51" s="18"/>
      <c r="F51" s="18"/>
      <c r="G51" s="1"/>
      <c r="H51" s="1"/>
      <c r="I51" s="1"/>
      <c r="J51" s="1"/>
      <c r="K51" s="1"/>
      <c r="L51" s="18"/>
      <c r="M51" s="18"/>
      <c r="N51" s="18"/>
      <c r="O51" s="1"/>
      <c r="P51" s="1"/>
    </row>
    <row r="52" spans="1:16" ht="32" customHeight="1" x14ac:dyDescent="0.15">
      <c r="A52" s="1"/>
      <c r="B52" s="1"/>
      <c r="C52" s="1"/>
      <c r="D52" s="1"/>
      <c r="E52" s="18"/>
      <c r="F52" s="18"/>
      <c r="G52" s="1"/>
      <c r="H52" s="1"/>
      <c r="I52" s="1"/>
      <c r="J52" s="1"/>
      <c r="K52" s="1"/>
      <c r="L52" s="18"/>
      <c r="M52" s="18"/>
      <c r="N52" s="18"/>
      <c r="O52" s="1"/>
      <c r="P52" s="1"/>
    </row>
    <row r="53" spans="1:16" ht="32" customHeight="1" x14ac:dyDescent="0.15">
      <c r="A53" s="1"/>
      <c r="B53" s="1"/>
      <c r="C53" s="1"/>
      <c r="D53" s="1"/>
      <c r="E53" s="18"/>
      <c r="F53" s="18"/>
      <c r="G53" s="1"/>
      <c r="H53" s="1"/>
      <c r="I53" s="1"/>
      <c r="J53" s="1"/>
      <c r="K53" s="1"/>
      <c r="L53" s="18"/>
      <c r="M53" s="18"/>
      <c r="N53" s="18"/>
      <c r="O53" s="1"/>
      <c r="P53" s="1"/>
    </row>
    <row r="54" spans="1:16" ht="32" customHeight="1" x14ac:dyDescent="0.15">
      <c r="A54" s="1"/>
      <c r="B54" s="1"/>
      <c r="C54" s="1"/>
      <c r="D54" s="1"/>
      <c r="E54" s="18"/>
      <c r="F54" s="18"/>
      <c r="G54" s="1"/>
      <c r="H54" s="1"/>
      <c r="I54" s="1"/>
      <c r="J54" s="1"/>
      <c r="K54" s="1"/>
      <c r="L54" s="18"/>
      <c r="M54" s="18"/>
      <c r="N54" s="18"/>
      <c r="O54" s="1"/>
      <c r="P54" s="1"/>
    </row>
    <row r="55" spans="1:16" ht="32" customHeight="1" x14ac:dyDescent="0.15">
      <c r="A55" s="1"/>
      <c r="B55" s="1"/>
      <c r="C55" s="1"/>
      <c r="D55" s="1"/>
      <c r="E55" s="18"/>
      <c r="F55" s="18"/>
      <c r="G55" s="1"/>
      <c r="H55" s="1"/>
      <c r="I55" s="1"/>
      <c r="J55" s="1"/>
      <c r="K55" s="1"/>
      <c r="L55" s="18"/>
      <c r="M55" s="18"/>
      <c r="N55" s="18"/>
      <c r="O55" s="1"/>
      <c r="P55" s="1"/>
    </row>
    <row r="56" spans="1:16" ht="32" customHeight="1" x14ac:dyDescent="0.15">
      <c r="A56" s="1"/>
      <c r="B56" s="1"/>
      <c r="C56" s="1"/>
      <c r="D56" s="1"/>
      <c r="E56" s="18"/>
      <c r="F56" s="18"/>
      <c r="G56" s="1"/>
      <c r="H56" s="1"/>
      <c r="I56" s="1"/>
      <c r="J56" s="1"/>
      <c r="K56" s="1"/>
      <c r="L56" s="18"/>
      <c r="M56" s="18"/>
      <c r="N56" s="18"/>
      <c r="O56" s="1"/>
      <c r="P56" s="1"/>
    </row>
    <row r="57" spans="1:16" ht="32" customHeight="1" x14ac:dyDescent="0.15">
      <c r="A57" s="1"/>
      <c r="B57" s="1"/>
      <c r="C57" s="1"/>
      <c r="D57" s="1"/>
      <c r="E57" s="18"/>
      <c r="F57" s="18"/>
      <c r="G57" s="1"/>
      <c r="H57" s="1"/>
      <c r="I57" s="1"/>
      <c r="J57" s="1"/>
      <c r="K57" s="1"/>
      <c r="L57" s="18"/>
      <c r="M57" s="18"/>
      <c r="N57" s="18"/>
      <c r="O57" s="1"/>
      <c r="P57" s="1"/>
    </row>
    <row r="58" spans="1:16" ht="32" customHeight="1" x14ac:dyDescent="0.15">
      <c r="A58" s="1"/>
      <c r="B58" s="1"/>
      <c r="C58" s="1"/>
      <c r="D58" s="1"/>
      <c r="E58" s="18"/>
      <c r="F58" s="18"/>
      <c r="G58" s="1"/>
      <c r="H58" s="1"/>
      <c r="I58" s="1"/>
      <c r="J58" s="1"/>
      <c r="K58" s="1"/>
      <c r="L58" s="18"/>
      <c r="M58" s="18"/>
      <c r="N58" s="18"/>
      <c r="O58" s="1"/>
      <c r="P58" s="1"/>
    </row>
    <row r="59" spans="1:16" ht="32" customHeight="1" x14ac:dyDescent="0.15">
      <c r="A59" s="1"/>
      <c r="B59" s="1"/>
      <c r="C59" s="1"/>
      <c r="D59" s="1"/>
      <c r="E59" s="18"/>
      <c r="F59" s="18"/>
      <c r="G59" s="1"/>
      <c r="H59" s="1"/>
      <c r="I59" s="1"/>
      <c r="J59" s="1"/>
      <c r="K59" s="1"/>
      <c r="L59" s="18"/>
      <c r="M59" s="18"/>
      <c r="N59" s="18"/>
      <c r="O59" s="1"/>
      <c r="P59" s="1"/>
    </row>
    <row r="60" spans="1:16" ht="32" customHeight="1" x14ac:dyDescent="0.15">
      <c r="A60" s="1"/>
      <c r="B60" s="1"/>
      <c r="C60" s="1"/>
      <c r="D60" s="1"/>
      <c r="E60" s="18"/>
      <c r="F60" s="18"/>
      <c r="G60" s="1"/>
      <c r="H60" s="1"/>
      <c r="I60" s="1"/>
      <c r="J60" s="1"/>
      <c r="K60" s="1"/>
      <c r="L60" s="18"/>
      <c r="M60" s="18"/>
      <c r="N60" s="18"/>
      <c r="O60" s="1"/>
      <c r="P60" s="1"/>
    </row>
    <row r="61" spans="1:16" ht="32" customHeight="1" x14ac:dyDescent="0.15">
      <c r="A61" s="1"/>
      <c r="B61" s="1"/>
      <c r="C61" s="1"/>
      <c r="D61" s="1"/>
      <c r="E61" s="18"/>
      <c r="F61" s="18"/>
      <c r="G61" s="1"/>
      <c r="H61" s="1"/>
      <c r="I61" s="1"/>
      <c r="J61" s="1"/>
      <c r="K61" s="1"/>
      <c r="L61" s="18"/>
      <c r="M61" s="18"/>
      <c r="N61" s="18"/>
      <c r="O61" s="1"/>
      <c r="P61" s="1"/>
    </row>
    <row r="62" spans="1:16" ht="32" customHeight="1" x14ac:dyDescent="0.15">
      <c r="A62" s="1"/>
      <c r="B62" s="1"/>
      <c r="C62" s="1"/>
      <c r="D62" s="1"/>
      <c r="E62" s="18"/>
      <c r="F62" s="18"/>
      <c r="G62" s="1"/>
      <c r="H62" s="1"/>
      <c r="I62" s="1"/>
      <c r="J62" s="1"/>
      <c r="K62" s="1"/>
      <c r="L62" s="18"/>
      <c r="M62" s="18"/>
      <c r="N62" s="18"/>
      <c r="O62" s="1"/>
      <c r="P62" s="1"/>
    </row>
    <row r="63" spans="1:16" ht="32" customHeight="1" x14ac:dyDescent="0.15">
      <c r="A63" s="1"/>
      <c r="B63" s="1"/>
      <c r="C63" s="1"/>
      <c r="D63" s="1"/>
      <c r="E63" s="18"/>
      <c r="F63" s="18"/>
      <c r="G63" s="1"/>
      <c r="H63" s="1"/>
      <c r="I63" s="1"/>
      <c r="J63" s="1"/>
      <c r="K63" s="1"/>
      <c r="L63" s="18"/>
      <c r="M63" s="18"/>
      <c r="N63" s="18"/>
      <c r="O63" s="1"/>
      <c r="P63" s="1"/>
    </row>
    <row r="64" spans="1:16" ht="32" customHeight="1" x14ac:dyDescent="0.15">
      <c r="A64" s="1"/>
      <c r="B64" s="1"/>
      <c r="C64" s="1"/>
      <c r="D64" s="1"/>
      <c r="E64" s="18"/>
      <c r="F64" s="18"/>
      <c r="G64" s="1"/>
      <c r="H64" s="1"/>
      <c r="I64" s="1"/>
      <c r="J64" s="1"/>
      <c r="K64" s="1"/>
      <c r="L64" s="18"/>
      <c r="M64" s="18"/>
      <c r="N64" s="18"/>
      <c r="O64" s="1"/>
      <c r="P64" s="1"/>
    </row>
    <row r="65" spans="1:16" ht="32" customHeight="1" x14ac:dyDescent="0.15">
      <c r="A65" s="1"/>
      <c r="B65" s="1"/>
      <c r="C65" s="1"/>
      <c r="D65" s="1"/>
      <c r="E65" s="18"/>
      <c r="F65" s="18"/>
      <c r="G65" s="1"/>
      <c r="H65" s="1"/>
      <c r="I65" s="1"/>
      <c r="J65" s="1"/>
      <c r="K65" s="1"/>
      <c r="L65" s="18"/>
      <c r="M65" s="18"/>
      <c r="N65" s="18"/>
      <c r="O65" s="1"/>
      <c r="P65" s="1"/>
    </row>
    <row r="66" spans="1:16" ht="32" customHeight="1" x14ac:dyDescent="0.15">
      <c r="A66" s="1"/>
      <c r="B66" s="1"/>
      <c r="C66" s="1"/>
      <c r="D66" s="1"/>
      <c r="E66" s="18"/>
      <c r="F66" s="18"/>
      <c r="G66" s="1"/>
      <c r="H66" s="1"/>
      <c r="I66" s="1"/>
      <c r="J66" s="1"/>
      <c r="K66" s="1"/>
      <c r="L66" s="18"/>
      <c r="M66" s="18"/>
      <c r="N66" s="18"/>
      <c r="O66" s="1"/>
      <c r="P66" s="1"/>
    </row>
    <row r="67" spans="1:16" ht="32" customHeight="1" x14ac:dyDescent="0.15">
      <c r="A67" s="1"/>
      <c r="B67" s="1"/>
      <c r="C67" s="1"/>
      <c r="D67" s="1"/>
      <c r="E67" s="18"/>
      <c r="F67" s="18"/>
      <c r="G67" s="1"/>
      <c r="H67" s="1"/>
      <c r="I67" s="1"/>
      <c r="J67" s="1"/>
      <c r="K67" s="1"/>
      <c r="L67" s="18"/>
      <c r="M67" s="18"/>
      <c r="N67" s="18"/>
      <c r="O67" s="1"/>
      <c r="P67" s="1"/>
    </row>
    <row r="68" spans="1:16" ht="32" customHeight="1" x14ac:dyDescent="0.15">
      <c r="A68" s="1"/>
      <c r="B68" s="1"/>
      <c r="C68" s="1"/>
      <c r="D68" s="1"/>
      <c r="E68" s="18"/>
      <c r="F68" s="18"/>
      <c r="G68" s="1"/>
      <c r="H68" s="1"/>
      <c r="I68" s="1"/>
      <c r="J68" s="1"/>
      <c r="K68" s="1"/>
      <c r="L68" s="18"/>
      <c r="M68" s="18"/>
      <c r="N68" s="18"/>
      <c r="O68" s="1"/>
      <c r="P68" s="1"/>
    </row>
    <row r="69" spans="1:16" ht="32" customHeight="1" x14ac:dyDescent="0.15">
      <c r="A69" s="1"/>
      <c r="B69" s="1"/>
      <c r="C69" s="1"/>
      <c r="D69" s="1"/>
      <c r="E69" s="18"/>
      <c r="F69" s="18"/>
      <c r="G69" s="1"/>
      <c r="H69" s="1"/>
      <c r="I69" s="1"/>
      <c r="J69" s="1"/>
      <c r="K69" s="1"/>
      <c r="L69" s="18"/>
      <c r="M69" s="18"/>
      <c r="N69" s="18"/>
      <c r="O69" s="1"/>
      <c r="P69" s="1"/>
    </row>
    <row r="70" spans="1:16" ht="32" customHeight="1" x14ac:dyDescent="0.15">
      <c r="A70" s="1"/>
      <c r="B70" s="1"/>
      <c r="C70" s="1"/>
      <c r="D70" s="1"/>
      <c r="E70" s="18"/>
      <c r="F70" s="18"/>
      <c r="G70" s="1"/>
      <c r="H70" s="1"/>
      <c r="I70" s="1"/>
      <c r="J70" s="1"/>
      <c r="K70" s="1"/>
      <c r="L70" s="18"/>
      <c r="M70" s="18"/>
      <c r="N70" s="18"/>
      <c r="O70" s="1"/>
      <c r="P70" s="1"/>
    </row>
    <row r="71" spans="1:16" ht="32" customHeight="1" x14ac:dyDescent="0.15">
      <c r="A71" s="1"/>
      <c r="B71" s="1"/>
      <c r="C71" s="1"/>
      <c r="D71" s="1"/>
      <c r="E71" s="18"/>
      <c r="F71" s="18"/>
      <c r="G71" s="1"/>
      <c r="H71" s="1"/>
      <c r="I71" s="1"/>
      <c r="J71" s="1"/>
      <c r="K71" s="1"/>
      <c r="L71" s="18"/>
      <c r="M71" s="18"/>
      <c r="N71" s="18"/>
      <c r="O71" s="1"/>
      <c r="P71" s="1"/>
    </row>
    <row r="72" spans="1:16" ht="32" customHeight="1" x14ac:dyDescent="0.15">
      <c r="A72" s="1"/>
      <c r="B72" s="1"/>
      <c r="C72" s="1"/>
      <c r="D72" s="1"/>
      <c r="E72" s="18"/>
      <c r="F72" s="18"/>
      <c r="G72" s="1"/>
      <c r="H72" s="1"/>
      <c r="I72" s="1"/>
      <c r="J72" s="1"/>
      <c r="K72" s="1"/>
      <c r="L72" s="18"/>
      <c r="M72" s="18"/>
      <c r="N72" s="18"/>
      <c r="O72" s="1"/>
      <c r="P72" s="1"/>
    </row>
    <row r="73" spans="1:16" ht="32" customHeight="1" x14ac:dyDescent="0.15">
      <c r="A73" s="1"/>
      <c r="B73" s="1"/>
      <c r="C73" s="1"/>
      <c r="D73" s="1"/>
      <c r="E73" s="18"/>
      <c r="F73" s="18"/>
      <c r="G73" s="1"/>
      <c r="H73" s="1"/>
      <c r="I73" s="1"/>
      <c r="J73" s="1"/>
      <c r="K73" s="1"/>
      <c r="L73" s="18"/>
      <c r="M73" s="18"/>
      <c r="N73" s="18"/>
      <c r="O73" s="1"/>
      <c r="P73" s="1"/>
    </row>
    <row r="74" spans="1:16" ht="32" customHeight="1" x14ac:dyDescent="0.15">
      <c r="A74" s="1"/>
      <c r="B74" s="1"/>
      <c r="C74" s="1"/>
      <c r="D74" s="1"/>
      <c r="E74" s="18"/>
      <c r="F74" s="18"/>
      <c r="G74" s="1"/>
      <c r="H74" s="1"/>
      <c r="I74" s="1"/>
      <c r="J74" s="1"/>
      <c r="K74" s="1"/>
      <c r="L74" s="18"/>
      <c r="M74" s="18"/>
      <c r="N74" s="18"/>
      <c r="O74" s="1"/>
      <c r="P74" s="1"/>
    </row>
    <row r="75" spans="1:16" ht="32" customHeight="1" x14ac:dyDescent="0.15">
      <c r="A75" s="1"/>
      <c r="B75" s="1"/>
      <c r="C75" s="1"/>
      <c r="D75" s="1"/>
      <c r="E75" s="18"/>
      <c r="F75" s="18"/>
      <c r="G75" s="1"/>
      <c r="H75" s="1"/>
      <c r="I75" s="1"/>
      <c r="J75" s="1"/>
      <c r="K75" s="1"/>
      <c r="L75" s="18"/>
      <c r="M75" s="18"/>
      <c r="N75" s="18"/>
      <c r="O75" s="1"/>
      <c r="P75" s="1"/>
    </row>
    <row r="76" spans="1:16" ht="32" customHeight="1" x14ac:dyDescent="0.15">
      <c r="A76" s="1"/>
      <c r="B76" s="1"/>
      <c r="C76" s="1"/>
      <c r="D76" s="1"/>
      <c r="E76" s="18"/>
      <c r="F76" s="18"/>
      <c r="G76" s="1"/>
      <c r="H76" s="1"/>
      <c r="I76" s="1"/>
      <c r="J76" s="1"/>
      <c r="K76" s="1"/>
      <c r="L76" s="18"/>
      <c r="M76" s="18"/>
      <c r="N76" s="18"/>
      <c r="O76" s="1"/>
      <c r="P76" s="1"/>
    </row>
    <row r="77" spans="1:16" ht="32" customHeight="1" x14ac:dyDescent="0.15">
      <c r="A77" s="1"/>
      <c r="B77" s="1"/>
      <c r="C77" s="1"/>
      <c r="D77" s="1"/>
      <c r="E77" s="18"/>
      <c r="F77" s="18"/>
      <c r="G77" s="1"/>
      <c r="H77" s="1"/>
      <c r="I77" s="1"/>
      <c r="J77" s="1"/>
      <c r="K77" s="1"/>
      <c r="L77" s="18"/>
      <c r="M77" s="18"/>
      <c r="N77" s="18"/>
      <c r="O77" s="1"/>
      <c r="P77" s="1"/>
    </row>
    <row r="78" spans="1:16" ht="32" customHeight="1" x14ac:dyDescent="0.15">
      <c r="A78" s="1"/>
      <c r="B78" s="1"/>
      <c r="C78" s="1"/>
      <c r="D78" s="1"/>
      <c r="E78" s="18"/>
      <c r="F78" s="18"/>
      <c r="G78" s="1"/>
      <c r="H78" s="1"/>
      <c r="I78" s="1"/>
      <c r="J78" s="1"/>
      <c r="K78" s="1"/>
      <c r="L78" s="18"/>
      <c r="M78" s="18"/>
      <c r="N78" s="18"/>
      <c r="O78" s="1"/>
      <c r="P78" s="1"/>
    </row>
    <row r="79" spans="1:16" ht="32" customHeight="1" x14ac:dyDescent="0.15">
      <c r="A79" s="1"/>
      <c r="B79" s="1"/>
      <c r="C79" s="1"/>
      <c r="D79" s="1"/>
      <c r="E79" s="18"/>
      <c r="F79" s="18"/>
      <c r="G79" s="1"/>
      <c r="H79" s="1"/>
      <c r="I79" s="1"/>
      <c r="J79" s="1"/>
      <c r="K79" s="1"/>
      <c r="L79" s="18"/>
      <c r="M79" s="18"/>
      <c r="N79" s="18"/>
      <c r="O79" s="1"/>
      <c r="P79" s="1"/>
    </row>
    <row r="80" spans="1:16" ht="32" customHeight="1" x14ac:dyDescent="0.15">
      <c r="A80" s="1"/>
      <c r="B80" s="1"/>
      <c r="C80" s="1"/>
      <c r="D80" s="1"/>
      <c r="E80" s="18"/>
      <c r="F80" s="18"/>
      <c r="G80" s="1"/>
      <c r="H80" s="1"/>
      <c r="I80" s="1"/>
      <c r="J80" s="1"/>
      <c r="K80" s="1"/>
      <c r="L80" s="18"/>
      <c r="M80" s="18"/>
      <c r="N80" s="18"/>
      <c r="O80" s="1"/>
      <c r="P80" s="1"/>
    </row>
    <row r="81" spans="1:16" ht="32" customHeight="1" x14ac:dyDescent="0.15">
      <c r="A81" s="1"/>
      <c r="B81" s="1"/>
      <c r="C81" s="1"/>
      <c r="D81" s="1"/>
      <c r="E81" s="18"/>
      <c r="F81" s="18"/>
      <c r="G81" s="1"/>
      <c r="H81" s="1"/>
      <c r="I81" s="1"/>
      <c r="J81" s="1"/>
      <c r="K81" s="1"/>
      <c r="L81" s="18"/>
      <c r="M81" s="18"/>
      <c r="N81" s="18"/>
      <c r="O81" s="1"/>
      <c r="P81" s="1"/>
    </row>
    <row r="82" spans="1:16" ht="32" customHeight="1" x14ac:dyDescent="0.15">
      <c r="A82" s="1"/>
      <c r="B82" s="1"/>
      <c r="C82" s="1"/>
      <c r="D82" s="1"/>
      <c r="E82" s="18"/>
      <c r="F82" s="18"/>
      <c r="G82" s="1"/>
      <c r="H82" s="1"/>
      <c r="I82" s="1"/>
      <c r="J82" s="1"/>
      <c r="K82" s="1"/>
      <c r="L82" s="18"/>
      <c r="M82" s="18"/>
      <c r="N82" s="18"/>
      <c r="O82" s="1"/>
      <c r="P82" s="1"/>
    </row>
    <row r="83" spans="1:16" ht="32" customHeight="1" x14ac:dyDescent="0.15">
      <c r="A83" s="1"/>
      <c r="B83" s="1"/>
      <c r="C83" s="1"/>
      <c r="D83" s="1"/>
      <c r="E83" s="18"/>
      <c r="F83" s="18"/>
      <c r="G83" s="1"/>
      <c r="H83" s="1"/>
      <c r="I83" s="1"/>
      <c r="J83" s="1"/>
      <c r="K83" s="1"/>
      <c r="L83" s="18"/>
      <c r="M83" s="18"/>
      <c r="N83" s="18"/>
      <c r="O83" s="1"/>
      <c r="P83" s="1"/>
    </row>
    <row r="84" spans="1:16" ht="32" customHeight="1" x14ac:dyDescent="0.15">
      <c r="A84" s="1"/>
      <c r="B84" s="1"/>
      <c r="C84" s="1"/>
      <c r="D84" s="1"/>
      <c r="E84" s="18"/>
      <c r="F84" s="18"/>
      <c r="G84" s="1"/>
      <c r="H84" s="1"/>
      <c r="I84" s="1"/>
      <c r="J84" s="1"/>
      <c r="K84" s="1"/>
      <c r="L84" s="18"/>
      <c r="M84" s="18"/>
      <c r="N84" s="18"/>
      <c r="O84" s="1"/>
      <c r="P84" s="1"/>
    </row>
    <row r="85" spans="1:16" ht="32" customHeight="1" x14ac:dyDescent="0.15">
      <c r="A85" s="1"/>
      <c r="B85" s="1"/>
      <c r="C85" s="1"/>
      <c r="D85" s="1"/>
      <c r="E85" s="18"/>
      <c r="F85" s="18"/>
      <c r="G85" s="1"/>
      <c r="H85" s="1"/>
      <c r="I85" s="1"/>
      <c r="J85" s="1"/>
      <c r="K85" s="1"/>
      <c r="L85" s="18"/>
      <c r="M85" s="18"/>
      <c r="N85" s="18"/>
      <c r="O85" s="1"/>
      <c r="P85" s="1"/>
    </row>
    <row r="86" spans="1:16" ht="32" customHeight="1" x14ac:dyDescent="0.15">
      <c r="A86" s="1"/>
      <c r="B86" s="1"/>
      <c r="C86" s="1"/>
      <c r="D86" s="1"/>
      <c r="E86" s="18"/>
      <c r="F86" s="18"/>
      <c r="G86" s="1"/>
      <c r="H86" s="1"/>
      <c r="I86" s="1"/>
      <c r="J86" s="1"/>
      <c r="K86" s="1"/>
      <c r="L86" s="18"/>
      <c r="M86" s="18"/>
      <c r="N86" s="18"/>
      <c r="O86" s="1"/>
      <c r="P86" s="1"/>
    </row>
    <row r="87" spans="1:16" ht="32" customHeight="1" x14ac:dyDescent="0.15">
      <c r="A87" s="1"/>
      <c r="B87" s="1"/>
      <c r="C87" s="1"/>
      <c r="D87" s="1"/>
      <c r="E87" s="18"/>
      <c r="F87" s="18"/>
      <c r="G87" s="1"/>
      <c r="H87" s="1"/>
      <c r="I87" s="1"/>
      <c r="J87" s="1"/>
      <c r="K87" s="1"/>
      <c r="L87" s="18"/>
      <c r="M87" s="18"/>
      <c r="N87" s="18"/>
      <c r="O87" s="1"/>
      <c r="P87" s="1"/>
    </row>
    <row r="88" spans="1:16" ht="32" customHeight="1" x14ac:dyDescent="0.15">
      <c r="A88" s="1"/>
      <c r="B88" s="1"/>
      <c r="C88" s="1"/>
      <c r="D88" s="1"/>
      <c r="E88" s="18"/>
      <c r="F88" s="18"/>
      <c r="G88" s="1"/>
      <c r="H88" s="1"/>
      <c r="I88" s="1"/>
      <c r="J88" s="1"/>
      <c r="K88" s="1"/>
      <c r="L88" s="18"/>
      <c r="M88" s="18"/>
      <c r="N88" s="18"/>
      <c r="O88" s="1"/>
      <c r="P88" s="1"/>
    </row>
    <row r="89" spans="1:16" ht="32" customHeight="1" x14ac:dyDescent="0.15">
      <c r="A89" s="1"/>
      <c r="B89" s="1"/>
      <c r="C89" s="1"/>
      <c r="D89" s="1"/>
      <c r="E89" s="18"/>
      <c r="F89" s="18"/>
      <c r="G89" s="1"/>
      <c r="H89" s="1"/>
      <c r="I89" s="1"/>
      <c r="J89" s="1"/>
      <c r="K89" s="1"/>
      <c r="L89" s="18"/>
      <c r="M89" s="18"/>
      <c r="N89" s="18"/>
      <c r="O89" s="1"/>
      <c r="P89" s="1"/>
    </row>
    <row r="90" spans="1:16" ht="32" customHeight="1" x14ac:dyDescent="0.15">
      <c r="A90" s="1"/>
      <c r="B90" s="1"/>
      <c r="C90" s="1"/>
      <c r="D90" s="1"/>
      <c r="E90" s="18"/>
      <c r="F90" s="18"/>
      <c r="G90" s="1"/>
      <c r="H90" s="1"/>
      <c r="I90" s="1"/>
      <c r="J90" s="1"/>
      <c r="K90" s="1"/>
      <c r="L90" s="18"/>
      <c r="M90" s="18"/>
      <c r="N90" s="18"/>
      <c r="O90" s="1"/>
      <c r="P90" s="1"/>
    </row>
    <row r="91" spans="1:16" ht="32" customHeight="1" x14ac:dyDescent="0.15">
      <c r="A91" s="1"/>
      <c r="B91" s="1"/>
      <c r="C91" s="1"/>
      <c r="D91" s="1"/>
      <c r="E91" s="18"/>
      <c r="F91" s="18"/>
      <c r="G91" s="1"/>
      <c r="H91" s="1"/>
      <c r="I91" s="1"/>
      <c r="J91" s="1"/>
      <c r="K91" s="1"/>
      <c r="L91" s="18"/>
      <c r="M91" s="18"/>
      <c r="N91" s="18"/>
      <c r="O91" s="1"/>
      <c r="P91" s="1"/>
    </row>
    <row r="92" spans="1:16" ht="32" customHeight="1" x14ac:dyDescent="0.15">
      <c r="A92" s="1"/>
      <c r="B92" s="1"/>
      <c r="C92" s="1"/>
      <c r="D92" s="1"/>
      <c r="E92" s="18"/>
      <c r="F92" s="18"/>
      <c r="G92" s="1"/>
      <c r="H92" s="1"/>
      <c r="I92" s="1"/>
      <c r="J92" s="1"/>
      <c r="K92" s="1"/>
      <c r="L92" s="18"/>
      <c r="M92" s="18"/>
      <c r="N92" s="18"/>
      <c r="O92" s="1"/>
      <c r="P92" s="1"/>
    </row>
    <row r="93" spans="1:16" ht="32" customHeight="1" x14ac:dyDescent="0.15">
      <c r="A93" s="1"/>
      <c r="B93" s="1"/>
      <c r="C93" s="1"/>
      <c r="D93" s="1"/>
      <c r="E93" s="18"/>
      <c r="F93" s="18"/>
      <c r="G93" s="1"/>
      <c r="H93" s="1"/>
      <c r="I93" s="1"/>
      <c r="J93" s="1"/>
      <c r="K93" s="1"/>
      <c r="L93" s="18"/>
      <c r="M93" s="18"/>
      <c r="N93" s="18"/>
      <c r="O93" s="1"/>
      <c r="P93" s="1"/>
    </row>
    <row r="94" spans="1:16" ht="32" customHeight="1" x14ac:dyDescent="0.15">
      <c r="A94" s="1"/>
      <c r="B94" s="1"/>
      <c r="C94" s="1"/>
      <c r="D94" s="1"/>
      <c r="E94" s="18"/>
      <c r="F94" s="18"/>
      <c r="G94" s="1"/>
      <c r="H94" s="1"/>
      <c r="I94" s="1"/>
      <c r="J94" s="1"/>
      <c r="K94" s="1"/>
      <c r="L94" s="18"/>
      <c r="M94" s="18"/>
      <c r="N94" s="18"/>
      <c r="O94" s="1"/>
      <c r="P94" s="1"/>
    </row>
    <row r="95" spans="1:16" ht="32" customHeight="1" x14ac:dyDescent="0.15">
      <c r="A95" s="1"/>
      <c r="B95" s="1"/>
      <c r="C95" s="1"/>
      <c r="D95" s="1"/>
      <c r="E95" s="18"/>
      <c r="F95" s="18"/>
      <c r="G95" s="1"/>
      <c r="H95" s="1"/>
      <c r="I95" s="1"/>
      <c r="J95" s="1"/>
      <c r="K95" s="1"/>
      <c r="L95" s="18"/>
      <c r="M95" s="18"/>
      <c r="N95" s="18"/>
      <c r="O95" s="1"/>
      <c r="P95" s="1"/>
    </row>
    <row r="96" spans="1:16" ht="32" customHeight="1" x14ac:dyDescent="0.15">
      <c r="A96" s="1"/>
      <c r="B96" s="1"/>
      <c r="C96" s="1"/>
      <c r="D96" s="1"/>
      <c r="E96" s="18"/>
      <c r="F96" s="18"/>
      <c r="G96" s="1"/>
      <c r="H96" s="1"/>
      <c r="I96" s="1"/>
      <c r="J96" s="1"/>
      <c r="K96" s="1"/>
      <c r="L96" s="18"/>
      <c r="M96" s="18"/>
      <c r="N96" s="18"/>
      <c r="O96" s="1"/>
      <c r="P96" s="1"/>
    </row>
    <row r="97" spans="1:16" ht="32" customHeight="1" x14ac:dyDescent="0.15">
      <c r="A97" s="1"/>
      <c r="B97" s="1"/>
      <c r="C97" s="1"/>
      <c r="D97" s="1"/>
      <c r="E97" s="18"/>
      <c r="F97" s="18"/>
      <c r="G97" s="1"/>
      <c r="H97" s="1"/>
      <c r="I97" s="1"/>
      <c r="J97" s="1"/>
      <c r="K97" s="1"/>
      <c r="L97" s="18"/>
      <c r="M97" s="18"/>
      <c r="N97" s="18"/>
      <c r="O97" s="1"/>
      <c r="P97" s="1"/>
    </row>
    <row r="98" spans="1:16" ht="32" customHeight="1" x14ac:dyDescent="0.15">
      <c r="A98" s="1"/>
      <c r="B98" s="1"/>
      <c r="C98" s="1"/>
      <c r="D98" s="1"/>
      <c r="E98" s="18"/>
      <c r="F98" s="18"/>
      <c r="G98" s="1"/>
      <c r="H98" s="1"/>
      <c r="I98" s="1"/>
      <c r="J98" s="1"/>
      <c r="K98" s="1"/>
      <c r="L98" s="18"/>
      <c r="M98" s="18"/>
      <c r="N98" s="18"/>
      <c r="O98" s="1"/>
      <c r="P98" s="1"/>
    </row>
    <row r="99" spans="1:16" ht="32" customHeight="1" x14ac:dyDescent="0.15">
      <c r="A99" s="1"/>
      <c r="B99" s="1"/>
      <c r="C99" s="1"/>
      <c r="D99" s="1"/>
      <c r="E99" s="18"/>
      <c r="F99" s="18"/>
      <c r="G99" s="1"/>
      <c r="H99" s="1"/>
      <c r="I99" s="1"/>
      <c r="J99" s="1"/>
      <c r="K99" s="1"/>
      <c r="L99" s="18"/>
      <c r="M99" s="18"/>
      <c r="N99" s="18"/>
      <c r="O99" s="1"/>
      <c r="P99" s="1"/>
    </row>
    <row r="100" spans="1:16" ht="32" customHeight="1" x14ac:dyDescent="0.15">
      <c r="A100" s="1"/>
      <c r="B100" s="1"/>
      <c r="C100" s="1"/>
      <c r="D100" s="1"/>
      <c r="E100" s="18"/>
      <c r="F100" s="18"/>
      <c r="G100" s="1"/>
      <c r="H100" s="1"/>
      <c r="I100" s="1"/>
      <c r="J100" s="1"/>
      <c r="K100" s="1"/>
      <c r="L100" s="18"/>
      <c r="M100" s="18"/>
      <c r="N100" s="18"/>
      <c r="O100" s="1"/>
      <c r="P100" s="1"/>
    </row>
    <row r="101" spans="1:16" ht="32" customHeight="1" x14ac:dyDescent="0.15">
      <c r="A101" s="1"/>
      <c r="B101" s="1"/>
      <c r="C101" s="1"/>
      <c r="D101" s="1"/>
      <c r="E101" s="18"/>
      <c r="F101" s="18"/>
      <c r="G101" s="1"/>
      <c r="H101" s="1"/>
      <c r="I101" s="1"/>
      <c r="J101" s="1"/>
      <c r="K101" s="1"/>
      <c r="L101" s="18"/>
      <c r="M101" s="18"/>
      <c r="N101" s="18"/>
      <c r="O101" s="1"/>
      <c r="P101" s="1"/>
    </row>
    <row r="102" spans="1:16" ht="32" customHeight="1" x14ac:dyDescent="0.15">
      <c r="A102" s="1"/>
      <c r="B102" s="1"/>
      <c r="C102" s="1"/>
      <c r="D102" s="1"/>
      <c r="E102" s="18"/>
      <c r="F102" s="18"/>
      <c r="G102" s="1"/>
      <c r="H102" s="1"/>
      <c r="I102" s="1"/>
      <c r="J102" s="1"/>
      <c r="K102" s="1"/>
      <c r="L102" s="18"/>
      <c r="M102" s="18"/>
      <c r="N102" s="18"/>
      <c r="O102" s="1"/>
      <c r="P102" s="1"/>
    </row>
    <row r="103" spans="1:16" ht="32" customHeight="1" x14ac:dyDescent="0.15">
      <c r="A103" s="1"/>
      <c r="B103" s="1"/>
      <c r="C103" s="1"/>
      <c r="D103" s="1"/>
      <c r="E103" s="18"/>
      <c r="F103" s="18"/>
      <c r="G103" s="1"/>
      <c r="H103" s="1"/>
      <c r="I103" s="1"/>
      <c r="J103" s="1"/>
      <c r="K103" s="1"/>
      <c r="L103" s="18"/>
      <c r="M103" s="18"/>
      <c r="N103" s="18"/>
      <c r="O103" s="1"/>
      <c r="P103" s="1"/>
    </row>
    <row r="104" spans="1:16" ht="32" customHeight="1" x14ac:dyDescent="0.15">
      <c r="A104" s="1"/>
      <c r="B104" s="1"/>
      <c r="C104" s="1"/>
      <c r="D104" s="1"/>
      <c r="E104" s="18"/>
      <c r="F104" s="18"/>
      <c r="G104" s="1"/>
      <c r="H104" s="1"/>
      <c r="I104" s="1"/>
      <c r="J104" s="1"/>
      <c r="K104" s="1"/>
      <c r="L104" s="18"/>
      <c r="M104" s="18"/>
      <c r="N104" s="18"/>
      <c r="O104" s="1"/>
      <c r="P104" s="1"/>
    </row>
    <row r="105" spans="1:16" ht="32" customHeight="1" x14ac:dyDescent="0.15">
      <c r="A105" s="1"/>
      <c r="B105" s="1"/>
      <c r="C105" s="1"/>
      <c r="D105" s="1"/>
      <c r="E105" s="18"/>
      <c r="F105" s="18"/>
      <c r="G105" s="1"/>
      <c r="H105" s="1"/>
      <c r="I105" s="1"/>
      <c r="J105" s="1"/>
      <c r="K105" s="1"/>
      <c r="L105" s="18"/>
      <c r="M105" s="18"/>
      <c r="N105" s="18"/>
      <c r="O105" s="1"/>
      <c r="P105" s="1"/>
    </row>
    <row r="106" spans="1:16" ht="32" customHeight="1" x14ac:dyDescent="0.15">
      <c r="A106" s="1"/>
      <c r="B106" s="1"/>
      <c r="C106" s="1"/>
      <c r="D106" s="1"/>
      <c r="E106" s="18"/>
      <c r="F106" s="18"/>
      <c r="G106" s="1"/>
      <c r="H106" s="1"/>
      <c r="I106" s="1"/>
      <c r="J106" s="1"/>
      <c r="K106" s="1"/>
      <c r="L106" s="18"/>
      <c r="M106" s="18"/>
      <c r="N106" s="18"/>
      <c r="O106" s="1"/>
      <c r="P106" s="1"/>
    </row>
    <row r="107" spans="1:16" ht="32" customHeight="1" x14ac:dyDescent="0.15">
      <c r="A107" s="1"/>
      <c r="B107" s="1"/>
      <c r="C107" s="1"/>
      <c r="D107" s="1"/>
      <c r="E107" s="18"/>
      <c r="F107" s="18"/>
      <c r="G107" s="1"/>
      <c r="H107" s="1"/>
      <c r="I107" s="1"/>
      <c r="J107" s="1"/>
      <c r="K107" s="1"/>
      <c r="L107" s="18"/>
      <c r="M107" s="18"/>
      <c r="N107" s="18"/>
      <c r="O107" s="1"/>
      <c r="P107" s="1"/>
    </row>
    <row r="108" spans="1:16" ht="32" customHeight="1" x14ac:dyDescent="0.15">
      <c r="A108" s="1"/>
      <c r="B108" s="1"/>
      <c r="C108" s="1"/>
      <c r="D108" s="1"/>
      <c r="E108" s="18"/>
      <c r="F108" s="18"/>
      <c r="G108" s="1"/>
      <c r="H108" s="1"/>
      <c r="I108" s="1"/>
      <c r="J108" s="1"/>
      <c r="K108" s="1"/>
      <c r="L108" s="18"/>
      <c r="M108" s="18"/>
      <c r="N108" s="18"/>
      <c r="O108" s="1"/>
      <c r="P108" s="1"/>
    </row>
    <row r="109" spans="1:16" ht="32" customHeight="1" x14ac:dyDescent="0.15">
      <c r="A109" s="1"/>
      <c r="B109" s="1"/>
      <c r="C109" s="1"/>
      <c r="D109" s="1"/>
      <c r="E109" s="18"/>
      <c r="F109" s="18"/>
      <c r="G109" s="1"/>
      <c r="H109" s="1"/>
      <c r="I109" s="1"/>
      <c r="J109" s="1"/>
      <c r="K109" s="1"/>
      <c r="L109" s="18"/>
      <c r="M109" s="18"/>
      <c r="N109" s="18"/>
      <c r="O109" s="1"/>
      <c r="P109" s="1"/>
    </row>
    <row r="110" spans="1:16" ht="32" customHeight="1" x14ac:dyDescent="0.15">
      <c r="A110" s="1"/>
      <c r="B110" s="1"/>
      <c r="C110" s="1"/>
      <c r="D110" s="1"/>
      <c r="E110" s="18"/>
      <c r="F110" s="18"/>
      <c r="G110" s="1"/>
      <c r="H110" s="1"/>
      <c r="I110" s="1"/>
      <c r="J110" s="1"/>
      <c r="K110" s="1"/>
      <c r="L110" s="18"/>
      <c r="M110" s="18"/>
      <c r="N110" s="18"/>
      <c r="O110" s="1"/>
      <c r="P110" s="1"/>
    </row>
    <row r="111" spans="1:16" ht="32" customHeight="1" x14ac:dyDescent="0.15">
      <c r="A111" s="1"/>
      <c r="B111" s="1"/>
      <c r="C111" s="1"/>
      <c r="D111" s="1"/>
      <c r="E111" s="18"/>
      <c r="F111" s="18"/>
      <c r="G111" s="1"/>
      <c r="H111" s="1"/>
      <c r="I111" s="1"/>
      <c r="J111" s="1"/>
      <c r="K111" s="1"/>
      <c r="L111" s="18"/>
      <c r="M111" s="18"/>
      <c r="N111" s="18"/>
      <c r="O111" s="1"/>
      <c r="P111" s="1"/>
    </row>
    <row r="112" spans="1:16" ht="32" customHeight="1" x14ac:dyDescent="0.15">
      <c r="A112" s="1"/>
      <c r="B112" s="1"/>
      <c r="C112" s="1"/>
      <c r="D112" s="1"/>
      <c r="E112" s="18"/>
      <c r="F112" s="18"/>
      <c r="G112" s="1"/>
      <c r="H112" s="1"/>
      <c r="I112" s="1"/>
      <c r="J112" s="1"/>
      <c r="K112" s="1"/>
      <c r="L112" s="18"/>
      <c r="M112" s="18"/>
      <c r="N112" s="18"/>
      <c r="O112" s="1"/>
      <c r="P112" s="1"/>
    </row>
    <row r="113" spans="1:16" ht="32" customHeight="1" x14ac:dyDescent="0.15">
      <c r="A113" s="1"/>
      <c r="B113" s="1"/>
      <c r="C113" s="1"/>
      <c r="D113" s="1"/>
      <c r="E113" s="18"/>
      <c r="F113" s="18"/>
      <c r="G113" s="1"/>
      <c r="H113" s="1"/>
      <c r="I113" s="1"/>
      <c r="J113" s="1"/>
      <c r="K113" s="1"/>
      <c r="L113" s="18"/>
      <c r="M113" s="18"/>
      <c r="N113" s="18"/>
      <c r="O113" s="1"/>
      <c r="P113" s="1"/>
    </row>
    <row r="114" spans="1:16" ht="32" customHeight="1" x14ac:dyDescent="0.15">
      <c r="A114" s="1"/>
      <c r="B114" s="1"/>
      <c r="C114" s="1"/>
      <c r="D114" s="1"/>
      <c r="E114" s="18"/>
      <c r="F114" s="18"/>
      <c r="G114" s="1"/>
      <c r="H114" s="1"/>
      <c r="I114" s="1"/>
      <c r="J114" s="1"/>
      <c r="K114" s="1"/>
      <c r="L114" s="18"/>
      <c r="M114" s="18"/>
      <c r="N114" s="18"/>
      <c r="O114" s="1"/>
      <c r="P114" s="1"/>
    </row>
    <row r="115" spans="1:16" ht="32" customHeight="1" x14ac:dyDescent="0.15">
      <c r="A115" s="1"/>
      <c r="B115" s="1"/>
      <c r="C115" s="1"/>
      <c r="D115" s="1"/>
      <c r="E115" s="18"/>
      <c r="F115" s="18"/>
      <c r="G115" s="1"/>
      <c r="H115" s="1"/>
      <c r="I115" s="1"/>
      <c r="J115" s="1"/>
      <c r="K115" s="1"/>
      <c r="L115" s="18"/>
      <c r="M115" s="18"/>
      <c r="N115" s="18"/>
      <c r="O115" s="1"/>
      <c r="P115" s="1"/>
    </row>
    <row r="116" spans="1:16" ht="32" customHeight="1" x14ac:dyDescent="0.15">
      <c r="A116" s="1"/>
      <c r="B116" s="1"/>
      <c r="C116" s="1"/>
      <c r="D116" s="1"/>
      <c r="E116" s="18"/>
      <c r="F116" s="18"/>
      <c r="G116" s="1"/>
      <c r="H116" s="1"/>
      <c r="I116" s="1"/>
      <c r="J116" s="1"/>
      <c r="K116" s="1"/>
      <c r="L116" s="18"/>
      <c r="M116" s="18"/>
      <c r="N116" s="18"/>
      <c r="O116" s="1"/>
      <c r="P116" s="1"/>
    </row>
    <row r="117" spans="1:16" ht="32" customHeight="1" x14ac:dyDescent="0.15">
      <c r="A117" s="1"/>
      <c r="B117" s="1"/>
      <c r="C117" s="1"/>
      <c r="D117" s="1"/>
      <c r="E117" s="18"/>
      <c r="F117" s="18"/>
      <c r="G117" s="1"/>
      <c r="H117" s="1"/>
      <c r="I117" s="1"/>
      <c r="J117" s="1"/>
      <c r="K117" s="1"/>
      <c r="L117" s="18"/>
      <c r="M117" s="18"/>
      <c r="N117" s="18"/>
      <c r="O117" s="1"/>
      <c r="P117" s="1"/>
    </row>
    <row r="118" spans="1:16" ht="32" customHeight="1" x14ac:dyDescent="0.15">
      <c r="A118" s="1"/>
      <c r="B118" s="1"/>
      <c r="C118" s="1"/>
      <c r="D118" s="1"/>
      <c r="E118" s="18"/>
      <c r="F118" s="18"/>
      <c r="G118" s="1"/>
      <c r="H118" s="1"/>
      <c r="I118" s="1"/>
      <c r="J118" s="1"/>
      <c r="K118" s="1"/>
      <c r="L118" s="18"/>
      <c r="M118" s="18"/>
      <c r="N118" s="18"/>
      <c r="O118" s="1"/>
      <c r="P118" s="1"/>
    </row>
    <row r="119" spans="1:16" ht="32" customHeight="1" x14ac:dyDescent="0.15">
      <c r="A119" s="1"/>
      <c r="B119" s="1"/>
      <c r="C119" s="1"/>
      <c r="D119" s="1"/>
      <c r="E119" s="18"/>
      <c r="F119" s="18"/>
      <c r="G119" s="1"/>
      <c r="H119" s="1"/>
      <c r="I119" s="1"/>
      <c r="J119" s="1"/>
      <c r="K119" s="1"/>
      <c r="L119" s="18"/>
      <c r="M119" s="18"/>
      <c r="N119" s="18"/>
      <c r="O119" s="1"/>
      <c r="P119" s="1"/>
    </row>
    <row r="120" spans="1:16" ht="32" customHeight="1" x14ac:dyDescent="0.15">
      <c r="A120" s="1"/>
      <c r="B120" s="1"/>
      <c r="C120" s="1"/>
      <c r="D120" s="1"/>
      <c r="E120" s="18"/>
      <c r="F120" s="18"/>
      <c r="G120" s="1"/>
      <c r="H120" s="1"/>
      <c r="I120" s="1"/>
      <c r="J120" s="1"/>
      <c r="K120" s="1"/>
      <c r="L120" s="18"/>
      <c r="M120" s="18"/>
      <c r="N120" s="18"/>
      <c r="O120" s="1"/>
      <c r="P120" s="1"/>
    </row>
    <row r="121" spans="1:16" ht="32" customHeight="1" x14ac:dyDescent="0.15">
      <c r="A121" s="1"/>
      <c r="B121" s="1"/>
      <c r="C121" s="1"/>
      <c r="D121" s="1"/>
      <c r="E121" s="18"/>
      <c r="F121" s="18"/>
      <c r="G121" s="1"/>
      <c r="H121" s="1"/>
      <c r="I121" s="1"/>
      <c r="J121" s="1"/>
      <c r="K121" s="1"/>
      <c r="L121" s="18"/>
      <c r="M121" s="18"/>
      <c r="N121" s="18"/>
      <c r="O121" s="1"/>
      <c r="P121" s="1"/>
    </row>
    <row r="122" spans="1:16" ht="32" customHeight="1" x14ac:dyDescent="0.15">
      <c r="A122" s="1"/>
      <c r="B122" s="1"/>
      <c r="C122" s="1"/>
      <c r="D122" s="1"/>
      <c r="E122" s="18"/>
      <c r="F122" s="18"/>
      <c r="G122" s="1"/>
      <c r="H122" s="1"/>
      <c r="I122" s="1"/>
      <c r="J122" s="1"/>
      <c r="K122" s="1"/>
      <c r="L122" s="18"/>
      <c r="M122" s="18"/>
      <c r="N122" s="18"/>
      <c r="O122" s="1"/>
      <c r="P122" s="1"/>
    </row>
    <row r="123" spans="1:16" ht="32" customHeight="1" x14ac:dyDescent="0.15">
      <c r="A123" s="1"/>
      <c r="B123" s="1"/>
      <c r="C123" s="1"/>
      <c r="D123" s="1"/>
      <c r="E123" s="18"/>
      <c r="F123" s="18"/>
      <c r="G123" s="1"/>
      <c r="H123" s="1"/>
      <c r="I123" s="1"/>
      <c r="J123" s="1"/>
      <c r="K123" s="1"/>
      <c r="L123" s="18"/>
      <c r="M123" s="18"/>
      <c r="N123" s="18"/>
      <c r="O123" s="1"/>
      <c r="P123" s="1"/>
    </row>
    <row r="124" spans="1:16" ht="32" customHeight="1" x14ac:dyDescent="0.15">
      <c r="A124" s="1"/>
      <c r="B124" s="1"/>
      <c r="C124" s="1"/>
      <c r="D124" s="1"/>
      <c r="E124" s="18"/>
      <c r="F124" s="18"/>
      <c r="G124" s="1"/>
      <c r="H124" s="1"/>
      <c r="I124" s="1"/>
      <c r="J124" s="1"/>
      <c r="K124" s="1"/>
      <c r="L124" s="18"/>
      <c r="M124" s="18"/>
      <c r="N124" s="18"/>
      <c r="O124" s="1"/>
      <c r="P124" s="1"/>
    </row>
    <row r="125" spans="1:16" ht="32" customHeight="1" x14ac:dyDescent="0.15">
      <c r="A125" s="1"/>
      <c r="B125" s="1"/>
      <c r="C125" s="1"/>
      <c r="D125" s="1"/>
      <c r="E125" s="18"/>
      <c r="F125" s="18"/>
      <c r="G125" s="1"/>
      <c r="H125" s="1"/>
      <c r="I125" s="1"/>
      <c r="J125" s="1"/>
      <c r="K125" s="1"/>
      <c r="L125" s="18"/>
      <c r="M125" s="18"/>
      <c r="N125" s="18"/>
      <c r="O125" s="1"/>
      <c r="P125" s="1"/>
    </row>
    <row r="126" spans="1:16" ht="32" customHeight="1" x14ac:dyDescent="0.15">
      <c r="A126" s="1"/>
      <c r="B126" s="1"/>
      <c r="C126" s="1"/>
      <c r="D126" s="1"/>
      <c r="E126" s="18"/>
      <c r="F126" s="18"/>
      <c r="G126" s="1"/>
      <c r="H126" s="1"/>
      <c r="I126" s="1"/>
      <c r="J126" s="1"/>
      <c r="K126" s="1"/>
      <c r="L126" s="18"/>
      <c r="M126" s="18"/>
      <c r="N126" s="18"/>
      <c r="O126" s="1"/>
      <c r="P126" s="1"/>
    </row>
    <row r="127" spans="1:16" ht="32" customHeight="1" x14ac:dyDescent="0.15">
      <c r="A127" s="1"/>
      <c r="B127" s="1"/>
      <c r="C127" s="1"/>
      <c r="D127" s="1"/>
      <c r="E127" s="18"/>
      <c r="F127" s="18"/>
      <c r="G127" s="1"/>
      <c r="H127" s="1"/>
      <c r="I127" s="1"/>
      <c r="J127" s="1"/>
      <c r="K127" s="1"/>
      <c r="L127" s="18"/>
      <c r="M127" s="18"/>
      <c r="N127" s="18"/>
      <c r="O127" s="1"/>
      <c r="P127" s="1"/>
    </row>
    <row r="128" spans="1:16" ht="32" customHeight="1" x14ac:dyDescent="0.15">
      <c r="A128" s="1"/>
      <c r="B128" s="1"/>
      <c r="C128" s="1"/>
      <c r="D128" s="1"/>
      <c r="E128" s="18"/>
      <c r="F128" s="18"/>
      <c r="G128" s="1"/>
      <c r="H128" s="1"/>
      <c r="I128" s="1"/>
      <c r="J128" s="1"/>
      <c r="K128" s="1"/>
      <c r="L128" s="18"/>
      <c r="M128" s="18"/>
      <c r="N128" s="18"/>
      <c r="O128" s="1"/>
      <c r="P128" s="1"/>
    </row>
    <row r="129" spans="1:16" ht="32" customHeight="1" x14ac:dyDescent="0.15">
      <c r="A129" s="1"/>
      <c r="B129" s="1"/>
      <c r="C129" s="1"/>
      <c r="D129" s="1"/>
      <c r="E129" s="18"/>
      <c r="F129" s="18"/>
      <c r="G129" s="1"/>
      <c r="H129" s="1"/>
      <c r="I129" s="1"/>
      <c r="J129" s="1"/>
      <c r="K129" s="1"/>
      <c r="L129" s="18"/>
      <c r="M129" s="18"/>
      <c r="N129" s="18"/>
      <c r="O129" s="1"/>
      <c r="P129" s="1"/>
    </row>
    <row r="130" spans="1:16" ht="32" customHeight="1" x14ac:dyDescent="0.15">
      <c r="A130" s="1"/>
      <c r="B130" s="1"/>
      <c r="C130" s="1"/>
      <c r="D130" s="1"/>
      <c r="E130" s="18"/>
      <c r="F130" s="18"/>
      <c r="G130" s="1"/>
      <c r="H130" s="1"/>
      <c r="I130" s="1"/>
      <c r="J130" s="1"/>
      <c r="K130" s="1"/>
      <c r="L130" s="18"/>
      <c r="M130" s="18"/>
      <c r="N130" s="18"/>
      <c r="O130" s="1"/>
      <c r="P130" s="1"/>
    </row>
    <row r="131" spans="1:16" ht="32" customHeight="1" x14ac:dyDescent="0.15">
      <c r="A131" s="1"/>
      <c r="B131" s="1"/>
      <c r="C131" s="1"/>
      <c r="D131" s="1"/>
      <c r="E131" s="18"/>
      <c r="F131" s="18"/>
      <c r="G131" s="1"/>
      <c r="H131" s="1"/>
      <c r="I131" s="1"/>
      <c r="J131" s="1"/>
      <c r="K131" s="1"/>
      <c r="L131" s="18"/>
      <c r="M131" s="18"/>
      <c r="N131" s="18"/>
      <c r="O131" s="1"/>
      <c r="P131" s="1"/>
    </row>
    <row r="132" spans="1:16" ht="32" customHeight="1" x14ac:dyDescent="0.15">
      <c r="A132" s="1"/>
      <c r="B132" s="1"/>
      <c r="C132" s="1"/>
      <c r="D132" s="1"/>
      <c r="E132" s="18"/>
      <c r="F132" s="18"/>
      <c r="G132" s="1"/>
      <c r="H132" s="1"/>
      <c r="I132" s="1"/>
      <c r="J132" s="1"/>
      <c r="K132" s="1"/>
      <c r="L132" s="18"/>
      <c r="M132" s="18"/>
      <c r="N132" s="18"/>
      <c r="O132" s="1"/>
      <c r="P132" s="1"/>
    </row>
    <row r="133" spans="1:16" ht="32" customHeight="1" x14ac:dyDescent="0.15">
      <c r="A133" s="1"/>
      <c r="B133" s="1"/>
      <c r="C133" s="1"/>
      <c r="D133" s="1"/>
      <c r="E133" s="18"/>
      <c r="F133" s="18"/>
      <c r="G133" s="1"/>
      <c r="H133" s="1"/>
      <c r="I133" s="1"/>
      <c r="J133" s="1"/>
      <c r="K133" s="1"/>
      <c r="L133" s="18"/>
      <c r="M133" s="18"/>
      <c r="N133" s="18"/>
      <c r="O133" s="1"/>
      <c r="P133" s="1"/>
    </row>
    <row r="134" spans="1:16" ht="32" customHeight="1" x14ac:dyDescent="0.15">
      <c r="A134" s="1"/>
      <c r="B134" s="1"/>
      <c r="C134" s="1"/>
      <c r="D134" s="1"/>
      <c r="E134" s="18"/>
      <c r="F134" s="18"/>
      <c r="G134" s="1"/>
      <c r="H134" s="1"/>
      <c r="I134" s="1"/>
      <c r="J134" s="1"/>
      <c r="K134" s="1"/>
      <c r="L134" s="18"/>
      <c r="M134" s="18"/>
      <c r="N134" s="18"/>
      <c r="O134" s="1"/>
      <c r="P134" s="1"/>
    </row>
    <row r="135" spans="1:16" ht="32" customHeight="1" x14ac:dyDescent="0.15">
      <c r="A135" s="1"/>
      <c r="B135" s="1"/>
      <c r="C135" s="1"/>
      <c r="D135" s="1"/>
      <c r="E135" s="18"/>
      <c r="F135" s="18"/>
      <c r="G135" s="1"/>
      <c r="H135" s="1"/>
      <c r="I135" s="1"/>
      <c r="J135" s="1"/>
      <c r="K135" s="1"/>
      <c r="L135" s="18"/>
      <c r="M135" s="18"/>
      <c r="N135" s="18"/>
      <c r="O135" s="1"/>
      <c r="P135" s="1"/>
    </row>
    <row r="136" spans="1:16" ht="32" customHeight="1" x14ac:dyDescent="0.15">
      <c r="A136" s="1"/>
      <c r="B136" s="1"/>
      <c r="C136" s="1"/>
      <c r="D136" s="1"/>
      <c r="E136" s="18"/>
      <c r="F136" s="18"/>
      <c r="G136" s="1"/>
      <c r="H136" s="1"/>
      <c r="I136" s="1"/>
      <c r="J136" s="1"/>
      <c r="K136" s="1"/>
      <c r="L136" s="18"/>
      <c r="M136" s="18"/>
      <c r="N136" s="18"/>
      <c r="O136" s="1"/>
      <c r="P136" s="1"/>
    </row>
    <row r="137" spans="1:16" ht="32" customHeight="1" x14ac:dyDescent="0.15">
      <c r="A137" s="1"/>
      <c r="B137" s="1"/>
      <c r="C137" s="1"/>
      <c r="D137" s="1"/>
      <c r="E137" s="18"/>
      <c r="F137" s="18"/>
      <c r="G137" s="1"/>
      <c r="H137" s="1"/>
      <c r="I137" s="1"/>
      <c r="J137" s="1"/>
      <c r="K137" s="1"/>
      <c r="L137" s="18"/>
      <c r="M137" s="18"/>
      <c r="N137" s="18"/>
      <c r="O137" s="1"/>
      <c r="P137" s="1"/>
    </row>
    <row r="138" spans="1:16" ht="32" customHeight="1" x14ac:dyDescent="0.15">
      <c r="A138" s="1"/>
      <c r="B138" s="1"/>
      <c r="C138" s="1"/>
      <c r="D138" s="1"/>
      <c r="E138" s="18"/>
      <c r="F138" s="18"/>
      <c r="G138" s="1"/>
      <c r="H138" s="1"/>
      <c r="I138" s="1"/>
      <c r="J138" s="1"/>
      <c r="K138" s="1"/>
      <c r="L138" s="18"/>
      <c r="M138" s="18"/>
      <c r="N138" s="18"/>
      <c r="O138" s="1"/>
      <c r="P138" s="1"/>
    </row>
    <row r="139" spans="1:16" ht="32" customHeight="1" x14ac:dyDescent="0.15">
      <c r="A139" s="1"/>
      <c r="B139" s="1"/>
      <c r="C139" s="1"/>
      <c r="D139" s="1"/>
      <c r="E139" s="18"/>
      <c r="F139" s="18"/>
      <c r="G139" s="1"/>
      <c r="H139" s="1"/>
      <c r="I139" s="1"/>
      <c r="J139" s="1"/>
      <c r="K139" s="1"/>
      <c r="L139" s="18"/>
      <c r="M139" s="18"/>
      <c r="N139" s="18"/>
      <c r="O139" s="1"/>
      <c r="P139" s="1"/>
    </row>
    <row r="140" spans="1:16" ht="32" customHeight="1" x14ac:dyDescent="0.15">
      <c r="A140" s="1"/>
      <c r="B140" s="1"/>
      <c r="C140" s="1"/>
      <c r="D140" s="1"/>
      <c r="E140" s="18"/>
      <c r="F140" s="18"/>
      <c r="G140" s="1"/>
      <c r="H140" s="1"/>
      <c r="I140" s="1"/>
      <c r="J140" s="1"/>
      <c r="K140" s="1"/>
      <c r="L140" s="18"/>
      <c r="M140" s="18"/>
      <c r="N140" s="18"/>
      <c r="O140" s="1"/>
      <c r="P140" s="1"/>
    </row>
    <row r="141" spans="1:16" ht="32" customHeight="1" x14ac:dyDescent="0.15">
      <c r="A141" s="1"/>
      <c r="B141" s="1"/>
      <c r="C141" s="1"/>
      <c r="D141" s="1"/>
      <c r="E141" s="18"/>
      <c r="F141" s="18"/>
      <c r="G141" s="1"/>
      <c r="H141" s="1"/>
      <c r="I141" s="1"/>
      <c r="J141" s="1"/>
      <c r="K141" s="1"/>
      <c r="L141" s="18"/>
      <c r="M141" s="18"/>
      <c r="N141" s="18"/>
      <c r="O141" s="1"/>
      <c r="P141" s="1"/>
    </row>
    <row r="142" spans="1:16" ht="32" customHeight="1" x14ac:dyDescent="0.15">
      <c r="A142" s="1"/>
      <c r="B142" s="1"/>
      <c r="C142" s="1"/>
      <c r="D142" s="1"/>
      <c r="E142" s="18"/>
      <c r="F142" s="18"/>
      <c r="G142" s="1"/>
      <c r="H142" s="1"/>
      <c r="I142" s="1"/>
      <c r="J142" s="1"/>
      <c r="K142" s="1"/>
      <c r="L142" s="18"/>
      <c r="M142" s="18"/>
      <c r="N142" s="18"/>
      <c r="O142" s="1"/>
      <c r="P142" s="1"/>
    </row>
    <row r="143" spans="1:16" ht="32" customHeight="1" x14ac:dyDescent="0.15">
      <c r="A143" s="1"/>
      <c r="B143" s="1"/>
      <c r="C143" s="1"/>
      <c r="D143" s="1"/>
      <c r="E143" s="18"/>
      <c r="F143" s="18"/>
      <c r="G143" s="1"/>
      <c r="H143" s="1"/>
      <c r="I143" s="1"/>
      <c r="J143" s="1"/>
      <c r="K143" s="1"/>
      <c r="L143" s="18"/>
      <c r="M143" s="18"/>
      <c r="N143" s="18"/>
      <c r="O143" s="1"/>
      <c r="P143" s="1"/>
    </row>
    <row r="144" spans="1:16" ht="32" customHeight="1" x14ac:dyDescent="0.15">
      <c r="A144" s="1"/>
      <c r="B144" s="1"/>
      <c r="C144" s="1"/>
      <c r="D144" s="1"/>
      <c r="E144" s="18"/>
      <c r="F144" s="18"/>
      <c r="G144" s="1"/>
      <c r="H144" s="1"/>
      <c r="I144" s="1"/>
      <c r="J144" s="1"/>
      <c r="K144" s="1"/>
      <c r="L144" s="18"/>
      <c r="M144" s="18"/>
      <c r="N144" s="18"/>
      <c r="O144" s="1"/>
      <c r="P144" s="1"/>
    </row>
    <row r="145" spans="1:16" ht="32" customHeight="1" x14ac:dyDescent="0.15">
      <c r="A145" s="1"/>
      <c r="B145" s="1"/>
      <c r="C145" s="1"/>
      <c r="D145" s="1"/>
      <c r="E145" s="18"/>
      <c r="F145" s="18"/>
      <c r="G145" s="1"/>
      <c r="H145" s="1"/>
      <c r="I145" s="1"/>
      <c r="J145" s="1"/>
      <c r="K145" s="1"/>
      <c r="L145" s="18"/>
      <c r="M145" s="18"/>
      <c r="N145" s="18"/>
      <c r="O145" s="1"/>
      <c r="P145" s="1"/>
    </row>
    <row r="146" spans="1:16" ht="32" customHeight="1" x14ac:dyDescent="0.15">
      <c r="A146" s="1"/>
      <c r="B146" s="1"/>
      <c r="C146" s="1"/>
      <c r="D146" s="1"/>
      <c r="E146" s="18"/>
      <c r="F146" s="18"/>
      <c r="G146" s="1"/>
      <c r="H146" s="1"/>
      <c r="I146" s="1"/>
      <c r="J146" s="1"/>
      <c r="K146" s="1"/>
      <c r="L146" s="18"/>
      <c r="M146" s="18"/>
      <c r="N146" s="18"/>
      <c r="O146" s="1"/>
      <c r="P146" s="1"/>
    </row>
    <row r="147" spans="1:16" ht="32" customHeight="1" x14ac:dyDescent="0.15">
      <c r="A147" s="1"/>
      <c r="B147" s="1"/>
      <c r="C147" s="1"/>
      <c r="D147" s="1"/>
      <c r="E147" s="18"/>
      <c r="F147" s="18"/>
      <c r="G147" s="1"/>
      <c r="H147" s="1"/>
      <c r="I147" s="1"/>
      <c r="J147" s="1"/>
      <c r="K147" s="1"/>
      <c r="L147" s="18"/>
      <c r="M147" s="18"/>
      <c r="N147" s="18"/>
      <c r="O147" s="1"/>
      <c r="P147" s="1"/>
    </row>
    <row r="148" spans="1:16" ht="32" customHeight="1" x14ac:dyDescent="0.15">
      <c r="A148" s="1"/>
      <c r="B148" s="1"/>
      <c r="C148" s="1"/>
      <c r="D148" s="1"/>
      <c r="E148" s="18"/>
      <c r="F148" s="18"/>
      <c r="G148" s="1"/>
      <c r="H148" s="1"/>
      <c r="I148" s="1"/>
      <c r="J148" s="1"/>
      <c r="K148" s="1"/>
      <c r="L148" s="18"/>
      <c r="M148" s="18"/>
      <c r="N148" s="18"/>
      <c r="O148" s="1"/>
      <c r="P148" s="1"/>
    </row>
    <row r="149" spans="1:16" ht="32" customHeight="1" x14ac:dyDescent="0.15">
      <c r="A149" s="1"/>
      <c r="B149" s="1"/>
      <c r="C149" s="1"/>
      <c r="D149" s="1"/>
      <c r="E149" s="18"/>
      <c r="F149" s="18"/>
      <c r="G149" s="1"/>
      <c r="H149" s="1"/>
      <c r="I149" s="1"/>
      <c r="J149" s="1"/>
      <c r="K149" s="1"/>
      <c r="L149" s="18"/>
      <c r="M149" s="18"/>
      <c r="N149" s="18"/>
      <c r="O149" s="1"/>
      <c r="P149" s="1"/>
    </row>
    <row r="150" spans="1:16" ht="32" customHeight="1" x14ac:dyDescent="0.15">
      <c r="A150" s="1"/>
      <c r="B150" s="1"/>
      <c r="C150" s="1"/>
      <c r="D150" s="1"/>
      <c r="E150" s="18"/>
      <c r="F150" s="18"/>
      <c r="G150" s="1"/>
      <c r="H150" s="1"/>
      <c r="I150" s="1"/>
      <c r="J150" s="1"/>
      <c r="K150" s="1"/>
      <c r="L150" s="18"/>
      <c r="M150" s="18"/>
      <c r="N150" s="18"/>
      <c r="O150" s="1"/>
      <c r="P150" s="1"/>
    </row>
    <row r="151" spans="1:16" ht="32" customHeight="1" x14ac:dyDescent="0.15">
      <c r="A151" s="1"/>
      <c r="B151" s="1"/>
      <c r="C151" s="1"/>
      <c r="D151" s="1"/>
      <c r="E151" s="18"/>
      <c r="F151" s="18"/>
      <c r="G151" s="1"/>
      <c r="H151" s="1"/>
      <c r="I151" s="1"/>
      <c r="J151" s="1"/>
      <c r="K151" s="1"/>
      <c r="L151" s="18"/>
      <c r="M151" s="18"/>
      <c r="N151" s="18"/>
      <c r="O151" s="1"/>
      <c r="P151" s="1"/>
    </row>
    <row r="152" spans="1:16" ht="32" customHeight="1" x14ac:dyDescent="0.15">
      <c r="A152" s="1"/>
      <c r="B152" s="1"/>
      <c r="C152" s="1"/>
      <c r="D152" s="1"/>
      <c r="E152" s="18"/>
      <c r="F152" s="18"/>
      <c r="G152" s="1"/>
      <c r="H152" s="1"/>
      <c r="I152" s="1"/>
      <c r="J152" s="1"/>
      <c r="K152" s="1"/>
      <c r="L152" s="18"/>
      <c r="M152" s="18"/>
      <c r="N152" s="18"/>
      <c r="O152" s="1"/>
      <c r="P152" s="1"/>
    </row>
    <row r="153" spans="1:16" ht="32" customHeight="1" x14ac:dyDescent="0.15">
      <c r="A153" s="1"/>
      <c r="B153" s="1"/>
      <c r="C153" s="1"/>
      <c r="D153" s="1"/>
      <c r="E153" s="18"/>
      <c r="F153" s="18"/>
      <c r="G153" s="1"/>
      <c r="H153" s="1"/>
      <c r="I153" s="1"/>
      <c r="J153" s="1"/>
      <c r="K153" s="1"/>
      <c r="L153" s="18"/>
      <c r="M153" s="18"/>
      <c r="N153" s="18"/>
      <c r="O153" s="1"/>
      <c r="P153" s="1"/>
    </row>
    <row r="154" spans="1:16" ht="32" customHeight="1" x14ac:dyDescent="0.15">
      <c r="A154" s="1"/>
      <c r="B154" s="1"/>
      <c r="C154" s="1"/>
      <c r="D154" s="1"/>
      <c r="E154" s="18"/>
      <c r="F154" s="18"/>
      <c r="G154" s="1"/>
      <c r="H154" s="1"/>
      <c r="I154" s="1"/>
      <c r="J154" s="1"/>
      <c r="K154" s="1"/>
      <c r="L154" s="18"/>
      <c r="M154" s="18"/>
      <c r="N154" s="18"/>
      <c r="O154" s="1"/>
      <c r="P154" s="1"/>
    </row>
    <row r="155" spans="1:16" ht="32" customHeight="1" x14ac:dyDescent="0.15">
      <c r="A155" s="1"/>
      <c r="B155" s="1"/>
      <c r="C155" s="1"/>
      <c r="D155" s="1"/>
      <c r="E155" s="18"/>
      <c r="F155" s="18"/>
      <c r="G155" s="1"/>
      <c r="H155" s="1"/>
      <c r="I155" s="1"/>
      <c r="J155" s="1"/>
      <c r="K155" s="1"/>
      <c r="L155" s="18"/>
      <c r="M155" s="18"/>
      <c r="N155" s="18"/>
      <c r="O155" s="1"/>
      <c r="P155" s="1"/>
    </row>
    <row r="156" spans="1:16" ht="32" customHeight="1" x14ac:dyDescent="0.15">
      <c r="A156" s="1"/>
      <c r="B156" s="1"/>
      <c r="C156" s="1"/>
      <c r="D156" s="1"/>
      <c r="E156" s="18"/>
      <c r="F156" s="18"/>
      <c r="G156" s="1"/>
      <c r="H156" s="1"/>
      <c r="I156" s="1"/>
      <c r="J156" s="1"/>
      <c r="K156" s="1"/>
      <c r="L156" s="18"/>
      <c r="M156" s="18"/>
      <c r="N156" s="18"/>
      <c r="O156" s="1"/>
      <c r="P156" s="1"/>
    </row>
    <row r="157" spans="1:16" ht="32" customHeight="1" x14ac:dyDescent="0.15">
      <c r="A157" s="1"/>
      <c r="B157" s="1"/>
      <c r="C157" s="1"/>
      <c r="D157" s="1"/>
      <c r="E157" s="18"/>
      <c r="F157" s="18"/>
      <c r="G157" s="1"/>
      <c r="H157" s="1"/>
      <c r="I157" s="1"/>
      <c r="J157" s="1"/>
      <c r="K157" s="1"/>
      <c r="L157" s="18"/>
      <c r="M157" s="18"/>
      <c r="N157" s="18"/>
      <c r="O157" s="1"/>
      <c r="P157" s="1"/>
    </row>
    <row r="158" spans="1:16" ht="32" customHeight="1" x14ac:dyDescent="0.15">
      <c r="A158" s="1"/>
      <c r="B158" s="1"/>
      <c r="C158" s="1"/>
      <c r="D158" s="1"/>
      <c r="E158" s="18"/>
      <c r="F158" s="18"/>
      <c r="G158" s="1"/>
      <c r="H158" s="1"/>
      <c r="I158" s="1"/>
      <c r="J158" s="1"/>
      <c r="K158" s="1"/>
      <c r="L158" s="18"/>
      <c r="M158" s="18"/>
      <c r="N158" s="18"/>
      <c r="O158" s="1"/>
      <c r="P158" s="1"/>
    </row>
    <row r="159" spans="1:16" ht="32" customHeight="1" x14ac:dyDescent="0.15">
      <c r="A159" s="1"/>
      <c r="B159" s="1"/>
      <c r="C159" s="1"/>
      <c r="D159" s="1"/>
      <c r="E159" s="18"/>
      <c r="F159" s="18"/>
      <c r="G159" s="1"/>
      <c r="H159" s="1"/>
      <c r="I159" s="1"/>
      <c r="J159" s="1"/>
      <c r="K159" s="1"/>
      <c r="L159" s="18"/>
      <c r="M159" s="18"/>
      <c r="N159" s="18"/>
      <c r="O159" s="1"/>
      <c r="P159" s="1"/>
    </row>
    <row r="160" spans="1:16" ht="32" customHeight="1" x14ac:dyDescent="0.15">
      <c r="A160" s="1"/>
      <c r="B160" s="1"/>
      <c r="C160" s="1"/>
      <c r="D160" s="1"/>
      <c r="E160" s="18"/>
      <c r="F160" s="18"/>
      <c r="G160" s="1"/>
      <c r="H160" s="1"/>
      <c r="I160" s="1"/>
      <c r="J160" s="1"/>
      <c r="K160" s="1"/>
      <c r="L160" s="18"/>
      <c r="M160" s="18"/>
      <c r="N160" s="18"/>
      <c r="O160" s="1"/>
      <c r="P160" s="1"/>
    </row>
    <row r="161" spans="1:16" ht="32" customHeight="1" x14ac:dyDescent="0.15">
      <c r="A161" s="1"/>
      <c r="B161" s="1"/>
      <c r="C161" s="1"/>
      <c r="D161" s="1"/>
      <c r="E161" s="18"/>
      <c r="F161" s="18"/>
      <c r="G161" s="1"/>
      <c r="H161" s="1"/>
      <c r="I161" s="1"/>
      <c r="J161" s="1"/>
      <c r="K161" s="1"/>
      <c r="L161" s="18"/>
      <c r="M161" s="18"/>
      <c r="N161" s="18"/>
      <c r="O161" s="1"/>
      <c r="P161" s="1"/>
    </row>
  </sheetData>
  <autoFilter ref="A5:P161" xr:uid="{00000000-0009-0000-0000-000013000000}"/>
  <pageMargins left="0.75" right="0.75" top="1" bottom="1" header="0.5" footer="0.5"/>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AI650"/>
  <sheetViews>
    <sheetView showGridLines="0" zoomScale="89" zoomScaleNormal="89" workbookViewId="0">
      <pane ySplit="3" topLeftCell="A4" activePane="bottomLeft" state="frozen"/>
      <selection pane="bottomLeft" activeCell="A4" sqref="A4:D4"/>
    </sheetView>
  </sheetViews>
  <sheetFormatPr baseColWidth="10" defaultColWidth="8.83203125" defaultRowHeight="13" x14ac:dyDescent="0.15"/>
  <cols>
    <col min="1" max="1" width="28" customWidth="1"/>
    <col min="2" max="2" width="38" customWidth="1"/>
    <col min="3" max="3" width="12" customWidth="1"/>
    <col min="4" max="4" width="34" customWidth="1"/>
    <col min="5" max="5" width="12" customWidth="1"/>
    <col min="6" max="6" width="11" customWidth="1"/>
    <col min="7" max="7" width="12.5" customWidth="1"/>
    <col min="8" max="8" width="11" customWidth="1"/>
    <col min="9" max="9" width="28" customWidth="1"/>
    <col min="10" max="11" width="14" customWidth="1"/>
    <col min="12" max="12" width="18" customWidth="1"/>
    <col min="13" max="13" width="14.83203125" customWidth="1"/>
    <col min="14" max="15" width="18" customWidth="1"/>
    <col min="16" max="16" width="28" customWidth="1"/>
    <col min="17" max="17" width="14" customWidth="1"/>
    <col min="18" max="18" width="24" customWidth="1"/>
    <col min="19" max="19" width="12" customWidth="1"/>
    <col min="20" max="22" width="18" customWidth="1"/>
    <col min="23" max="24" width="20" customWidth="1"/>
    <col min="25" max="25" width="22" customWidth="1"/>
    <col min="26" max="26" width="64" customWidth="1"/>
    <col min="27" max="27" width="42" customWidth="1"/>
    <col min="28" max="28" width="20" customWidth="1"/>
    <col min="29" max="29" width="16" customWidth="1"/>
    <col min="30" max="30" width="18" customWidth="1"/>
    <col min="31" max="31" width="16" customWidth="1"/>
    <col min="32" max="32" width="20" customWidth="1"/>
    <col min="33" max="33" width="24" customWidth="1"/>
    <col min="34" max="34" width="18" customWidth="1"/>
    <col min="35" max="35" width="56" customWidth="1"/>
  </cols>
  <sheetData>
    <row r="1" spans="1:26" ht="24" customHeight="1" x14ac:dyDescent="0.15">
      <c r="A1" s="135" t="s">
        <v>916</v>
      </c>
      <c r="B1" s="134"/>
      <c r="C1" s="134"/>
      <c r="D1" s="134"/>
      <c r="E1" s="134"/>
      <c r="F1" s="134"/>
      <c r="G1" s="134"/>
      <c r="H1" s="134"/>
      <c r="I1" s="134"/>
      <c r="J1" s="134"/>
      <c r="K1" s="134"/>
      <c r="L1" s="134"/>
      <c r="M1" s="134"/>
      <c r="N1" s="134"/>
      <c r="O1" s="134"/>
      <c r="P1" s="134"/>
      <c r="Q1" s="134"/>
      <c r="R1" s="134"/>
      <c r="S1" s="134"/>
      <c r="T1" s="134"/>
      <c r="U1" s="134"/>
      <c r="V1" s="134"/>
      <c r="W1" s="134"/>
      <c r="X1" s="134"/>
      <c r="Y1" s="134"/>
      <c r="Z1" s="134"/>
    </row>
    <row r="2" spans="1:26" ht="24" customHeight="1" x14ac:dyDescent="0.15">
      <c r="A2" s="137" t="s">
        <v>917</v>
      </c>
      <c r="B2" s="134"/>
      <c r="C2" s="134"/>
      <c r="D2" s="134"/>
      <c r="E2" s="134"/>
      <c r="F2" s="134"/>
      <c r="G2" s="134"/>
      <c r="H2" s="134"/>
      <c r="I2" s="134"/>
      <c r="J2" s="134"/>
      <c r="K2" s="134"/>
      <c r="L2" s="134"/>
      <c r="M2" s="134"/>
      <c r="N2" s="134"/>
      <c r="O2" s="134"/>
      <c r="P2" s="134"/>
      <c r="Q2" s="134"/>
      <c r="R2" s="134"/>
      <c r="S2" s="134"/>
      <c r="T2" s="134"/>
      <c r="U2" s="134"/>
      <c r="V2" s="134"/>
      <c r="W2" s="134"/>
      <c r="X2" s="134"/>
      <c r="Y2" s="134"/>
      <c r="Z2" s="134"/>
    </row>
    <row r="4" spans="1:26" ht="14" customHeight="1" x14ac:dyDescent="0.15">
      <c r="A4" s="129" t="s">
        <v>918</v>
      </c>
      <c r="B4" s="130"/>
      <c r="C4" s="130"/>
      <c r="D4" s="130"/>
      <c r="F4" s="136" t="s">
        <v>919</v>
      </c>
      <c r="G4" s="130"/>
      <c r="H4" s="130"/>
      <c r="I4" s="130"/>
      <c r="J4" s="45"/>
      <c r="K4" s="129" t="s">
        <v>920</v>
      </c>
      <c r="L4" s="130"/>
      <c r="M4" s="130"/>
      <c r="N4" s="130"/>
      <c r="O4" s="130"/>
      <c r="P4" s="84" t="s">
        <v>921</v>
      </c>
    </row>
    <row r="5" spans="1:26" ht="24" customHeight="1" x14ac:dyDescent="0.15">
      <c r="A5" s="37" t="s">
        <v>766</v>
      </c>
      <c r="B5" s="41">
        <v>2026</v>
      </c>
      <c r="C5" s="131" t="s">
        <v>922</v>
      </c>
      <c r="D5" s="132"/>
      <c r="F5" s="39" t="s">
        <v>768</v>
      </c>
      <c r="G5" s="39" t="s">
        <v>769</v>
      </c>
      <c r="H5" s="39" t="s">
        <v>770</v>
      </c>
      <c r="I5" s="39" t="s">
        <v>771</v>
      </c>
      <c r="K5" s="37" t="s">
        <v>923</v>
      </c>
      <c r="L5" s="37" t="s">
        <v>924</v>
      </c>
      <c r="M5" s="39" t="s">
        <v>773</v>
      </c>
      <c r="N5" s="39" t="s">
        <v>774</v>
      </c>
      <c r="O5" s="39" t="s">
        <v>754</v>
      </c>
      <c r="P5" s="85" t="s">
        <v>925</v>
      </c>
      <c r="Q5" s="85" t="s">
        <v>926</v>
      </c>
      <c r="R5" s="85" t="s">
        <v>927</v>
      </c>
    </row>
    <row r="6" spans="1:26" ht="30" customHeight="1" x14ac:dyDescent="0.15">
      <c r="A6" s="37" t="s">
        <v>775</v>
      </c>
      <c r="B6" s="77">
        <v>0.08</v>
      </c>
      <c r="C6" s="131" t="s">
        <v>776</v>
      </c>
      <c r="D6" s="132"/>
      <c r="F6" s="37" t="s">
        <v>53</v>
      </c>
      <c r="G6" s="41">
        <v>0.25</v>
      </c>
      <c r="H6" s="41">
        <v>0.1</v>
      </c>
      <c r="I6" s="37" t="s">
        <v>777</v>
      </c>
      <c r="K6" s="37" t="s">
        <v>928</v>
      </c>
      <c r="L6" s="37" t="s">
        <v>929</v>
      </c>
      <c r="M6" s="73">
        <f>AVERAGEIF('14_Biblioteca_Costos_v6'!$B$6:$B$20,"Composición / demanda / medición",'14_Biblioteca_Costos_v6'!$F$6:$F$20)</f>
        <v>120000</v>
      </c>
      <c r="N6" s="73">
        <f>AVERAGEIF('14_Biblioteca_Costos_v6'!$B$6:$B$20,"Composición / demanda / medición",'14_Biblioteca_Costos_v6'!$I$6:$I$20)</f>
        <v>15000</v>
      </c>
      <c r="O6" s="37" t="s">
        <v>779</v>
      </c>
      <c r="P6" s="37" t="str">
        <f t="shared" ref="P6:P13" si="0">A6</f>
        <v>Ingeniería / owner cost</v>
      </c>
      <c r="Q6" s="85" t="str">
        <f>IF(OR(B6&lt;'16C_Rangos_Parametros'!D6,B6&gt;'16C_Rangos_Parametros'!F6),"ROJO",IF(OR(B6&lt;='16C_Rangos_Parametros'!D6+0.15*('16C_Rangos_Parametros'!F6-'16C_Rangos_Parametros'!D6),B6&gt;='16C_Rangos_Parametros'!F6-0.15*('16C_Rangos_Parametros'!F6-'16C_Rangos_Parametros'!D6)),"AMARILLO","VERDE"))</f>
        <v>VERDE</v>
      </c>
      <c r="R6" s="86" t="str">
        <f>'16C_Rangos_Parametros'!D6&amp;" | "&amp;'16C_Rangos_Parametros'!E6&amp;" | "&amp;'16C_Rangos_Parametros'!F6</f>
        <v>0,03 | 0,08 | 0,18</v>
      </c>
    </row>
    <row r="7" spans="1:26" ht="30" customHeight="1" x14ac:dyDescent="0.15">
      <c r="A7" s="37" t="s">
        <v>780</v>
      </c>
      <c r="B7" s="77">
        <v>0.05</v>
      </c>
      <c r="C7" s="131" t="s">
        <v>781</v>
      </c>
      <c r="D7" s="132"/>
      <c r="F7" s="37" t="s">
        <v>55</v>
      </c>
      <c r="G7" s="41">
        <v>0.6</v>
      </c>
      <c r="H7" s="41">
        <v>0.25</v>
      </c>
      <c r="I7" s="37" t="s">
        <v>782</v>
      </c>
      <c r="K7" s="37" t="s">
        <v>930</v>
      </c>
      <c r="L7" s="37" t="s">
        <v>931</v>
      </c>
      <c r="M7" s="73">
        <f>AVERAGEIF('14_Biblioteca_Costos_v6'!$B$6:$B$20,"Geometría e hidráulica",'14_Biblioteca_Costos_v6'!$F$6:$F$20)</f>
        <v>162500</v>
      </c>
      <c r="N7" s="73">
        <f>AVERAGEIF('14_Biblioteca_Costos_v6'!$B$6:$B$20,"Geometría e hidráulica",'14_Biblioteca_Costos_v6'!$I$6:$I$20)</f>
        <v>11750</v>
      </c>
      <c r="O7" s="37" t="s">
        <v>784</v>
      </c>
      <c r="P7" s="37" t="str">
        <f t="shared" si="0"/>
        <v>Indirectos / instalación</v>
      </c>
      <c r="Q7" s="85" t="str">
        <f>IF(OR(B7&lt;'16C_Rangos_Parametros'!D7,B7&gt;'16C_Rangos_Parametros'!F7),"ROJO",IF(OR(B7&lt;='16C_Rangos_Parametros'!D7+0.15*('16C_Rangos_Parametros'!F7-'16C_Rangos_Parametros'!D7),B7&gt;='16C_Rangos_Parametros'!F7-0.15*('16C_Rangos_Parametros'!F7-'16C_Rangos_Parametros'!D7)),"AMARILLO","VERDE"))</f>
        <v>AMARILLO</v>
      </c>
      <c r="R7" s="86" t="str">
        <f>'16C_Rangos_Parametros'!D7&amp;" | "&amp;'16C_Rangos_Parametros'!E7&amp;" | "&amp;'16C_Rangos_Parametros'!F7</f>
        <v>0,03 | 0,05 | 0,2</v>
      </c>
    </row>
    <row r="8" spans="1:26" ht="30" customHeight="1" x14ac:dyDescent="0.15">
      <c r="A8" s="37" t="s">
        <v>785</v>
      </c>
      <c r="B8" s="77">
        <v>0.15</v>
      </c>
      <c r="C8" s="131" t="s">
        <v>786</v>
      </c>
      <c r="D8" s="132"/>
      <c r="F8" s="37" t="s">
        <v>57</v>
      </c>
      <c r="G8" s="41">
        <v>1</v>
      </c>
      <c r="H8" s="41">
        <v>0.5</v>
      </c>
      <c r="I8" s="37" t="s">
        <v>787</v>
      </c>
      <c r="K8" s="37" t="s">
        <v>932</v>
      </c>
      <c r="L8" s="37" t="s">
        <v>933</v>
      </c>
      <c r="M8" s="73">
        <f>AVERAGEIF('14_Biblioteca_Costos_v6'!$B$6:$B$20,"Materiales y diseño del ducto",'14_Biblioteca_Costos_v6'!$F$6:$F$20)</f>
        <v>195000</v>
      </c>
      <c r="N8" s="73">
        <f>AVERAGEIF('14_Biblioteca_Costos_v6'!$B$6:$B$20,"Materiales y diseño del ducto",'14_Biblioteca_Costos_v6'!$I$6:$I$20)</f>
        <v>10500</v>
      </c>
      <c r="O8" s="37" t="s">
        <v>788</v>
      </c>
      <c r="P8" s="37" t="str">
        <f t="shared" si="0"/>
        <v>Contingencia screening</v>
      </c>
      <c r="Q8" s="85" t="str">
        <f>IF(OR(B8&lt;'16C_Rangos_Parametros'!D8,B8&gt;'16C_Rangos_Parametros'!F8),"ROJO",IF(OR(B8&lt;='16C_Rangos_Parametros'!D8+0.15*('16C_Rangos_Parametros'!F8-'16C_Rangos_Parametros'!D8),B8&gt;='16C_Rangos_Parametros'!F8-0.15*('16C_Rangos_Parametros'!F8-'16C_Rangos_Parametros'!D8)),"AMARILLO","VERDE"))</f>
        <v>VERDE</v>
      </c>
      <c r="R8" s="86" t="str">
        <f>'16C_Rangos_Parametros'!D8&amp;" | "&amp;'16C_Rangos_Parametros'!E8&amp;" | "&amp;'16C_Rangos_Parametros'!F8</f>
        <v>0,1 | 0,15 | 0,4</v>
      </c>
    </row>
    <row r="9" spans="1:26" ht="30" customHeight="1" x14ac:dyDescent="0.15">
      <c r="A9" s="37" t="s">
        <v>789</v>
      </c>
      <c r="B9" s="77">
        <v>0.12</v>
      </c>
      <c r="C9" s="131" t="s">
        <v>790</v>
      </c>
      <c r="D9" s="132"/>
      <c r="F9" s="37" t="s">
        <v>791</v>
      </c>
      <c r="G9" s="41">
        <v>1.5</v>
      </c>
      <c r="H9" s="41">
        <v>0.8</v>
      </c>
      <c r="I9" s="37" t="s">
        <v>792</v>
      </c>
      <c r="K9" s="37" t="s">
        <v>934</v>
      </c>
      <c r="L9" s="37" t="s">
        <v>935</v>
      </c>
      <c r="M9" s="73">
        <f>AVERAGEIF('14_Biblioteca_Costos_v6'!$B$6:$B$20,"Integridad histórica y estado del activo",'14_Biblioteca_Costos_v6'!$F$6:$F$20)</f>
        <v>265000</v>
      </c>
      <c r="N9" s="73">
        <f>AVERAGEIF('14_Biblioteca_Costos_v6'!$B$6:$B$20,"Integridad histórica y estado del activo",'14_Biblioteca_Costos_v6'!$I$6:$I$20)</f>
        <v>20750</v>
      </c>
      <c r="O9" s="37" t="s">
        <v>793</v>
      </c>
      <c r="P9" s="37" t="str">
        <f t="shared" si="0"/>
        <v>Add-on CAPEX por brecha</v>
      </c>
      <c r="Q9" s="85" t="str">
        <f>IF(OR(B9&lt;'16C_Rangos_Parametros'!D9,B9&gt;'16C_Rangos_Parametros'!F9),"ROJO",IF(OR(B9&lt;='16C_Rangos_Parametros'!D9+0.15*('16C_Rangos_Parametros'!F9-'16C_Rangos_Parametros'!D9),B9&gt;='16C_Rangos_Parametros'!F9-0.15*('16C_Rangos_Parametros'!F9-'16C_Rangos_Parametros'!D9)),"AMARILLO","VERDE"))</f>
        <v>VERDE</v>
      </c>
      <c r="R9" s="86" t="str">
        <f>'16C_Rangos_Parametros'!D9&amp;" | "&amp;'16C_Rangos_Parametros'!E9&amp;" | "&amp;'16C_Rangos_Parametros'!F9</f>
        <v>0,05 | 0,12 | 0,3</v>
      </c>
    </row>
    <row r="10" spans="1:26" ht="30" customHeight="1" x14ac:dyDescent="0.15">
      <c r="A10" s="37" t="s">
        <v>794</v>
      </c>
      <c r="B10" s="77">
        <v>0.08</v>
      </c>
      <c r="C10" s="131" t="s">
        <v>795</v>
      </c>
      <c r="D10" s="132"/>
      <c r="K10" s="37" t="s">
        <v>936</v>
      </c>
      <c r="L10" s="37" t="s">
        <v>937</v>
      </c>
      <c r="M10" s="73">
        <f>AVERAGEIF('14_Biblioteca_Costos_v6'!$B$6:$B$20,"Equipos e instrumentación",'14_Biblioteca_Costos_v6'!$F$6:$F$20)</f>
        <v>45000</v>
      </c>
      <c r="N10" s="73">
        <f>AVERAGEIF('14_Biblioteca_Costos_v6'!$B$6:$B$20,"Equipos e instrumentación",'14_Biblioteca_Costos_v6'!$I$6:$I$20)</f>
        <v>6000</v>
      </c>
      <c r="O10" s="37" t="s">
        <v>796</v>
      </c>
      <c r="P10" s="37" t="str">
        <f t="shared" si="0"/>
        <v>Add-on OPEX por brecha</v>
      </c>
      <c r="Q10" s="85" t="str">
        <f>IF(OR(B10&lt;'16C_Rangos_Parametros'!D10,B10&gt;'16C_Rangos_Parametros'!F10),"ROJO",IF(OR(B10&lt;='16C_Rangos_Parametros'!D10+0.15*('16C_Rangos_Parametros'!F10-'16C_Rangos_Parametros'!D10),B10&gt;='16C_Rangos_Parametros'!F10-0.15*('16C_Rangos_Parametros'!F10-'16C_Rangos_Parametros'!D10)),"AMARILLO","VERDE"))</f>
        <v>VERDE</v>
      </c>
      <c r="R10" s="86" t="str">
        <f>'16C_Rangos_Parametros'!D10&amp;" | "&amp;'16C_Rangos_Parametros'!E10&amp;" | "&amp;'16C_Rangos_Parametros'!F10</f>
        <v>0,03 | 0,08 | 0,2</v>
      </c>
    </row>
    <row r="11" spans="1:26" ht="30" customHeight="1" x14ac:dyDescent="0.15">
      <c r="A11" s="37" t="s">
        <v>938</v>
      </c>
      <c r="B11" s="77">
        <v>1</v>
      </c>
      <c r="C11" s="131" t="s">
        <v>939</v>
      </c>
      <c r="D11" s="132"/>
      <c r="K11" s="37" t="s">
        <v>44</v>
      </c>
      <c r="L11" s="37" t="s">
        <v>778</v>
      </c>
      <c r="M11" s="73">
        <f>AVERAGEIF('14_Biblioteca_Costos_v6'!$B$6:$B$20,"Uso final / regulación / seguridad",'14_Biblioteca_Costos_v6'!$F$6:$F$20)</f>
        <v>75000</v>
      </c>
      <c r="N11" s="73">
        <f>AVERAGEIF('14_Biblioteca_Costos_v6'!$B$6:$B$20,"Uso final / regulación / seguridad",'14_Biblioteca_Costos_v6'!$I$6:$I$20)</f>
        <v>12000</v>
      </c>
      <c r="O11" s="37" t="s">
        <v>799</v>
      </c>
      <c r="P11" s="37" t="str">
        <f t="shared" si="0"/>
        <v>Cantidad mínima por activo</v>
      </c>
      <c r="Q11" s="85" t="str">
        <f>IF(OR(B11&lt;'16C_Rangos_Parametros'!D11,B11&gt;'16C_Rangos_Parametros'!F11),"ROJO",IF(OR(B11&lt;='16C_Rangos_Parametros'!D11+0.15*('16C_Rangos_Parametros'!F11-'16C_Rangos_Parametros'!D11),B11&gt;='16C_Rangos_Parametros'!F11-0.15*('16C_Rangos_Parametros'!F11-'16C_Rangos_Parametros'!D11)),"AMARILLO","VERDE"))</f>
        <v>AMARILLO</v>
      </c>
      <c r="R11" s="86" t="str">
        <f>'16C_Rangos_Parametros'!D11&amp;" | "&amp;'16C_Rangos_Parametros'!E11&amp;" | "&amp;'16C_Rangos_Parametros'!F11</f>
        <v>0 | 1 | 1</v>
      </c>
    </row>
    <row r="12" spans="1:26" ht="80" customHeight="1" x14ac:dyDescent="0.15">
      <c r="A12" s="37" t="s">
        <v>940</v>
      </c>
      <c r="B12" s="77">
        <v>1</v>
      </c>
      <c r="C12" s="37" t="s">
        <v>941</v>
      </c>
      <c r="K12" s="139" t="s">
        <v>942</v>
      </c>
      <c r="L12" s="140"/>
      <c r="M12" s="140"/>
      <c r="N12" s="140"/>
      <c r="O12" s="132"/>
      <c r="P12" s="37" t="str">
        <f t="shared" si="0"/>
        <v>Factor mercado / proyecto</v>
      </c>
      <c r="Q12" s="85" t="str">
        <f>IF(OR(B12&lt;'16C_Rangos_Parametros'!D12,B12&gt;'16C_Rangos_Parametros'!F12),"ROJO",IF(OR(B12&lt;='16C_Rangos_Parametros'!D12+0.15*('16C_Rangos_Parametros'!F12-'16C_Rangos_Parametros'!D12),B12&gt;='16C_Rangos_Parametros'!F12-0.15*('16C_Rangos_Parametros'!F12-'16C_Rangos_Parametros'!D12)),"AMARILLO","VERDE"))</f>
        <v>VERDE</v>
      </c>
      <c r="R12" s="86" t="str">
        <f>'16C_Rangos_Parametros'!D12&amp;" | "&amp;'16C_Rangos_Parametros'!E12&amp;" | "&amp;'16C_Rangos_Parametros'!F12</f>
        <v>0,8 | 1 | 1,4</v>
      </c>
      <c r="S12" s="95" t="s">
        <v>943</v>
      </c>
    </row>
    <row r="13" spans="1:26" ht="80" customHeight="1" x14ac:dyDescent="0.15">
      <c r="A13" s="37" t="s">
        <v>944</v>
      </c>
      <c r="B13" s="41" t="s">
        <v>945</v>
      </c>
      <c r="C13" s="37" t="s">
        <v>946</v>
      </c>
      <c r="P13" s="37" t="str">
        <f t="shared" si="0"/>
        <v>Selector biblioteca</v>
      </c>
      <c r="Q13" s="85" t="s">
        <v>947</v>
      </c>
      <c r="R13" s="86" t="s">
        <v>948</v>
      </c>
    </row>
    <row r="14" spans="1:26" ht="14" customHeight="1" x14ac:dyDescent="0.15">
      <c r="A14" s="138" t="s">
        <v>949</v>
      </c>
      <c r="B14" s="130"/>
      <c r="C14" s="130"/>
      <c r="D14" s="130"/>
      <c r="E14" s="130"/>
      <c r="F14" s="130"/>
      <c r="G14" s="130"/>
      <c r="I14" s="129" t="s">
        <v>802</v>
      </c>
      <c r="J14" s="130"/>
      <c r="K14" s="130"/>
      <c r="L14" s="130"/>
      <c r="M14" s="130"/>
      <c r="N14" s="130"/>
      <c r="O14" s="130"/>
      <c r="P14" s="130"/>
      <c r="Q14" s="130"/>
    </row>
    <row r="15" spans="1:26" ht="45" customHeight="1" x14ac:dyDescent="0.15">
      <c r="A15" s="5" t="s">
        <v>803</v>
      </c>
      <c r="B15" s="5" t="s">
        <v>804</v>
      </c>
      <c r="C15" s="5" t="s">
        <v>805</v>
      </c>
      <c r="D15" s="5" t="s">
        <v>806</v>
      </c>
      <c r="E15" s="5" t="s">
        <v>807</v>
      </c>
      <c r="F15" s="5" t="s">
        <v>808</v>
      </c>
      <c r="G15" s="5" t="s">
        <v>809</v>
      </c>
      <c r="I15" s="5" t="s">
        <v>94</v>
      </c>
      <c r="J15" s="5" t="s">
        <v>810</v>
      </c>
      <c r="K15" s="5" t="s">
        <v>811</v>
      </c>
      <c r="L15" s="5" t="s">
        <v>812</v>
      </c>
      <c r="M15" s="5" t="s">
        <v>813</v>
      </c>
      <c r="N15" s="5" t="s">
        <v>814</v>
      </c>
      <c r="O15" s="5" t="s">
        <v>815</v>
      </c>
      <c r="P15" s="5" t="s">
        <v>816</v>
      </c>
      <c r="Q15" s="5" t="s">
        <v>817</v>
      </c>
    </row>
    <row r="16" spans="1:26" ht="16" customHeight="1" x14ac:dyDescent="0.15">
      <c r="A16" s="1" t="s">
        <v>818</v>
      </c>
      <c r="B16" s="44">
        <f>SUMIFS($N$27:$N$650,$E$27:$E$650,$A16)</f>
        <v>14515222.5</v>
      </c>
      <c r="C16" s="44">
        <f>SUMIFS($O$27:$O$650,$E$27:$E$650,$A16)</f>
        <v>6974.7750000000005</v>
      </c>
      <c r="D16" s="44">
        <f>SUMIFS($Q$27:$Q$650,$E$27:$E$650,$A16)</f>
        <v>18588412.511999998</v>
      </c>
      <c r="E16" s="44">
        <f>SUMIFS($T$27:$T$650,$E$27:$E$650,$A16)</f>
        <v>420362.80000000005</v>
      </c>
      <c r="F16" s="44">
        <f>SUMIFS($U$27:$U$650,$E$27:$E$650,$A16)</f>
        <v>246.63600000000002</v>
      </c>
      <c r="G16" s="44">
        <f>SUMIFS($V$27:$V$650,$E$27:$E$650,$A16)</f>
        <v>420609.43599999999</v>
      </c>
      <c r="I16" s="1" t="s">
        <v>119</v>
      </c>
      <c r="J16" s="44">
        <f>SUMIFS($Q$27:$Q$650,$A$27:$A$650,$I16,$E$27:$E$650,"2%")</f>
        <v>18588412.511999998</v>
      </c>
      <c r="K16" s="44">
        <f>SUMIFS($Q$27:$Q$650,$A$27:$A$650,$I16,$E$27:$E$650,"5%")</f>
        <v>18761120.208000001</v>
      </c>
      <c r="L16" s="44">
        <f>SUMIFS($Q$27:$Q$650,$A$27:$A$650,$I16,$E$27:$E$650,"10%")</f>
        <v>36665091.393600002</v>
      </c>
      <c r="M16" s="44">
        <f>SUMIFS($Q$27:$Q$650,$A$27:$A$650,$I16,$E$27:$E$650,"20%")</f>
        <v>44814911.164800003</v>
      </c>
      <c r="N16" s="44">
        <f>SUMIFS($V$27:$V$650,$A$27:$A$650,$I16,$E$27:$E$650,"2%")</f>
        <v>420609.43599999999</v>
      </c>
      <c r="O16" s="44">
        <f>SUMIFS($V$27:$V$650,$A$27:$A$650,$I16,$E$27:$E$650,"5%")</f>
        <v>428145.82</v>
      </c>
      <c r="P16" s="44">
        <f>SUMIFS($V$27:$V$650,$A$27:$A$650,$I16,$E$27:$E$650,"10%")</f>
        <v>917397.13000000012</v>
      </c>
      <c r="Q16" s="44">
        <f>SUMIFS($V$27:$V$650,$A$27:$A$650,$I16,$E$27:$E$650,"20%")</f>
        <v>1063563.82</v>
      </c>
    </row>
    <row r="17" spans="1:35" ht="16" customHeight="1" x14ac:dyDescent="0.15">
      <c r="A17" s="1" t="s">
        <v>819</v>
      </c>
      <c r="B17" s="44">
        <f>SUMIFS($N$27:$N$650,$E$27:$E$650,$A17)</f>
        <v>14641222.5</v>
      </c>
      <c r="C17" s="44">
        <f>SUMIFS($O$27:$O$650,$E$27:$E$650,$A17)</f>
        <v>15902.662500000002</v>
      </c>
      <c r="D17" s="44">
        <f>SUMIFS($Q$27:$Q$650,$E$27:$E$650,$A17)</f>
        <v>18761120.208000001</v>
      </c>
      <c r="E17" s="44">
        <f>SUMIFS($T$27:$T$650,$E$27:$E$650,$A17)</f>
        <v>427562.80000000005</v>
      </c>
      <c r="F17" s="44">
        <f>SUMIFS($U$27:$U$650,$E$27:$E$650,$A17)</f>
        <v>583.0200000000001</v>
      </c>
      <c r="G17" s="44">
        <f>SUMIFS($V$27:$V$650,$E$27:$E$650,$A17)</f>
        <v>428145.82</v>
      </c>
      <c r="I17" s="1"/>
      <c r="J17" s="44"/>
      <c r="K17" s="44"/>
      <c r="L17" s="44"/>
      <c r="M17" s="44"/>
      <c r="N17" s="44"/>
      <c r="O17" s="44"/>
      <c r="P17" s="44"/>
      <c r="Q17" s="44"/>
    </row>
    <row r="18" spans="1:35" ht="16" customHeight="1" x14ac:dyDescent="0.15">
      <c r="A18" s="1" t="s">
        <v>820</v>
      </c>
      <c r="B18" s="44">
        <f>SUMIFS($N$27:$N$650,$E$27:$E$650,$A18)</f>
        <v>28617342</v>
      </c>
      <c r="C18" s="44">
        <f>SUMIFS($O$27:$O$650,$E$27:$E$650,$A18)</f>
        <v>27260.651250000003</v>
      </c>
      <c r="D18" s="44">
        <f>SUMIFS($Q$27:$Q$650,$E$27:$E$650,$A18)</f>
        <v>36665091.393600002</v>
      </c>
      <c r="E18" s="44">
        <f>SUMIFS($T$27:$T$650,$E$27:$E$650,$A18)</f>
        <v>916401.1</v>
      </c>
      <c r="F18" s="44">
        <f>SUMIFS($U$27:$U$650,$E$27:$E$650,$A18)</f>
        <v>996.03000000000009</v>
      </c>
      <c r="G18" s="44">
        <f>SUMIFS($V$27:$V$650,$E$27:$E$650,$A18)</f>
        <v>917397.13000000012</v>
      </c>
      <c r="I18" s="1"/>
      <c r="J18" s="44"/>
      <c r="K18" s="44"/>
      <c r="L18" s="44"/>
      <c r="M18" s="44"/>
      <c r="N18" s="44"/>
      <c r="O18" s="44"/>
      <c r="P18" s="44"/>
      <c r="Q18" s="44"/>
    </row>
    <row r="19" spans="1:35" ht="16" customHeight="1" x14ac:dyDescent="0.15">
      <c r="A19" s="1" t="s">
        <v>821</v>
      </c>
      <c r="B19" s="44">
        <f>SUMIFS($N$27:$N$650,$E$27:$E$650,$A19)</f>
        <v>34954284</v>
      </c>
      <c r="C19" s="44">
        <f>SUMIFS($O$27:$O$650,$E$27:$E$650,$A19)</f>
        <v>57365.347500000003</v>
      </c>
      <c r="D19" s="44">
        <f>SUMIFS($Q$27:$Q$650,$E$27:$E$650,$A19)</f>
        <v>44814911.164800003</v>
      </c>
      <c r="E19" s="44">
        <f>SUMIFS($T$27:$T$650,$E$27:$E$650,$A19)</f>
        <v>1061107</v>
      </c>
      <c r="F19" s="44">
        <f>SUMIFS($U$27:$U$650,$E$27:$E$650,$A19)</f>
        <v>2456.8200000000002</v>
      </c>
      <c r="G19" s="44">
        <f>SUMIFS($V$27:$V$650,$E$27:$E$650,$A19)</f>
        <v>1063563.82</v>
      </c>
      <c r="I19" s="1"/>
      <c r="J19" s="44"/>
      <c r="K19" s="44"/>
      <c r="L19" s="44"/>
      <c r="M19" s="44"/>
      <c r="N19" s="44"/>
      <c r="O19" s="44"/>
      <c r="P19" s="44"/>
      <c r="Q19" s="44"/>
    </row>
    <row r="20" spans="1:35" ht="16" customHeight="1" x14ac:dyDescent="0.15">
      <c r="I20" s="1"/>
      <c r="J20" s="44"/>
      <c r="K20" s="44"/>
      <c r="L20" s="44"/>
      <c r="M20" s="44"/>
      <c r="N20" s="44"/>
      <c r="O20" s="44"/>
      <c r="P20" s="44"/>
      <c r="Q20" s="44"/>
    </row>
    <row r="21" spans="1:35" ht="16" customHeight="1" x14ac:dyDescent="0.15">
      <c r="A21" s="133" t="s">
        <v>822</v>
      </c>
      <c r="B21" s="134"/>
      <c r="C21" s="134"/>
      <c r="D21" s="134"/>
      <c r="E21" s="134"/>
      <c r="F21" s="134"/>
      <c r="G21" s="134"/>
      <c r="I21" s="1"/>
      <c r="J21" s="44"/>
      <c r="K21" s="44"/>
      <c r="L21" s="44"/>
      <c r="M21" s="44"/>
      <c r="N21" s="44"/>
      <c r="O21" s="44"/>
      <c r="P21" s="44"/>
      <c r="Q21" s="44"/>
    </row>
    <row r="22" spans="1:35" ht="15" customHeight="1" x14ac:dyDescent="0.15">
      <c r="A22" s="134"/>
      <c r="B22" s="134"/>
      <c r="C22" s="134"/>
      <c r="D22" s="134"/>
      <c r="E22" s="134"/>
      <c r="F22" s="134"/>
      <c r="G22" s="134"/>
      <c r="I22" s="5" t="s">
        <v>823</v>
      </c>
      <c r="J22" s="48">
        <f t="shared" ref="J22:Q22" si="1">SUM(J16:J21)</f>
        <v>18588412.511999998</v>
      </c>
      <c r="K22" s="48">
        <f t="shared" si="1"/>
        <v>18761120.208000001</v>
      </c>
      <c r="L22" s="48">
        <f t="shared" si="1"/>
        <v>36665091.393600002</v>
      </c>
      <c r="M22" s="48">
        <f t="shared" si="1"/>
        <v>44814911.164800003</v>
      </c>
      <c r="N22" s="48">
        <f t="shared" si="1"/>
        <v>420609.43599999999</v>
      </c>
      <c r="O22" s="48">
        <f t="shared" si="1"/>
        <v>428145.82</v>
      </c>
      <c r="P22" s="48">
        <f t="shared" si="1"/>
        <v>917397.13000000012</v>
      </c>
      <c r="Q22" s="48">
        <f t="shared" si="1"/>
        <v>1063563.82</v>
      </c>
    </row>
    <row r="23" spans="1:35" x14ac:dyDescent="0.15">
      <c r="I23" s="133" t="s">
        <v>824</v>
      </c>
      <c r="J23" s="134"/>
      <c r="K23" s="134"/>
      <c r="L23" s="134"/>
      <c r="M23" s="134"/>
      <c r="N23" s="134"/>
      <c r="O23" s="134"/>
      <c r="P23" s="134"/>
      <c r="Q23" s="134"/>
    </row>
    <row r="24" spans="1:35" x14ac:dyDescent="0.15">
      <c r="I24" s="134"/>
      <c r="J24" s="134"/>
      <c r="K24" s="134"/>
      <c r="L24" s="134"/>
      <c r="M24" s="134"/>
      <c r="N24" s="134"/>
      <c r="O24" s="134"/>
      <c r="P24" s="134"/>
      <c r="Q24" s="134"/>
    </row>
    <row r="25" spans="1:35" ht="14" customHeight="1" x14ac:dyDescent="0.15">
      <c r="A25" s="129" t="s">
        <v>950</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row>
    <row r="26" spans="1:35" ht="32" customHeight="1" x14ac:dyDescent="0.15">
      <c r="A26" s="5" t="s">
        <v>94</v>
      </c>
      <c r="B26" s="5" t="s">
        <v>95</v>
      </c>
      <c r="C26" s="5" t="s">
        <v>97</v>
      </c>
      <c r="D26" s="5" t="s">
        <v>22</v>
      </c>
      <c r="E26" s="5" t="s">
        <v>826</v>
      </c>
      <c r="F26" s="5" t="s">
        <v>827</v>
      </c>
      <c r="G26" s="5" t="s">
        <v>828</v>
      </c>
      <c r="H26" s="5" t="s">
        <v>829</v>
      </c>
      <c r="I26" s="5" t="s">
        <v>768</v>
      </c>
      <c r="J26" s="5" t="s">
        <v>772</v>
      </c>
      <c r="K26" s="5" t="s">
        <v>830</v>
      </c>
      <c r="L26" s="5" t="s">
        <v>773</v>
      </c>
      <c r="M26" s="5" t="s">
        <v>769</v>
      </c>
      <c r="N26" s="5" t="s">
        <v>831</v>
      </c>
      <c r="O26" s="5" t="s">
        <v>805</v>
      </c>
      <c r="P26" s="5" t="s">
        <v>832</v>
      </c>
      <c r="Q26" s="5" t="s">
        <v>806</v>
      </c>
      <c r="R26" s="5" t="s">
        <v>774</v>
      </c>
      <c r="S26" s="5" t="s">
        <v>770</v>
      </c>
      <c r="T26" s="5" t="s">
        <v>833</v>
      </c>
      <c r="U26" s="5" t="s">
        <v>808</v>
      </c>
      <c r="V26" s="5" t="s">
        <v>834</v>
      </c>
      <c r="W26" s="5" t="s">
        <v>455</v>
      </c>
      <c r="X26" s="5" t="s">
        <v>456</v>
      </c>
      <c r="Y26" s="5" t="s">
        <v>454</v>
      </c>
      <c r="Z26" s="5" t="s">
        <v>835</v>
      </c>
      <c r="AA26" s="5" t="s">
        <v>951</v>
      </c>
      <c r="AB26" s="5" t="s">
        <v>839</v>
      </c>
      <c r="AC26" s="5" t="s">
        <v>952</v>
      </c>
      <c r="AD26" s="5" t="s">
        <v>953</v>
      </c>
      <c r="AE26" s="5" t="s">
        <v>954</v>
      </c>
      <c r="AF26" s="5" t="s">
        <v>955</v>
      </c>
      <c r="AG26" s="5" t="s">
        <v>956</v>
      </c>
      <c r="AH26" s="5" t="s">
        <v>957</v>
      </c>
      <c r="AI26" s="5" t="s">
        <v>958</v>
      </c>
    </row>
    <row r="27" spans="1:35" ht="20" customHeight="1" x14ac:dyDescent="0.15">
      <c r="A27" s="1" t="str">
        <f>'05_Categorias_x_Activo'!A4</f>
        <v>Gasoducto Troncal Oriental</v>
      </c>
      <c r="B27" s="1" t="str">
        <f>'05_Categorias_x_Activo'!B4</f>
        <v>Gasoducto Oriente . Occidente</v>
      </c>
      <c r="C27" s="46">
        <f>SUMIFS('06_Activos'!$C$4:$C$29,'06_Activos'!$A$4:$A$29,A27,'06_Activos'!$B$4:$B$29,B27)</f>
        <v>147.45099999999999</v>
      </c>
      <c r="D27" s="1" t="str">
        <f>'05_Categorias_x_Activo'!C4</f>
        <v>Composición / demanda / medición</v>
      </c>
      <c r="E27" s="1" t="s">
        <v>818</v>
      </c>
      <c r="F27" s="18">
        <f>'05_Categorias_x_Activo'!G4</f>
        <v>7.425000000000001E-2</v>
      </c>
      <c r="G27" s="18">
        <f>'05_Categorias_x_Activo'!K4</f>
        <v>0.54449999999999998</v>
      </c>
      <c r="H27" s="18">
        <f>'05_Categorias_x_Activo'!O4</f>
        <v>0.61875000000000002</v>
      </c>
      <c r="I27" s="1" t="str">
        <f>'05_Categorias_x_Activo'!S4</f>
        <v>Reuso / inspección básica</v>
      </c>
      <c r="J27" s="1" t="str">
        <f t="shared" ref="J27:J50" si="2">AC27</f>
        <v>pto_medicion</v>
      </c>
      <c r="K27" s="18">
        <f t="shared" ref="K27:K50" si="3">MAX(AD27,$B$11)</f>
        <v>1</v>
      </c>
      <c r="L27" s="49">
        <f t="shared" ref="L27:L50" si="4">AF27*$B$12*AE27</f>
        <v>120000</v>
      </c>
      <c r="M27" s="47">
        <f t="shared" ref="M27:M50" si="5">VLOOKUP(I27,$F$6:$H$9,2,FALSE())</f>
        <v>0.25</v>
      </c>
      <c r="N27" s="49">
        <f t="shared" ref="N27:N50" si="6">K27*L27*M27</f>
        <v>30000</v>
      </c>
      <c r="O27" s="49">
        <f t="shared" ref="O27:O50" si="7">N27*$B$9*G27</f>
        <v>1960.2</v>
      </c>
      <c r="P27" s="49">
        <f t="shared" ref="P27:P50" si="8">N27+O27</f>
        <v>31960.2</v>
      </c>
      <c r="Q27" s="49">
        <f t="shared" ref="Q27:Q50" si="9">P27*(1+$B$6+$B$7+$B$8)</f>
        <v>40909.056000000004</v>
      </c>
      <c r="R27" s="49">
        <f t="shared" ref="R27:R50" si="10">AG27*$B$12*AE27</f>
        <v>15000</v>
      </c>
      <c r="S27" s="47">
        <f t="shared" ref="S27:S50" si="11">VLOOKUP(I27,$F$6:$H$9,3,FALSE())</f>
        <v>0.1</v>
      </c>
      <c r="T27" s="49">
        <f t="shared" ref="T27:T50" si="12">K27*R27*S27</f>
        <v>1500</v>
      </c>
      <c r="U27" s="49">
        <f t="shared" ref="U27:U50" si="13">T27*$B$10*G27</f>
        <v>65.34</v>
      </c>
      <c r="V27" s="49">
        <f t="shared" ref="V27:V50" si="14">T27+U27</f>
        <v>1565.34</v>
      </c>
      <c r="W27" s="1" t="str">
        <f>'05_Categorias_x_Activo'!Y4</f>
        <v>Alta sensibilidad en compresión, looping y sizing</v>
      </c>
      <c r="X27" s="1" t="str">
        <f>'05_Categorias_x_Activo'!Z4</f>
        <v>Alta sensibilidad en energía eléctrica/fuel gas</v>
      </c>
      <c r="Y27" s="1" t="str">
        <f>'05_Categorias_x_Activo'!X4</f>
        <v>Caudal promedio / energía objetivo</v>
      </c>
      <c r="Z27" s="1" t="str">
        <f t="shared" ref="Z27:Z50" si="15">IF(H27&gt;0,"Cerrar brecha antes de subir de clase de estimación; "&amp;AI27,IF(I27="Estudio detallado / reemplazo focal","Validar alcance y cantidades con ingeniería detallada; "&amp;AI27,"Usable para screening con biblioteca v6; "&amp;AI27))</f>
        <v>Cerrar brecha antes de subir de clase de estimación; Mapeo generado desde Formato_Solicitud_datos_H2_TRONCAL ORIENTAL; editar Family ID, cantidad o factor local si se cargan cotizaciones reales.</v>
      </c>
      <c r="AA27" s="1" t="str">
        <f t="shared" ref="AA27:AA50" si="16">A27&amp;"|"&amp;B27&amp;"|"&amp;D27</f>
        <v>Gasoducto Troncal Oriental|Gasoducto Oriente . Occidente|Composición / demanda / medición</v>
      </c>
      <c r="AB27" s="1" t="str">
        <f>IFERROR(VLOOKUP($AA27,'15_Mapeo_Activos_v6'!$A$6:$P$161,10,FALSE()),"SIN_MAPEO")</f>
        <v>MEDICION_QAQC_PTO</v>
      </c>
      <c r="AC27" s="1" t="str">
        <f>IFERROR(VLOOKUP($AA27,'15_Mapeo_Activos_v6'!$A$6:$P$161,11,FALSE()),"activo")</f>
        <v>pto_medicion</v>
      </c>
      <c r="AD27" s="18">
        <f>IFERROR(VLOOKUP($AA27,'15_Mapeo_Activos_v6'!$A$6:$P$161,14,FALSE()),$B$11)</f>
        <v>1</v>
      </c>
      <c r="AE27" s="18">
        <f>IFERROR(VLOOKUP($AA27,'15_Mapeo_Activos_v6'!$A$6:$P$161,13,FALSE()),1)</f>
        <v>1</v>
      </c>
      <c r="AF27" s="18">
        <f>IF($B$13="LOW",VLOOKUP($AB27,'14_Biblioteca_Costos_v6'!$A$6:$M$20,5,FALSE()),IF($B$13="HIGH",VLOOKUP($AB27,'14_Biblioteca_Costos_v6'!$A$6:$M$20,7,FALSE()),VLOOKUP($AB27,'14_Biblioteca_Costos_v6'!$A$6:$M$20,6,FALSE())))</f>
        <v>120000</v>
      </c>
      <c r="AG27" s="18">
        <f>IF($B$13="LOW",VLOOKUP($AB27,'14_Biblioteca_Costos_v6'!$A$6:$M$20,8,FALSE()),IF($B$13="HIGH",VLOOKUP($AB27,'14_Biblioteca_Costos_v6'!$A$6:$M$20,10,FALSE()),VLOOKUP($AB27,'14_Biblioteca_Costos_v6'!$A$6:$M$20,9,FALSE())))</f>
        <v>15000</v>
      </c>
      <c r="AH27" s="1" t="str">
        <f>IFERROR(VLOOKUP($AB27,'14_Biblioteca_Costos_v6'!$A$6:$M$20,11,FALSE()),"Editar")</f>
        <v>Placeholder / reemplazar</v>
      </c>
      <c r="AI27" s="1" t="str">
        <f>IFERROR(VLOOKUP($AA27,'15_Mapeo_Activos_v6'!$A$6:$P$161,16,FALSE()),"")</f>
        <v>Mapeo generado desde Formato_Solicitud_datos_H2_TRONCAL ORIENTAL; editar Family ID, cantidad o factor local si se cargan cotizaciones reales.</v>
      </c>
    </row>
    <row r="28" spans="1:35" ht="20" customHeight="1" x14ac:dyDescent="0.15">
      <c r="A28" s="1" t="str">
        <f>'05_Categorias_x_Activo'!A4</f>
        <v>Gasoducto Troncal Oriental</v>
      </c>
      <c r="B28" s="1" t="str">
        <f>'05_Categorias_x_Activo'!B4</f>
        <v>Gasoducto Oriente . Occidente</v>
      </c>
      <c r="C28" s="46">
        <f>SUMIFS('06_Activos'!$C$4:$C$29,'06_Activos'!$A$4:$A$29,A28,'06_Activos'!$B$4:$B$29,B28)</f>
        <v>147.45099999999999</v>
      </c>
      <c r="D28" s="1" t="str">
        <f>'05_Categorias_x_Activo'!C4</f>
        <v>Composición / demanda / medición</v>
      </c>
      <c r="E28" s="1" t="s">
        <v>819</v>
      </c>
      <c r="F28" s="18">
        <f>'05_Categorias_x_Activo'!H4</f>
        <v>8.7749999999999995E-2</v>
      </c>
      <c r="G28" s="18">
        <f>'05_Categorias_x_Activo'!L4</f>
        <v>0.64350000000000007</v>
      </c>
      <c r="H28" s="18">
        <f>'05_Categorias_x_Activo'!P4</f>
        <v>0.73125000000000007</v>
      </c>
      <c r="I28" s="1" t="str">
        <f>'05_Categorias_x_Activo'!T4</f>
        <v>Reuso / inspección básica</v>
      </c>
      <c r="J28" s="1" t="str">
        <f t="shared" si="2"/>
        <v>pto_medicion</v>
      </c>
      <c r="K28" s="18">
        <f t="shared" si="3"/>
        <v>1</v>
      </c>
      <c r="L28" s="49">
        <f t="shared" si="4"/>
        <v>120000</v>
      </c>
      <c r="M28" s="47">
        <f t="shared" si="5"/>
        <v>0.25</v>
      </c>
      <c r="N28" s="49">
        <f t="shared" si="6"/>
        <v>30000</v>
      </c>
      <c r="O28" s="49">
        <f t="shared" si="7"/>
        <v>2316.6000000000004</v>
      </c>
      <c r="P28" s="49">
        <f t="shared" si="8"/>
        <v>32316.6</v>
      </c>
      <c r="Q28" s="49">
        <f t="shared" si="9"/>
        <v>41365.248</v>
      </c>
      <c r="R28" s="49">
        <f t="shared" si="10"/>
        <v>15000</v>
      </c>
      <c r="S28" s="47">
        <f t="shared" si="11"/>
        <v>0.1</v>
      </c>
      <c r="T28" s="49">
        <f t="shared" si="12"/>
        <v>1500</v>
      </c>
      <c r="U28" s="49">
        <f t="shared" si="13"/>
        <v>77.220000000000013</v>
      </c>
      <c r="V28" s="49">
        <f t="shared" si="14"/>
        <v>1577.22</v>
      </c>
      <c r="W28" s="1" t="str">
        <f>'05_Categorias_x_Activo'!Y4</f>
        <v>Alta sensibilidad en compresión, looping y sizing</v>
      </c>
      <c r="X28" s="1" t="str">
        <f>'05_Categorias_x_Activo'!Z4</f>
        <v>Alta sensibilidad en energía eléctrica/fuel gas</v>
      </c>
      <c r="Y28" s="1" t="str">
        <f>'05_Categorias_x_Activo'!X4</f>
        <v>Caudal promedio / energía objetivo</v>
      </c>
      <c r="Z28" s="1" t="str">
        <f t="shared" si="15"/>
        <v>Cerrar brecha antes de subir de clase de estimación; Mapeo generado desde Formato_Solicitud_datos_H2_TRONCAL ORIENTAL; editar Family ID, cantidad o factor local si se cargan cotizaciones reales.</v>
      </c>
      <c r="AA28" s="1" t="str">
        <f t="shared" si="16"/>
        <v>Gasoducto Troncal Oriental|Gasoducto Oriente . Occidente|Composición / demanda / medición</v>
      </c>
      <c r="AB28" s="1" t="str">
        <f>IFERROR(VLOOKUP($AA28,'15_Mapeo_Activos_v6'!$A$6:$P$161,10,FALSE()),"SIN_MAPEO")</f>
        <v>MEDICION_QAQC_PTO</v>
      </c>
      <c r="AC28" s="1" t="str">
        <f>IFERROR(VLOOKUP($AA28,'15_Mapeo_Activos_v6'!$A$6:$P$161,11,FALSE()),"activo")</f>
        <v>pto_medicion</v>
      </c>
      <c r="AD28" s="18">
        <f>IFERROR(VLOOKUP($AA28,'15_Mapeo_Activos_v6'!$A$6:$P$161,14,FALSE()),$B$11)</f>
        <v>1</v>
      </c>
      <c r="AE28" s="18">
        <f>IFERROR(VLOOKUP($AA28,'15_Mapeo_Activos_v6'!$A$6:$P$161,13,FALSE()),1)</f>
        <v>1</v>
      </c>
      <c r="AF28" s="18">
        <f>IF($B$13="LOW",VLOOKUP($AB28,'14_Biblioteca_Costos_v6'!$A$6:$M$20,5,FALSE()),IF($B$13="HIGH",VLOOKUP($AB28,'14_Biblioteca_Costos_v6'!$A$6:$M$20,7,FALSE()),VLOOKUP($AB28,'14_Biblioteca_Costos_v6'!$A$6:$M$20,6,FALSE())))</f>
        <v>120000</v>
      </c>
      <c r="AG28" s="18">
        <f>IF($B$13="LOW",VLOOKUP($AB28,'14_Biblioteca_Costos_v6'!$A$6:$M$20,8,FALSE()),IF($B$13="HIGH",VLOOKUP($AB28,'14_Biblioteca_Costos_v6'!$A$6:$M$20,10,FALSE()),VLOOKUP($AB28,'14_Biblioteca_Costos_v6'!$A$6:$M$20,9,FALSE())))</f>
        <v>15000</v>
      </c>
      <c r="AH28" s="1" t="str">
        <f>IFERROR(VLOOKUP($AB28,'14_Biblioteca_Costos_v6'!$A$6:$M$20,11,FALSE()),"Editar")</f>
        <v>Placeholder / reemplazar</v>
      </c>
      <c r="AI28" s="1" t="str">
        <f>IFERROR(VLOOKUP($AA28,'15_Mapeo_Activos_v6'!$A$6:$P$161,16,FALSE()),"")</f>
        <v>Mapeo generado desde Formato_Solicitud_datos_H2_TRONCAL ORIENTAL; editar Family ID, cantidad o factor local si se cargan cotizaciones reales.</v>
      </c>
    </row>
    <row r="29" spans="1:35" ht="20" customHeight="1" x14ac:dyDescent="0.15">
      <c r="A29" s="1" t="str">
        <f>'05_Categorias_x_Activo'!A4</f>
        <v>Gasoducto Troncal Oriental</v>
      </c>
      <c r="B29" s="1" t="str">
        <f>'05_Categorias_x_Activo'!B4</f>
        <v>Gasoducto Oriente . Occidente</v>
      </c>
      <c r="C29" s="46">
        <f>SUMIFS('06_Activos'!$C$4:$C$29,'06_Activos'!$A$4:$A$29,A29,'06_Activos'!$B$4:$B$29,B29)</f>
        <v>147.45099999999999</v>
      </c>
      <c r="D29" s="1" t="str">
        <f>'05_Categorias_x_Activo'!C4</f>
        <v>Composición / demanda / medición</v>
      </c>
      <c r="E29" s="1" t="s">
        <v>820</v>
      </c>
      <c r="F29" s="18">
        <f>'05_Categorias_x_Activo'!I4</f>
        <v>0.11474999999999999</v>
      </c>
      <c r="G29" s="18">
        <f>'05_Categorias_x_Activo'!M4</f>
        <v>0.84150000000000003</v>
      </c>
      <c r="H29" s="18">
        <f>'05_Categorias_x_Activo'!Q4</f>
        <v>0.95625000000000004</v>
      </c>
      <c r="I29" s="1" t="str">
        <f>'05_Categorias_x_Activo'!U4</f>
        <v>Inspección / retrofit focalizado</v>
      </c>
      <c r="J29" s="1" t="str">
        <f t="shared" si="2"/>
        <v>pto_medicion</v>
      </c>
      <c r="K29" s="18">
        <f t="shared" si="3"/>
        <v>1</v>
      </c>
      <c r="L29" s="49">
        <f t="shared" si="4"/>
        <v>120000</v>
      </c>
      <c r="M29" s="47">
        <f t="shared" si="5"/>
        <v>0.6</v>
      </c>
      <c r="N29" s="49">
        <f t="shared" si="6"/>
        <v>72000</v>
      </c>
      <c r="O29" s="49">
        <f t="shared" si="7"/>
        <v>7270.56</v>
      </c>
      <c r="P29" s="49">
        <f t="shared" si="8"/>
        <v>79270.559999999998</v>
      </c>
      <c r="Q29" s="49">
        <f t="shared" si="9"/>
        <v>101466.3168</v>
      </c>
      <c r="R29" s="49">
        <f t="shared" si="10"/>
        <v>15000</v>
      </c>
      <c r="S29" s="47">
        <f t="shared" si="11"/>
        <v>0.25</v>
      </c>
      <c r="T29" s="49">
        <f t="shared" si="12"/>
        <v>3750</v>
      </c>
      <c r="U29" s="49">
        <f t="shared" si="13"/>
        <v>252.45000000000002</v>
      </c>
      <c r="V29" s="49">
        <f t="shared" si="14"/>
        <v>4002.45</v>
      </c>
      <c r="W29" s="1" t="str">
        <f>'05_Categorias_x_Activo'!Y4</f>
        <v>Alta sensibilidad en compresión, looping y sizing</v>
      </c>
      <c r="X29" s="1" t="str">
        <f>'05_Categorias_x_Activo'!Z4</f>
        <v>Alta sensibilidad en energía eléctrica/fuel gas</v>
      </c>
      <c r="Y29" s="1" t="str">
        <f>'05_Categorias_x_Activo'!X4</f>
        <v>Caudal promedio / energía objetivo</v>
      </c>
      <c r="Z29" s="1" t="str">
        <f t="shared" si="15"/>
        <v>Cerrar brecha antes de subir de clase de estimación; Mapeo generado desde Formato_Solicitud_datos_H2_TRONCAL ORIENTAL; editar Family ID, cantidad o factor local si se cargan cotizaciones reales.</v>
      </c>
      <c r="AA29" s="1" t="str">
        <f t="shared" si="16"/>
        <v>Gasoducto Troncal Oriental|Gasoducto Oriente . Occidente|Composición / demanda / medición</v>
      </c>
      <c r="AB29" s="1" t="str">
        <f>IFERROR(VLOOKUP($AA29,'15_Mapeo_Activos_v6'!$A$6:$P$161,10,FALSE()),"SIN_MAPEO")</f>
        <v>MEDICION_QAQC_PTO</v>
      </c>
      <c r="AC29" s="1" t="str">
        <f>IFERROR(VLOOKUP($AA29,'15_Mapeo_Activos_v6'!$A$6:$P$161,11,FALSE()),"activo")</f>
        <v>pto_medicion</v>
      </c>
      <c r="AD29" s="18">
        <f>IFERROR(VLOOKUP($AA29,'15_Mapeo_Activos_v6'!$A$6:$P$161,14,FALSE()),$B$11)</f>
        <v>1</v>
      </c>
      <c r="AE29" s="18">
        <f>IFERROR(VLOOKUP($AA29,'15_Mapeo_Activos_v6'!$A$6:$P$161,13,FALSE()),1)</f>
        <v>1</v>
      </c>
      <c r="AF29" s="18">
        <f>IF($B$13="LOW",VLOOKUP($AB29,'14_Biblioteca_Costos_v6'!$A$6:$M$20,5,FALSE()),IF($B$13="HIGH",VLOOKUP($AB29,'14_Biblioteca_Costos_v6'!$A$6:$M$20,7,FALSE()),VLOOKUP($AB29,'14_Biblioteca_Costos_v6'!$A$6:$M$20,6,FALSE())))</f>
        <v>120000</v>
      </c>
      <c r="AG29" s="18">
        <f>IF($B$13="LOW",VLOOKUP($AB29,'14_Biblioteca_Costos_v6'!$A$6:$M$20,8,FALSE()),IF($B$13="HIGH",VLOOKUP($AB29,'14_Biblioteca_Costos_v6'!$A$6:$M$20,10,FALSE()),VLOOKUP($AB29,'14_Biblioteca_Costos_v6'!$A$6:$M$20,9,FALSE())))</f>
        <v>15000</v>
      </c>
      <c r="AH29" s="1" t="str">
        <f>IFERROR(VLOOKUP($AB29,'14_Biblioteca_Costos_v6'!$A$6:$M$20,11,FALSE()),"Editar")</f>
        <v>Placeholder / reemplazar</v>
      </c>
      <c r="AI29" s="1" t="str">
        <f>IFERROR(VLOOKUP($AA29,'15_Mapeo_Activos_v6'!$A$6:$P$161,16,FALSE()),"")</f>
        <v>Mapeo generado desde Formato_Solicitud_datos_H2_TRONCAL ORIENTAL; editar Family ID, cantidad o factor local si se cargan cotizaciones reales.</v>
      </c>
    </row>
    <row r="30" spans="1:35" ht="20" customHeight="1" x14ac:dyDescent="0.15">
      <c r="A30" s="1" t="str">
        <f>'05_Categorias_x_Activo'!A4</f>
        <v>Gasoducto Troncal Oriental</v>
      </c>
      <c r="B30" s="1" t="str">
        <f>'05_Categorias_x_Activo'!B4</f>
        <v>Gasoducto Oriente . Occidente</v>
      </c>
      <c r="C30" s="46">
        <f>SUMIFS('06_Activos'!$C$4:$C$29,'06_Activos'!$A$4:$A$29,A30,'06_Activos'!$B$4:$B$29,B30)</f>
        <v>147.45099999999999</v>
      </c>
      <c r="D30" s="1" t="str">
        <f>'05_Categorias_x_Activo'!C4</f>
        <v>Composición / demanda / medición</v>
      </c>
      <c r="E30" s="1" t="s">
        <v>821</v>
      </c>
      <c r="F30" s="18">
        <f>'05_Categorias_x_Activo'!J4</f>
        <v>0.14850000000000002</v>
      </c>
      <c r="G30" s="18">
        <f>'05_Categorias_x_Activo'!N4</f>
        <v>1.089</v>
      </c>
      <c r="H30" s="18">
        <f>'05_Categorias_x_Activo'!R4</f>
        <v>1.2375</v>
      </c>
      <c r="I30" s="1" t="str">
        <f>'05_Categorias_x_Activo'!V4</f>
        <v>Inspección / retrofit focalizado</v>
      </c>
      <c r="J30" s="1" t="str">
        <f t="shared" si="2"/>
        <v>pto_medicion</v>
      </c>
      <c r="K30" s="18">
        <f t="shared" si="3"/>
        <v>1</v>
      </c>
      <c r="L30" s="49">
        <f t="shared" si="4"/>
        <v>120000</v>
      </c>
      <c r="M30" s="47">
        <f t="shared" si="5"/>
        <v>0.6</v>
      </c>
      <c r="N30" s="49">
        <f t="shared" si="6"/>
        <v>72000</v>
      </c>
      <c r="O30" s="49">
        <f t="shared" si="7"/>
        <v>9408.9599999999991</v>
      </c>
      <c r="P30" s="49">
        <f t="shared" si="8"/>
        <v>81408.959999999992</v>
      </c>
      <c r="Q30" s="49">
        <f t="shared" si="9"/>
        <v>104203.46879999999</v>
      </c>
      <c r="R30" s="49">
        <f t="shared" si="10"/>
        <v>15000</v>
      </c>
      <c r="S30" s="47">
        <f t="shared" si="11"/>
        <v>0.25</v>
      </c>
      <c r="T30" s="49">
        <f t="shared" si="12"/>
        <v>3750</v>
      </c>
      <c r="U30" s="49">
        <f t="shared" si="13"/>
        <v>326.7</v>
      </c>
      <c r="V30" s="49">
        <f t="shared" si="14"/>
        <v>4076.7</v>
      </c>
      <c r="W30" s="1" t="str">
        <f>'05_Categorias_x_Activo'!Y4</f>
        <v>Alta sensibilidad en compresión, looping y sizing</v>
      </c>
      <c r="X30" s="1" t="str">
        <f>'05_Categorias_x_Activo'!Z4</f>
        <v>Alta sensibilidad en energía eléctrica/fuel gas</v>
      </c>
      <c r="Y30" s="1" t="str">
        <f>'05_Categorias_x_Activo'!X4</f>
        <v>Caudal promedio / energía objetivo</v>
      </c>
      <c r="Z30" s="1" t="str">
        <f t="shared" si="15"/>
        <v>Cerrar brecha antes de subir de clase de estimación; Mapeo generado desde Formato_Solicitud_datos_H2_TRONCAL ORIENTAL; editar Family ID, cantidad o factor local si se cargan cotizaciones reales.</v>
      </c>
      <c r="AA30" s="1" t="str">
        <f t="shared" si="16"/>
        <v>Gasoducto Troncal Oriental|Gasoducto Oriente . Occidente|Composición / demanda / medición</v>
      </c>
      <c r="AB30" s="1" t="str">
        <f>IFERROR(VLOOKUP($AA30,'15_Mapeo_Activos_v6'!$A$6:$P$161,10,FALSE()),"SIN_MAPEO")</f>
        <v>MEDICION_QAQC_PTO</v>
      </c>
      <c r="AC30" s="1" t="str">
        <f>IFERROR(VLOOKUP($AA30,'15_Mapeo_Activos_v6'!$A$6:$P$161,11,FALSE()),"activo")</f>
        <v>pto_medicion</v>
      </c>
      <c r="AD30" s="18">
        <f>IFERROR(VLOOKUP($AA30,'15_Mapeo_Activos_v6'!$A$6:$P$161,14,FALSE()),$B$11)</f>
        <v>1</v>
      </c>
      <c r="AE30" s="18">
        <f>IFERROR(VLOOKUP($AA30,'15_Mapeo_Activos_v6'!$A$6:$P$161,13,FALSE()),1)</f>
        <v>1</v>
      </c>
      <c r="AF30" s="18">
        <f>IF($B$13="LOW",VLOOKUP($AB30,'14_Biblioteca_Costos_v6'!$A$6:$M$20,5,FALSE()),IF($B$13="HIGH",VLOOKUP($AB30,'14_Biblioteca_Costos_v6'!$A$6:$M$20,7,FALSE()),VLOOKUP($AB30,'14_Biblioteca_Costos_v6'!$A$6:$M$20,6,FALSE())))</f>
        <v>120000</v>
      </c>
      <c r="AG30" s="18">
        <f>IF($B$13="LOW",VLOOKUP($AB30,'14_Biblioteca_Costos_v6'!$A$6:$M$20,8,FALSE()),IF($B$13="HIGH",VLOOKUP($AB30,'14_Biblioteca_Costos_v6'!$A$6:$M$20,10,FALSE()),VLOOKUP($AB30,'14_Biblioteca_Costos_v6'!$A$6:$M$20,9,FALSE())))</f>
        <v>15000</v>
      </c>
      <c r="AH30" s="1" t="str">
        <f>IFERROR(VLOOKUP($AB30,'14_Biblioteca_Costos_v6'!$A$6:$M$20,11,FALSE()),"Editar")</f>
        <v>Placeholder / reemplazar</v>
      </c>
      <c r="AI30" s="1" t="str">
        <f>IFERROR(VLOOKUP($AA30,'15_Mapeo_Activos_v6'!$A$6:$P$161,16,FALSE()),"")</f>
        <v>Mapeo generado desde Formato_Solicitud_datos_H2_TRONCAL ORIENTAL; editar Family ID, cantidad o factor local si se cargan cotizaciones reales.</v>
      </c>
    </row>
    <row r="31" spans="1:35" ht="20" customHeight="1" x14ac:dyDescent="0.15">
      <c r="A31" s="1" t="str">
        <f>'05_Categorias_x_Activo'!A5</f>
        <v>Gasoducto Troncal Oriental</v>
      </c>
      <c r="B31" s="1" t="str">
        <f>'05_Categorias_x_Activo'!B5</f>
        <v>Gasoducto Oriente . Occidente</v>
      </c>
      <c r="C31" s="46">
        <f>SUMIFS('06_Activos'!$C$4:$C$29,'06_Activos'!$A$4:$A$29,A31,'06_Activos'!$B$4:$B$29,B31)</f>
        <v>147.45099999999999</v>
      </c>
      <c r="D31" s="1" t="str">
        <f>'05_Categorias_x_Activo'!C5</f>
        <v>Geometría e hidráulica</v>
      </c>
      <c r="E31" s="1" t="s">
        <v>818</v>
      </c>
      <c r="F31" s="18">
        <f>'05_Categorias_x_Activo'!G5</f>
        <v>0.4850000000000001</v>
      </c>
      <c r="G31" s="18">
        <f>'05_Categorias_x_Activo'!K5</f>
        <v>0</v>
      </c>
      <c r="H31" s="18">
        <f>'05_Categorias_x_Activo'!O5</f>
        <v>0.4850000000000001</v>
      </c>
      <c r="I31" s="1" t="str">
        <f>'05_Categorias_x_Activo'!S5</f>
        <v>Reuso / inspección básica</v>
      </c>
      <c r="J31" s="1" t="str">
        <f t="shared" si="2"/>
        <v>km</v>
      </c>
      <c r="K31" s="18">
        <f t="shared" si="3"/>
        <v>147.45099999999999</v>
      </c>
      <c r="L31" s="49">
        <f t="shared" si="4"/>
        <v>90000</v>
      </c>
      <c r="M31" s="47">
        <f t="shared" si="5"/>
        <v>0.25</v>
      </c>
      <c r="N31" s="49">
        <f t="shared" si="6"/>
        <v>3317647.5</v>
      </c>
      <c r="O31" s="49">
        <f t="shared" si="7"/>
        <v>0</v>
      </c>
      <c r="P31" s="49">
        <f t="shared" si="8"/>
        <v>3317647.5</v>
      </c>
      <c r="Q31" s="49">
        <f t="shared" si="9"/>
        <v>4246588.8</v>
      </c>
      <c r="R31" s="49">
        <f t="shared" si="10"/>
        <v>7000</v>
      </c>
      <c r="S31" s="47">
        <f t="shared" si="11"/>
        <v>0.1</v>
      </c>
      <c r="T31" s="49">
        <f t="shared" si="12"/>
        <v>103215.70000000001</v>
      </c>
      <c r="U31" s="49">
        <f t="shared" si="13"/>
        <v>0</v>
      </c>
      <c r="V31" s="49">
        <f t="shared" si="14"/>
        <v>103215.70000000001</v>
      </c>
      <c r="W31" s="1" t="str">
        <f>'05_Categorias_x_Activo'!Y5</f>
        <v>Define headroom hidráulico y posible compresión adicional</v>
      </c>
      <c r="X31" s="1" t="str">
        <f>'05_Categorias_x_Activo'!Z5</f>
        <v>Impacta energía de compresión</v>
      </c>
      <c r="Y31" s="1" t="str">
        <f>'05_Categorias_x_Activo'!X5</f>
        <v>Relación presión promedio / MAOP</v>
      </c>
      <c r="Z31" s="1" t="str">
        <f t="shared" si="15"/>
        <v>Cerrar brecha antes de subir de clase de estimación; Mapeo generado desde Formato_Solicitud_datos_H2_TRONCAL ORIENTAL; editar Family ID, cantidad o factor local si se cargan cotizaciones reales.</v>
      </c>
      <c r="AA31" s="1" t="str">
        <f t="shared" si="16"/>
        <v>Gasoducto Troncal Oriental|Gasoducto Oriente . Occidente|Geometría e hidráulica</v>
      </c>
      <c r="AB31" s="1" t="str">
        <f>IFERROR(VLOOKUP($AA31,'15_Mapeo_Activos_v6'!$A$6:$P$161,10,FALSE()),"SIN_MAPEO")</f>
        <v>HID_DN_LE12</v>
      </c>
      <c r="AC31" s="1" t="str">
        <f>IFERROR(VLOOKUP($AA31,'15_Mapeo_Activos_v6'!$A$6:$P$161,11,FALSE()),"activo")</f>
        <v>km</v>
      </c>
      <c r="AD31" s="18">
        <f>IFERROR(VLOOKUP($AA31,'15_Mapeo_Activos_v6'!$A$6:$P$161,14,FALSE()),$B$11)</f>
        <v>147.45099999999999</v>
      </c>
      <c r="AE31" s="18">
        <f>IFERROR(VLOOKUP($AA31,'15_Mapeo_Activos_v6'!$A$6:$P$161,13,FALSE()),1)</f>
        <v>1</v>
      </c>
      <c r="AF31" s="18">
        <f>IF($B$13="LOW",VLOOKUP($AB31,'14_Biblioteca_Costos_v6'!$A$6:$M$20,5,FALSE()),IF($B$13="HIGH",VLOOKUP($AB31,'14_Biblioteca_Costos_v6'!$A$6:$M$20,7,FALSE()),VLOOKUP($AB31,'14_Biblioteca_Costos_v6'!$A$6:$M$20,6,FALSE())))</f>
        <v>90000</v>
      </c>
      <c r="AG31" s="18">
        <f>IF($B$13="LOW",VLOOKUP($AB31,'14_Biblioteca_Costos_v6'!$A$6:$M$20,8,FALSE()),IF($B$13="HIGH",VLOOKUP($AB31,'14_Biblioteca_Costos_v6'!$A$6:$M$20,10,FALSE()),VLOOKUP($AB31,'14_Biblioteca_Costos_v6'!$A$6:$M$20,9,FALSE())))</f>
        <v>7000</v>
      </c>
      <c r="AH31" s="1" t="str">
        <f>IFERROR(VLOOKUP($AB31,'14_Biblioteca_Costos_v6'!$A$6:$M$20,11,FALSE()),"Editar")</f>
        <v>Referencial con anclaje metodológico</v>
      </c>
      <c r="AI31" s="1" t="str">
        <f>IFERROR(VLOOKUP($AA31,'15_Mapeo_Activos_v6'!$A$6:$P$161,16,FALSE()),"")</f>
        <v>Mapeo generado desde Formato_Solicitud_datos_H2_TRONCAL ORIENTAL; editar Family ID, cantidad o factor local si se cargan cotizaciones reales.</v>
      </c>
    </row>
    <row r="32" spans="1:35" ht="20" customHeight="1" x14ac:dyDescent="0.15">
      <c r="A32" s="1" t="str">
        <f>'05_Categorias_x_Activo'!A5</f>
        <v>Gasoducto Troncal Oriental</v>
      </c>
      <c r="B32" s="1" t="str">
        <f>'05_Categorias_x_Activo'!B5</f>
        <v>Gasoducto Oriente . Occidente</v>
      </c>
      <c r="C32" s="46">
        <f>SUMIFS('06_Activos'!$C$4:$C$29,'06_Activos'!$A$4:$A$29,A32,'06_Activos'!$B$4:$B$29,B32)</f>
        <v>147.45099999999999</v>
      </c>
      <c r="D32" s="1" t="str">
        <f>'05_Categorias_x_Activo'!C5</f>
        <v>Geometría e hidráulica</v>
      </c>
      <c r="E32" s="1" t="s">
        <v>819</v>
      </c>
      <c r="F32" s="18">
        <f>'05_Categorias_x_Activo'!H5</f>
        <v>0.58200000000000007</v>
      </c>
      <c r="G32" s="18">
        <f>'05_Categorias_x_Activo'!L5</f>
        <v>0</v>
      </c>
      <c r="H32" s="18">
        <f>'05_Categorias_x_Activo'!P5</f>
        <v>0.58200000000000007</v>
      </c>
      <c r="I32" s="1" t="str">
        <f>'05_Categorias_x_Activo'!T5</f>
        <v>Reuso / inspección básica</v>
      </c>
      <c r="J32" s="1" t="str">
        <f t="shared" si="2"/>
        <v>km</v>
      </c>
      <c r="K32" s="18">
        <f t="shared" si="3"/>
        <v>147.45099999999999</v>
      </c>
      <c r="L32" s="49">
        <f t="shared" si="4"/>
        <v>90000</v>
      </c>
      <c r="M32" s="47">
        <f t="shared" si="5"/>
        <v>0.25</v>
      </c>
      <c r="N32" s="49">
        <f t="shared" si="6"/>
        <v>3317647.5</v>
      </c>
      <c r="O32" s="49">
        <f t="shared" si="7"/>
        <v>0</v>
      </c>
      <c r="P32" s="49">
        <f t="shared" si="8"/>
        <v>3317647.5</v>
      </c>
      <c r="Q32" s="49">
        <f t="shared" si="9"/>
        <v>4246588.8</v>
      </c>
      <c r="R32" s="49">
        <f t="shared" si="10"/>
        <v>7000</v>
      </c>
      <c r="S32" s="47">
        <f t="shared" si="11"/>
        <v>0.1</v>
      </c>
      <c r="T32" s="49">
        <f t="shared" si="12"/>
        <v>103215.70000000001</v>
      </c>
      <c r="U32" s="49">
        <f t="shared" si="13"/>
        <v>0</v>
      </c>
      <c r="V32" s="49">
        <f t="shared" si="14"/>
        <v>103215.70000000001</v>
      </c>
      <c r="W32" s="1" t="str">
        <f>'05_Categorias_x_Activo'!Y5</f>
        <v>Define headroom hidráulico y posible compresión adicional</v>
      </c>
      <c r="X32" s="1" t="str">
        <f>'05_Categorias_x_Activo'!Z5</f>
        <v>Impacta energía de compresión</v>
      </c>
      <c r="Y32" s="1" t="str">
        <f>'05_Categorias_x_Activo'!X5</f>
        <v>Relación presión promedio / MAOP</v>
      </c>
      <c r="Z32" s="1" t="str">
        <f t="shared" si="15"/>
        <v>Cerrar brecha antes de subir de clase de estimación; Mapeo generado desde Formato_Solicitud_datos_H2_TRONCAL ORIENTAL; editar Family ID, cantidad o factor local si se cargan cotizaciones reales.</v>
      </c>
      <c r="AA32" s="1" t="str">
        <f t="shared" si="16"/>
        <v>Gasoducto Troncal Oriental|Gasoducto Oriente . Occidente|Geometría e hidráulica</v>
      </c>
      <c r="AB32" s="1" t="str">
        <f>IFERROR(VLOOKUP($AA32,'15_Mapeo_Activos_v6'!$A$6:$P$161,10,FALSE()),"SIN_MAPEO")</f>
        <v>HID_DN_LE12</v>
      </c>
      <c r="AC32" s="1" t="str">
        <f>IFERROR(VLOOKUP($AA32,'15_Mapeo_Activos_v6'!$A$6:$P$161,11,FALSE()),"activo")</f>
        <v>km</v>
      </c>
      <c r="AD32" s="18">
        <f>IFERROR(VLOOKUP($AA32,'15_Mapeo_Activos_v6'!$A$6:$P$161,14,FALSE()),$B$11)</f>
        <v>147.45099999999999</v>
      </c>
      <c r="AE32" s="18">
        <f>IFERROR(VLOOKUP($AA32,'15_Mapeo_Activos_v6'!$A$6:$P$161,13,FALSE()),1)</f>
        <v>1</v>
      </c>
      <c r="AF32" s="18">
        <f>IF($B$13="LOW",VLOOKUP($AB32,'14_Biblioteca_Costos_v6'!$A$6:$M$20,5,FALSE()),IF($B$13="HIGH",VLOOKUP($AB32,'14_Biblioteca_Costos_v6'!$A$6:$M$20,7,FALSE()),VLOOKUP($AB32,'14_Biblioteca_Costos_v6'!$A$6:$M$20,6,FALSE())))</f>
        <v>90000</v>
      </c>
      <c r="AG32" s="18">
        <f>IF($B$13="LOW",VLOOKUP($AB32,'14_Biblioteca_Costos_v6'!$A$6:$M$20,8,FALSE()),IF($B$13="HIGH",VLOOKUP($AB32,'14_Biblioteca_Costos_v6'!$A$6:$M$20,10,FALSE()),VLOOKUP($AB32,'14_Biblioteca_Costos_v6'!$A$6:$M$20,9,FALSE())))</f>
        <v>7000</v>
      </c>
      <c r="AH32" s="1" t="str">
        <f>IFERROR(VLOOKUP($AB32,'14_Biblioteca_Costos_v6'!$A$6:$M$20,11,FALSE()),"Editar")</f>
        <v>Referencial con anclaje metodológico</v>
      </c>
      <c r="AI32" s="1" t="str">
        <f>IFERROR(VLOOKUP($AA32,'15_Mapeo_Activos_v6'!$A$6:$P$161,16,FALSE()),"")</f>
        <v>Mapeo generado desde Formato_Solicitud_datos_H2_TRONCAL ORIENTAL; editar Family ID, cantidad o factor local si se cargan cotizaciones reales.</v>
      </c>
    </row>
    <row r="33" spans="1:35" ht="20" customHeight="1" x14ac:dyDescent="0.15">
      <c r="A33" s="1" t="str">
        <f>'05_Categorias_x_Activo'!A5</f>
        <v>Gasoducto Troncal Oriental</v>
      </c>
      <c r="B33" s="1" t="str">
        <f>'05_Categorias_x_Activo'!B5</f>
        <v>Gasoducto Oriente . Occidente</v>
      </c>
      <c r="C33" s="46">
        <f>SUMIFS('06_Activos'!$C$4:$C$29,'06_Activos'!$A$4:$A$29,A33,'06_Activos'!$B$4:$B$29,B33)</f>
        <v>147.45099999999999</v>
      </c>
      <c r="D33" s="1" t="str">
        <f>'05_Categorias_x_Activo'!C5</f>
        <v>Geometría e hidráulica</v>
      </c>
      <c r="E33" s="1" t="s">
        <v>820</v>
      </c>
      <c r="F33" s="18">
        <f>'05_Categorias_x_Activo'!I5</f>
        <v>0.77600000000000013</v>
      </c>
      <c r="G33" s="18">
        <f>'05_Categorias_x_Activo'!M5</f>
        <v>0</v>
      </c>
      <c r="H33" s="18">
        <f>'05_Categorias_x_Activo'!Q5</f>
        <v>0.77600000000000013</v>
      </c>
      <c r="I33" s="1" t="str">
        <f>'05_Categorias_x_Activo'!U5</f>
        <v>Inspección / retrofit focalizado</v>
      </c>
      <c r="J33" s="1" t="str">
        <f t="shared" si="2"/>
        <v>km</v>
      </c>
      <c r="K33" s="18">
        <f t="shared" si="3"/>
        <v>147.45099999999999</v>
      </c>
      <c r="L33" s="49">
        <f t="shared" si="4"/>
        <v>90000</v>
      </c>
      <c r="M33" s="47">
        <f t="shared" si="5"/>
        <v>0.6</v>
      </c>
      <c r="N33" s="49">
        <f t="shared" si="6"/>
        <v>7962354</v>
      </c>
      <c r="O33" s="49">
        <f t="shared" si="7"/>
        <v>0</v>
      </c>
      <c r="P33" s="49">
        <f t="shared" si="8"/>
        <v>7962354</v>
      </c>
      <c r="Q33" s="49">
        <f t="shared" si="9"/>
        <v>10191813.120000001</v>
      </c>
      <c r="R33" s="49">
        <f t="shared" si="10"/>
        <v>7000</v>
      </c>
      <c r="S33" s="47">
        <f t="shared" si="11"/>
        <v>0.25</v>
      </c>
      <c r="T33" s="49">
        <f t="shared" si="12"/>
        <v>258039.25</v>
      </c>
      <c r="U33" s="49">
        <f t="shared" si="13"/>
        <v>0</v>
      </c>
      <c r="V33" s="49">
        <f t="shared" si="14"/>
        <v>258039.25</v>
      </c>
      <c r="W33" s="1" t="str">
        <f>'05_Categorias_x_Activo'!Y5</f>
        <v>Define headroom hidráulico y posible compresión adicional</v>
      </c>
      <c r="X33" s="1" t="str">
        <f>'05_Categorias_x_Activo'!Z5</f>
        <v>Impacta energía de compresión</v>
      </c>
      <c r="Y33" s="1" t="str">
        <f>'05_Categorias_x_Activo'!X5</f>
        <v>Relación presión promedio / MAOP</v>
      </c>
      <c r="Z33" s="1" t="str">
        <f t="shared" si="15"/>
        <v>Cerrar brecha antes de subir de clase de estimación; Mapeo generado desde Formato_Solicitud_datos_H2_TRONCAL ORIENTAL; editar Family ID, cantidad o factor local si se cargan cotizaciones reales.</v>
      </c>
      <c r="AA33" s="1" t="str">
        <f t="shared" si="16"/>
        <v>Gasoducto Troncal Oriental|Gasoducto Oriente . Occidente|Geometría e hidráulica</v>
      </c>
      <c r="AB33" s="1" t="str">
        <f>IFERROR(VLOOKUP($AA33,'15_Mapeo_Activos_v6'!$A$6:$P$161,10,FALSE()),"SIN_MAPEO")</f>
        <v>HID_DN_LE12</v>
      </c>
      <c r="AC33" s="1" t="str">
        <f>IFERROR(VLOOKUP($AA33,'15_Mapeo_Activos_v6'!$A$6:$P$161,11,FALSE()),"activo")</f>
        <v>km</v>
      </c>
      <c r="AD33" s="18">
        <f>IFERROR(VLOOKUP($AA33,'15_Mapeo_Activos_v6'!$A$6:$P$161,14,FALSE()),$B$11)</f>
        <v>147.45099999999999</v>
      </c>
      <c r="AE33" s="18">
        <f>IFERROR(VLOOKUP($AA33,'15_Mapeo_Activos_v6'!$A$6:$P$161,13,FALSE()),1)</f>
        <v>1</v>
      </c>
      <c r="AF33" s="18">
        <f>IF($B$13="LOW",VLOOKUP($AB33,'14_Biblioteca_Costos_v6'!$A$6:$M$20,5,FALSE()),IF($B$13="HIGH",VLOOKUP($AB33,'14_Biblioteca_Costos_v6'!$A$6:$M$20,7,FALSE()),VLOOKUP($AB33,'14_Biblioteca_Costos_v6'!$A$6:$M$20,6,FALSE())))</f>
        <v>90000</v>
      </c>
      <c r="AG33" s="18">
        <f>IF($B$13="LOW",VLOOKUP($AB33,'14_Biblioteca_Costos_v6'!$A$6:$M$20,8,FALSE()),IF($B$13="HIGH",VLOOKUP($AB33,'14_Biblioteca_Costos_v6'!$A$6:$M$20,10,FALSE()),VLOOKUP($AB33,'14_Biblioteca_Costos_v6'!$A$6:$M$20,9,FALSE())))</f>
        <v>7000</v>
      </c>
      <c r="AH33" s="1" t="str">
        <f>IFERROR(VLOOKUP($AB33,'14_Biblioteca_Costos_v6'!$A$6:$M$20,11,FALSE()),"Editar")</f>
        <v>Referencial con anclaje metodológico</v>
      </c>
      <c r="AI33" s="1" t="str">
        <f>IFERROR(VLOOKUP($AA33,'15_Mapeo_Activos_v6'!$A$6:$P$161,16,FALSE()),"")</f>
        <v>Mapeo generado desde Formato_Solicitud_datos_H2_TRONCAL ORIENTAL; editar Family ID, cantidad o factor local si se cargan cotizaciones reales.</v>
      </c>
    </row>
    <row r="34" spans="1:35" ht="20" customHeight="1" x14ac:dyDescent="0.15">
      <c r="A34" s="1" t="str">
        <f>'05_Categorias_x_Activo'!A5</f>
        <v>Gasoducto Troncal Oriental</v>
      </c>
      <c r="B34" s="1" t="str">
        <f>'05_Categorias_x_Activo'!B5</f>
        <v>Gasoducto Oriente . Occidente</v>
      </c>
      <c r="C34" s="46">
        <f>SUMIFS('06_Activos'!$C$4:$C$29,'06_Activos'!$A$4:$A$29,A34,'06_Activos'!$B$4:$B$29,B34)</f>
        <v>147.45099999999999</v>
      </c>
      <c r="D34" s="1" t="str">
        <f>'05_Categorias_x_Activo'!C5</f>
        <v>Geometría e hidráulica</v>
      </c>
      <c r="E34" s="1" t="s">
        <v>821</v>
      </c>
      <c r="F34" s="18">
        <f>'05_Categorias_x_Activo'!J5</f>
        <v>1.1155000000000002</v>
      </c>
      <c r="G34" s="18">
        <f>'05_Categorias_x_Activo'!N5</f>
        <v>0</v>
      </c>
      <c r="H34" s="18">
        <f>'05_Categorias_x_Activo'!R5</f>
        <v>1.1155000000000002</v>
      </c>
      <c r="I34" s="1" t="str">
        <f>'05_Categorias_x_Activo'!V5</f>
        <v>Inspección / retrofit focalizado</v>
      </c>
      <c r="J34" s="1" t="str">
        <f t="shared" si="2"/>
        <v>km</v>
      </c>
      <c r="K34" s="18">
        <f t="shared" si="3"/>
        <v>147.45099999999999</v>
      </c>
      <c r="L34" s="49">
        <f t="shared" si="4"/>
        <v>90000</v>
      </c>
      <c r="M34" s="47">
        <f t="shared" si="5"/>
        <v>0.6</v>
      </c>
      <c r="N34" s="49">
        <f t="shared" si="6"/>
        <v>7962354</v>
      </c>
      <c r="O34" s="49">
        <f t="shared" si="7"/>
        <v>0</v>
      </c>
      <c r="P34" s="49">
        <f t="shared" si="8"/>
        <v>7962354</v>
      </c>
      <c r="Q34" s="49">
        <f t="shared" si="9"/>
        <v>10191813.120000001</v>
      </c>
      <c r="R34" s="49">
        <f t="shared" si="10"/>
        <v>7000</v>
      </c>
      <c r="S34" s="47">
        <f t="shared" si="11"/>
        <v>0.25</v>
      </c>
      <c r="T34" s="49">
        <f t="shared" si="12"/>
        <v>258039.25</v>
      </c>
      <c r="U34" s="49">
        <f t="shared" si="13"/>
        <v>0</v>
      </c>
      <c r="V34" s="49">
        <f t="shared" si="14"/>
        <v>258039.25</v>
      </c>
      <c r="W34" s="1" t="str">
        <f>'05_Categorias_x_Activo'!Y5</f>
        <v>Define headroom hidráulico y posible compresión adicional</v>
      </c>
      <c r="X34" s="1" t="str">
        <f>'05_Categorias_x_Activo'!Z5</f>
        <v>Impacta energía de compresión</v>
      </c>
      <c r="Y34" s="1" t="str">
        <f>'05_Categorias_x_Activo'!X5</f>
        <v>Relación presión promedio / MAOP</v>
      </c>
      <c r="Z34" s="1" t="str">
        <f t="shared" si="15"/>
        <v>Cerrar brecha antes de subir de clase de estimación; Mapeo generado desde Formato_Solicitud_datos_H2_TRONCAL ORIENTAL; editar Family ID, cantidad o factor local si se cargan cotizaciones reales.</v>
      </c>
      <c r="AA34" s="1" t="str">
        <f t="shared" si="16"/>
        <v>Gasoducto Troncal Oriental|Gasoducto Oriente . Occidente|Geometría e hidráulica</v>
      </c>
      <c r="AB34" s="1" t="str">
        <f>IFERROR(VLOOKUP($AA34,'15_Mapeo_Activos_v6'!$A$6:$P$161,10,FALSE()),"SIN_MAPEO")</f>
        <v>HID_DN_LE12</v>
      </c>
      <c r="AC34" s="1" t="str">
        <f>IFERROR(VLOOKUP($AA34,'15_Mapeo_Activos_v6'!$A$6:$P$161,11,FALSE()),"activo")</f>
        <v>km</v>
      </c>
      <c r="AD34" s="18">
        <f>IFERROR(VLOOKUP($AA34,'15_Mapeo_Activos_v6'!$A$6:$P$161,14,FALSE()),$B$11)</f>
        <v>147.45099999999999</v>
      </c>
      <c r="AE34" s="18">
        <f>IFERROR(VLOOKUP($AA34,'15_Mapeo_Activos_v6'!$A$6:$P$161,13,FALSE()),1)</f>
        <v>1</v>
      </c>
      <c r="AF34" s="18">
        <f>IF($B$13="LOW",VLOOKUP($AB34,'14_Biblioteca_Costos_v6'!$A$6:$M$20,5,FALSE()),IF($B$13="HIGH",VLOOKUP($AB34,'14_Biblioteca_Costos_v6'!$A$6:$M$20,7,FALSE()),VLOOKUP($AB34,'14_Biblioteca_Costos_v6'!$A$6:$M$20,6,FALSE())))</f>
        <v>90000</v>
      </c>
      <c r="AG34" s="18">
        <f>IF($B$13="LOW",VLOOKUP($AB34,'14_Biblioteca_Costos_v6'!$A$6:$M$20,8,FALSE()),IF($B$13="HIGH",VLOOKUP($AB34,'14_Biblioteca_Costos_v6'!$A$6:$M$20,10,FALSE()),VLOOKUP($AB34,'14_Biblioteca_Costos_v6'!$A$6:$M$20,9,FALSE())))</f>
        <v>7000</v>
      </c>
      <c r="AH34" s="1" t="str">
        <f>IFERROR(VLOOKUP($AB34,'14_Biblioteca_Costos_v6'!$A$6:$M$20,11,FALSE()),"Editar")</f>
        <v>Referencial con anclaje metodológico</v>
      </c>
      <c r="AI34" s="1" t="str">
        <f>IFERROR(VLOOKUP($AA34,'15_Mapeo_Activos_v6'!$A$6:$P$161,16,FALSE()),"")</f>
        <v>Mapeo generado desde Formato_Solicitud_datos_H2_TRONCAL ORIENTAL; editar Family ID, cantidad o factor local si se cargan cotizaciones reales.</v>
      </c>
    </row>
    <row r="35" spans="1:35" ht="20" customHeight="1" x14ac:dyDescent="0.15">
      <c r="A35" s="1" t="str">
        <f>'05_Categorias_x_Activo'!A6</f>
        <v>Gasoducto Troncal Oriental</v>
      </c>
      <c r="B35" s="1" t="str">
        <f>'05_Categorias_x_Activo'!B6</f>
        <v>Gasoducto Oriente . Occidente</v>
      </c>
      <c r="C35" s="46">
        <f>SUMIFS('06_Activos'!$C$4:$C$29,'06_Activos'!$A$4:$A$29,A35,'06_Activos'!$B$4:$B$29,B35)</f>
        <v>147.45099999999999</v>
      </c>
      <c r="D35" s="1" t="str">
        <f>'05_Categorias_x_Activo'!C6</f>
        <v>Materiales y diseño del ducto</v>
      </c>
      <c r="E35" s="1" t="s">
        <v>818</v>
      </c>
      <c r="F35" s="18">
        <f>'05_Categorias_x_Activo'!G6</f>
        <v>0.38376399999999999</v>
      </c>
      <c r="G35" s="18">
        <f>'05_Categorias_x_Activo'!K6</f>
        <v>0</v>
      </c>
      <c r="H35" s="18">
        <f>'05_Categorias_x_Activo'!O6</f>
        <v>0.38376399999999999</v>
      </c>
      <c r="I35" s="1" t="str">
        <f>'05_Categorias_x_Activo'!S6</f>
        <v>Reuso / inspección básica</v>
      </c>
      <c r="J35" s="1" t="str">
        <f t="shared" si="2"/>
        <v>km</v>
      </c>
      <c r="K35" s="18">
        <f t="shared" si="3"/>
        <v>147.45099999999999</v>
      </c>
      <c r="L35" s="49">
        <f t="shared" si="4"/>
        <v>120000</v>
      </c>
      <c r="M35" s="47">
        <f t="shared" si="5"/>
        <v>0.25</v>
      </c>
      <c r="N35" s="49">
        <f t="shared" si="6"/>
        <v>4423530</v>
      </c>
      <c r="O35" s="49">
        <f t="shared" si="7"/>
        <v>0</v>
      </c>
      <c r="P35" s="49">
        <f t="shared" si="8"/>
        <v>4423530</v>
      </c>
      <c r="Q35" s="49">
        <f t="shared" si="9"/>
        <v>5662118.4000000004</v>
      </c>
      <c r="R35" s="49">
        <f t="shared" si="10"/>
        <v>6000</v>
      </c>
      <c r="S35" s="47">
        <f t="shared" si="11"/>
        <v>0.1</v>
      </c>
      <c r="T35" s="49">
        <f t="shared" si="12"/>
        <v>88470.6</v>
      </c>
      <c r="U35" s="49">
        <f t="shared" si="13"/>
        <v>0</v>
      </c>
      <c r="V35" s="49">
        <f t="shared" si="14"/>
        <v>88470.6</v>
      </c>
      <c r="W35" s="1" t="str">
        <f>'05_Categorias_x_Activo'!Y6</f>
        <v>Puede llevar a derating o mayor verificación metalúrgica</v>
      </c>
      <c r="X35" s="1" t="str">
        <f>'05_Categorias_x_Activo'!Z6</f>
        <v>Inspección y monitoreo metalúrgico</v>
      </c>
      <c r="Y35" s="1" t="str">
        <f>'05_Categorias_x_Activo'!X6</f>
        <v>Grado de tubería / SMYS</v>
      </c>
      <c r="Z35" s="1" t="str">
        <f t="shared" si="15"/>
        <v>Cerrar brecha antes de subir de clase de estimación; Mapeo generado desde Formato_Solicitud_datos_H2_TRONCAL ORIENTAL; editar Family ID, cantidad o factor local si se cargan cotizaciones reales.</v>
      </c>
      <c r="AA35" s="1" t="str">
        <f t="shared" si="16"/>
        <v>Gasoducto Troncal Oriental|Gasoducto Oriente . Occidente|Materiales y diseño del ducto</v>
      </c>
      <c r="AB35" s="1" t="str">
        <f>IFERROR(VLOOKUP($AA35,'15_Mapeo_Activos_v6'!$A$6:$P$161,10,FALSE()),"SIN_MAPEO")</f>
        <v>MAT_DN_LE12</v>
      </c>
      <c r="AC35" s="1" t="str">
        <f>IFERROR(VLOOKUP($AA35,'15_Mapeo_Activos_v6'!$A$6:$P$161,11,FALSE()),"activo")</f>
        <v>km</v>
      </c>
      <c r="AD35" s="18">
        <f>IFERROR(VLOOKUP($AA35,'15_Mapeo_Activos_v6'!$A$6:$P$161,14,FALSE()),$B$11)</f>
        <v>147.45099999999999</v>
      </c>
      <c r="AE35" s="18">
        <f>IFERROR(VLOOKUP($AA35,'15_Mapeo_Activos_v6'!$A$6:$P$161,13,FALSE()),1)</f>
        <v>1</v>
      </c>
      <c r="AF35" s="18">
        <f>IF($B$13="LOW",VLOOKUP($AB35,'14_Biblioteca_Costos_v6'!$A$6:$M$20,5,FALSE()),IF($B$13="HIGH",VLOOKUP($AB35,'14_Biblioteca_Costos_v6'!$A$6:$M$20,7,FALSE()),VLOOKUP($AB35,'14_Biblioteca_Costos_v6'!$A$6:$M$20,6,FALSE())))</f>
        <v>120000</v>
      </c>
      <c r="AG35" s="18">
        <f>IF($B$13="LOW",VLOOKUP($AB35,'14_Biblioteca_Costos_v6'!$A$6:$M$20,8,FALSE()),IF($B$13="HIGH",VLOOKUP($AB35,'14_Biblioteca_Costos_v6'!$A$6:$M$20,10,FALSE()),VLOOKUP($AB35,'14_Biblioteca_Costos_v6'!$A$6:$M$20,9,FALSE())))</f>
        <v>6000</v>
      </c>
      <c r="AH35" s="1" t="str">
        <f>IFERROR(VLOOKUP($AB35,'14_Biblioteca_Costos_v6'!$A$6:$M$20,11,FALSE()),"Editar")</f>
        <v>Referencial con anclaje metodológico</v>
      </c>
      <c r="AI35" s="1" t="str">
        <f>IFERROR(VLOOKUP($AA35,'15_Mapeo_Activos_v6'!$A$6:$P$161,16,FALSE()),"")</f>
        <v>Mapeo generado desde Formato_Solicitud_datos_H2_TRONCAL ORIENTAL; editar Family ID, cantidad o factor local si se cargan cotizaciones reales.</v>
      </c>
    </row>
    <row r="36" spans="1:35" ht="20" customHeight="1" x14ac:dyDescent="0.15">
      <c r="A36" s="1" t="str">
        <f>'05_Categorias_x_Activo'!A6</f>
        <v>Gasoducto Troncal Oriental</v>
      </c>
      <c r="B36" s="1" t="str">
        <f>'05_Categorias_x_Activo'!B6</f>
        <v>Gasoducto Oriente . Occidente</v>
      </c>
      <c r="C36" s="46">
        <f>SUMIFS('06_Activos'!$C$4:$C$29,'06_Activos'!$A$4:$A$29,A36,'06_Activos'!$B$4:$B$29,B36)</f>
        <v>147.45099999999999</v>
      </c>
      <c r="D36" s="1" t="str">
        <f>'05_Categorias_x_Activo'!C6</f>
        <v>Materiales y diseño del ducto</v>
      </c>
      <c r="E36" s="1" t="s">
        <v>819</v>
      </c>
      <c r="F36" s="18">
        <f>'05_Categorias_x_Activo'!H6</f>
        <v>0.44132860000000007</v>
      </c>
      <c r="G36" s="18">
        <f>'05_Categorias_x_Activo'!L6</f>
        <v>0</v>
      </c>
      <c r="H36" s="18">
        <f>'05_Categorias_x_Activo'!P6</f>
        <v>0.44132860000000007</v>
      </c>
      <c r="I36" s="1" t="str">
        <f>'05_Categorias_x_Activo'!T6</f>
        <v>Reuso / inspección básica</v>
      </c>
      <c r="J36" s="1" t="str">
        <f t="shared" si="2"/>
        <v>km</v>
      </c>
      <c r="K36" s="18">
        <f t="shared" si="3"/>
        <v>147.45099999999999</v>
      </c>
      <c r="L36" s="49">
        <f t="shared" si="4"/>
        <v>120000</v>
      </c>
      <c r="M36" s="47">
        <f t="shared" si="5"/>
        <v>0.25</v>
      </c>
      <c r="N36" s="49">
        <f t="shared" si="6"/>
        <v>4423530</v>
      </c>
      <c r="O36" s="49">
        <f t="shared" si="7"/>
        <v>0</v>
      </c>
      <c r="P36" s="49">
        <f t="shared" si="8"/>
        <v>4423530</v>
      </c>
      <c r="Q36" s="49">
        <f t="shared" si="9"/>
        <v>5662118.4000000004</v>
      </c>
      <c r="R36" s="49">
        <f t="shared" si="10"/>
        <v>6000</v>
      </c>
      <c r="S36" s="47">
        <f t="shared" si="11"/>
        <v>0.1</v>
      </c>
      <c r="T36" s="49">
        <f t="shared" si="12"/>
        <v>88470.6</v>
      </c>
      <c r="U36" s="49">
        <f t="shared" si="13"/>
        <v>0</v>
      </c>
      <c r="V36" s="49">
        <f t="shared" si="14"/>
        <v>88470.6</v>
      </c>
      <c r="W36" s="1" t="str">
        <f>'05_Categorias_x_Activo'!Y6</f>
        <v>Puede llevar a derating o mayor verificación metalúrgica</v>
      </c>
      <c r="X36" s="1" t="str">
        <f>'05_Categorias_x_Activo'!Z6</f>
        <v>Inspección y monitoreo metalúrgico</v>
      </c>
      <c r="Y36" s="1" t="str">
        <f>'05_Categorias_x_Activo'!X6</f>
        <v>Grado de tubería / SMYS</v>
      </c>
      <c r="Z36" s="1" t="str">
        <f t="shared" si="15"/>
        <v>Cerrar brecha antes de subir de clase de estimación; Mapeo generado desde Formato_Solicitud_datos_H2_TRONCAL ORIENTAL; editar Family ID, cantidad o factor local si se cargan cotizaciones reales.</v>
      </c>
      <c r="AA36" s="1" t="str">
        <f t="shared" si="16"/>
        <v>Gasoducto Troncal Oriental|Gasoducto Oriente . Occidente|Materiales y diseño del ducto</v>
      </c>
      <c r="AB36" s="1" t="str">
        <f>IFERROR(VLOOKUP($AA36,'15_Mapeo_Activos_v6'!$A$6:$P$161,10,FALSE()),"SIN_MAPEO")</f>
        <v>MAT_DN_LE12</v>
      </c>
      <c r="AC36" s="1" t="str">
        <f>IFERROR(VLOOKUP($AA36,'15_Mapeo_Activos_v6'!$A$6:$P$161,11,FALSE()),"activo")</f>
        <v>km</v>
      </c>
      <c r="AD36" s="18">
        <f>IFERROR(VLOOKUP($AA36,'15_Mapeo_Activos_v6'!$A$6:$P$161,14,FALSE()),$B$11)</f>
        <v>147.45099999999999</v>
      </c>
      <c r="AE36" s="18">
        <f>IFERROR(VLOOKUP($AA36,'15_Mapeo_Activos_v6'!$A$6:$P$161,13,FALSE()),1)</f>
        <v>1</v>
      </c>
      <c r="AF36" s="18">
        <f>IF($B$13="LOW",VLOOKUP($AB36,'14_Biblioteca_Costos_v6'!$A$6:$M$20,5,FALSE()),IF($B$13="HIGH",VLOOKUP($AB36,'14_Biblioteca_Costos_v6'!$A$6:$M$20,7,FALSE()),VLOOKUP($AB36,'14_Biblioteca_Costos_v6'!$A$6:$M$20,6,FALSE())))</f>
        <v>120000</v>
      </c>
      <c r="AG36" s="18">
        <f>IF($B$13="LOW",VLOOKUP($AB36,'14_Biblioteca_Costos_v6'!$A$6:$M$20,8,FALSE()),IF($B$13="HIGH",VLOOKUP($AB36,'14_Biblioteca_Costos_v6'!$A$6:$M$20,10,FALSE()),VLOOKUP($AB36,'14_Biblioteca_Costos_v6'!$A$6:$M$20,9,FALSE())))</f>
        <v>6000</v>
      </c>
      <c r="AH36" s="1" t="str">
        <f>IFERROR(VLOOKUP($AB36,'14_Biblioteca_Costos_v6'!$A$6:$M$20,11,FALSE()),"Editar")</f>
        <v>Referencial con anclaje metodológico</v>
      </c>
      <c r="AI36" s="1" t="str">
        <f>IFERROR(VLOOKUP($AA36,'15_Mapeo_Activos_v6'!$A$6:$P$161,16,FALSE()),"")</f>
        <v>Mapeo generado desde Formato_Solicitud_datos_H2_TRONCAL ORIENTAL; editar Family ID, cantidad o factor local si se cargan cotizaciones reales.</v>
      </c>
    </row>
    <row r="37" spans="1:35" ht="20" customHeight="1" x14ac:dyDescent="0.15">
      <c r="A37" s="1" t="str">
        <f>'05_Categorias_x_Activo'!A6</f>
        <v>Gasoducto Troncal Oriental</v>
      </c>
      <c r="B37" s="1" t="str">
        <f>'05_Categorias_x_Activo'!B6</f>
        <v>Gasoducto Oriente . Occidente</v>
      </c>
      <c r="C37" s="46">
        <f>SUMIFS('06_Activos'!$C$4:$C$29,'06_Activos'!$A$4:$A$29,A37,'06_Activos'!$B$4:$B$29,B37)</f>
        <v>147.45099999999999</v>
      </c>
      <c r="D37" s="1" t="str">
        <f>'05_Categorias_x_Activo'!C6</f>
        <v>Materiales y diseño del ducto</v>
      </c>
      <c r="E37" s="1" t="s">
        <v>820</v>
      </c>
      <c r="F37" s="18">
        <f>'05_Categorias_x_Activo'!I6</f>
        <v>0.69077520000000003</v>
      </c>
      <c r="G37" s="18">
        <f>'05_Categorias_x_Activo'!M6</f>
        <v>0</v>
      </c>
      <c r="H37" s="18">
        <f>'05_Categorias_x_Activo'!Q6</f>
        <v>0.69077520000000003</v>
      </c>
      <c r="I37" s="1" t="str">
        <f>'05_Categorias_x_Activo'!U6</f>
        <v>Reuso / inspección básica</v>
      </c>
      <c r="J37" s="1" t="str">
        <f t="shared" si="2"/>
        <v>km</v>
      </c>
      <c r="K37" s="18">
        <f t="shared" si="3"/>
        <v>147.45099999999999</v>
      </c>
      <c r="L37" s="49">
        <f t="shared" si="4"/>
        <v>120000</v>
      </c>
      <c r="M37" s="47">
        <f t="shared" si="5"/>
        <v>0.25</v>
      </c>
      <c r="N37" s="49">
        <f t="shared" si="6"/>
        <v>4423530</v>
      </c>
      <c r="O37" s="49">
        <f t="shared" si="7"/>
        <v>0</v>
      </c>
      <c r="P37" s="49">
        <f t="shared" si="8"/>
        <v>4423530</v>
      </c>
      <c r="Q37" s="49">
        <f t="shared" si="9"/>
        <v>5662118.4000000004</v>
      </c>
      <c r="R37" s="49">
        <f t="shared" si="10"/>
        <v>6000</v>
      </c>
      <c r="S37" s="47">
        <f t="shared" si="11"/>
        <v>0.1</v>
      </c>
      <c r="T37" s="49">
        <f t="shared" si="12"/>
        <v>88470.6</v>
      </c>
      <c r="U37" s="49">
        <f t="shared" si="13"/>
        <v>0</v>
      </c>
      <c r="V37" s="49">
        <f t="shared" si="14"/>
        <v>88470.6</v>
      </c>
      <c r="W37" s="1" t="str">
        <f>'05_Categorias_x_Activo'!Y6</f>
        <v>Puede llevar a derating o mayor verificación metalúrgica</v>
      </c>
      <c r="X37" s="1" t="str">
        <f>'05_Categorias_x_Activo'!Z6</f>
        <v>Inspección y monitoreo metalúrgico</v>
      </c>
      <c r="Y37" s="1" t="str">
        <f>'05_Categorias_x_Activo'!X6</f>
        <v>Grado de tubería / SMYS</v>
      </c>
      <c r="Z37" s="1" t="str">
        <f t="shared" si="15"/>
        <v>Cerrar brecha antes de subir de clase de estimación; Mapeo generado desde Formato_Solicitud_datos_H2_TRONCAL ORIENTAL; editar Family ID, cantidad o factor local si se cargan cotizaciones reales.</v>
      </c>
      <c r="AA37" s="1" t="str">
        <f t="shared" si="16"/>
        <v>Gasoducto Troncal Oriental|Gasoducto Oriente . Occidente|Materiales y diseño del ducto</v>
      </c>
      <c r="AB37" s="1" t="str">
        <f>IFERROR(VLOOKUP($AA37,'15_Mapeo_Activos_v6'!$A$6:$P$161,10,FALSE()),"SIN_MAPEO")</f>
        <v>MAT_DN_LE12</v>
      </c>
      <c r="AC37" s="1" t="str">
        <f>IFERROR(VLOOKUP($AA37,'15_Mapeo_Activos_v6'!$A$6:$P$161,11,FALSE()),"activo")</f>
        <v>km</v>
      </c>
      <c r="AD37" s="18">
        <f>IFERROR(VLOOKUP($AA37,'15_Mapeo_Activos_v6'!$A$6:$P$161,14,FALSE()),$B$11)</f>
        <v>147.45099999999999</v>
      </c>
      <c r="AE37" s="18">
        <f>IFERROR(VLOOKUP($AA37,'15_Mapeo_Activos_v6'!$A$6:$P$161,13,FALSE()),1)</f>
        <v>1</v>
      </c>
      <c r="AF37" s="18">
        <f>IF($B$13="LOW",VLOOKUP($AB37,'14_Biblioteca_Costos_v6'!$A$6:$M$20,5,FALSE()),IF($B$13="HIGH",VLOOKUP($AB37,'14_Biblioteca_Costos_v6'!$A$6:$M$20,7,FALSE()),VLOOKUP($AB37,'14_Biblioteca_Costos_v6'!$A$6:$M$20,6,FALSE())))</f>
        <v>120000</v>
      </c>
      <c r="AG37" s="18">
        <f>IF($B$13="LOW",VLOOKUP($AB37,'14_Biblioteca_Costos_v6'!$A$6:$M$20,8,FALSE()),IF($B$13="HIGH",VLOOKUP($AB37,'14_Biblioteca_Costos_v6'!$A$6:$M$20,10,FALSE()),VLOOKUP($AB37,'14_Biblioteca_Costos_v6'!$A$6:$M$20,9,FALSE())))</f>
        <v>6000</v>
      </c>
      <c r="AH37" s="1" t="str">
        <f>IFERROR(VLOOKUP($AB37,'14_Biblioteca_Costos_v6'!$A$6:$M$20,11,FALSE()),"Editar")</f>
        <v>Referencial con anclaje metodológico</v>
      </c>
      <c r="AI37" s="1" t="str">
        <f>IFERROR(VLOOKUP($AA37,'15_Mapeo_Activos_v6'!$A$6:$P$161,16,FALSE()),"")</f>
        <v>Mapeo generado desde Formato_Solicitud_datos_H2_TRONCAL ORIENTAL; editar Family ID, cantidad o factor local si se cargan cotizaciones reales.</v>
      </c>
    </row>
    <row r="38" spans="1:35" ht="20" customHeight="1" x14ac:dyDescent="0.15">
      <c r="A38" s="1" t="str">
        <f>'05_Categorias_x_Activo'!A6</f>
        <v>Gasoducto Troncal Oriental</v>
      </c>
      <c r="B38" s="1" t="str">
        <f>'05_Categorias_x_Activo'!B6</f>
        <v>Gasoducto Oriente . Occidente</v>
      </c>
      <c r="C38" s="46">
        <f>SUMIFS('06_Activos'!$C$4:$C$29,'06_Activos'!$A$4:$A$29,A38,'06_Activos'!$B$4:$B$29,B38)</f>
        <v>147.45099999999999</v>
      </c>
      <c r="D38" s="1" t="str">
        <f>'05_Categorias_x_Activo'!C6</f>
        <v>Materiales y diseño del ducto</v>
      </c>
      <c r="E38" s="1" t="s">
        <v>821</v>
      </c>
      <c r="F38" s="18">
        <f>'05_Categorias_x_Activo'!J6</f>
        <v>1.0745391999999998</v>
      </c>
      <c r="G38" s="18">
        <f>'05_Categorias_x_Activo'!N6</f>
        <v>0</v>
      </c>
      <c r="H38" s="18">
        <f>'05_Categorias_x_Activo'!R6</f>
        <v>1.0745391999999998</v>
      </c>
      <c r="I38" s="1" t="str">
        <f>'05_Categorias_x_Activo'!V6</f>
        <v>Inspección / retrofit focalizado</v>
      </c>
      <c r="J38" s="1" t="str">
        <f t="shared" si="2"/>
        <v>km</v>
      </c>
      <c r="K38" s="18">
        <f t="shared" si="3"/>
        <v>147.45099999999999</v>
      </c>
      <c r="L38" s="49">
        <f t="shared" si="4"/>
        <v>120000</v>
      </c>
      <c r="M38" s="47">
        <f t="shared" si="5"/>
        <v>0.6</v>
      </c>
      <c r="N38" s="49">
        <f t="shared" si="6"/>
        <v>10616472</v>
      </c>
      <c r="O38" s="49">
        <f t="shared" si="7"/>
        <v>0</v>
      </c>
      <c r="P38" s="49">
        <f t="shared" si="8"/>
        <v>10616472</v>
      </c>
      <c r="Q38" s="49">
        <f t="shared" si="9"/>
        <v>13589084.16</v>
      </c>
      <c r="R38" s="49">
        <f t="shared" si="10"/>
        <v>6000</v>
      </c>
      <c r="S38" s="47">
        <f t="shared" si="11"/>
        <v>0.25</v>
      </c>
      <c r="T38" s="49">
        <f t="shared" si="12"/>
        <v>221176.5</v>
      </c>
      <c r="U38" s="49">
        <f t="shared" si="13"/>
        <v>0</v>
      </c>
      <c r="V38" s="49">
        <f t="shared" si="14"/>
        <v>221176.5</v>
      </c>
      <c r="W38" s="1" t="str">
        <f>'05_Categorias_x_Activo'!Y6</f>
        <v>Puede llevar a derating o mayor verificación metalúrgica</v>
      </c>
      <c r="X38" s="1" t="str">
        <f>'05_Categorias_x_Activo'!Z6</f>
        <v>Inspección y monitoreo metalúrgico</v>
      </c>
      <c r="Y38" s="1" t="str">
        <f>'05_Categorias_x_Activo'!X6</f>
        <v>Grado de tubería / SMYS</v>
      </c>
      <c r="Z38" s="1" t="str">
        <f t="shared" si="15"/>
        <v>Cerrar brecha antes de subir de clase de estimación; Mapeo generado desde Formato_Solicitud_datos_H2_TRONCAL ORIENTAL; editar Family ID, cantidad o factor local si se cargan cotizaciones reales.</v>
      </c>
      <c r="AA38" s="1" t="str">
        <f t="shared" si="16"/>
        <v>Gasoducto Troncal Oriental|Gasoducto Oriente . Occidente|Materiales y diseño del ducto</v>
      </c>
      <c r="AB38" s="1" t="str">
        <f>IFERROR(VLOOKUP($AA38,'15_Mapeo_Activos_v6'!$A$6:$P$161,10,FALSE()),"SIN_MAPEO")</f>
        <v>MAT_DN_LE12</v>
      </c>
      <c r="AC38" s="1" t="str">
        <f>IFERROR(VLOOKUP($AA38,'15_Mapeo_Activos_v6'!$A$6:$P$161,11,FALSE()),"activo")</f>
        <v>km</v>
      </c>
      <c r="AD38" s="18">
        <f>IFERROR(VLOOKUP($AA38,'15_Mapeo_Activos_v6'!$A$6:$P$161,14,FALSE()),$B$11)</f>
        <v>147.45099999999999</v>
      </c>
      <c r="AE38" s="18">
        <f>IFERROR(VLOOKUP($AA38,'15_Mapeo_Activos_v6'!$A$6:$P$161,13,FALSE()),1)</f>
        <v>1</v>
      </c>
      <c r="AF38" s="18">
        <f>IF($B$13="LOW",VLOOKUP($AB38,'14_Biblioteca_Costos_v6'!$A$6:$M$20,5,FALSE()),IF($B$13="HIGH",VLOOKUP($AB38,'14_Biblioteca_Costos_v6'!$A$6:$M$20,7,FALSE()),VLOOKUP($AB38,'14_Biblioteca_Costos_v6'!$A$6:$M$20,6,FALSE())))</f>
        <v>120000</v>
      </c>
      <c r="AG38" s="18">
        <f>IF($B$13="LOW",VLOOKUP($AB38,'14_Biblioteca_Costos_v6'!$A$6:$M$20,8,FALSE()),IF($B$13="HIGH",VLOOKUP($AB38,'14_Biblioteca_Costos_v6'!$A$6:$M$20,10,FALSE()),VLOOKUP($AB38,'14_Biblioteca_Costos_v6'!$A$6:$M$20,9,FALSE())))</f>
        <v>6000</v>
      </c>
      <c r="AH38" s="1" t="str">
        <f>IFERROR(VLOOKUP($AB38,'14_Biblioteca_Costos_v6'!$A$6:$M$20,11,FALSE()),"Editar")</f>
        <v>Referencial con anclaje metodológico</v>
      </c>
      <c r="AI38" s="1" t="str">
        <f>IFERROR(VLOOKUP($AA38,'15_Mapeo_Activos_v6'!$A$6:$P$161,16,FALSE()),"")</f>
        <v>Mapeo generado desde Formato_Solicitud_datos_H2_TRONCAL ORIENTAL; editar Family ID, cantidad o factor local si se cargan cotizaciones reales.</v>
      </c>
    </row>
    <row r="39" spans="1:35" ht="20" customHeight="1" x14ac:dyDescent="0.15">
      <c r="A39" s="1" t="str">
        <f>'05_Categorias_x_Activo'!A7</f>
        <v>Gasoducto Troncal Oriental</v>
      </c>
      <c r="B39" s="1" t="str">
        <f>'05_Categorias_x_Activo'!B7</f>
        <v>Gasoducto Oriente . Occidente</v>
      </c>
      <c r="C39" s="46">
        <f>SUMIFS('06_Activos'!$C$4:$C$29,'06_Activos'!$A$4:$A$29,A39,'06_Activos'!$B$4:$B$29,B39)</f>
        <v>147.45099999999999</v>
      </c>
      <c r="D39" s="1" t="str">
        <f>'05_Categorias_x_Activo'!C7</f>
        <v>Integridad histórica y estado del activo</v>
      </c>
      <c r="E39" s="1" t="s">
        <v>818</v>
      </c>
      <c r="F39" s="18">
        <f>'05_Categorias_x_Activo'!G7</f>
        <v>0.44469999999999998</v>
      </c>
      <c r="G39" s="18">
        <f>'05_Categorias_x_Activo'!K7</f>
        <v>0</v>
      </c>
      <c r="H39" s="18">
        <f>'05_Categorias_x_Activo'!O7</f>
        <v>0.44469999999999998</v>
      </c>
      <c r="I39" s="1" t="str">
        <f>'05_Categorias_x_Activo'!S7</f>
        <v>Reuso / inspección básica</v>
      </c>
      <c r="J39" s="1" t="str">
        <f t="shared" si="2"/>
        <v>km</v>
      </c>
      <c r="K39" s="18">
        <f t="shared" si="3"/>
        <v>147.45099999999999</v>
      </c>
      <c r="L39" s="49">
        <f t="shared" si="4"/>
        <v>180000</v>
      </c>
      <c r="M39" s="47">
        <f t="shared" si="5"/>
        <v>0.25</v>
      </c>
      <c r="N39" s="49">
        <f t="shared" si="6"/>
        <v>6635295</v>
      </c>
      <c r="O39" s="49">
        <f t="shared" si="7"/>
        <v>0</v>
      </c>
      <c r="P39" s="49">
        <f t="shared" si="8"/>
        <v>6635295</v>
      </c>
      <c r="Q39" s="49">
        <f t="shared" si="9"/>
        <v>8493177.5999999996</v>
      </c>
      <c r="R39" s="49">
        <f t="shared" si="10"/>
        <v>15000</v>
      </c>
      <c r="S39" s="47">
        <f t="shared" si="11"/>
        <v>0.1</v>
      </c>
      <c r="T39" s="49">
        <f t="shared" si="12"/>
        <v>221176.5</v>
      </c>
      <c r="U39" s="49">
        <f t="shared" si="13"/>
        <v>0</v>
      </c>
      <c r="V39" s="49">
        <f t="shared" si="14"/>
        <v>221176.5</v>
      </c>
      <c r="W39" s="1" t="str">
        <f>'05_Categorias_x_Activo'!Y7</f>
        <v>Puede anticipar CAPEX inmediato previo al blending</v>
      </c>
      <c r="X39" s="1" t="str">
        <f>'05_Categorias_x_Activo'!Z7</f>
        <v>Mantenimiento correctivo y preventivo</v>
      </c>
      <c r="Y39" s="1" t="str">
        <f>'05_Categorias_x_Activo'!X7</f>
        <v>Reparaciones pendientes</v>
      </c>
      <c r="Z39" s="1" t="str">
        <f t="shared" si="15"/>
        <v>Cerrar brecha antes de subir de clase de estimación; Mapeo generado desde Formato_Solicitud_datos_H2_TRONCAL ORIENTAL; editar Family ID, cantidad o factor local si se cargan cotizaciones reales.</v>
      </c>
      <c r="AA39" s="1" t="str">
        <f t="shared" si="16"/>
        <v>Gasoducto Troncal Oriental|Gasoducto Oriente . Occidente|Integridad histórica y estado del activo</v>
      </c>
      <c r="AB39" s="1" t="str">
        <f>IFERROR(VLOOKUP($AA39,'15_Mapeo_Activos_v6'!$A$6:$P$161,10,FALSE()),"SIN_MAPEO")</f>
        <v>INT_DN_LE12</v>
      </c>
      <c r="AC39" s="1" t="str">
        <f>IFERROR(VLOOKUP($AA39,'15_Mapeo_Activos_v6'!$A$6:$P$161,11,FALSE()),"activo")</f>
        <v>km</v>
      </c>
      <c r="AD39" s="18">
        <f>IFERROR(VLOOKUP($AA39,'15_Mapeo_Activos_v6'!$A$6:$P$161,14,FALSE()),$B$11)</f>
        <v>147.45099999999999</v>
      </c>
      <c r="AE39" s="18">
        <f>IFERROR(VLOOKUP($AA39,'15_Mapeo_Activos_v6'!$A$6:$P$161,13,FALSE()),1)</f>
        <v>1</v>
      </c>
      <c r="AF39" s="18">
        <f>IF($B$13="LOW",VLOOKUP($AB39,'14_Biblioteca_Costos_v6'!$A$6:$M$20,5,FALSE()),IF($B$13="HIGH",VLOOKUP($AB39,'14_Biblioteca_Costos_v6'!$A$6:$M$20,7,FALSE()),VLOOKUP($AB39,'14_Biblioteca_Costos_v6'!$A$6:$M$20,6,FALSE())))</f>
        <v>180000</v>
      </c>
      <c r="AG39" s="18">
        <f>IF($B$13="LOW",VLOOKUP($AB39,'14_Biblioteca_Costos_v6'!$A$6:$M$20,8,FALSE()),IF($B$13="HIGH",VLOOKUP($AB39,'14_Biblioteca_Costos_v6'!$A$6:$M$20,10,FALSE()),VLOOKUP($AB39,'14_Biblioteca_Costos_v6'!$A$6:$M$20,9,FALSE())))</f>
        <v>15000</v>
      </c>
      <c r="AH39" s="1" t="str">
        <f>IFERROR(VLOOKUP($AB39,'14_Biblioteca_Costos_v6'!$A$6:$M$20,11,FALSE()),"Editar")</f>
        <v>Referencial con anclaje metodológico</v>
      </c>
      <c r="AI39" s="1" t="str">
        <f>IFERROR(VLOOKUP($AA39,'15_Mapeo_Activos_v6'!$A$6:$P$161,16,FALSE()),"")</f>
        <v>Mapeo generado desde Formato_Solicitud_datos_H2_TRONCAL ORIENTAL; editar Family ID, cantidad o factor local si se cargan cotizaciones reales.</v>
      </c>
    </row>
    <row r="40" spans="1:35" ht="20" customHeight="1" x14ac:dyDescent="0.15">
      <c r="A40" s="1" t="str">
        <f>'05_Categorias_x_Activo'!A7</f>
        <v>Gasoducto Troncal Oriental</v>
      </c>
      <c r="B40" s="1" t="str">
        <f>'05_Categorias_x_Activo'!B7</f>
        <v>Gasoducto Oriente . Occidente</v>
      </c>
      <c r="C40" s="46">
        <f>SUMIFS('06_Activos'!$C$4:$C$29,'06_Activos'!$A$4:$A$29,A40,'06_Activos'!$B$4:$B$29,B40)</f>
        <v>147.45099999999999</v>
      </c>
      <c r="D40" s="1" t="str">
        <f>'05_Categorias_x_Activo'!C7</f>
        <v>Integridad histórica y estado del activo</v>
      </c>
      <c r="E40" s="1" t="s">
        <v>819</v>
      </c>
      <c r="F40" s="18">
        <f>'05_Categorias_x_Activo'!H7</f>
        <v>0.55587500000000001</v>
      </c>
      <c r="G40" s="18">
        <f>'05_Categorias_x_Activo'!L7</f>
        <v>0</v>
      </c>
      <c r="H40" s="18">
        <f>'05_Categorias_x_Activo'!P7</f>
        <v>0.55587500000000001</v>
      </c>
      <c r="I40" s="1" t="str">
        <f>'05_Categorias_x_Activo'!T7</f>
        <v>Reuso / inspección básica</v>
      </c>
      <c r="J40" s="1" t="str">
        <f t="shared" si="2"/>
        <v>km</v>
      </c>
      <c r="K40" s="18">
        <f t="shared" si="3"/>
        <v>147.45099999999999</v>
      </c>
      <c r="L40" s="49">
        <f t="shared" si="4"/>
        <v>180000</v>
      </c>
      <c r="M40" s="47">
        <f t="shared" si="5"/>
        <v>0.25</v>
      </c>
      <c r="N40" s="49">
        <f t="shared" si="6"/>
        <v>6635295</v>
      </c>
      <c r="O40" s="49">
        <f t="shared" si="7"/>
        <v>0</v>
      </c>
      <c r="P40" s="49">
        <f t="shared" si="8"/>
        <v>6635295</v>
      </c>
      <c r="Q40" s="49">
        <f t="shared" si="9"/>
        <v>8493177.5999999996</v>
      </c>
      <c r="R40" s="49">
        <f t="shared" si="10"/>
        <v>15000</v>
      </c>
      <c r="S40" s="47">
        <f t="shared" si="11"/>
        <v>0.1</v>
      </c>
      <c r="T40" s="49">
        <f t="shared" si="12"/>
        <v>221176.5</v>
      </c>
      <c r="U40" s="49">
        <f t="shared" si="13"/>
        <v>0</v>
      </c>
      <c r="V40" s="49">
        <f t="shared" si="14"/>
        <v>221176.5</v>
      </c>
      <c r="W40" s="1" t="str">
        <f>'05_Categorias_x_Activo'!Y7</f>
        <v>Puede anticipar CAPEX inmediato previo al blending</v>
      </c>
      <c r="X40" s="1" t="str">
        <f>'05_Categorias_x_Activo'!Z7</f>
        <v>Mantenimiento correctivo y preventivo</v>
      </c>
      <c r="Y40" s="1" t="str">
        <f>'05_Categorias_x_Activo'!X7</f>
        <v>Reparaciones pendientes</v>
      </c>
      <c r="Z40" s="1" t="str">
        <f t="shared" si="15"/>
        <v>Cerrar brecha antes de subir de clase de estimación; Mapeo generado desde Formato_Solicitud_datos_H2_TRONCAL ORIENTAL; editar Family ID, cantidad o factor local si se cargan cotizaciones reales.</v>
      </c>
      <c r="AA40" s="1" t="str">
        <f t="shared" si="16"/>
        <v>Gasoducto Troncal Oriental|Gasoducto Oriente . Occidente|Integridad histórica y estado del activo</v>
      </c>
      <c r="AB40" s="1" t="str">
        <f>IFERROR(VLOOKUP($AA40,'15_Mapeo_Activos_v6'!$A$6:$P$161,10,FALSE()),"SIN_MAPEO")</f>
        <v>INT_DN_LE12</v>
      </c>
      <c r="AC40" s="1" t="str">
        <f>IFERROR(VLOOKUP($AA40,'15_Mapeo_Activos_v6'!$A$6:$P$161,11,FALSE()),"activo")</f>
        <v>km</v>
      </c>
      <c r="AD40" s="18">
        <f>IFERROR(VLOOKUP($AA40,'15_Mapeo_Activos_v6'!$A$6:$P$161,14,FALSE()),$B$11)</f>
        <v>147.45099999999999</v>
      </c>
      <c r="AE40" s="18">
        <f>IFERROR(VLOOKUP($AA40,'15_Mapeo_Activos_v6'!$A$6:$P$161,13,FALSE()),1)</f>
        <v>1</v>
      </c>
      <c r="AF40" s="18">
        <f>IF($B$13="LOW",VLOOKUP($AB40,'14_Biblioteca_Costos_v6'!$A$6:$M$20,5,FALSE()),IF($B$13="HIGH",VLOOKUP($AB40,'14_Biblioteca_Costos_v6'!$A$6:$M$20,7,FALSE()),VLOOKUP($AB40,'14_Biblioteca_Costos_v6'!$A$6:$M$20,6,FALSE())))</f>
        <v>180000</v>
      </c>
      <c r="AG40" s="18">
        <f>IF($B$13="LOW",VLOOKUP($AB40,'14_Biblioteca_Costos_v6'!$A$6:$M$20,8,FALSE()),IF($B$13="HIGH",VLOOKUP($AB40,'14_Biblioteca_Costos_v6'!$A$6:$M$20,10,FALSE()),VLOOKUP($AB40,'14_Biblioteca_Costos_v6'!$A$6:$M$20,9,FALSE())))</f>
        <v>15000</v>
      </c>
      <c r="AH40" s="1" t="str">
        <f>IFERROR(VLOOKUP($AB40,'14_Biblioteca_Costos_v6'!$A$6:$M$20,11,FALSE()),"Editar")</f>
        <v>Referencial con anclaje metodológico</v>
      </c>
      <c r="AI40" s="1" t="str">
        <f>IFERROR(VLOOKUP($AA40,'15_Mapeo_Activos_v6'!$A$6:$P$161,16,FALSE()),"")</f>
        <v>Mapeo generado desde Formato_Solicitud_datos_H2_TRONCAL ORIENTAL; editar Family ID, cantidad o factor local si se cargan cotizaciones reales.</v>
      </c>
    </row>
    <row r="41" spans="1:35" ht="20" customHeight="1" x14ac:dyDescent="0.15">
      <c r="A41" s="1" t="str">
        <f>'05_Categorias_x_Activo'!A7</f>
        <v>Gasoducto Troncal Oriental</v>
      </c>
      <c r="B41" s="1" t="str">
        <f>'05_Categorias_x_Activo'!B7</f>
        <v>Gasoducto Oriente . Occidente</v>
      </c>
      <c r="C41" s="46">
        <f>SUMIFS('06_Activos'!$C$4:$C$29,'06_Activos'!$A$4:$A$29,A41,'06_Activos'!$B$4:$B$29,B41)</f>
        <v>147.45099999999999</v>
      </c>
      <c r="D41" s="1" t="str">
        <f>'05_Categorias_x_Activo'!C7</f>
        <v>Integridad histórica y estado del activo</v>
      </c>
      <c r="E41" s="1" t="s">
        <v>820</v>
      </c>
      <c r="F41" s="18">
        <f>'05_Categorias_x_Activo'!I7</f>
        <v>0.88939999999999997</v>
      </c>
      <c r="G41" s="18">
        <f>'05_Categorias_x_Activo'!M7</f>
        <v>0</v>
      </c>
      <c r="H41" s="18">
        <f>'05_Categorias_x_Activo'!Q7</f>
        <v>0.88939999999999997</v>
      </c>
      <c r="I41" s="1" t="str">
        <f>'05_Categorias_x_Activo'!U7</f>
        <v>Inspección / retrofit focalizado</v>
      </c>
      <c r="J41" s="1" t="str">
        <f t="shared" si="2"/>
        <v>km</v>
      </c>
      <c r="K41" s="18">
        <f t="shared" si="3"/>
        <v>147.45099999999999</v>
      </c>
      <c r="L41" s="49">
        <f t="shared" si="4"/>
        <v>180000</v>
      </c>
      <c r="M41" s="47">
        <f t="shared" si="5"/>
        <v>0.6</v>
      </c>
      <c r="N41" s="49">
        <f t="shared" si="6"/>
        <v>15924708</v>
      </c>
      <c r="O41" s="49">
        <f t="shared" si="7"/>
        <v>0</v>
      </c>
      <c r="P41" s="49">
        <f t="shared" si="8"/>
        <v>15924708</v>
      </c>
      <c r="Q41" s="49">
        <f t="shared" si="9"/>
        <v>20383626.240000002</v>
      </c>
      <c r="R41" s="49">
        <f t="shared" si="10"/>
        <v>15000</v>
      </c>
      <c r="S41" s="47">
        <f t="shared" si="11"/>
        <v>0.25</v>
      </c>
      <c r="T41" s="49">
        <f t="shared" si="12"/>
        <v>552941.25</v>
      </c>
      <c r="U41" s="49">
        <f t="shared" si="13"/>
        <v>0</v>
      </c>
      <c r="V41" s="49">
        <f t="shared" si="14"/>
        <v>552941.25</v>
      </c>
      <c r="W41" s="1" t="str">
        <f>'05_Categorias_x_Activo'!Y7</f>
        <v>Puede anticipar CAPEX inmediato previo al blending</v>
      </c>
      <c r="X41" s="1" t="str">
        <f>'05_Categorias_x_Activo'!Z7</f>
        <v>Mantenimiento correctivo y preventivo</v>
      </c>
      <c r="Y41" s="1" t="str">
        <f>'05_Categorias_x_Activo'!X7</f>
        <v>Reparaciones pendientes</v>
      </c>
      <c r="Z41" s="1" t="str">
        <f t="shared" si="15"/>
        <v>Cerrar brecha antes de subir de clase de estimación; Mapeo generado desde Formato_Solicitud_datos_H2_TRONCAL ORIENTAL; editar Family ID, cantidad o factor local si se cargan cotizaciones reales.</v>
      </c>
      <c r="AA41" s="1" t="str">
        <f t="shared" si="16"/>
        <v>Gasoducto Troncal Oriental|Gasoducto Oriente . Occidente|Integridad histórica y estado del activo</v>
      </c>
      <c r="AB41" s="1" t="str">
        <f>IFERROR(VLOOKUP($AA41,'15_Mapeo_Activos_v6'!$A$6:$P$161,10,FALSE()),"SIN_MAPEO")</f>
        <v>INT_DN_LE12</v>
      </c>
      <c r="AC41" s="1" t="str">
        <f>IFERROR(VLOOKUP($AA41,'15_Mapeo_Activos_v6'!$A$6:$P$161,11,FALSE()),"activo")</f>
        <v>km</v>
      </c>
      <c r="AD41" s="18">
        <f>IFERROR(VLOOKUP($AA41,'15_Mapeo_Activos_v6'!$A$6:$P$161,14,FALSE()),$B$11)</f>
        <v>147.45099999999999</v>
      </c>
      <c r="AE41" s="18">
        <f>IFERROR(VLOOKUP($AA41,'15_Mapeo_Activos_v6'!$A$6:$P$161,13,FALSE()),1)</f>
        <v>1</v>
      </c>
      <c r="AF41" s="18">
        <f>IF($B$13="LOW",VLOOKUP($AB41,'14_Biblioteca_Costos_v6'!$A$6:$M$20,5,FALSE()),IF($B$13="HIGH",VLOOKUP($AB41,'14_Biblioteca_Costos_v6'!$A$6:$M$20,7,FALSE()),VLOOKUP($AB41,'14_Biblioteca_Costos_v6'!$A$6:$M$20,6,FALSE())))</f>
        <v>180000</v>
      </c>
      <c r="AG41" s="18">
        <f>IF($B$13="LOW",VLOOKUP($AB41,'14_Biblioteca_Costos_v6'!$A$6:$M$20,8,FALSE()),IF($B$13="HIGH",VLOOKUP($AB41,'14_Biblioteca_Costos_v6'!$A$6:$M$20,10,FALSE()),VLOOKUP($AB41,'14_Biblioteca_Costos_v6'!$A$6:$M$20,9,FALSE())))</f>
        <v>15000</v>
      </c>
      <c r="AH41" s="1" t="str">
        <f>IFERROR(VLOOKUP($AB41,'14_Biblioteca_Costos_v6'!$A$6:$M$20,11,FALSE()),"Editar")</f>
        <v>Referencial con anclaje metodológico</v>
      </c>
      <c r="AI41" s="1" t="str">
        <f>IFERROR(VLOOKUP($AA41,'15_Mapeo_Activos_v6'!$A$6:$P$161,16,FALSE()),"")</f>
        <v>Mapeo generado desde Formato_Solicitud_datos_H2_TRONCAL ORIENTAL; editar Family ID, cantidad o factor local si se cargan cotizaciones reales.</v>
      </c>
    </row>
    <row r="42" spans="1:35" ht="20" customHeight="1" x14ac:dyDescent="0.15">
      <c r="A42" s="1" t="str">
        <f>'05_Categorias_x_Activo'!A7</f>
        <v>Gasoducto Troncal Oriental</v>
      </c>
      <c r="B42" s="1" t="str">
        <f>'05_Categorias_x_Activo'!B7</f>
        <v>Gasoducto Oriente . Occidente</v>
      </c>
      <c r="C42" s="46">
        <f>SUMIFS('06_Activos'!$C$4:$C$29,'06_Activos'!$A$4:$A$29,A42,'06_Activos'!$B$4:$B$29,B42)</f>
        <v>147.45099999999999</v>
      </c>
      <c r="D42" s="1" t="str">
        <f>'05_Categorias_x_Activo'!C7</f>
        <v>Integridad histórica y estado del activo</v>
      </c>
      <c r="E42" s="1" t="s">
        <v>821</v>
      </c>
      <c r="F42" s="18">
        <f>'05_Categorias_x_Activo'!J7</f>
        <v>1.4230400000000001</v>
      </c>
      <c r="G42" s="18">
        <f>'05_Categorias_x_Activo'!N7</f>
        <v>0</v>
      </c>
      <c r="H42" s="18">
        <f>'05_Categorias_x_Activo'!R7</f>
        <v>1.4230400000000001</v>
      </c>
      <c r="I42" s="1" t="str">
        <f>'05_Categorias_x_Activo'!V7</f>
        <v>Inspección / retrofit focalizado</v>
      </c>
      <c r="J42" s="1" t="str">
        <f t="shared" si="2"/>
        <v>km</v>
      </c>
      <c r="K42" s="18">
        <f t="shared" si="3"/>
        <v>147.45099999999999</v>
      </c>
      <c r="L42" s="49">
        <f t="shared" si="4"/>
        <v>180000</v>
      </c>
      <c r="M42" s="47">
        <f t="shared" si="5"/>
        <v>0.6</v>
      </c>
      <c r="N42" s="49">
        <f t="shared" si="6"/>
        <v>15924708</v>
      </c>
      <c r="O42" s="49">
        <f t="shared" si="7"/>
        <v>0</v>
      </c>
      <c r="P42" s="49">
        <f t="shared" si="8"/>
        <v>15924708</v>
      </c>
      <c r="Q42" s="49">
        <f t="shared" si="9"/>
        <v>20383626.240000002</v>
      </c>
      <c r="R42" s="49">
        <f t="shared" si="10"/>
        <v>15000</v>
      </c>
      <c r="S42" s="47">
        <f t="shared" si="11"/>
        <v>0.25</v>
      </c>
      <c r="T42" s="49">
        <f t="shared" si="12"/>
        <v>552941.25</v>
      </c>
      <c r="U42" s="49">
        <f t="shared" si="13"/>
        <v>0</v>
      </c>
      <c r="V42" s="49">
        <f t="shared" si="14"/>
        <v>552941.25</v>
      </c>
      <c r="W42" s="1" t="str">
        <f>'05_Categorias_x_Activo'!Y7</f>
        <v>Puede anticipar CAPEX inmediato previo al blending</v>
      </c>
      <c r="X42" s="1" t="str">
        <f>'05_Categorias_x_Activo'!Z7</f>
        <v>Mantenimiento correctivo y preventivo</v>
      </c>
      <c r="Y42" s="1" t="str">
        <f>'05_Categorias_x_Activo'!X7</f>
        <v>Reparaciones pendientes</v>
      </c>
      <c r="Z42" s="1" t="str">
        <f t="shared" si="15"/>
        <v>Cerrar brecha antes de subir de clase de estimación; Mapeo generado desde Formato_Solicitud_datos_H2_TRONCAL ORIENTAL; editar Family ID, cantidad o factor local si se cargan cotizaciones reales.</v>
      </c>
      <c r="AA42" s="1" t="str">
        <f t="shared" si="16"/>
        <v>Gasoducto Troncal Oriental|Gasoducto Oriente . Occidente|Integridad histórica y estado del activo</v>
      </c>
      <c r="AB42" s="1" t="str">
        <f>IFERROR(VLOOKUP($AA42,'15_Mapeo_Activos_v6'!$A$6:$P$161,10,FALSE()),"SIN_MAPEO")</f>
        <v>INT_DN_LE12</v>
      </c>
      <c r="AC42" s="1" t="str">
        <f>IFERROR(VLOOKUP($AA42,'15_Mapeo_Activos_v6'!$A$6:$P$161,11,FALSE()),"activo")</f>
        <v>km</v>
      </c>
      <c r="AD42" s="18">
        <f>IFERROR(VLOOKUP($AA42,'15_Mapeo_Activos_v6'!$A$6:$P$161,14,FALSE()),$B$11)</f>
        <v>147.45099999999999</v>
      </c>
      <c r="AE42" s="18">
        <f>IFERROR(VLOOKUP($AA42,'15_Mapeo_Activos_v6'!$A$6:$P$161,13,FALSE()),1)</f>
        <v>1</v>
      </c>
      <c r="AF42" s="18">
        <f>IF($B$13="LOW",VLOOKUP($AB42,'14_Biblioteca_Costos_v6'!$A$6:$M$20,5,FALSE()),IF($B$13="HIGH",VLOOKUP($AB42,'14_Biblioteca_Costos_v6'!$A$6:$M$20,7,FALSE()),VLOOKUP($AB42,'14_Biblioteca_Costos_v6'!$A$6:$M$20,6,FALSE())))</f>
        <v>180000</v>
      </c>
      <c r="AG42" s="18">
        <f>IF($B$13="LOW",VLOOKUP($AB42,'14_Biblioteca_Costos_v6'!$A$6:$M$20,8,FALSE()),IF($B$13="HIGH",VLOOKUP($AB42,'14_Biblioteca_Costos_v6'!$A$6:$M$20,10,FALSE()),VLOOKUP($AB42,'14_Biblioteca_Costos_v6'!$A$6:$M$20,9,FALSE())))</f>
        <v>15000</v>
      </c>
      <c r="AH42" s="1" t="str">
        <f>IFERROR(VLOOKUP($AB42,'14_Biblioteca_Costos_v6'!$A$6:$M$20,11,FALSE()),"Editar")</f>
        <v>Referencial con anclaje metodológico</v>
      </c>
      <c r="AI42" s="1" t="str">
        <f>IFERROR(VLOOKUP($AA42,'15_Mapeo_Activos_v6'!$A$6:$P$161,16,FALSE()),"")</f>
        <v>Mapeo generado desde Formato_Solicitud_datos_H2_TRONCAL ORIENTAL; editar Family ID, cantidad o factor local si se cargan cotizaciones reales.</v>
      </c>
    </row>
    <row r="43" spans="1:35" ht="20" customHeight="1" x14ac:dyDescent="0.15">
      <c r="A43" s="1" t="str">
        <f>'05_Categorias_x_Activo'!A8</f>
        <v>Gasoducto Troncal Oriental</v>
      </c>
      <c r="B43" s="1" t="str">
        <f>'05_Categorias_x_Activo'!B8</f>
        <v>Gasoducto Oriente . Occidente</v>
      </c>
      <c r="C43" s="46">
        <f>SUMIFS('06_Activos'!$C$4:$C$29,'06_Activos'!$A$4:$A$29,A43,'06_Activos'!$B$4:$B$29,B43)</f>
        <v>147.45099999999999</v>
      </c>
      <c r="D43" s="1" t="str">
        <f>'05_Categorias_x_Activo'!C8</f>
        <v>Equipos e instrumentación</v>
      </c>
      <c r="E43" s="1" t="s">
        <v>818</v>
      </c>
      <c r="F43" s="18">
        <f>'05_Categorias_x_Activo'!G8</f>
        <v>0.25101562500000002</v>
      </c>
      <c r="G43" s="18">
        <f>'05_Categorias_x_Activo'!K8</f>
        <v>0.42525000000000007</v>
      </c>
      <c r="H43" s="18">
        <f>'05_Categorias_x_Activo'!O8</f>
        <v>0.67626562500000009</v>
      </c>
      <c r="I43" s="1" t="str">
        <f>'05_Categorias_x_Activo'!S8</f>
        <v>Reuso / inspección básica</v>
      </c>
      <c r="J43" s="1" t="str">
        <f t="shared" si="2"/>
        <v>pto_equipo</v>
      </c>
      <c r="K43" s="18">
        <f t="shared" si="3"/>
        <v>8</v>
      </c>
      <c r="L43" s="49">
        <f t="shared" si="4"/>
        <v>45000</v>
      </c>
      <c r="M43" s="47">
        <f t="shared" si="5"/>
        <v>0.25</v>
      </c>
      <c r="N43" s="49">
        <f t="shared" si="6"/>
        <v>90000</v>
      </c>
      <c r="O43" s="49">
        <f t="shared" si="7"/>
        <v>4592.7000000000007</v>
      </c>
      <c r="P43" s="49">
        <f t="shared" si="8"/>
        <v>94592.7</v>
      </c>
      <c r="Q43" s="49">
        <f t="shared" si="9"/>
        <v>121078.656</v>
      </c>
      <c r="R43" s="49">
        <f t="shared" si="10"/>
        <v>6000</v>
      </c>
      <c r="S43" s="47">
        <f t="shared" si="11"/>
        <v>0.1</v>
      </c>
      <c r="T43" s="49">
        <f t="shared" si="12"/>
        <v>4800</v>
      </c>
      <c r="U43" s="49">
        <f t="shared" si="13"/>
        <v>163.29600000000002</v>
      </c>
      <c r="V43" s="49">
        <f t="shared" si="14"/>
        <v>4963.2960000000003</v>
      </c>
      <c r="W43" s="1" t="str">
        <f>'05_Categorias_x_Activo'!Y8</f>
        <v>Muy alto potencial: medición, regulación y cromatografía</v>
      </c>
      <c r="X43" s="1" t="str">
        <f>'05_Categorias_x_Activo'!Z8</f>
        <v>Calibración, verificación y control operativo</v>
      </c>
      <c r="Y43" s="1" t="str">
        <f>'05_Categorias_x_Activo'!X8</f>
        <v>Estaciones, medidores y cromatógrafo H2</v>
      </c>
      <c r="Z43" s="1" t="str">
        <f t="shared" si="15"/>
        <v>Cerrar brecha antes de subir de clase de estimación; Mapeo generado desde Formato_Solicitud_datos_H2_TRONCAL ORIENTAL; editar Family ID, cantidad o factor local si se cargan cotizaciones reales.</v>
      </c>
      <c r="AA43" s="1" t="str">
        <f t="shared" si="16"/>
        <v>Gasoducto Troncal Oriental|Gasoducto Oriente . Occidente|Equipos e instrumentación</v>
      </c>
      <c r="AB43" s="1" t="str">
        <f>IFERROR(VLOOKUP($AA43,'15_Mapeo_Activos_v6'!$A$6:$P$161,10,FALSE()),"SIN_MAPEO")</f>
        <v>EQUIPOS_LINEA_PTO</v>
      </c>
      <c r="AC43" s="1" t="str">
        <f>IFERROR(VLOOKUP($AA43,'15_Mapeo_Activos_v6'!$A$6:$P$161,11,FALSE()),"activo")</f>
        <v>pto_equipo</v>
      </c>
      <c r="AD43" s="18">
        <f>IFERROR(VLOOKUP($AA43,'15_Mapeo_Activos_v6'!$A$6:$P$161,14,FALSE()),$B$11)</f>
        <v>8</v>
      </c>
      <c r="AE43" s="18">
        <f>IFERROR(VLOOKUP($AA43,'15_Mapeo_Activos_v6'!$A$6:$P$161,13,FALSE()),1)</f>
        <v>1</v>
      </c>
      <c r="AF43" s="18">
        <f>IF($B$13="LOW",VLOOKUP($AB43,'14_Biblioteca_Costos_v6'!$A$6:$M$20,5,FALSE()),IF($B$13="HIGH",VLOOKUP($AB43,'14_Biblioteca_Costos_v6'!$A$6:$M$20,7,FALSE()),VLOOKUP($AB43,'14_Biblioteca_Costos_v6'!$A$6:$M$20,6,FALSE())))</f>
        <v>45000</v>
      </c>
      <c r="AG43" s="18">
        <f>IF($B$13="LOW",VLOOKUP($AB43,'14_Biblioteca_Costos_v6'!$A$6:$M$20,8,FALSE()),IF($B$13="HIGH",VLOOKUP($AB43,'14_Biblioteca_Costos_v6'!$A$6:$M$20,10,FALSE()),VLOOKUP($AB43,'14_Biblioteca_Costos_v6'!$A$6:$M$20,9,FALSE())))</f>
        <v>6000</v>
      </c>
      <c r="AH43" s="1" t="str">
        <f>IFERROR(VLOOKUP($AB43,'14_Biblioteca_Costos_v6'!$A$6:$M$20,11,FALSE()),"Editar")</f>
        <v>Placeholder / reemplazar</v>
      </c>
      <c r="AI43" s="1" t="str">
        <f>IFERROR(VLOOKUP($AA43,'15_Mapeo_Activos_v6'!$A$6:$P$161,16,FALSE()),"")</f>
        <v>Mapeo generado desde Formato_Solicitud_datos_H2_TRONCAL ORIENTAL; editar Family ID, cantidad o factor local si se cargan cotizaciones reales.</v>
      </c>
    </row>
    <row r="44" spans="1:35" ht="20" customHeight="1" x14ac:dyDescent="0.15">
      <c r="A44" s="1" t="str">
        <f>'05_Categorias_x_Activo'!A8</f>
        <v>Gasoducto Troncal Oriental</v>
      </c>
      <c r="B44" s="1" t="str">
        <f>'05_Categorias_x_Activo'!B8</f>
        <v>Gasoducto Oriente . Occidente</v>
      </c>
      <c r="C44" s="46">
        <f>SUMIFS('06_Activos'!$C$4:$C$29,'06_Activos'!$A$4:$A$29,A44,'06_Activos'!$B$4:$B$29,B44)</f>
        <v>147.45099999999999</v>
      </c>
      <c r="D44" s="1" t="str">
        <f>'05_Categorias_x_Activo'!C8</f>
        <v>Equipos e instrumentación</v>
      </c>
      <c r="E44" s="1" t="s">
        <v>819</v>
      </c>
      <c r="F44" s="18">
        <f>'05_Categorias_x_Activo'!H8</f>
        <v>0.298828125</v>
      </c>
      <c r="G44" s="18">
        <f>'05_Categorias_x_Activo'!L8</f>
        <v>0.50625000000000009</v>
      </c>
      <c r="H44" s="18">
        <f>'05_Categorias_x_Activo'!P8</f>
        <v>0.80507812500000009</v>
      </c>
      <c r="I44" s="1" t="str">
        <f>'05_Categorias_x_Activo'!T8</f>
        <v>Inspección / retrofit focalizado</v>
      </c>
      <c r="J44" s="1" t="str">
        <f t="shared" si="2"/>
        <v>pto_equipo</v>
      </c>
      <c r="K44" s="18">
        <f t="shared" si="3"/>
        <v>8</v>
      </c>
      <c r="L44" s="49">
        <f t="shared" si="4"/>
        <v>45000</v>
      </c>
      <c r="M44" s="47">
        <f t="shared" si="5"/>
        <v>0.6</v>
      </c>
      <c r="N44" s="49">
        <f t="shared" si="6"/>
        <v>216000</v>
      </c>
      <c r="O44" s="49">
        <f t="shared" si="7"/>
        <v>13122.000000000002</v>
      </c>
      <c r="P44" s="49">
        <f t="shared" si="8"/>
        <v>229122</v>
      </c>
      <c r="Q44" s="49">
        <f t="shared" si="9"/>
        <v>293276.16000000003</v>
      </c>
      <c r="R44" s="49">
        <f t="shared" si="10"/>
        <v>6000</v>
      </c>
      <c r="S44" s="47">
        <f t="shared" si="11"/>
        <v>0.25</v>
      </c>
      <c r="T44" s="49">
        <f t="shared" si="12"/>
        <v>12000</v>
      </c>
      <c r="U44" s="49">
        <f t="shared" si="13"/>
        <v>486.00000000000011</v>
      </c>
      <c r="V44" s="49">
        <f t="shared" si="14"/>
        <v>12486</v>
      </c>
      <c r="W44" s="1" t="str">
        <f>'05_Categorias_x_Activo'!Y8</f>
        <v>Muy alto potencial: medición, regulación y cromatografía</v>
      </c>
      <c r="X44" s="1" t="str">
        <f>'05_Categorias_x_Activo'!Z8</f>
        <v>Calibración, verificación y control operativo</v>
      </c>
      <c r="Y44" s="1" t="str">
        <f>'05_Categorias_x_Activo'!X8</f>
        <v>Estaciones, medidores y cromatógrafo H2</v>
      </c>
      <c r="Z44" s="1" t="str">
        <f t="shared" si="15"/>
        <v>Cerrar brecha antes de subir de clase de estimación; Mapeo generado desde Formato_Solicitud_datos_H2_TRONCAL ORIENTAL; editar Family ID, cantidad o factor local si se cargan cotizaciones reales.</v>
      </c>
      <c r="AA44" s="1" t="str">
        <f t="shared" si="16"/>
        <v>Gasoducto Troncal Oriental|Gasoducto Oriente . Occidente|Equipos e instrumentación</v>
      </c>
      <c r="AB44" s="1" t="str">
        <f>IFERROR(VLOOKUP($AA44,'15_Mapeo_Activos_v6'!$A$6:$P$161,10,FALSE()),"SIN_MAPEO")</f>
        <v>EQUIPOS_LINEA_PTO</v>
      </c>
      <c r="AC44" s="1" t="str">
        <f>IFERROR(VLOOKUP($AA44,'15_Mapeo_Activos_v6'!$A$6:$P$161,11,FALSE()),"activo")</f>
        <v>pto_equipo</v>
      </c>
      <c r="AD44" s="18">
        <f>IFERROR(VLOOKUP($AA44,'15_Mapeo_Activos_v6'!$A$6:$P$161,14,FALSE()),$B$11)</f>
        <v>8</v>
      </c>
      <c r="AE44" s="18">
        <f>IFERROR(VLOOKUP($AA44,'15_Mapeo_Activos_v6'!$A$6:$P$161,13,FALSE()),1)</f>
        <v>1</v>
      </c>
      <c r="AF44" s="18">
        <f>IF($B$13="LOW",VLOOKUP($AB44,'14_Biblioteca_Costos_v6'!$A$6:$M$20,5,FALSE()),IF($B$13="HIGH",VLOOKUP($AB44,'14_Biblioteca_Costos_v6'!$A$6:$M$20,7,FALSE()),VLOOKUP($AB44,'14_Biblioteca_Costos_v6'!$A$6:$M$20,6,FALSE())))</f>
        <v>45000</v>
      </c>
      <c r="AG44" s="18">
        <f>IF($B$13="LOW",VLOOKUP($AB44,'14_Biblioteca_Costos_v6'!$A$6:$M$20,8,FALSE()),IF($B$13="HIGH",VLOOKUP($AB44,'14_Biblioteca_Costos_v6'!$A$6:$M$20,10,FALSE()),VLOOKUP($AB44,'14_Biblioteca_Costos_v6'!$A$6:$M$20,9,FALSE())))</f>
        <v>6000</v>
      </c>
      <c r="AH44" s="1" t="str">
        <f>IFERROR(VLOOKUP($AB44,'14_Biblioteca_Costos_v6'!$A$6:$M$20,11,FALSE()),"Editar")</f>
        <v>Placeholder / reemplazar</v>
      </c>
      <c r="AI44" s="1" t="str">
        <f>IFERROR(VLOOKUP($AA44,'15_Mapeo_Activos_v6'!$A$6:$P$161,16,FALSE()),"")</f>
        <v>Mapeo generado desde Formato_Solicitud_datos_H2_TRONCAL ORIENTAL; editar Family ID, cantidad o factor local si se cargan cotizaciones reales.</v>
      </c>
    </row>
    <row r="45" spans="1:35" ht="20" customHeight="1" x14ac:dyDescent="0.15">
      <c r="A45" s="1" t="str">
        <f>'05_Categorias_x_Activo'!A8</f>
        <v>Gasoducto Troncal Oriental</v>
      </c>
      <c r="B45" s="1" t="str">
        <f>'05_Categorias_x_Activo'!B8</f>
        <v>Gasoducto Oriente . Occidente</v>
      </c>
      <c r="C45" s="46">
        <f>SUMIFS('06_Activos'!$C$4:$C$29,'06_Activos'!$A$4:$A$29,A45,'06_Activos'!$B$4:$B$29,B45)</f>
        <v>147.45099999999999</v>
      </c>
      <c r="D45" s="1" t="str">
        <f>'05_Categorias_x_Activo'!C8</f>
        <v>Equipos e instrumentación</v>
      </c>
      <c r="E45" s="1" t="s">
        <v>820</v>
      </c>
      <c r="F45" s="18">
        <f>'05_Categorias_x_Activo'!I8</f>
        <v>0.442265625</v>
      </c>
      <c r="G45" s="18">
        <f>'05_Categorias_x_Activo'!M8</f>
        <v>0.74925000000000008</v>
      </c>
      <c r="H45" s="18">
        <f>'05_Categorias_x_Activo'!Q8</f>
        <v>1.1915156250000001</v>
      </c>
      <c r="I45" s="1" t="str">
        <f>'05_Categorias_x_Activo'!U8</f>
        <v>Inspección / retrofit focalizado</v>
      </c>
      <c r="J45" s="1" t="str">
        <f t="shared" si="2"/>
        <v>pto_equipo</v>
      </c>
      <c r="K45" s="18">
        <f t="shared" si="3"/>
        <v>8</v>
      </c>
      <c r="L45" s="49">
        <f t="shared" si="4"/>
        <v>45000</v>
      </c>
      <c r="M45" s="47">
        <f t="shared" si="5"/>
        <v>0.6</v>
      </c>
      <c r="N45" s="49">
        <f t="shared" si="6"/>
        <v>216000</v>
      </c>
      <c r="O45" s="49">
        <f t="shared" si="7"/>
        <v>19420.560000000001</v>
      </c>
      <c r="P45" s="49">
        <f t="shared" si="8"/>
        <v>235420.56</v>
      </c>
      <c r="Q45" s="49">
        <f t="shared" si="9"/>
        <v>301338.31680000003</v>
      </c>
      <c r="R45" s="49">
        <f t="shared" si="10"/>
        <v>6000</v>
      </c>
      <c r="S45" s="47">
        <f t="shared" si="11"/>
        <v>0.25</v>
      </c>
      <c r="T45" s="49">
        <f t="shared" si="12"/>
        <v>12000</v>
      </c>
      <c r="U45" s="49">
        <f t="shared" si="13"/>
        <v>719.28000000000009</v>
      </c>
      <c r="V45" s="49">
        <f t="shared" si="14"/>
        <v>12719.28</v>
      </c>
      <c r="W45" s="1" t="str">
        <f>'05_Categorias_x_Activo'!Y8</f>
        <v>Muy alto potencial: medición, regulación y cromatografía</v>
      </c>
      <c r="X45" s="1" t="str">
        <f>'05_Categorias_x_Activo'!Z8</f>
        <v>Calibración, verificación y control operativo</v>
      </c>
      <c r="Y45" s="1" t="str">
        <f>'05_Categorias_x_Activo'!X8</f>
        <v>Estaciones, medidores y cromatógrafo H2</v>
      </c>
      <c r="Z45" s="1" t="str">
        <f t="shared" si="15"/>
        <v>Cerrar brecha antes de subir de clase de estimación; Mapeo generado desde Formato_Solicitud_datos_H2_TRONCAL ORIENTAL; editar Family ID, cantidad o factor local si se cargan cotizaciones reales.</v>
      </c>
      <c r="AA45" s="1" t="str">
        <f t="shared" si="16"/>
        <v>Gasoducto Troncal Oriental|Gasoducto Oriente . Occidente|Equipos e instrumentación</v>
      </c>
      <c r="AB45" s="1" t="str">
        <f>IFERROR(VLOOKUP($AA45,'15_Mapeo_Activos_v6'!$A$6:$P$161,10,FALSE()),"SIN_MAPEO")</f>
        <v>EQUIPOS_LINEA_PTO</v>
      </c>
      <c r="AC45" s="1" t="str">
        <f>IFERROR(VLOOKUP($AA45,'15_Mapeo_Activos_v6'!$A$6:$P$161,11,FALSE()),"activo")</f>
        <v>pto_equipo</v>
      </c>
      <c r="AD45" s="18">
        <f>IFERROR(VLOOKUP($AA45,'15_Mapeo_Activos_v6'!$A$6:$P$161,14,FALSE()),$B$11)</f>
        <v>8</v>
      </c>
      <c r="AE45" s="18">
        <f>IFERROR(VLOOKUP($AA45,'15_Mapeo_Activos_v6'!$A$6:$P$161,13,FALSE()),1)</f>
        <v>1</v>
      </c>
      <c r="AF45" s="18">
        <f>IF($B$13="LOW",VLOOKUP($AB45,'14_Biblioteca_Costos_v6'!$A$6:$M$20,5,FALSE()),IF($B$13="HIGH",VLOOKUP($AB45,'14_Biblioteca_Costos_v6'!$A$6:$M$20,7,FALSE()),VLOOKUP($AB45,'14_Biblioteca_Costos_v6'!$A$6:$M$20,6,FALSE())))</f>
        <v>45000</v>
      </c>
      <c r="AG45" s="18">
        <f>IF($B$13="LOW",VLOOKUP($AB45,'14_Biblioteca_Costos_v6'!$A$6:$M$20,8,FALSE()),IF($B$13="HIGH",VLOOKUP($AB45,'14_Biblioteca_Costos_v6'!$A$6:$M$20,10,FALSE()),VLOOKUP($AB45,'14_Biblioteca_Costos_v6'!$A$6:$M$20,9,FALSE())))</f>
        <v>6000</v>
      </c>
      <c r="AH45" s="1" t="str">
        <f>IFERROR(VLOOKUP($AB45,'14_Biblioteca_Costos_v6'!$A$6:$M$20,11,FALSE()),"Editar")</f>
        <v>Placeholder / reemplazar</v>
      </c>
      <c r="AI45" s="1" t="str">
        <f>IFERROR(VLOOKUP($AA45,'15_Mapeo_Activos_v6'!$A$6:$P$161,16,FALSE()),"")</f>
        <v>Mapeo generado desde Formato_Solicitud_datos_H2_TRONCAL ORIENTAL; editar Family ID, cantidad o factor local si se cargan cotizaciones reales.</v>
      </c>
    </row>
    <row r="46" spans="1:35" ht="20" customHeight="1" x14ac:dyDescent="0.15">
      <c r="A46" s="1" t="str">
        <f>'05_Categorias_x_Activo'!A8</f>
        <v>Gasoducto Troncal Oriental</v>
      </c>
      <c r="B46" s="1" t="str">
        <f>'05_Categorias_x_Activo'!B8</f>
        <v>Gasoducto Oriente . Occidente</v>
      </c>
      <c r="C46" s="46">
        <f>SUMIFS('06_Activos'!$C$4:$C$29,'06_Activos'!$A$4:$A$29,A46,'06_Activos'!$B$4:$B$29,B46)</f>
        <v>147.45099999999999</v>
      </c>
      <c r="D46" s="1" t="str">
        <f>'05_Categorias_x_Activo'!C8</f>
        <v>Equipos e instrumentación</v>
      </c>
      <c r="E46" s="1" t="s">
        <v>821</v>
      </c>
      <c r="F46" s="18">
        <f>'05_Categorias_x_Activo'!J8</f>
        <v>0.64546875000000004</v>
      </c>
      <c r="G46" s="18">
        <f>'05_Categorias_x_Activo'!N8</f>
        <v>1.0935000000000001</v>
      </c>
      <c r="H46" s="18">
        <f>'05_Categorias_x_Activo'!R8</f>
        <v>1.7389687500000002</v>
      </c>
      <c r="I46" s="1" t="str">
        <f>'05_Categorias_x_Activo'!V8</f>
        <v>Retrofit / upgrade</v>
      </c>
      <c r="J46" s="1" t="str">
        <f t="shared" si="2"/>
        <v>pto_equipo</v>
      </c>
      <c r="K46" s="18">
        <f t="shared" si="3"/>
        <v>8</v>
      </c>
      <c r="L46" s="49">
        <f t="shared" si="4"/>
        <v>45000</v>
      </c>
      <c r="M46" s="47">
        <f t="shared" si="5"/>
        <v>1</v>
      </c>
      <c r="N46" s="49">
        <f t="shared" si="6"/>
        <v>360000</v>
      </c>
      <c r="O46" s="49">
        <f t="shared" si="7"/>
        <v>47239.200000000004</v>
      </c>
      <c r="P46" s="49">
        <f t="shared" si="8"/>
        <v>407239.2</v>
      </c>
      <c r="Q46" s="49">
        <f t="shared" si="9"/>
        <v>521266.17600000004</v>
      </c>
      <c r="R46" s="49">
        <f t="shared" si="10"/>
        <v>6000</v>
      </c>
      <c r="S46" s="47">
        <f t="shared" si="11"/>
        <v>0.5</v>
      </c>
      <c r="T46" s="49">
        <f t="shared" si="12"/>
        <v>24000</v>
      </c>
      <c r="U46" s="49">
        <f t="shared" si="13"/>
        <v>2099.5200000000004</v>
      </c>
      <c r="V46" s="49">
        <f t="shared" si="14"/>
        <v>26099.52</v>
      </c>
      <c r="W46" s="1" t="str">
        <f>'05_Categorias_x_Activo'!Y8</f>
        <v>Muy alto potencial: medición, regulación y cromatografía</v>
      </c>
      <c r="X46" s="1" t="str">
        <f>'05_Categorias_x_Activo'!Z8</f>
        <v>Calibración, verificación y control operativo</v>
      </c>
      <c r="Y46" s="1" t="str">
        <f>'05_Categorias_x_Activo'!X8</f>
        <v>Estaciones, medidores y cromatógrafo H2</v>
      </c>
      <c r="Z46" s="1" t="str">
        <f t="shared" si="15"/>
        <v>Cerrar brecha antes de subir de clase de estimación; Mapeo generado desde Formato_Solicitud_datos_H2_TRONCAL ORIENTAL; editar Family ID, cantidad o factor local si se cargan cotizaciones reales.</v>
      </c>
      <c r="AA46" s="1" t="str">
        <f t="shared" si="16"/>
        <v>Gasoducto Troncal Oriental|Gasoducto Oriente . Occidente|Equipos e instrumentación</v>
      </c>
      <c r="AB46" s="1" t="str">
        <f>IFERROR(VLOOKUP($AA46,'15_Mapeo_Activos_v6'!$A$6:$P$161,10,FALSE()),"SIN_MAPEO")</f>
        <v>EQUIPOS_LINEA_PTO</v>
      </c>
      <c r="AC46" s="1" t="str">
        <f>IFERROR(VLOOKUP($AA46,'15_Mapeo_Activos_v6'!$A$6:$P$161,11,FALSE()),"activo")</f>
        <v>pto_equipo</v>
      </c>
      <c r="AD46" s="18">
        <f>IFERROR(VLOOKUP($AA46,'15_Mapeo_Activos_v6'!$A$6:$P$161,14,FALSE()),$B$11)</f>
        <v>8</v>
      </c>
      <c r="AE46" s="18">
        <f>IFERROR(VLOOKUP($AA46,'15_Mapeo_Activos_v6'!$A$6:$P$161,13,FALSE()),1)</f>
        <v>1</v>
      </c>
      <c r="AF46" s="18">
        <f>IF($B$13="LOW",VLOOKUP($AB46,'14_Biblioteca_Costos_v6'!$A$6:$M$20,5,FALSE()),IF($B$13="HIGH",VLOOKUP($AB46,'14_Biblioteca_Costos_v6'!$A$6:$M$20,7,FALSE()),VLOOKUP($AB46,'14_Biblioteca_Costos_v6'!$A$6:$M$20,6,FALSE())))</f>
        <v>45000</v>
      </c>
      <c r="AG46" s="18">
        <f>IF($B$13="LOW",VLOOKUP($AB46,'14_Biblioteca_Costos_v6'!$A$6:$M$20,8,FALSE()),IF($B$13="HIGH",VLOOKUP($AB46,'14_Biblioteca_Costos_v6'!$A$6:$M$20,10,FALSE()),VLOOKUP($AB46,'14_Biblioteca_Costos_v6'!$A$6:$M$20,9,FALSE())))</f>
        <v>6000</v>
      </c>
      <c r="AH46" s="1" t="str">
        <f>IFERROR(VLOOKUP($AB46,'14_Biblioteca_Costos_v6'!$A$6:$M$20,11,FALSE()),"Editar")</f>
        <v>Placeholder / reemplazar</v>
      </c>
      <c r="AI46" s="1" t="str">
        <f>IFERROR(VLOOKUP($AA46,'15_Mapeo_Activos_v6'!$A$6:$P$161,16,FALSE()),"")</f>
        <v>Mapeo generado desde Formato_Solicitud_datos_H2_TRONCAL ORIENTAL; editar Family ID, cantidad o factor local si se cargan cotizaciones reales.</v>
      </c>
    </row>
    <row r="47" spans="1:35" ht="20" customHeight="1" x14ac:dyDescent="0.15">
      <c r="A47" s="1" t="str">
        <f>'05_Categorias_x_Activo'!A9</f>
        <v>Gasoducto Troncal Oriental</v>
      </c>
      <c r="B47" s="1" t="str">
        <f>'05_Categorias_x_Activo'!B9</f>
        <v>Gasoducto Oriente . Occidente</v>
      </c>
      <c r="C47" s="46">
        <f>SUMIFS('06_Activos'!$C$4:$C$29,'06_Activos'!$A$4:$A$29,A47,'06_Activos'!$B$4:$B$29,B47)</f>
        <v>147.45099999999999</v>
      </c>
      <c r="D47" s="1" t="str">
        <f>'05_Categorias_x_Activo'!C9</f>
        <v>Uso final / regulación / seguridad</v>
      </c>
      <c r="E47" s="1" t="s">
        <v>818</v>
      </c>
      <c r="F47" s="18">
        <f>'05_Categorias_x_Activo'!G9</f>
        <v>3.7499999999999999E-2</v>
      </c>
      <c r="G47" s="18">
        <f>'05_Categorias_x_Activo'!K9</f>
        <v>0.18750000000000003</v>
      </c>
      <c r="H47" s="18">
        <f>'05_Categorias_x_Activo'!O9</f>
        <v>0.22500000000000003</v>
      </c>
      <c r="I47" s="1" t="str">
        <f>'05_Categorias_x_Activo'!S9</f>
        <v>Reuso / inspección básica</v>
      </c>
      <c r="J47" s="1" t="str">
        <f t="shared" si="2"/>
        <v>activo</v>
      </c>
      <c r="K47" s="18">
        <f t="shared" si="3"/>
        <v>1</v>
      </c>
      <c r="L47" s="49">
        <f t="shared" si="4"/>
        <v>75000</v>
      </c>
      <c r="M47" s="47">
        <f t="shared" si="5"/>
        <v>0.25</v>
      </c>
      <c r="N47" s="49">
        <f t="shared" si="6"/>
        <v>18750</v>
      </c>
      <c r="O47" s="49">
        <f t="shared" si="7"/>
        <v>421.87500000000006</v>
      </c>
      <c r="P47" s="49">
        <f t="shared" si="8"/>
        <v>19171.875</v>
      </c>
      <c r="Q47" s="49">
        <f t="shared" si="9"/>
        <v>24540</v>
      </c>
      <c r="R47" s="49">
        <f t="shared" si="10"/>
        <v>12000</v>
      </c>
      <c r="S47" s="47">
        <f t="shared" si="11"/>
        <v>0.1</v>
      </c>
      <c r="T47" s="49">
        <f t="shared" si="12"/>
        <v>1200</v>
      </c>
      <c r="U47" s="49">
        <f t="shared" si="13"/>
        <v>18.000000000000004</v>
      </c>
      <c r="V47" s="49">
        <f t="shared" si="14"/>
        <v>1218</v>
      </c>
      <c r="W47" s="1" t="str">
        <f>'05_Categorias_x_Activo'!Y9</f>
        <v>Puede requerir segregación o tratamiento adicional</v>
      </c>
      <c r="X47" s="1" t="str">
        <f>'05_Categorias_x_Activo'!Z9</f>
        <v>Seguimiento contractual y de calidad</v>
      </c>
      <c r="Y47" s="1" t="str">
        <f>'05_Categorias_x_Activo'!X9</f>
        <v>Restricciones de usuarios finales / calidad de gas</v>
      </c>
      <c r="Z47" s="1" t="str">
        <f t="shared" si="15"/>
        <v>Cerrar brecha antes de subir de clase de estimación; Mapeo generado desde Formato_Solicitud_datos_H2_TRONCAL ORIENTAL; editar Family ID, cantidad o factor local si se cargan cotizaciones reales.</v>
      </c>
      <c r="AA47" s="1" t="str">
        <f t="shared" si="16"/>
        <v>Gasoducto Troncal Oriental|Gasoducto Oriente . Occidente|Uso final / regulación / seguridad</v>
      </c>
      <c r="AB47" s="1" t="str">
        <f>IFERROR(VLOOKUP($AA47,'15_Mapeo_Activos_v6'!$A$6:$P$161,10,FALSE()),"SIN_MAPEO")</f>
        <v>REG_SEG_ACTIVO</v>
      </c>
      <c r="AC47" s="1" t="str">
        <f>IFERROR(VLOOKUP($AA47,'15_Mapeo_Activos_v6'!$A$6:$P$161,11,FALSE()),"activo")</f>
        <v>activo</v>
      </c>
      <c r="AD47" s="18">
        <f>IFERROR(VLOOKUP($AA47,'15_Mapeo_Activos_v6'!$A$6:$P$161,14,FALSE()),$B$11)</f>
        <v>1</v>
      </c>
      <c r="AE47" s="18">
        <f>IFERROR(VLOOKUP($AA47,'15_Mapeo_Activos_v6'!$A$6:$P$161,13,FALSE()),1)</f>
        <v>1</v>
      </c>
      <c r="AF47" s="18">
        <f>IF($B$13="LOW",VLOOKUP($AB47,'14_Biblioteca_Costos_v6'!$A$6:$M$20,5,FALSE()),IF($B$13="HIGH",VLOOKUP($AB47,'14_Biblioteca_Costos_v6'!$A$6:$M$20,7,FALSE()),VLOOKUP($AB47,'14_Biblioteca_Costos_v6'!$A$6:$M$20,6,FALSE())))</f>
        <v>75000</v>
      </c>
      <c r="AG47" s="18">
        <f>IF($B$13="LOW",VLOOKUP($AB47,'14_Biblioteca_Costos_v6'!$A$6:$M$20,8,FALSE()),IF($B$13="HIGH",VLOOKUP($AB47,'14_Biblioteca_Costos_v6'!$A$6:$M$20,10,FALSE()),VLOOKUP($AB47,'14_Biblioteca_Costos_v6'!$A$6:$M$20,9,FALSE())))</f>
        <v>12000</v>
      </c>
      <c r="AH47" s="1" t="str">
        <f>IFERROR(VLOOKUP($AB47,'14_Biblioteca_Costos_v6'!$A$6:$M$20,11,FALSE()),"Editar")</f>
        <v>Placeholder / reemplazar</v>
      </c>
      <c r="AI47" s="1" t="str">
        <f>IFERROR(VLOOKUP($AA47,'15_Mapeo_Activos_v6'!$A$6:$P$161,16,FALSE()),"")</f>
        <v>Mapeo generado desde Formato_Solicitud_datos_H2_TRONCAL ORIENTAL; editar Family ID, cantidad o factor local si se cargan cotizaciones reales.</v>
      </c>
    </row>
    <row r="48" spans="1:35" ht="20" customHeight="1" x14ac:dyDescent="0.15">
      <c r="A48" s="1" t="str">
        <f>'05_Categorias_x_Activo'!A9</f>
        <v>Gasoducto Troncal Oriental</v>
      </c>
      <c r="B48" s="1" t="str">
        <f>'05_Categorias_x_Activo'!B9</f>
        <v>Gasoducto Oriente . Occidente</v>
      </c>
      <c r="C48" s="46">
        <f>SUMIFS('06_Activos'!$C$4:$C$29,'06_Activos'!$A$4:$A$29,A48,'06_Activos'!$B$4:$B$29,B48)</f>
        <v>147.45099999999999</v>
      </c>
      <c r="D48" s="1" t="str">
        <f>'05_Categorias_x_Activo'!C9</f>
        <v>Uso final / regulación / seguridad</v>
      </c>
      <c r="E48" s="1" t="s">
        <v>819</v>
      </c>
      <c r="F48" s="18">
        <f>'05_Categorias_x_Activo'!H9</f>
        <v>4.1250000000000002E-2</v>
      </c>
      <c r="G48" s="18">
        <f>'05_Categorias_x_Activo'!L9</f>
        <v>0.20625000000000004</v>
      </c>
      <c r="H48" s="18">
        <f>'05_Categorias_x_Activo'!P9</f>
        <v>0.24750000000000005</v>
      </c>
      <c r="I48" s="1" t="str">
        <f>'05_Categorias_x_Activo'!T9</f>
        <v>Reuso / inspección básica</v>
      </c>
      <c r="J48" s="1" t="str">
        <f t="shared" si="2"/>
        <v>activo</v>
      </c>
      <c r="K48" s="18">
        <f t="shared" si="3"/>
        <v>1</v>
      </c>
      <c r="L48" s="49">
        <f t="shared" si="4"/>
        <v>75000</v>
      </c>
      <c r="M48" s="47">
        <f t="shared" si="5"/>
        <v>0.25</v>
      </c>
      <c r="N48" s="49">
        <f t="shared" si="6"/>
        <v>18750</v>
      </c>
      <c r="O48" s="49">
        <f t="shared" si="7"/>
        <v>464.06250000000011</v>
      </c>
      <c r="P48" s="49">
        <f t="shared" si="8"/>
        <v>19214.0625</v>
      </c>
      <c r="Q48" s="49">
        <f t="shared" si="9"/>
        <v>24594</v>
      </c>
      <c r="R48" s="49">
        <f t="shared" si="10"/>
        <v>12000</v>
      </c>
      <c r="S48" s="47">
        <f t="shared" si="11"/>
        <v>0.1</v>
      </c>
      <c r="T48" s="49">
        <f t="shared" si="12"/>
        <v>1200</v>
      </c>
      <c r="U48" s="49">
        <f t="shared" si="13"/>
        <v>19.800000000000004</v>
      </c>
      <c r="V48" s="49">
        <f t="shared" si="14"/>
        <v>1219.8</v>
      </c>
      <c r="W48" s="1" t="str">
        <f>'05_Categorias_x_Activo'!Y9</f>
        <v>Puede requerir segregación o tratamiento adicional</v>
      </c>
      <c r="X48" s="1" t="str">
        <f>'05_Categorias_x_Activo'!Z9</f>
        <v>Seguimiento contractual y de calidad</v>
      </c>
      <c r="Y48" s="1" t="str">
        <f>'05_Categorias_x_Activo'!X9</f>
        <v>Restricciones de usuarios finales / calidad de gas</v>
      </c>
      <c r="Z48" s="1" t="str">
        <f t="shared" si="15"/>
        <v>Cerrar brecha antes de subir de clase de estimación; Mapeo generado desde Formato_Solicitud_datos_H2_TRONCAL ORIENTAL; editar Family ID, cantidad o factor local si se cargan cotizaciones reales.</v>
      </c>
      <c r="AA48" s="1" t="str">
        <f t="shared" si="16"/>
        <v>Gasoducto Troncal Oriental|Gasoducto Oriente . Occidente|Uso final / regulación / seguridad</v>
      </c>
      <c r="AB48" s="1" t="str">
        <f>IFERROR(VLOOKUP($AA48,'15_Mapeo_Activos_v6'!$A$6:$P$161,10,FALSE()),"SIN_MAPEO")</f>
        <v>REG_SEG_ACTIVO</v>
      </c>
      <c r="AC48" s="1" t="str">
        <f>IFERROR(VLOOKUP($AA48,'15_Mapeo_Activos_v6'!$A$6:$P$161,11,FALSE()),"activo")</f>
        <v>activo</v>
      </c>
      <c r="AD48" s="18">
        <f>IFERROR(VLOOKUP($AA48,'15_Mapeo_Activos_v6'!$A$6:$P$161,14,FALSE()),$B$11)</f>
        <v>1</v>
      </c>
      <c r="AE48" s="18">
        <f>IFERROR(VLOOKUP($AA48,'15_Mapeo_Activos_v6'!$A$6:$P$161,13,FALSE()),1)</f>
        <v>1</v>
      </c>
      <c r="AF48" s="18">
        <f>IF($B$13="LOW",VLOOKUP($AB48,'14_Biblioteca_Costos_v6'!$A$6:$M$20,5,FALSE()),IF($B$13="HIGH",VLOOKUP($AB48,'14_Biblioteca_Costos_v6'!$A$6:$M$20,7,FALSE()),VLOOKUP($AB48,'14_Biblioteca_Costos_v6'!$A$6:$M$20,6,FALSE())))</f>
        <v>75000</v>
      </c>
      <c r="AG48" s="18">
        <f>IF($B$13="LOW",VLOOKUP($AB48,'14_Biblioteca_Costos_v6'!$A$6:$M$20,8,FALSE()),IF($B$13="HIGH",VLOOKUP($AB48,'14_Biblioteca_Costos_v6'!$A$6:$M$20,10,FALSE()),VLOOKUP($AB48,'14_Biblioteca_Costos_v6'!$A$6:$M$20,9,FALSE())))</f>
        <v>12000</v>
      </c>
      <c r="AH48" s="1" t="str">
        <f>IFERROR(VLOOKUP($AB48,'14_Biblioteca_Costos_v6'!$A$6:$M$20,11,FALSE()),"Editar")</f>
        <v>Placeholder / reemplazar</v>
      </c>
      <c r="AI48" s="1" t="str">
        <f>IFERROR(VLOOKUP($AA48,'15_Mapeo_Activos_v6'!$A$6:$P$161,16,FALSE()),"")</f>
        <v>Mapeo generado desde Formato_Solicitud_datos_H2_TRONCAL ORIENTAL; editar Family ID, cantidad o factor local si se cargan cotizaciones reales.</v>
      </c>
    </row>
    <row r="49" spans="1:35" ht="20" customHeight="1" x14ac:dyDescent="0.15">
      <c r="A49" s="1" t="str">
        <f>'05_Categorias_x_Activo'!A9</f>
        <v>Gasoducto Troncal Oriental</v>
      </c>
      <c r="B49" s="1" t="str">
        <f>'05_Categorias_x_Activo'!B9</f>
        <v>Gasoducto Oriente . Occidente</v>
      </c>
      <c r="C49" s="46">
        <f>SUMIFS('06_Activos'!$C$4:$C$29,'06_Activos'!$A$4:$A$29,A49,'06_Activos'!$B$4:$B$29,B49)</f>
        <v>147.45099999999999</v>
      </c>
      <c r="D49" s="1" t="str">
        <f>'05_Categorias_x_Activo'!C9</f>
        <v>Uso final / regulación / seguridad</v>
      </c>
      <c r="E49" s="1" t="s">
        <v>820</v>
      </c>
      <c r="F49" s="18">
        <f>'05_Categorias_x_Activo'!I9</f>
        <v>5.0625000000000003E-2</v>
      </c>
      <c r="G49" s="18">
        <f>'05_Categorias_x_Activo'!M9</f>
        <v>0.25312500000000004</v>
      </c>
      <c r="H49" s="18">
        <f>'05_Categorias_x_Activo'!Q9</f>
        <v>0.30375000000000008</v>
      </c>
      <c r="I49" s="1" t="str">
        <f>'05_Categorias_x_Activo'!U9</f>
        <v>Reuso / inspección básica</v>
      </c>
      <c r="J49" s="1" t="str">
        <f t="shared" si="2"/>
        <v>activo</v>
      </c>
      <c r="K49" s="18">
        <f t="shared" si="3"/>
        <v>1</v>
      </c>
      <c r="L49" s="49">
        <f t="shared" si="4"/>
        <v>75000</v>
      </c>
      <c r="M49" s="47">
        <f t="shared" si="5"/>
        <v>0.25</v>
      </c>
      <c r="N49" s="49">
        <f t="shared" si="6"/>
        <v>18750</v>
      </c>
      <c r="O49" s="49">
        <f t="shared" si="7"/>
        <v>569.53125000000011</v>
      </c>
      <c r="P49" s="49">
        <f t="shared" si="8"/>
        <v>19319.53125</v>
      </c>
      <c r="Q49" s="49">
        <f t="shared" si="9"/>
        <v>24729</v>
      </c>
      <c r="R49" s="49">
        <f t="shared" si="10"/>
        <v>12000</v>
      </c>
      <c r="S49" s="47">
        <f t="shared" si="11"/>
        <v>0.1</v>
      </c>
      <c r="T49" s="49">
        <f t="shared" si="12"/>
        <v>1200</v>
      </c>
      <c r="U49" s="49">
        <f t="shared" si="13"/>
        <v>24.300000000000004</v>
      </c>
      <c r="V49" s="49">
        <f t="shared" si="14"/>
        <v>1224.3</v>
      </c>
      <c r="W49" s="1" t="str">
        <f>'05_Categorias_x_Activo'!Y9</f>
        <v>Puede requerir segregación o tratamiento adicional</v>
      </c>
      <c r="X49" s="1" t="str">
        <f>'05_Categorias_x_Activo'!Z9</f>
        <v>Seguimiento contractual y de calidad</v>
      </c>
      <c r="Y49" s="1" t="str">
        <f>'05_Categorias_x_Activo'!X9</f>
        <v>Restricciones de usuarios finales / calidad de gas</v>
      </c>
      <c r="Z49" s="1" t="str">
        <f t="shared" si="15"/>
        <v>Cerrar brecha antes de subir de clase de estimación; Mapeo generado desde Formato_Solicitud_datos_H2_TRONCAL ORIENTAL; editar Family ID, cantidad o factor local si se cargan cotizaciones reales.</v>
      </c>
      <c r="AA49" s="1" t="str">
        <f t="shared" si="16"/>
        <v>Gasoducto Troncal Oriental|Gasoducto Oriente . Occidente|Uso final / regulación / seguridad</v>
      </c>
      <c r="AB49" s="1" t="str">
        <f>IFERROR(VLOOKUP($AA49,'15_Mapeo_Activos_v6'!$A$6:$P$161,10,FALSE()),"SIN_MAPEO")</f>
        <v>REG_SEG_ACTIVO</v>
      </c>
      <c r="AC49" s="1" t="str">
        <f>IFERROR(VLOOKUP($AA49,'15_Mapeo_Activos_v6'!$A$6:$P$161,11,FALSE()),"activo")</f>
        <v>activo</v>
      </c>
      <c r="AD49" s="18">
        <f>IFERROR(VLOOKUP($AA49,'15_Mapeo_Activos_v6'!$A$6:$P$161,14,FALSE()),$B$11)</f>
        <v>1</v>
      </c>
      <c r="AE49" s="18">
        <f>IFERROR(VLOOKUP($AA49,'15_Mapeo_Activos_v6'!$A$6:$P$161,13,FALSE()),1)</f>
        <v>1</v>
      </c>
      <c r="AF49" s="18">
        <f>IF($B$13="LOW",VLOOKUP($AB49,'14_Biblioteca_Costos_v6'!$A$6:$M$20,5,FALSE()),IF($B$13="HIGH",VLOOKUP($AB49,'14_Biblioteca_Costos_v6'!$A$6:$M$20,7,FALSE()),VLOOKUP($AB49,'14_Biblioteca_Costos_v6'!$A$6:$M$20,6,FALSE())))</f>
        <v>75000</v>
      </c>
      <c r="AG49" s="18">
        <f>IF($B$13="LOW",VLOOKUP($AB49,'14_Biblioteca_Costos_v6'!$A$6:$M$20,8,FALSE()),IF($B$13="HIGH",VLOOKUP($AB49,'14_Biblioteca_Costos_v6'!$A$6:$M$20,10,FALSE()),VLOOKUP($AB49,'14_Biblioteca_Costos_v6'!$A$6:$M$20,9,FALSE())))</f>
        <v>12000</v>
      </c>
      <c r="AH49" s="1" t="str">
        <f>IFERROR(VLOOKUP($AB49,'14_Biblioteca_Costos_v6'!$A$6:$M$20,11,FALSE()),"Editar")</f>
        <v>Placeholder / reemplazar</v>
      </c>
      <c r="AI49" s="1" t="str">
        <f>IFERROR(VLOOKUP($AA49,'15_Mapeo_Activos_v6'!$A$6:$P$161,16,FALSE()),"")</f>
        <v>Mapeo generado desde Formato_Solicitud_datos_H2_TRONCAL ORIENTAL; editar Family ID, cantidad o factor local si se cargan cotizaciones reales.</v>
      </c>
    </row>
    <row r="50" spans="1:35" ht="20" customHeight="1" x14ac:dyDescent="0.15">
      <c r="A50" s="1" t="str">
        <f>'05_Categorias_x_Activo'!A9</f>
        <v>Gasoducto Troncal Oriental</v>
      </c>
      <c r="B50" s="1" t="str">
        <f>'05_Categorias_x_Activo'!B9</f>
        <v>Gasoducto Oriente . Occidente</v>
      </c>
      <c r="C50" s="46">
        <f>SUMIFS('06_Activos'!$C$4:$C$29,'06_Activos'!$A$4:$A$29,A50,'06_Activos'!$B$4:$B$29,B50)</f>
        <v>147.45099999999999</v>
      </c>
      <c r="D50" s="1" t="str">
        <f>'05_Categorias_x_Activo'!C9</f>
        <v>Uso final / regulación / seguridad</v>
      </c>
      <c r="E50" s="1" t="s">
        <v>821</v>
      </c>
      <c r="F50" s="18">
        <f>'05_Categorias_x_Activo'!J9</f>
        <v>6.3750000000000001E-2</v>
      </c>
      <c r="G50" s="18">
        <f>'05_Categorias_x_Activo'!N9</f>
        <v>0.31875000000000003</v>
      </c>
      <c r="H50" s="18">
        <f>'05_Categorias_x_Activo'!R9</f>
        <v>0.38250000000000006</v>
      </c>
      <c r="I50" s="1" t="str">
        <f>'05_Categorias_x_Activo'!V9</f>
        <v>Reuso / inspección básica</v>
      </c>
      <c r="J50" s="1" t="str">
        <f t="shared" si="2"/>
        <v>activo</v>
      </c>
      <c r="K50" s="18">
        <f t="shared" si="3"/>
        <v>1</v>
      </c>
      <c r="L50" s="49">
        <f t="shared" si="4"/>
        <v>75000</v>
      </c>
      <c r="M50" s="47">
        <f t="shared" si="5"/>
        <v>0.25</v>
      </c>
      <c r="N50" s="49">
        <f t="shared" si="6"/>
        <v>18750</v>
      </c>
      <c r="O50" s="49">
        <f t="shared" si="7"/>
        <v>717.18750000000011</v>
      </c>
      <c r="P50" s="49">
        <f t="shared" si="8"/>
        <v>19467.1875</v>
      </c>
      <c r="Q50" s="49">
        <f t="shared" si="9"/>
        <v>24918</v>
      </c>
      <c r="R50" s="49">
        <f t="shared" si="10"/>
        <v>12000</v>
      </c>
      <c r="S50" s="47">
        <f t="shared" si="11"/>
        <v>0.1</v>
      </c>
      <c r="T50" s="49">
        <f t="shared" si="12"/>
        <v>1200</v>
      </c>
      <c r="U50" s="49">
        <f t="shared" si="13"/>
        <v>30.6</v>
      </c>
      <c r="V50" s="49">
        <f t="shared" si="14"/>
        <v>1230.5999999999999</v>
      </c>
      <c r="W50" s="1" t="str">
        <f>'05_Categorias_x_Activo'!Y9</f>
        <v>Puede requerir segregación o tratamiento adicional</v>
      </c>
      <c r="X50" s="1" t="str">
        <f>'05_Categorias_x_Activo'!Z9</f>
        <v>Seguimiento contractual y de calidad</v>
      </c>
      <c r="Y50" s="1" t="str">
        <f>'05_Categorias_x_Activo'!X9</f>
        <v>Restricciones de usuarios finales / calidad de gas</v>
      </c>
      <c r="Z50" s="1" t="str">
        <f t="shared" si="15"/>
        <v>Cerrar brecha antes de subir de clase de estimación; Mapeo generado desde Formato_Solicitud_datos_H2_TRONCAL ORIENTAL; editar Family ID, cantidad o factor local si se cargan cotizaciones reales.</v>
      </c>
      <c r="AA50" s="1" t="str">
        <f t="shared" si="16"/>
        <v>Gasoducto Troncal Oriental|Gasoducto Oriente . Occidente|Uso final / regulación / seguridad</v>
      </c>
      <c r="AB50" s="1" t="str">
        <f>IFERROR(VLOOKUP($AA50,'15_Mapeo_Activos_v6'!$A$6:$P$161,10,FALSE()),"SIN_MAPEO")</f>
        <v>REG_SEG_ACTIVO</v>
      </c>
      <c r="AC50" s="1" t="str">
        <f>IFERROR(VLOOKUP($AA50,'15_Mapeo_Activos_v6'!$A$6:$P$161,11,FALSE()),"activo")</f>
        <v>activo</v>
      </c>
      <c r="AD50" s="18">
        <f>IFERROR(VLOOKUP($AA50,'15_Mapeo_Activos_v6'!$A$6:$P$161,14,FALSE()),$B$11)</f>
        <v>1</v>
      </c>
      <c r="AE50" s="18">
        <f>IFERROR(VLOOKUP($AA50,'15_Mapeo_Activos_v6'!$A$6:$P$161,13,FALSE()),1)</f>
        <v>1</v>
      </c>
      <c r="AF50" s="18">
        <f>IF($B$13="LOW",VLOOKUP($AB50,'14_Biblioteca_Costos_v6'!$A$6:$M$20,5,FALSE()),IF($B$13="HIGH",VLOOKUP($AB50,'14_Biblioteca_Costos_v6'!$A$6:$M$20,7,FALSE()),VLOOKUP($AB50,'14_Biblioteca_Costos_v6'!$A$6:$M$20,6,FALSE())))</f>
        <v>75000</v>
      </c>
      <c r="AG50" s="18">
        <f>IF($B$13="LOW",VLOOKUP($AB50,'14_Biblioteca_Costos_v6'!$A$6:$M$20,8,FALSE()),IF($B$13="HIGH",VLOOKUP($AB50,'14_Biblioteca_Costos_v6'!$A$6:$M$20,10,FALSE()),VLOOKUP($AB50,'14_Biblioteca_Costos_v6'!$A$6:$M$20,9,FALSE())))</f>
        <v>12000</v>
      </c>
      <c r="AH50" s="1" t="str">
        <f>IFERROR(VLOOKUP($AB50,'14_Biblioteca_Costos_v6'!$A$6:$M$20,11,FALSE()),"Editar")</f>
        <v>Placeholder / reemplazar</v>
      </c>
      <c r="AI50" s="1" t="str">
        <f>IFERROR(VLOOKUP($AA50,'15_Mapeo_Activos_v6'!$A$6:$P$161,16,FALSE()),"")</f>
        <v>Mapeo generado desde Formato_Solicitud_datos_H2_TRONCAL ORIENTAL; editar Family ID, cantidad o factor local si se cargan cotizaciones reales.</v>
      </c>
    </row>
    <row r="51" spans="1:35" ht="20" customHeight="1" x14ac:dyDescent="0.15">
      <c r="A51" s="1"/>
      <c r="B51" s="1"/>
      <c r="C51" s="46"/>
      <c r="D51" s="1"/>
      <c r="E51" s="1"/>
      <c r="F51" s="18"/>
      <c r="G51" s="18"/>
      <c r="H51" s="18"/>
      <c r="I51" s="1"/>
      <c r="J51" s="1"/>
      <c r="K51" s="18"/>
      <c r="L51" s="49"/>
      <c r="M51" s="47"/>
      <c r="N51" s="49"/>
      <c r="O51" s="49"/>
      <c r="P51" s="49"/>
      <c r="Q51" s="49"/>
      <c r="R51" s="49"/>
      <c r="S51" s="47"/>
      <c r="T51" s="49"/>
      <c r="U51" s="49"/>
      <c r="V51" s="49"/>
      <c r="W51" s="1"/>
      <c r="X51" s="1"/>
      <c r="Y51" s="1"/>
      <c r="Z51" s="1"/>
      <c r="AA51" s="1"/>
      <c r="AB51" s="1"/>
      <c r="AC51" s="1"/>
      <c r="AD51" s="18"/>
      <c r="AE51" s="18"/>
      <c r="AF51" s="18"/>
      <c r="AG51" s="18"/>
      <c r="AH51" s="1"/>
      <c r="AI51" s="1"/>
    </row>
    <row r="52" spans="1:35" ht="20" customHeight="1" x14ac:dyDescent="0.15">
      <c r="A52" s="1"/>
      <c r="B52" s="1"/>
      <c r="C52" s="46"/>
      <c r="D52" s="1"/>
      <c r="E52" s="1"/>
      <c r="F52" s="18"/>
      <c r="G52" s="18"/>
      <c r="H52" s="18"/>
      <c r="I52" s="1"/>
      <c r="J52" s="1"/>
      <c r="K52" s="18"/>
      <c r="L52" s="49"/>
      <c r="M52" s="47"/>
      <c r="N52" s="49"/>
      <c r="O52" s="49"/>
      <c r="P52" s="49"/>
      <c r="Q52" s="49"/>
      <c r="R52" s="49"/>
      <c r="S52" s="47"/>
      <c r="T52" s="49"/>
      <c r="U52" s="49"/>
      <c r="V52" s="49"/>
      <c r="W52" s="1"/>
      <c r="X52" s="1"/>
      <c r="Y52" s="1"/>
      <c r="Z52" s="1"/>
      <c r="AA52" s="1"/>
      <c r="AB52" s="1"/>
      <c r="AC52" s="1"/>
      <c r="AD52" s="18"/>
      <c r="AE52" s="18"/>
      <c r="AF52" s="18"/>
      <c r="AG52" s="18"/>
      <c r="AH52" s="1"/>
      <c r="AI52" s="1"/>
    </row>
    <row r="53" spans="1:35" ht="20" customHeight="1" x14ac:dyDescent="0.15">
      <c r="A53" s="1"/>
      <c r="B53" s="1"/>
      <c r="C53" s="46"/>
      <c r="D53" s="1"/>
      <c r="E53" s="1"/>
      <c r="F53" s="18"/>
      <c r="G53" s="18"/>
      <c r="H53" s="18"/>
      <c r="I53" s="1"/>
      <c r="J53" s="1"/>
      <c r="K53" s="18"/>
      <c r="L53" s="49"/>
      <c r="M53" s="47"/>
      <c r="N53" s="49"/>
      <c r="O53" s="49"/>
      <c r="P53" s="49"/>
      <c r="Q53" s="49"/>
      <c r="R53" s="49"/>
      <c r="S53" s="47"/>
      <c r="T53" s="49"/>
      <c r="U53" s="49"/>
      <c r="V53" s="49"/>
      <c r="W53" s="1"/>
      <c r="X53" s="1"/>
      <c r="Y53" s="1"/>
      <c r="Z53" s="1"/>
      <c r="AA53" s="1"/>
      <c r="AB53" s="1"/>
      <c r="AC53" s="1"/>
      <c r="AD53" s="18"/>
      <c r="AE53" s="18"/>
      <c r="AF53" s="18"/>
      <c r="AG53" s="18"/>
      <c r="AH53" s="1"/>
      <c r="AI53" s="1"/>
    </row>
    <row r="54" spans="1:35" ht="20" customHeight="1" x14ac:dyDescent="0.15">
      <c r="A54" s="1"/>
      <c r="B54" s="1"/>
      <c r="C54" s="46"/>
      <c r="D54" s="1"/>
      <c r="E54" s="1"/>
      <c r="F54" s="18"/>
      <c r="G54" s="18"/>
      <c r="H54" s="18"/>
      <c r="I54" s="1"/>
      <c r="J54" s="1"/>
      <c r="K54" s="18"/>
      <c r="L54" s="49"/>
      <c r="M54" s="47"/>
      <c r="N54" s="49"/>
      <c r="O54" s="49"/>
      <c r="P54" s="49"/>
      <c r="Q54" s="49"/>
      <c r="R54" s="49"/>
      <c r="S54" s="47"/>
      <c r="T54" s="49"/>
      <c r="U54" s="49"/>
      <c r="V54" s="49"/>
      <c r="W54" s="1"/>
      <c r="X54" s="1"/>
      <c r="Y54" s="1"/>
      <c r="Z54" s="1"/>
      <c r="AA54" s="1"/>
      <c r="AB54" s="1"/>
      <c r="AC54" s="1"/>
      <c r="AD54" s="18"/>
      <c r="AE54" s="18"/>
      <c r="AF54" s="18"/>
      <c r="AG54" s="18"/>
      <c r="AH54" s="1"/>
      <c r="AI54" s="1"/>
    </row>
    <row r="55" spans="1:35" ht="20" customHeight="1" x14ac:dyDescent="0.15">
      <c r="A55" s="1"/>
      <c r="B55" s="1"/>
      <c r="C55" s="46"/>
      <c r="D55" s="1"/>
      <c r="E55" s="1"/>
      <c r="F55" s="18"/>
      <c r="G55" s="18"/>
      <c r="H55" s="18"/>
      <c r="I55" s="1"/>
      <c r="J55" s="1"/>
      <c r="K55" s="18"/>
      <c r="L55" s="49"/>
      <c r="M55" s="47"/>
      <c r="N55" s="49"/>
      <c r="O55" s="49"/>
      <c r="P55" s="49"/>
      <c r="Q55" s="49"/>
      <c r="R55" s="49"/>
      <c r="S55" s="47"/>
      <c r="T55" s="49"/>
      <c r="U55" s="49"/>
      <c r="V55" s="49"/>
      <c r="W55" s="1"/>
      <c r="X55" s="1"/>
      <c r="Y55" s="1"/>
      <c r="Z55" s="1"/>
      <c r="AA55" s="1"/>
      <c r="AB55" s="1"/>
      <c r="AC55" s="1"/>
      <c r="AD55" s="18"/>
      <c r="AE55" s="18"/>
      <c r="AF55" s="18"/>
      <c r="AG55" s="18"/>
      <c r="AH55" s="1"/>
      <c r="AI55" s="1"/>
    </row>
    <row r="56" spans="1:35" ht="20" customHeight="1" x14ac:dyDescent="0.15">
      <c r="A56" s="1"/>
      <c r="B56" s="1"/>
      <c r="C56" s="46"/>
      <c r="D56" s="1"/>
      <c r="E56" s="1"/>
      <c r="F56" s="18"/>
      <c r="G56" s="18"/>
      <c r="H56" s="18"/>
      <c r="I56" s="1"/>
      <c r="J56" s="1"/>
      <c r="K56" s="18"/>
      <c r="L56" s="49"/>
      <c r="M56" s="47"/>
      <c r="N56" s="49"/>
      <c r="O56" s="49"/>
      <c r="P56" s="49"/>
      <c r="Q56" s="49"/>
      <c r="R56" s="49"/>
      <c r="S56" s="47"/>
      <c r="T56" s="49"/>
      <c r="U56" s="49"/>
      <c r="V56" s="49"/>
      <c r="W56" s="1"/>
      <c r="X56" s="1"/>
      <c r="Y56" s="1"/>
      <c r="Z56" s="1"/>
      <c r="AA56" s="1"/>
      <c r="AB56" s="1"/>
      <c r="AC56" s="1"/>
      <c r="AD56" s="18"/>
      <c r="AE56" s="18"/>
      <c r="AF56" s="18"/>
      <c r="AG56" s="18"/>
      <c r="AH56" s="1"/>
      <c r="AI56" s="1"/>
    </row>
    <row r="57" spans="1:35" ht="20" customHeight="1" x14ac:dyDescent="0.15">
      <c r="A57" s="1"/>
      <c r="B57" s="1"/>
      <c r="C57" s="46"/>
      <c r="D57" s="1"/>
      <c r="E57" s="1"/>
      <c r="F57" s="18"/>
      <c r="G57" s="18"/>
      <c r="H57" s="18"/>
      <c r="I57" s="1"/>
      <c r="J57" s="1"/>
      <c r="K57" s="18"/>
      <c r="L57" s="49"/>
      <c r="M57" s="47"/>
      <c r="N57" s="49"/>
      <c r="O57" s="49"/>
      <c r="P57" s="49"/>
      <c r="Q57" s="49"/>
      <c r="R57" s="49"/>
      <c r="S57" s="47"/>
      <c r="T57" s="49"/>
      <c r="U57" s="49"/>
      <c r="V57" s="49"/>
      <c r="W57" s="1"/>
      <c r="X57" s="1"/>
      <c r="Y57" s="1"/>
      <c r="Z57" s="1"/>
      <c r="AA57" s="1"/>
      <c r="AB57" s="1"/>
      <c r="AC57" s="1"/>
      <c r="AD57" s="18"/>
      <c r="AE57" s="18"/>
      <c r="AF57" s="18"/>
      <c r="AG57" s="18"/>
      <c r="AH57" s="1"/>
      <c r="AI57" s="1"/>
    </row>
    <row r="58" spans="1:35" ht="20" customHeight="1" x14ac:dyDescent="0.15">
      <c r="A58" s="1"/>
      <c r="B58" s="1"/>
      <c r="C58" s="46"/>
      <c r="D58" s="1"/>
      <c r="E58" s="1"/>
      <c r="F58" s="18"/>
      <c r="G58" s="18"/>
      <c r="H58" s="18"/>
      <c r="I58" s="1"/>
      <c r="J58" s="1"/>
      <c r="K58" s="18"/>
      <c r="L58" s="49"/>
      <c r="M58" s="47"/>
      <c r="N58" s="49"/>
      <c r="O58" s="49"/>
      <c r="P58" s="49"/>
      <c r="Q58" s="49"/>
      <c r="R58" s="49"/>
      <c r="S58" s="47"/>
      <c r="T58" s="49"/>
      <c r="U58" s="49"/>
      <c r="V58" s="49"/>
      <c r="W58" s="1"/>
      <c r="X58" s="1"/>
      <c r="Y58" s="1"/>
      <c r="Z58" s="1"/>
      <c r="AA58" s="1"/>
      <c r="AB58" s="1"/>
      <c r="AC58" s="1"/>
      <c r="AD58" s="18"/>
      <c r="AE58" s="18"/>
      <c r="AF58" s="18"/>
      <c r="AG58" s="18"/>
      <c r="AH58" s="1"/>
      <c r="AI58" s="1"/>
    </row>
    <row r="59" spans="1:35" ht="20" customHeight="1" x14ac:dyDescent="0.15">
      <c r="A59" s="1"/>
      <c r="B59" s="1"/>
      <c r="C59" s="46"/>
      <c r="D59" s="1"/>
      <c r="E59" s="1"/>
      <c r="F59" s="18"/>
      <c r="G59" s="18"/>
      <c r="H59" s="18"/>
      <c r="I59" s="1"/>
      <c r="J59" s="1"/>
      <c r="K59" s="18"/>
      <c r="L59" s="49"/>
      <c r="M59" s="47"/>
      <c r="N59" s="49"/>
      <c r="O59" s="49"/>
      <c r="P59" s="49"/>
      <c r="Q59" s="49"/>
      <c r="R59" s="49"/>
      <c r="S59" s="47"/>
      <c r="T59" s="49"/>
      <c r="U59" s="49"/>
      <c r="V59" s="49"/>
      <c r="W59" s="1"/>
      <c r="X59" s="1"/>
      <c r="Y59" s="1"/>
      <c r="Z59" s="1"/>
      <c r="AA59" s="1"/>
      <c r="AB59" s="1"/>
      <c r="AC59" s="1"/>
      <c r="AD59" s="18"/>
      <c r="AE59" s="18"/>
      <c r="AF59" s="18"/>
      <c r="AG59" s="18"/>
      <c r="AH59" s="1"/>
      <c r="AI59" s="1"/>
    </row>
    <row r="60" spans="1:35" ht="20" customHeight="1" x14ac:dyDescent="0.15">
      <c r="A60" s="1"/>
      <c r="B60" s="1"/>
      <c r="C60" s="46"/>
      <c r="D60" s="1"/>
      <c r="E60" s="1"/>
      <c r="F60" s="18"/>
      <c r="G60" s="18"/>
      <c r="H60" s="18"/>
      <c r="I60" s="1"/>
      <c r="J60" s="1"/>
      <c r="K60" s="18"/>
      <c r="L60" s="49"/>
      <c r="M60" s="47"/>
      <c r="N60" s="49"/>
      <c r="O60" s="49"/>
      <c r="P60" s="49"/>
      <c r="Q60" s="49"/>
      <c r="R60" s="49"/>
      <c r="S60" s="47"/>
      <c r="T60" s="49"/>
      <c r="U60" s="49"/>
      <c r="V60" s="49"/>
      <c r="W60" s="1"/>
      <c r="X60" s="1"/>
      <c r="Y60" s="1"/>
      <c r="Z60" s="1"/>
      <c r="AA60" s="1"/>
      <c r="AB60" s="1"/>
      <c r="AC60" s="1"/>
      <c r="AD60" s="18"/>
      <c r="AE60" s="18"/>
      <c r="AF60" s="18"/>
      <c r="AG60" s="18"/>
      <c r="AH60" s="1"/>
      <c r="AI60" s="1"/>
    </row>
    <row r="61" spans="1:35" ht="20" customHeight="1" x14ac:dyDescent="0.15">
      <c r="A61" s="1"/>
      <c r="B61" s="1"/>
      <c r="C61" s="46"/>
      <c r="D61" s="1"/>
      <c r="E61" s="1"/>
      <c r="F61" s="18"/>
      <c r="G61" s="18"/>
      <c r="H61" s="18"/>
      <c r="I61" s="1"/>
      <c r="J61" s="1"/>
      <c r="K61" s="18"/>
      <c r="L61" s="49"/>
      <c r="M61" s="47"/>
      <c r="N61" s="49"/>
      <c r="O61" s="49"/>
      <c r="P61" s="49"/>
      <c r="Q61" s="49"/>
      <c r="R61" s="49"/>
      <c r="S61" s="47"/>
      <c r="T61" s="49"/>
      <c r="U61" s="49"/>
      <c r="V61" s="49"/>
      <c r="W61" s="1"/>
      <c r="X61" s="1"/>
      <c r="Y61" s="1"/>
      <c r="Z61" s="1"/>
      <c r="AA61" s="1"/>
      <c r="AB61" s="1"/>
      <c r="AC61" s="1"/>
      <c r="AD61" s="18"/>
      <c r="AE61" s="18"/>
      <c r="AF61" s="18"/>
      <c r="AG61" s="18"/>
      <c r="AH61" s="1"/>
      <c r="AI61" s="1"/>
    </row>
    <row r="62" spans="1:35" ht="20" customHeight="1" x14ac:dyDescent="0.15">
      <c r="A62" s="1"/>
      <c r="B62" s="1"/>
      <c r="C62" s="46"/>
      <c r="D62" s="1"/>
      <c r="E62" s="1"/>
      <c r="F62" s="18"/>
      <c r="G62" s="18"/>
      <c r="H62" s="18"/>
      <c r="I62" s="1"/>
      <c r="J62" s="1"/>
      <c r="K62" s="18"/>
      <c r="L62" s="49"/>
      <c r="M62" s="47"/>
      <c r="N62" s="49"/>
      <c r="O62" s="49"/>
      <c r="P62" s="49"/>
      <c r="Q62" s="49"/>
      <c r="R62" s="49"/>
      <c r="S62" s="47"/>
      <c r="T62" s="49"/>
      <c r="U62" s="49"/>
      <c r="V62" s="49"/>
      <c r="W62" s="1"/>
      <c r="X62" s="1"/>
      <c r="Y62" s="1"/>
      <c r="Z62" s="1"/>
      <c r="AA62" s="1"/>
      <c r="AB62" s="1"/>
      <c r="AC62" s="1"/>
      <c r="AD62" s="18"/>
      <c r="AE62" s="18"/>
      <c r="AF62" s="18"/>
      <c r="AG62" s="18"/>
      <c r="AH62" s="1"/>
      <c r="AI62" s="1"/>
    </row>
    <row r="63" spans="1:35" ht="20" customHeight="1" x14ac:dyDescent="0.15">
      <c r="A63" s="1"/>
      <c r="B63" s="1"/>
      <c r="C63" s="46"/>
      <c r="D63" s="1"/>
      <c r="E63" s="1"/>
      <c r="F63" s="18"/>
      <c r="G63" s="18"/>
      <c r="H63" s="18"/>
      <c r="I63" s="1"/>
      <c r="J63" s="1"/>
      <c r="K63" s="18"/>
      <c r="L63" s="49"/>
      <c r="M63" s="47"/>
      <c r="N63" s="49"/>
      <c r="O63" s="49"/>
      <c r="P63" s="49"/>
      <c r="Q63" s="49"/>
      <c r="R63" s="49"/>
      <c r="S63" s="47"/>
      <c r="T63" s="49"/>
      <c r="U63" s="49"/>
      <c r="V63" s="49"/>
      <c r="W63" s="1"/>
      <c r="X63" s="1"/>
      <c r="Y63" s="1"/>
      <c r="Z63" s="1"/>
      <c r="AA63" s="1"/>
      <c r="AB63" s="1"/>
      <c r="AC63" s="1"/>
      <c r="AD63" s="18"/>
      <c r="AE63" s="18"/>
      <c r="AF63" s="18"/>
      <c r="AG63" s="18"/>
      <c r="AH63" s="1"/>
      <c r="AI63" s="1"/>
    </row>
    <row r="64" spans="1:35" ht="20" customHeight="1" x14ac:dyDescent="0.15">
      <c r="A64" s="1"/>
      <c r="B64" s="1"/>
      <c r="C64" s="46"/>
      <c r="D64" s="1"/>
      <c r="E64" s="1"/>
      <c r="F64" s="18"/>
      <c r="G64" s="18"/>
      <c r="H64" s="18"/>
      <c r="I64" s="1"/>
      <c r="J64" s="1"/>
      <c r="K64" s="18"/>
      <c r="L64" s="49"/>
      <c r="M64" s="47"/>
      <c r="N64" s="49"/>
      <c r="O64" s="49"/>
      <c r="P64" s="49"/>
      <c r="Q64" s="49"/>
      <c r="R64" s="49"/>
      <c r="S64" s="47"/>
      <c r="T64" s="49"/>
      <c r="U64" s="49"/>
      <c r="V64" s="49"/>
      <c r="W64" s="1"/>
      <c r="X64" s="1"/>
      <c r="Y64" s="1"/>
      <c r="Z64" s="1"/>
      <c r="AA64" s="1"/>
      <c r="AB64" s="1"/>
      <c r="AC64" s="1"/>
      <c r="AD64" s="18"/>
      <c r="AE64" s="18"/>
      <c r="AF64" s="18"/>
      <c r="AG64" s="18"/>
      <c r="AH64" s="1"/>
      <c r="AI64" s="1"/>
    </row>
    <row r="65" spans="1:35" ht="20" customHeight="1" x14ac:dyDescent="0.15">
      <c r="A65" s="1"/>
      <c r="B65" s="1"/>
      <c r="C65" s="46"/>
      <c r="D65" s="1"/>
      <c r="E65" s="1"/>
      <c r="F65" s="18"/>
      <c r="G65" s="18"/>
      <c r="H65" s="18"/>
      <c r="I65" s="1"/>
      <c r="J65" s="1"/>
      <c r="K65" s="18"/>
      <c r="L65" s="49"/>
      <c r="M65" s="47"/>
      <c r="N65" s="49"/>
      <c r="O65" s="49"/>
      <c r="P65" s="49"/>
      <c r="Q65" s="49"/>
      <c r="R65" s="49"/>
      <c r="S65" s="47"/>
      <c r="T65" s="49"/>
      <c r="U65" s="49"/>
      <c r="V65" s="49"/>
      <c r="W65" s="1"/>
      <c r="X65" s="1"/>
      <c r="Y65" s="1"/>
      <c r="Z65" s="1"/>
      <c r="AA65" s="1"/>
      <c r="AB65" s="1"/>
      <c r="AC65" s="1"/>
      <c r="AD65" s="18"/>
      <c r="AE65" s="18"/>
      <c r="AF65" s="18"/>
      <c r="AG65" s="18"/>
      <c r="AH65" s="1"/>
      <c r="AI65" s="1"/>
    </row>
    <row r="66" spans="1:35" ht="20" customHeight="1" x14ac:dyDescent="0.15">
      <c r="A66" s="1"/>
      <c r="B66" s="1"/>
      <c r="C66" s="46"/>
      <c r="D66" s="1"/>
      <c r="E66" s="1"/>
      <c r="F66" s="18"/>
      <c r="G66" s="18"/>
      <c r="H66" s="18"/>
      <c r="I66" s="1"/>
      <c r="J66" s="1"/>
      <c r="K66" s="18"/>
      <c r="L66" s="49"/>
      <c r="M66" s="47"/>
      <c r="N66" s="49"/>
      <c r="O66" s="49"/>
      <c r="P66" s="49"/>
      <c r="Q66" s="49"/>
      <c r="R66" s="49"/>
      <c r="S66" s="47"/>
      <c r="T66" s="49"/>
      <c r="U66" s="49"/>
      <c r="V66" s="49"/>
      <c r="W66" s="1"/>
      <c r="X66" s="1"/>
      <c r="Y66" s="1"/>
      <c r="Z66" s="1"/>
      <c r="AA66" s="1"/>
      <c r="AB66" s="1"/>
      <c r="AC66" s="1"/>
      <c r="AD66" s="18"/>
      <c r="AE66" s="18"/>
      <c r="AF66" s="18"/>
      <c r="AG66" s="18"/>
      <c r="AH66" s="1"/>
      <c r="AI66" s="1"/>
    </row>
    <row r="67" spans="1:35" ht="20" customHeight="1" x14ac:dyDescent="0.15">
      <c r="A67" s="1"/>
      <c r="B67" s="1"/>
      <c r="C67" s="46"/>
      <c r="D67" s="1"/>
      <c r="E67" s="1"/>
      <c r="F67" s="18"/>
      <c r="G67" s="18"/>
      <c r="H67" s="18"/>
      <c r="I67" s="1"/>
      <c r="J67" s="1"/>
      <c r="K67" s="18"/>
      <c r="L67" s="49"/>
      <c r="M67" s="47"/>
      <c r="N67" s="49"/>
      <c r="O67" s="49"/>
      <c r="P67" s="49"/>
      <c r="Q67" s="49"/>
      <c r="R67" s="49"/>
      <c r="S67" s="47"/>
      <c r="T67" s="49"/>
      <c r="U67" s="49"/>
      <c r="V67" s="49"/>
      <c r="W67" s="1"/>
      <c r="X67" s="1"/>
      <c r="Y67" s="1"/>
      <c r="Z67" s="1"/>
      <c r="AA67" s="1"/>
      <c r="AB67" s="1"/>
      <c r="AC67" s="1"/>
      <c r="AD67" s="18"/>
      <c r="AE67" s="18"/>
      <c r="AF67" s="18"/>
      <c r="AG67" s="18"/>
      <c r="AH67" s="1"/>
      <c r="AI67" s="1"/>
    </row>
    <row r="68" spans="1:35" ht="20" customHeight="1" x14ac:dyDescent="0.15">
      <c r="A68" s="1"/>
      <c r="B68" s="1"/>
      <c r="C68" s="46"/>
      <c r="D68" s="1"/>
      <c r="E68" s="1"/>
      <c r="F68" s="18"/>
      <c r="G68" s="18"/>
      <c r="H68" s="18"/>
      <c r="I68" s="1"/>
      <c r="J68" s="1"/>
      <c r="K68" s="18"/>
      <c r="L68" s="49"/>
      <c r="M68" s="47"/>
      <c r="N68" s="49"/>
      <c r="O68" s="49"/>
      <c r="P68" s="49"/>
      <c r="Q68" s="49"/>
      <c r="R68" s="49"/>
      <c r="S68" s="47"/>
      <c r="T68" s="49"/>
      <c r="U68" s="49"/>
      <c r="V68" s="49"/>
      <c r="W68" s="1"/>
      <c r="X68" s="1"/>
      <c r="Y68" s="1"/>
      <c r="Z68" s="1"/>
      <c r="AA68" s="1"/>
      <c r="AB68" s="1"/>
      <c r="AC68" s="1"/>
      <c r="AD68" s="18"/>
      <c r="AE68" s="18"/>
      <c r="AF68" s="18"/>
      <c r="AG68" s="18"/>
      <c r="AH68" s="1"/>
      <c r="AI68" s="1"/>
    </row>
    <row r="69" spans="1:35" ht="20" customHeight="1" x14ac:dyDescent="0.15">
      <c r="A69" s="1"/>
      <c r="B69" s="1"/>
      <c r="C69" s="46"/>
      <c r="D69" s="1"/>
      <c r="E69" s="1"/>
      <c r="F69" s="18"/>
      <c r="G69" s="18"/>
      <c r="H69" s="18"/>
      <c r="I69" s="1"/>
      <c r="J69" s="1"/>
      <c r="K69" s="18"/>
      <c r="L69" s="49"/>
      <c r="M69" s="47"/>
      <c r="N69" s="49"/>
      <c r="O69" s="49"/>
      <c r="P69" s="49"/>
      <c r="Q69" s="49"/>
      <c r="R69" s="49"/>
      <c r="S69" s="47"/>
      <c r="T69" s="49"/>
      <c r="U69" s="49"/>
      <c r="V69" s="49"/>
      <c r="W69" s="1"/>
      <c r="X69" s="1"/>
      <c r="Y69" s="1"/>
      <c r="Z69" s="1"/>
      <c r="AA69" s="1"/>
      <c r="AB69" s="1"/>
      <c r="AC69" s="1"/>
      <c r="AD69" s="18"/>
      <c r="AE69" s="18"/>
      <c r="AF69" s="18"/>
      <c r="AG69" s="18"/>
      <c r="AH69" s="1"/>
      <c r="AI69" s="1"/>
    </row>
    <row r="70" spans="1:35" ht="20" customHeight="1" x14ac:dyDescent="0.15">
      <c r="A70" s="1"/>
      <c r="B70" s="1"/>
      <c r="C70" s="46"/>
      <c r="D70" s="1"/>
      <c r="E70" s="1"/>
      <c r="F70" s="18"/>
      <c r="G70" s="18"/>
      <c r="H70" s="18"/>
      <c r="I70" s="1"/>
      <c r="J70" s="1"/>
      <c r="K70" s="18"/>
      <c r="L70" s="49"/>
      <c r="M70" s="47"/>
      <c r="N70" s="49"/>
      <c r="O70" s="49"/>
      <c r="P70" s="49"/>
      <c r="Q70" s="49"/>
      <c r="R70" s="49"/>
      <c r="S70" s="47"/>
      <c r="T70" s="49"/>
      <c r="U70" s="49"/>
      <c r="V70" s="49"/>
      <c r="W70" s="1"/>
      <c r="X70" s="1"/>
      <c r="Y70" s="1"/>
      <c r="Z70" s="1"/>
      <c r="AA70" s="1"/>
      <c r="AB70" s="1"/>
      <c r="AC70" s="1"/>
      <c r="AD70" s="18"/>
      <c r="AE70" s="18"/>
      <c r="AF70" s="18"/>
      <c r="AG70" s="18"/>
      <c r="AH70" s="1"/>
      <c r="AI70" s="1"/>
    </row>
    <row r="71" spans="1:35" ht="20" customHeight="1" x14ac:dyDescent="0.15">
      <c r="A71" s="1"/>
      <c r="B71" s="1"/>
      <c r="C71" s="46"/>
      <c r="D71" s="1"/>
      <c r="E71" s="1"/>
      <c r="F71" s="18"/>
      <c r="G71" s="18"/>
      <c r="H71" s="18"/>
      <c r="I71" s="1"/>
      <c r="J71" s="1"/>
      <c r="K71" s="18"/>
      <c r="L71" s="49"/>
      <c r="M71" s="47"/>
      <c r="N71" s="49"/>
      <c r="O71" s="49"/>
      <c r="P71" s="49"/>
      <c r="Q71" s="49"/>
      <c r="R71" s="49"/>
      <c r="S71" s="47"/>
      <c r="T71" s="49"/>
      <c r="U71" s="49"/>
      <c r="V71" s="49"/>
      <c r="W71" s="1"/>
      <c r="X71" s="1"/>
      <c r="Y71" s="1"/>
      <c r="Z71" s="1"/>
      <c r="AA71" s="1"/>
      <c r="AB71" s="1"/>
      <c r="AC71" s="1"/>
      <c r="AD71" s="18"/>
      <c r="AE71" s="18"/>
      <c r="AF71" s="18"/>
      <c r="AG71" s="18"/>
      <c r="AH71" s="1"/>
      <c r="AI71" s="1"/>
    </row>
    <row r="72" spans="1:35" ht="20" customHeight="1" x14ac:dyDescent="0.15">
      <c r="A72" s="1"/>
      <c r="B72" s="1"/>
      <c r="C72" s="46"/>
      <c r="D72" s="1"/>
      <c r="E72" s="1"/>
      <c r="F72" s="18"/>
      <c r="G72" s="18"/>
      <c r="H72" s="18"/>
      <c r="I72" s="1"/>
      <c r="J72" s="1"/>
      <c r="K72" s="18"/>
      <c r="L72" s="49"/>
      <c r="M72" s="47"/>
      <c r="N72" s="49"/>
      <c r="O72" s="49"/>
      <c r="P72" s="49"/>
      <c r="Q72" s="49"/>
      <c r="R72" s="49"/>
      <c r="S72" s="47"/>
      <c r="T72" s="49"/>
      <c r="U72" s="49"/>
      <c r="V72" s="49"/>
      <c r="W72" s="1"/>
      <c r="X72" s="1"/>
      <c r="Y72" s="1"/>
      <c r="Z72" s="1"/>
      <c r="AA72" s="1"/>
      <c r="AB72" s="1"/>
      <c r="AC72" s="1"/>
      <c r="AD72" s="18"/>
      <c r="AE72" s="18"/>
      <c r="AF72" s="18"/>
      <c r="AG72" s="18"/>
      <c r="AH72" s="1"/>
      <c r="AI72" s="1"/>
    </row>
    <row r="73" spans="1:35" ht="20" customHeight="1" x14ac:dyDescent="0.15">
      <c r="A73" s="1"/>
      <c r="B73" s="1"/>
      <c r="C73" s="46"/>
      <c r="D73" s="1"/>
      <c r="E73" s="1"/>
      <c r="F73" s="18"/>
      <c r="G73" s="18"/>
      <c r="H73" s="18"/>
      <c r="I73" s="1"/>
      <c r="J73" s="1"/>
      <c r="K73" s="18"/>
      <c r="L73" s="49"/>
      <c r="M73" s="47"/>
      <c r="N73" s="49"/>
      <c r="O73" s="49"/>
      <c r="P73" s="49"/>
      <c r="Q73" s="49"/>
      <c r="R73" s="49"/>
      <c r="S73" s="47"/>
      <c r="T73" s="49"/>
      <c r="U73" s="49"/>
      <c r="V73" s="49"/>
      <c r="W73" s="1"/>
      <c r="X73" s="1"/>
      <c r="Y73" s="1"/>
      <c r="Z73" s="1"/>
      <c r="AA73" s="1"/>
      <c r="AB73" s="1"/>
      <c r="AC73" s="1"/>
      <c r="AD73" s="18"/>
      <c r="AE73" s="18"/>
      <c r="AF73" s="18"/>
      <c r="AG73" s="18"/>
      <c r="AH73" s="1"/>
      <c r="AI73" s="1"/>
    </row>
    <row r="74" spans="1:35" ht="20" customHeight="1" x14ac:dyDescent="0.15">
      <c r="A74" s="1"/>
      <c r="B74" s="1"/>
      <c r="C74" s="46"/>
      <c r="D74" s="1"/>
      <c r="E74" s="1"/>
      <c r="F74" s="18"/>
      <c r="G74" s="18"/>
      <c r="H74" s="18"/>
      <c r="I74" s="1"/>
      <c r="J74" s="1"/>
      <c r="K74" s="18"/>
      <c r="L74" s="49"/>
      <c r="M74" s="47"/>
      <c r="N74" s="49"/>
      <c r="O74" s="49"/>
      <c r="P74" s="49"/>
      <c r="Q74" s="49"/>
      <c r="R74" s="49"/>
      <c r="S74" s="47"/>
      <c r="T74" s="49"/>
      <c r="U74" s="49"/>
      <c r="V74" s="49"/>
      <c r="W74" s="1"/>
      <c r="X74" s="1"/>
      <c r="Y74" s="1"/>
      <c r="Z74" s="1"/>
      <c r="AA74" s="1"/>
      <c r="AB74" s="1"/>
      <c r="AC74" s="1"/>
      <c r="AD74" s="18"/>
      <c r="AE74" s="18"/>
      <c r="AF74" s="18"/>
      <c r="AG74" s="18"/>
      <c r="AH74" s="1"/>
      <c r="AI74" s="1"/>
    </row>
    <row r="75" spans="1:35" ht="20" customHeight="1" x14ac:dyDescent="0.15">
      <c r="A75" s="1"/>
      <c r="B75" s="1"/>
      <c r="C75" s="46"/>
      <c r="D75" s="1"/>
      <c r="E75" s="1"/>
      <c r="F75" s="18"/>
      <c r="G75" s="18"/>
      <c r="H75" s="18"/>
      <c r="I75" s="1"/>
      <c r="J75" s="1"/>
      <c r="K75" s="18"/>
      <c r="L75" s="49"/>
      <c r="M75" s="47"/>
      <c r="N75" s="49"/>
      <c r="O75" s="49"/>
      <c r="P75" s="49"/>
      <c r="Q75" s="49"/>
      <c r="R75" s="49"/>
      <c r="S75" s="47"/>
      <c r="T75" s="49"/>
      <c r="U75" s="49"/>
      <c r="V75" s="49"/>
      <c r="W75" s="1"/>
      <c r="X75" s="1"/>
      <c r="Y75" s="1"/>
      <c r="Z75" s="1"/>
      <c r="AA75" s="1"/>
      <c r="AB75" s="1"/>
      <c r="AC75" s="1"/>
      <c r="AD75" s="18"/>
      <c r="AE75" s="18"/>
      <c r="AF75" s="18"/>
      <c r="AG75" s="18"/>
      <c r="AH75" s="1"/>
      <c r="AI75" s="1"/>
    </row>
    <row r="76" spans="1:35" ht="20" customHeight="1" x14ac:dyDescent="0.15">
      <c r="A76" s="1"/>
      <c r="B76" s="1"/>
      <c r="C76" s="46"/>
      <c r="D76" s="1"/>
      <c r="E76" s="1"/>
      <c r="F76" s="18"/>
      <c r="G76" s="18"/>
      <c r="H76" s="18"/>
      <c r="I76" s="1"/>
      <c r="J76" s="1"/>
      <c r="K76" s="18"/>
      <c r="L76" s="49"/>
      <c r="M76" s="47"/>
      <c r="N76" s="49"/>
      <c r="O76" s="49"/>
      <c r="P76" s="49"/>
      <c r="Q76" s="49"/>
      <c r="R76" s="49"/>
      <c r="S76" s="47"/>
      <c r="T76" s="49"/>
      <c r="U76" s="49"/>
      <c r="V76" s="49"/>
      <c r="W76" s="1"/>
      <c r="X76" s="1"/>
      <c r="Y76" s="1"/>
      <c r="Z76" s="1"/>
      <c r="AA76" s="1"/>
      <c r="AB76" s="1"/>
      <c r="AC76" s="1"/>
      <c r="AD76" s="18"/>
      <c r="AE76" s="18"/>
      <c r="AF76" s="18"/>
      <c r="AG76" s="18"/>
      <c r="AH76" s="1"/>
      <c r="AI76" s="1"/>
    </row>
    <row r="77" spans="1:35" ht="20" customHeight="1" x14ac:dyDescent="0.15">
      <c r="A77" s="1"/>
      <c r="B77" s="1"/>
      <c r="C77" s="46"/>
      <c r="D77" s="1"/>
      <c r="E77" s="1"/>
      <c r="F77" s="18"/>
      <c r="G77" s="18"/>
      <c r="H77" s="18"/>
      <c r="I77" s="1"/>
      <c r="J77" s="1"/>
      <c r="K77" s="18"/>
      <c r="L77" s="49"/>
      <c r="M77" s="47"/>
      <c r="N77" s="49"/>
      <c r="O77" s="49"/>
      <c r="P77" s="49"/>
      <c r="Q77" s="49"/>
      <c r="R77" s="49"/>
      <c r="S77" s="47"/>
      <c r="T77" s="49"/>
      <c r="U77" s="49"/>
      <c r="V77" s="49"/>
      <c r="W77" s="1"/>
      <c r="X77" s="1"/>
      <c r="Y77" s="1"/>
      <c r="Z77" s="1"/>
      <c r="AA77" s="1"/>
      <c r="AB77" s="1"/>
      <c r="AC77" s="1"/>
      <c r="AD77" s="18"/>
      <c r="AE77" s="18"/>
      <c r="AF77" s="18"/>
      <c r="AG77" s="18"/>
      <c r="AH77" s="1"/>
      <c r="AI77" s="1"/>
    </row>
    <row r="78" spans="1:35" ht="20" customHeight="1" x14ac:dyDescent="0.15">
      <c r="A78" s="1"/>
      <c r="B78" s="1"/>
      <c r="C78" s="46"/>
      <c r="D78" s="1"/>
      <c r="E78" s="1"/>
      <c r="F78" s="18"/>
      <c r="G78" s="18"/>
      <c r="H78" s="18"/>
      <c r="I78" s="1"/>
      <c r="J78" s="1"/>
      <c r="K78" s="18"/>
      <c r="L78" s="49"/>
      <c r="M78" s="47"/>
      <c r="N78" s="49"/>
      <c r="O78" s="49"/>
      <c r="P78" s="49"/>
      <c r="Q78" s="49"/>
      <c r="R78" s="49"/>
      <c r="S78" s="47"/>
      <c r="T78" s="49"/>
      <c r="U78" s="49"/>
      <c r="V78" s="49"/>
      <c r="W78" s="1"/>
      <c r="X78" s="1"/>
      <c r="Y78" s="1"/>
      <c r="Z78" s="1"/>
      <c r="AA78" s="1"/>
      <c r="AB78" s="1"/>
      <c r="AC78" s="1"/>
      <c r="AD78" s="18"/>
      <c r="AE78" s="18"/>
      <c r="AF78" s="18"/>
      <c r="AG78" s="18"/>
      <c r="AH78" s="1"/>
      <c r="AI78" s="1"/>
    </row>
    <row r="79" spans="1:35" ht="20" customHeight="1" x14ac:dyDescent="0.15">
      <c r="A79" s="1"/>
      <c r="B79" s="1"/>
      <c r="C79" s="46"/>
      <c r="D79" s="1"/>
      <c r="E79" s="1"/>
      <c r="F79" s="18"/>
      <c r="G79" s="18"/>
      <c r="H79" s="18"/>
      <c r="I79" s="1"/>
      <c r="J79" s="1"/>
      <c r="K79" s="18"/>
      <c r="L79" s="49"/>
      <c r="M79" s="47"/>
      <c r="N79" s="49"/>
      <c r="O79" s="49"/>
      <c r="P79" s="49"/>
      <c r="Q79" s="49"/>
      <c r="R79" s="49"/>
      <c r="S79" s="47"/>
      <c r="T79" s="49"/>
      <c r="U79" s="49"/>
      <c r="V79" s="49"/>
      <c r="W79" s="1"/>
      <c r="X79" s="1"/>
      <c r="Y79" s="1"/>
      <c r="Z79" s="1"/>
      <c r="AA79" s="1"/>
      <c r="AB79" s="1"/>
      <c r="AC79" s="1"/>
      <c r="AD79" s="18"/>
      <c r="AE79" s="18"/>
      <c r="AF79" s="18"/>
      <c r="AG79" s="18"/>
      <c r="AH79" s="1"/>
      <c r="AI79" s="1"/>
    </row>
    <row r="80" spans="1:35" ht="20" customHeight="1" x14ac:dyDescent="0.15">
      <c r="A80" s="1"/>
      <c r="B80" s="1"/>
      <c r="C80" s="46"/>
      <c r="D80" s="1"/>
      <c r="E80" s="1"/>
      <c r="F80" s="18"/>
      <c r="G80" s="18"/>
      <c r="H80" s="18"/>
      <c r="I80" s="1"/>
      <c r="J80" s="1"/>
      <c r="K80" s="18"/>
      <c r="L80" s="49"/>
      <c r="M80" s="47"/>
      <c r="N80" s="49"/>
      <c r="O80" s="49"/>
      <c r="P80" s="49"/>
      <c r="Q80" s="49"/>
      <c r="R80" s="49"/>
      <c r="S80" s="47"/>
      <c r="T80" s="49"/>
      <c r="U80" s="49"/>
      <c r="V80" s="49"/>
      <c r="W80" s="1"/>
      <c r="X80" s="1"/>
      <c r="Y80" s="1"/>
      <c r="Z80" s="1"/>
      <c r="AA80" s="1"/>
      <c r="AB80" s="1"/>
      <c r="AC80" s="1"/>
      <c r="AD80" s="18"/>
      <c r="AE80" s="18"/>
      <c r="AF80" s="18"/>
      <c r="AG80" s="18"/>
      <c r="AH80" s="1"/>
      <c r="AI80" s="1"/>
    </row>
    <row r="81" spans="1:35" ht="20" customHeight="1" x14ac:dyDescent="0.15">
      <c r="A81" s="1"/>
      <c r="B81" s="1"/>
      <c r="C81" s="46"/>
      <c r="D81" s="1"/>
      <c r="E81" s="1"/>
      <c r="F81" s="18"/>
      <c r="G81" s="18"/>
      <c r="H81" s="18"/>
      <c r="I81" s="1"/>
      <c r="J81" s="1"/>
      <c r="K81" s="18"/>
      <c r="L81" s="49"/>
      <c r="M81" s="47"/>
      <c r="N81" s="49"/>
      <c r="O81" s="49"/>
      <c r="P81" s="49"/>
      <c r="Q81" s="49"/>
      <c r="R81" s="49"/>
      <c r="S81" s="47"/>
      <c r="T81" s="49"/>
      <c r="U81" s="49"/>
      <c r="V81" s="49"/>
      <c r="W81" s="1"/>
      <c r="X81" s="1"/>
      <c r="Y81" s="1"/>
      <c r="Z81" s="1"/>
      <c r="AA81" s="1"/>
      <c r="AB81" s="1"/>
      <c r="AC81" s="1"/>
      <c r="AD81" s="18"/>
      <c r="AE81" s="18"/>
      <c r="AF81" s="18"/>
      <c r="AG81" s="18"/>
      <c r="AH81" s="1"/>
      <c r="AI81" s="1"/>
    </row>
    <row r="82" spans="1:35" ht="20" customHeight="1" x14ac:dyDescent="0.15">
      <c r="A82" s="1"/>
      <c r="B82" s="1"/>
      <c r="C82" s="46"/>
      <c r="D82" s="1"/>
      <c r="E82" s="1"/>
      <c r="F82" s="18"/>
      <c r="G82" s="18"/>
      <c r="H82" s="18"/>
      <c r="I82" s="1"/>
      <c r="J82" s="1"/>
      <c r="K82" s="18"/>
      <c r="L82" s="49"/>
      <c r="M82" s="47"/>
      <c r="N82" s="49"/>
      <c r="O82" s="49"/>
      <c r="P82" s="49"/>
      <c r="Q82" s="49"/>
      <c r="R82" s="49"/>
      <c r="S82" s="47"/>
      <c r="T82" s="49"/>
      <c r="U82" s="49"/>
      <c r="V82" s="49"/>
      <c r="W82" s="1"/>
      <c r="X82" s="1"/>
      <c r="Y82" s="1"/>
      <c r="Z82" s="1"/>
      <c r="AA82" s="1"/>
      <c r="AB82" s="1"/>
      <c r="AC82" s="1"/>
      <c r="AD82" s="18"/>
      <c r="AE82" s="18"/>
      <c r="AF82" s="18"/>
      <c r="AG82" s="18"/>
      <c r="AH82" s="1"/>
      <c r="AI82" s="1"/>
    </row>
    <row r="83" spans="1:35" ht="20" customHeight="1" x14ac:dyDescent="0.15">
      <c r="A83" s="1"/>
      <c r="B83" s="1"/>
      <c r="C83" s="46"/>
      <c r="D83" s="1"/>
      <c r="E83" s="1"/>
      <c r="F83" s="18"/>
      <c r="G83" s="18"/>
      <c r="H83" s="18"/>
      <c r="I83" s="1"/>
      <c r="J83" s="1"/>
      <c r="K83" s="18"/>
      <c r="L83" s="49"/>
      <c r="M83" s="47"/>
      <c r="N83" s="49"/>
      <c r="O83" s="49"/>
      <c r="P83" s="49"/>
      <c r="Q83" s="49"/>
      <c r="R83" s="49"/>
      <c r="S83" s="47"/>
      <c r="T83" s="49"/>
      <c r="U83" s="49"/>
      <c r="V83" s="49"/>
      <c r="W83" s="1"/>
      <c r="X83" s="1"/>
      <c r="Y83" s="1"/>
      <c r="Z83" s="1"/>
      <c r="AA83" s="1"/>
      <c r="AB83" s="1"/>
      <c r="AC83" s="1"/>
      <c r="AD83" s="18"/>
      <c r="AE83" s="18"/>
      <c r="AF83" s="18"/>
      <c r="AG83" s="18"/>
      <c r="AH83" s="1"/>
      <c r="AI83" s="1"/>
    </row>
    <row r="84" spans="1:35" ht="20" customHeight="1" x14ac:dyDescent="0.15">
      <c r="A84" s="1"/>
      <c r="B84" s="1"/>
      <c r="C84" s="46"/>
      <c r="D84" s="1"/>
      <c r="E84" s="1"/>
      <c r="F84" s="18"/>
      <c r="G84" s="18"/>
      <c r="H84" s="18"/>
      <c r="I84" s="1"/>
      <c r="J84" s="1"/>
      <c r="K84" s="18"/>
      <c r="L84" s="49"/>
      <c r="M84" s="47"/>
      <c r="N84" s="49"/>
      <c r="O84" s="49"/>
      <c r="P84" s="49"/>
      <c r="Q84" s="49"/>
      <c r="R84" s="49"/>
      <c r="S84" s="47"/>
      <c r="T84" s="49"/>
      <c r="U84" s="49"/>
      <c r="V84" s="49"/>
      <c r="W84" s="1"/>
      <c r="X84" s="1"/>
      <c r="Y84" s="1"/>
      <c r="Z84" s="1"/>
      <c r="AA84" s="1"/>
      <c r="AB84" s="1"/>
      <c r="AC84" s="1"/>
      <c r="AD84" s="18"/>
      <c r="AE84" s="18"/>
      <c r="AF84" s="18"/>
      <c r="AG84" s="18"/>
      <c r="AH84" s="1"/>
      <c r="AI84" s="1"/>
    </row>
    <row r="85" spans="1:35" ht="20" customHeight="1" x14ac:dyDescent="0.15">
      <c r="A85" s="1"/>
      <c r="B85" s="1"/>
      <c r="C85" s="46"/>
      <c r="D85" s="1"/>
      <c r="E85" s="1"/>
      <c r="F85" s="18"/>
      <c r="G85" s="18"/>
      <c r="H85" s="18"/>
      <c r="I85" s="1"/>
      <c r="J85" s="1"/>
      <c r="K85" s="18"/>
      <c r="L85" s="49"/>
      <c r="M85" s="47"/>
      <c r="N85" s="49"/>
      <c r="O85" s="49"/>
      <c r="P85" s="49"/>
      <c r="Q85" s="49"/>
      <c r="R85" s="49"/>
      <c r="S85" s="47"/>
      <c r="T85" s="49"/>
      <c r="U85" s="49"/>
      <c r="V85" s="49"/>
      <c r="W85" s="1"/>
      <c r="X85" s="1"/>
      <c r="Y85" s="1"/>
      <c r="Z85" s="1"/>
      <c r="AA85" s="1"/>
      <c r="AB85" s="1"/>
      <c r="AC85" s="1"/>
      <c r="AD85" s="18"/>
      <c r="AE85" s="18"/>
      <c r="AF85" s="18"/>
      <c r="AG85" s="18"/>
      <c r="AH85" s="1"/>
      <c r="AI85" s="1"/>
    </row>
    <row r="86" spans="1:35" ht="20" customHeight="1" x14ac:dyDescent="0.15">
      <c r="A86" s="1"/>
      <c r="B86" s="1"/>
      <c r="C86" s="46"/>
      <c r="D86" s="1"/>
      <c r="E86" s="1"/>
      <c r="F86" s="18"/>
      <c r="G86" s="18"/>
      <c r="H86" s="18"/>
      <c r="I86" s="1"/>
      <c r="J86" s="1"/>
      <c r="K86" s="18"/>
      <c r="L86" s="49"/>
      <c r="M86" s="47"/>
      <c r="N86" s="49"/>
      <c r="O86" s="49"/>
      <c r="P86" s="49"/>
      <c r="Q86" s="49"/>
      <c r="R86" s="49"/>
      <c r="S86" s="47"/>
      <c r="T86" s="49"/>
      <c r="U86" s="49"/>
      <c r="V86" s="49"/>
      <c r="W86" s="1"/>
      <c r="X86" s="1"/>
      <c r="Y86" s="1"/>
      <c r="Z86" s="1"/>
      <c r="AA86" s="1"/>
      <c r="AB86" s="1"/>
      <c r="AC86" s="1"/>
      <c r="AD86" s="18"/>
      <c r="AE86" s="18"/>
      <c r="AF86" s="18"/>
      <c r="AG86" s="18"/>
      <c r="AH86" s="1"/>
      <c r="AI86" s="1"/>
    </row>
    <row r="87" spans="1:35" ht="20" customHeight="1" x14ac:dyDescent="0.15">
      <c r="A87" s="1"/>
      <c r="B87" s="1"/>
      <c r="C87" s="46"/>
      <c r="D87" s="1"/>
      <c r="E87" s="1"/>
      <c r="F87" s="18"/>
      <c r="G87" s="18"/>
      <c r="H87" s="18"/>
      <c r="I87" s="1"/>
      <c r="J87" s="1"/>
      <c r="K87" s="18"/>
      <c r="L87" s="49"/>
      <c r="M87" s="47"/>
      <c r="N87" s="49"/>
      <c r="O87" s="49"/>
      <c r="P87" s="49"/>
      <c r="Q87" s="49"/>
      <c r="R87" s="49"/>
      <c r="S87" s="47"/>
      <c r="T87" s="49"/>
      <c r="U87" s="49"/>
      <c r="V87" s="49"/>
      <c r="W87" s="1"/>
      <c r="X87" s="1"/>
      <c r="Y87" s="1"/>
      <c r="Z87" s="1"/>
      <c r="AA87" s="1"/>
      <c r="AB87" s="1"/>
      <c r="AC87" s="1"/>
      <c r="AD87" s="18"/>
      <c r="AE87" s="18"/>
      <c r="AF87" s="18"/>
      <c r="AG87" s="18"/>
      <c r="AH87" s="1"/>
      <c r="AI87" s="1"/>
    </row>
    <row r="88" spans="1:35" ht="20" customHeight="1" x14ac:dyDescent="0.15">
      <c r="A88" s="1"/>
      <c r="B88" s="1"/>
      <c r="C88" s="46"/>
      <c r="D88" s="1"/>
      <c r="E88" s="1"/>
      <c r="F88" s="18"/>
      <c r="G88" s="18"/>
      <c r="H88" s="18"/>
      <c r="I88" s="1"/>
      <c r="J88" s="1"/>
      <c r="K88" s="18"/>
      <c r="L88" s="49"/>
      <c r="M88" s="47"/>
      <c r="N88" s="49"/>
      <c r="O88" s="49"/>
      <c r="P88" s="49"/>
      <c r="Q88" s="49"/>
      <c r="R88" s="49"/>
      <c r="S88" s="47"/>
      <c r="T88" s="49"/>
      <c r="U88" s="49"/>
      <c r="V88" s="49"/>
      <c r="W88" s="1"/>
      <c r="X88" s="1"/>
      <c r="Y88" s="1"/>
      <c r="Z88" s="1"/>
      <c r="AA88" s="1"/>
      <c r="AB88" s="1"/>
      <c r="AC88" s="1"/>
      <c r="AD88" s="18"/>
      <c r="AE88" s="18"/>
      <c r="AF88" s="18"/>
      <c r="AG88" s="18"/>
      <c r="AH88" s="1"/>
      <c r="AI88" s="1"/>
    </row>
    <row r="89" spans="1:35" ht="20" customHeight="1" x14ac:dyDescent="0.15">
      <c r="A89" s="1"/>
      <c r="B89" s="1"/>
      <c r="C89" s="46"/>
      <c r="D89" s="1"/>
      <c r="E89" s="1"/>
      <c r="F89" s="18"/>
      <c r="G89" s="18"/>
      <c r="H89" s="18"/>
      <c r="I89" s="1"/>
      <c r="J89" s="1"/>
      <c r="K89" s="18"/>
      <c r="L89" s="49"/>
      <c r="M89" s="47"/>
      <c r="N89" s="49"/>
      <c r="O89" s="49"/>
      <c r="P89" s="49"/>
      <c r="Q89" s="49"/>
      <c r="R89" s="49"/>
      <c r="S89" s="47"/>
      <c r="T89" s="49"/>
      <c r="U89" s="49"/>
      <c r="V89" s="49"/>
      <c r="W89" s="1"/>
      <c r="X89" s="1"/>
      <c r="Y89" s="1"/>
      <c r="Z89" s="1"/>
      <c r="AA89" s="1"/>
      <c r="AB89" s="1"/>
      <c r="AC89" s="1"/>
      <c r="AD89" s="18"/>
      <c r="AE89" s="18"/>
      <c r="AF89" s="18"/>
      <c r="AG89" s="18"/>
      <c r="AH89" s="1"/>
      <c r="AI89" s="1"/>
    </row>
    <row r="90" spans="1:35" ht="20" customHeight="1" x14ac:dyDescent="0.15">
      <c r="A90" s="1"/>
      <c r="B90" s="1"/>
      <c r="C90" s="46"/>
      <c r="D90" s="1"/>
      <c r="E90" s="1"/>
      <c r="F90" s="18"/>
      <c r="G90" s="18"/>
      <c r="H90" s="18"/>
      <c r="I90" s="1"/>
      <c r="J90" s="1"/>
      <c r="K90" s="18"/>
      <c r="L90" s="49"/>
      <c r="M90" s="47"/>
      <c r="N90" s="49"/>
      <c r="O90" s="49"/>
      <c r="P90" s="49"/>
      <c r="Q90" s="49"/>
      <c r="R90" s="49"/>
      <c r="S90" s="47"/>
      <c r="T90" s="49"/>
      <c r="U90" s="49"/>
      <c r="V90" s="49"/>
      <c r="W90" s="1"/>
      <c r="X90" s="1"/>
      <c r="Y90" s="1"/>
      <c r="Z90" s="1"/>
      <c r="AA90" s="1"/>
      <c r="AB90" s="1"/>
      <c r="AC90" s="1"/>
      <c r="AD90" s="18"/>
      <c r="AE90" s="18"/>
      <c r="AF90" s="18"/>
      <c r="AG90" s="18"/>
      <c r="AH90" s="1"/>
      <c r="AI90" s="1"/>
    </row>
    <row r="91" spans="1:35" ht="20" customHeight="1" x14ac:dyDescent="0.15">
      <c r="A91" s="1"/>
      <c r="B91" s="1"/>
      <c r="C91" s="46"/>
      <c r="D91" s="1"/>
      <c r="E91" s="1"/>
      <c r="F91" s="18"/>
      <c r="G91" s="18"/>
      <c r="H91" s="18"/>
      <c r="I91" s="1"/>
      <c r="J91" s="1"/>
      <c r="K91" s="18"/>
      <c r="L91" s="49"/>
      <c r="M91" s="47"/>
      <c r="N91" s="49"/>
      <c r="O91" s="49"/>
      <c r="P91" s="49"/>
      <c r="Q91" s="49"/>
      <c r="R91" s="49"/>
      <c r="S91" s="47"/>
      <c r="T91" s="49"/>
      <c r="U91" s="49"/>
      <c r="V91" s="49"/>
      <c r="W91" s="1"/>
      <c r="X91" s="1"/>
      <c r="Y91" s="1"/>
      <c r="Z91" s="1"/>
      <c r="AA91" s="1"/>
      <c r="AB91" s="1"/>
      <c r="AC91" s="1"/>
      <c r="AD91" s="18"/>
      <c r="AE91" s="18"/>
      <c r="AF91" s="18"/>
      <c r="AG91" s="18"/>
      <c r="AH91" s="1"/>
      <c r="AI91" s="1"/>
    </row>
    <row r="92" spans="1:35" ht="20" customHeight="1" x14ac:dyDescent="0.15">
      <c r="A92" s="1"/>
      <c r="B92" s="1"/>
      <c r="C92" s="46"/>
      <c r="D92" s="1"/>
      <c r="E92" s="1"/>
      <c r="F92" s="18"/>
      <c r="G92" s="18"/>
      <c r="H92" s="18"/>
      <c r="I92" s="1"/>
      <c r="J92" s="1"/>
      <c r="K92" s="18"/>
      <c r="L92" s="49"/>
      <c r="M92" s="47"/>
      <c r="N92" s="49"/>
      <c r="O92" s="49"/>
      <c r="P92" s="49"/>
      <c r="Q92" s="49"/>
      <c r="R92" s="49"/>
      <c r="S92" s="47"/>
      <c r="T92" s="49"/>
      <c r="U92" s="49"/>
      <c r="V92" s="49"/>
      <c r="W92" s="1"/>
      <c r="X92" s="1"/>
      <c r="Y92" s="1"/>
      <c r="Z92" s="1"/>
      <c r="AA92" s="1"/>
      <c r="AB92" s="1"/>
      <c r="AC92" s="1"/>
      <c r="AD92" s="18"/>
      <c r="AE92" s="18"/>
      <c r="AF92" s="18"/>
      <c r="AG92" s="18"/>
      <c r="AH92" s="1"/>
      <c r="AI92" s="1"/>
    </row>
    <row r="93" spans="1:35" ht="20" customHeight="1" x14ac:dyDescent="0.15">
      <c r="A93" s="1"/>
      <c r="B93" s="1"/>
      <c r="C93" s="46"/>
      <c r="D93" s="1"/>
      <c r="E93" s="1"/>
      <c r="F93" s="18"/>
      <c r="G93" s="18"/>
      <c r="H93" s="18"/>
      <c r="I93" s="1"/>
      <c r="J93" s="1"/>
      <c r="K93" s="18"/>
      <c r="L93" s="49"/>
      <c r="M93" s="47"/>
      <c r="N93" s="49"/>
      <c r="O93" s="49"/>
      <c r="P93" s="49"/>
      <c r="Q93" s="49"/>
      <c r="R93" s="49"/>
      <c r="S93" s="47"/>
      <c r="T93" s="49"/>
      <c r="U93" s="49"/>
      <c r="V93" s="49"/>
      <c r="W93" s="1"/>
      <c r="X93" s="1"/>
      <c r="Y93" s="1"/>
      <c r="Z93" s="1"/>
      <c r="AA93" s="1"/>
      <c r="AB93" s="1"/>
      <c r="AC93" s="1"/>
      <c r="AD93" s="18"/>
      <c r="AE93" s="18"/>
      <c r="AF93" s="18"/>
      <c r="AG93" s="18"/>
      <c r="AH93" s="1"/>
      <c r="AI93" s="1"/>
    </row>
    <row r="94" spans="1:35" ht="20" customHeight="1" x14ac:dyDescent="0.15">
      <c r="A94" s="1"/>
      <c r="B94" s="1"/>
      <c r="C94" s="46"/>
      <c r="D94" s="1"/>
      <c r="E94" s="1"/>
      <c r="F94" s="18"/>
      <c r="G94" s="18"/>
      <c r="H94" s="18"/>
      <c r="I94" s="1"/>
      <c r="J94" s="1"/>
      <c r="K94" s="18"/>
      <c r="L94" s="49"/>
      <c r="M94" s="47"/>
      <c r="N94" s="49"/>
      <c r="O94" s="49"/>
      <c r="P94" s="49"/>
      <c r="Q94" s="49"/>
      <c r="R94" s="49"/>
      <c r="S94" s="47"/>
      <c r="T94" s="49"/>
      <c r="U94" s="49"/>
      <c r="V94" s="49"/>
      <c r="W94" s="1"/>
      <c r="X94" s="1"/>
      <c r="Y94" s="1"/>
      <c r="Z94" s="1"/>
      <c r="AA94" s="1"/>
      <c r="AB94" s="1"/>
      <c r="AC94" s="1"/>
      <c r="AD94" s="18"/>
      <c r="AE94" s="18"/>
      <c r="AF94" s="18"/>
      <c r="AG94" s="18"/>
      <c r="AH94" s="1"/>
      <c r="AI94" s="1"/>
    </row>
    <row r="95" spans="1:35" ht="20" customHeight="1" x14ac:dyDescent="0.15">
      <c r="A95" s="1"/>
      <c r="B95" s="1"/>
      <c r="C95" s="46"/>
      <c r="D95" s="1"/>
      <c r="E95" s="1"/>
      <c r="F95" s="18"/>
      <c r="G95" s="18"/>
      <c r="H95" s="18"/>
      <c r="I95" s="1"/>
      <c r="J95" s="1"/>
      <c r="K95" s="18"/>
      <c r="L95" s="49"/>
      <c r="M95" s="47"/>
      <c r="N95" s="49"/>
      <c r="O95" s="49"/>
      <c r="P95" s="49"/>
      <c r="Q95" s="49"/>
      <c r="R95" s="49"/>
      <c r="S95" s="47"/>
      <c r="T95" s="49"/>
      <c r="U95" s="49"/>
      <c r="V95" s="49"/>
      <c r="W95" s="1"/>
      <c r="X95" s="1"/>
      <c r="Y95" s="1"/>
      <c r="Z95" s="1"/>
      <c r="AA95" s="1"/>
      <c r="AB95" s="1"/>
      <c r="AC95" s="1"/>
      <c r="AD95" s="18"/>
      <c r="AE95" s="18"/>
      <c r="AF95" s="18"/>
      <c r="AG95" s="18"/>
      <c r="AH95" s="1"/>
      <c r="AI95" s="1"/>
    </row>
    <row r="96" spans="1:35" ht="20" customHeight="1" x14ac:dyDescent="0.15">
      <c r="A96" s="1"/>
      <c r="B96" s="1"/>
      <c r="C96" s="46"/>
      <c r="D96" s="1"/>
      <c r="E96" s="1"/>
      <c r="F96" s="18"/>
      <c r="G96" s="18"/>
      <c r="H96" s="18"/>
      <c r="I96" s="1"/>
      <c r="J96" s="1"/>
      <c r="K96" s="18"/>
      <c r="L96" s="49"/>
      <c r="M96" s="47"/>
      <c r="N96" s="49"/>
      <c r="O96" s="49"/>
      <c r="P96" s="49"/>
      <c r="Q96" s="49"/>
      <c r="R96" s="49"/>
      <c r="S96" s="47"/>
      <c r="T96" s="49"/>
      <c r="U96" s="49"/>
      <c r="V96" s="49"/>
      <c r="W96" s="1"/>
      <c r="X96" s="1"/>
      <c r="Y96" s="1"/>
      <c r="Z96" s="1"/>
      <c r="AA96" s="1"/>
      <c r="AB96" s="1"/>
      <c r="AC96" s="1"/>
      <c r="AD96" s="18"/>
      <c r="AE96" s="18"/>
      <c r="AF96" s="18"/>
      <c r="AG96" s="18"/>
      <c r="AH96" s="1"/>
      <c r="AI96" s="1"/>
    </row>
    <row r="97" spans="1:35" ht="20" customHeight="1" x14ac:dyDescent="0.15">
      <c r="A97" s="1"/>
      <c r="B97" s="1"/>
      <c r="C97" s="46"/>
      <c r="D97" s="1"/>
      <c r="E97" s="1"/>
      <c r="F97" s="18"/>
      <c r="G97" s="18"/>
      <c r="H97" s="18"/>
      <c r="I97" s="1"/>
      <c r="J97" s="1"/>
      <c r="K97" s="18"/>
      <c r="L97" s="49"/>
      <c r="M97" s="47"/>
      <c r="N97" s="49"/>
      <c r="O97" s="49"/>
      <c r="P97" s="49"/>
      <c r="Q97" s="49"/>
      <c r="R97" s="49"/>
      <c r="S97" s="47"/>
      <c r="T97" s="49"/>
      <c r="U97" s="49"/>
      <c r="V97" s="49"/>
      <c r="W97" s="1"/>
      <c r="X97" s="1"/>
      <c r="Y97" s="1"/>
      <c r="Z97" s="1"/>
      <c r="AA97" s="1"/>
      <c r="AB97" s="1"/>
      <c r="AC97" s="1"/>
      <c r="AD97" s="18"/>
      <c r="AE97" s="18"/>
      <c r="AF97" s="18"/>
      <c r="AG97" s="18"/>
      <c r="AH97" s="1"/>
      <c r="AI97" s="1"/>
    </row>
    <row r="98" spans="1:35" ht="20" customHeight="1" x14ac:dyDescent="0.15">
      <c r="A98" s="1"/>
      <c r="B98" s="1"/>
      <c r="C98" s="46"/>
      <c r="D98" s="1"/>
      <c r="E98" s="1"/>
      <c r="F98" s="18"/>
      <c r="G98" s="18"/>
      <c r="H98" s="18"/>
      <c r="I98" s="1"/>
      <c r="J98" s="1"/>
      <c r="K98" s="18"/>
      <c r="L98" s="49"/>
      <c r="M98" s="47"/>
      <c r="N98" s="49"/>
      <c r="O98" s="49"/>
      <c r="P98" s="49"/>
      <c r="Q98" s="49"/>
      <c r="R98" s="49"/>
      <c r="S98" s="47"/>
      <c r="T98" s="49"/>
      <c r="U98" s="49"/>
      <c r="V98" s="49"/>
      <c r="W98" s="1"/>
      <c r="X98" s="1"/>
      <c r="Y98" s="1"/>
      <c r="Z98" s="1"/>
      <c r="AA98" s="1"/>
      <c r="AB98" s="1"/>
      <c r="AC98" s="1"/>
      <c r="AD98" s="18"/>
      <c r="AE98" s="18"/>
      <c r="AF98" s="18"/>
      <c r="AG98" s="18"/>
      <c r="AH98" s="1"/>
      <c r="AI98" s="1"/>
    </row>
    <row r="99" spans="1:35" ht="20" customHeight="1" x14ac:dyDescent="0.15">
      <c r="A99" s="1"/>
      <c r="B99" s="1"/>
      <c r="C99" s="46"/>
      <c r="D99" s="1"/>
      <c r="E99" s="1"/>
      <c r="F99" s="18"/>
      <c r="G99" s="18"/>
      <c r="H99" s="18"/>
      <c r="I99" s="1"/>
      <c r="J99" s="1"/>
      <c r="K99" s="18"/>
      <c r="L99" s="49"/>
      <c r="M99" s="47"/>
      <c r="N99" s="49"/>
      <c r="O99" s="49"/>
      <c r="P99" s="49"/>
      <c r="Q99" s="49"/>
      <c r="R99" s="49"/>
      <c r="S99" s="47"/>
      <c r="T99" s="49"/>
      <c r="U99" s="49"/>
      <c r="V99" s="49"/>
      <c r="W99" s="1"/>
      <c r="X99" s="1"/>
      <c r="Y99" s="1"/>
      <c r="Z99" s="1"/>
      <c r="AA99" s="1"/>
      <c r="AB99" s="1"/>
      <c r="AC99" s="1"/>
      <c r="AD99" s="18"/>
      <c r="AE99" s="18"/>
      <c r="AF99" s="18"/>
      <c r="AG99" s="18"/>
      <c r="AH99" s="1"/>
      <c r="AI99" s="1"/>
    </row>
    <row r="100" spans="1:35" ht="20" customHeight="1" x14ac:dyDescent="0.15">
      <c r="A100" s="1"/>
      <c r="B100" s="1"/>
      <c r="C100" s="46"/>
      <c r="D100" s="1"/>
      <c r="E100" s="1"/>
      <c r="F100" s="18"/>
      <c r="G100" s="18"/>
      <c r="H100" s="18"/>
      <c r="I100" s="1"/>
      <c r="J100" s="1"/>
      <c r="K100" s="18"/>
      <c r="L100" s="49"/>
      <c r="M100" s="47"/>
      <c r="N100" s="49"/>
      <c r="O100" s="49"/>
      <c r="P100" s="49"/>
      <c r="Q100" s="49"/>
      <c r="R100" s="49"/>
      <c r="S100" s="47"/>
      <c r="T100" s="49"/>
      <c r="U100" s="49"/>
      <c r="V100" s="49"/>
      <c r="W100" s="1"/>
      <c r="X100" s="1"/>
      <c r="Y100" s="1"/>
      <c r="Z100" s="1"/>
      <c r="AA100" s="1"/>
      <c r="AB100" s="1"/>
      <c r="AC100" s="1"/>
      <c r="AD100" s="18"/>
      <c r="AE100" s="18"/>
      <c r="AF100" s="18"/>
      <c r="AG100" s="18"/>
      <c r="AH100" s="1"/>
      <c r="AI100" s="1"/>
    </row>
    <row r="101" spans="1:35" ht="20" customHeight="1" x14ac:dyDescent="0.15">
      <c r="A101" s="1"/>
      <c r="B101" s="1"/>
      <c r="C101" s="46"/>
      <c r="D101" s="1"/>
      <c r="E101" s="1"/>
      <c r="F101" s="18"/>
      <c r="G101" s="18"/>
      <c r="H101" s="18"/>
      <c r="I101" s="1"/>
      <c r="J101" s="1"/>
      <c r="K101" s="18"/>
      <c r="L101" s="49"/>
      <c r="M101" s="47"/>
      <c r="N101" s="49"/>
      <c r="O101" s="49"/>
      <c r="P101" s="49"/>
      <c r="Q101" s="49"/>
      <c r="R101" s="49"/>
      <c r="S101" s="47"/>
      <c r="T101" s="49"/>
      <c r="U101" s="49"/>
      <c r="V101" s="49"/>
      <c r="W101" s="1"/>
      <c r="X101" s="1"/>
      <c r="Y101" s="1"/>
      <c r="Z101" s="1"/>
      <c r="AA101" s="1"/>
      <c r="AB101" s="1"/>
      <c r="AC101" s="1"/>
      <c r="AD101" s="18"/>
      <c r="AE101" s="18"/>
      <c r="AF101" s="18"/>
      <c r="AG101" s="18"/>
      <c r="AH101" s="1"/>
      <c r="AI101" s="1"/>
    </row>
    <row r="102" spans="1:35" ht="20" customHeight="1" x14ac:dyDescent="0.15">
      <c r="A102" s="1"/>
      <c r="B102" s="1"/>
      <c r="C102" s="46"/>
      <c r="D102" s="1"/>
      <c r="E102" s="1"/>
      <c r="F102" s="18"/>
      <c r="G102" s="18"/>
      <c r="H102" s="18"/>
      <c r="I102" s="1"/>
      <c r="J102" s="1"/>
      <c r="K102" s="18"/>
      <c r="L102" s="49"/>
      <c r="M102" s="47"/>
      <c r="N102" s="49"/>
      <c r="O102" s="49"/>
      <c r="P102" s="49"/>
      <c r="Q102" s="49"/>
      <c r="R102" s="49"/>
      <c r="S102" s="47"/>
      <c r="T102" s="49"/>
      <c r="U102" s="49"/>
      <c r="V102" s="49"/>
      <c r="W102" s="1"/>
      <c r="X102" s="1"/>
      <c r="Y102" s="1"/>
      <c r="Z102" s="1"/>
      <c r="AA102" s="1"/>
      <c r="AB102" s="1"/>
      <c r="AC102" s="1"/>
      <c r="AD102" s="18"/>
      <c r="AE102" s="18"/>
      <c r="AF102" s="18"/>
      <c r="AG102" s="18"/>
      <c r="AH102" s="1"/>
      <c r="AI102" s="1"/>
    </row>
    <row r="103" spans="1:35" ht="20" customHeight="1" x14ac:dyDescent="0.15">
      <c r="A103" s="1"/>
      <c r="B103" s="1"/>
      <c r="C103" s="46"/>
      <c r="D103" s="1"/>
      <c r="E103" s="1"/>
      <c r="F103" s="18"/>
      <c r="G103" s="18"/>
      <c r="H103" s="18"/>
      <c r="I103" s="1"/>
      <c r="J103" s="1"/>
      <c r="K103" s="18"/>
      <c r="L103" s="49"/>
      <c r="M103" s="47"/>
      <c r="N103" s="49"/>
      <c r="O103" s="49"/>
      <c r="P103" s="49"/>
      <c r="Q103" s="49"/>
      <c r="R103" s="49"/>
      <c r="S103" s="47"/>
      <c r="T103" s="49"/>
      <c r="U103" s="49"/>
      <c r="V103" s="49"/>
      <c r="W103" s="1"/>
      <c r="X103" s="1"/>
      <c r="Y103" s="1"/>
      <c r="Z103" s="1"/>
      <c r="AA103" s="1"/>
      <c r="AB103" s="1"/>
      <c r="AC103" s="1"/>
      <c r="AD103" s="18"/>
      <c r="AE103" s="18"/>
      <c r="AF103" s="18"/>
      <c r="AG103" s="18"/>
      <c r="AH103" s="1"/>
      <c r="AI103" s="1"/>
    </row>
    <row r="104" spans="1:35" ht="20" customHeight="1" x14ac:dyDescent="0.15">
      <c r="A104" s="1"/>
      <c r="B104" s="1"/>
      <c r="C104" s="46"/>
      <c r="D104" s="1"/>
      <c r="E104" s="1"/>
      <c r="F104" s="18"/>
      <c r="G104" s="18"/>
      <c r="H104" s="18"/>
      <c r="I104" s="1"/>
      <c r="J104" s="1"/>
      <c r="K104" s="18"/>
      <c r="L104" s="49"/>
      <c r="M104" s="47"/>
      <c r="N104" s="49"/>
      <c r="O104" s="49"/>
      <c r="P104" s="49"/>
      <c r="Q104" s="49"/>
      <c r="R104" s="49"/>
      <c r="S104" s="47"/>
      <c r="T104" s="49"/>
      <c r="U104" s="49"/>
      <c r="V104" s="49"/>
      <c r="W104" s="1"/>
      <c r="X104" s="1"/>
      <c r="Y104" s="1"/>
      <c r="Z104" s="1"/>
      <c r="AA104" s="1"/>
      <c r="AB104" s="1"/>
      <c r="AC104" s="1"/>
      <c r="AD104" s="18"/>
      <c r="AE104" s="18"/>
      <c r="AF104" s="18"/>
      <c r="AG104" s="18"/>
      <c r="AH104" s="1"/>
      <c r="AI104" s="1"/>
    </row>
    <row r="105" spans="1:35" ht="20" customHeight="1" x14ac:dyDescent="0.15">
      <c r="A105" s="1"/>
      <c r="B105" s="1"/>
      <c r="C105" s="46"/>
      <c r="D105" s="1"/>
      <c r="E105" s="1"/>
      <c r="F105" s="18"/>
      <c r="G105" s="18"/>
      <c r="H105" s="18"/>
      <c r="I105" s="1"/>
      <c r="J105" s="1"/>
      <c r="K105" s="18"/>
      <c r="L105" s="49"/>
      <c r="M105" s="47"/>
      <c r="N105" s="49"/>
      <c r="O105" s="49"/>
      <c r="P105" s="49"/>
      <c r="Q105" s="49"/>
      <c r="R105" s="49"/>
      <c r="S105" s="47"/>
      <c r="T105" s="49"/>
      <c r="U105" s="49"/>
      <c r="V105" s="49"/>
      <c r="W105" s="1"/>
      <c r="X105" s="1"/>
      <c r="Y105" s="1"/>
      <c r="Z105" s="1"/>
      <c r="AA105" s="1"/>
      <c r="AB105" s="1"/>
      <c r="AC105" s="1"/>
      <c r="AD105" s="18"/>
      <c r="AE105" s="18"/>
      <c r="AF105" s="18"/>
      <c r="AG105" s="18"/>
      <c r="AH105" s="1"/>
      <c r="AI105" s="1"/>
    </row>
    <row r="106" spans="1:35" ht="20" customHeight="1" x14ac:dyDescent="0.15">
      <c r="A106" s="1"/>
      <c r="B106" s="1"/>
      <c r="C106" s="46"/>
      <c r="D106" s="1"/>
      <c r="E106" s="1"/>
      <c r="F106" s="18"/>
      <c r="G106" s="18"/>
      <c r="H106" s="18"/>
      <c r="I106" s="1"/>
      <c r="J106" s="1"/>
      <c r="K106" s="18"/>
      <c r="L106" s="49"/>
      <c r="M106" s="47"/>
      <c r="N106" s="49"/>
      <c r="O106" s="49"/>
      <c r="P106" s="49"/>
      <c r="Q106" s="49"/>
      <c r="R106" s="49"/>
      <c r="S106" s="47"/>
      <c r="T106" s="49"/>
      <c r="U106" s="49"/>
      <c r="V106" s="49"/>
      <c r="W106" s="1"/>
      <c r="X106" s="1"/>
      <c r="Y106" s="1"/>
      <c r="Z106" s="1"/>
      <c r="AA106" s="1"/>
      <c r="AB106" s="1"/>
      <c r="AC106" s="1"/>
      <c r="AD106" s="18"/>
      <c r="AE106" s="18"/>
      <c r="AF106" s="18"/>
      <c r="AG106" s="18"/>
      <c r="AH106" s="1"/>
      <c r="AI106" s="1"/>
    </row>
    <row r="107" spans="1:35" ht="20" customHeight="1" x14ac:dyDescent="0.15">
      <c r="A107" s="1"/>
      <c r="B107" s="1"/>
      <c r="C107" s="46"/>
      <c r="D107" s="1"/>
      <c r="E107" s="1"/>
      <c r="F107" s="18"/>
      <c r="G107" s="18"/>
      <c r="H107" s="18"/>
      <c r="I107" s="1"/>
      <c r="J107" s="1"/>
      <c r="K107" s="18"/>
      <c r="L107" s="49"/>
      <c r="M107" s="47"/>
      <c r="N107" s="49"/>
      <c r="O107" s="49"/>
      <c r="P107" s="49"/>
      <c r="Q107" s="49"/>
      <c r="R107" s="49"/>
      <c r="S107" s="47"/>
      <c r="T107" s="49"/>
      <c r="U107" s="49"/>
      <c r="V107" s="49"/>
      <c r="W107" s="1"/>
      <c r="X107" s="1"/>
      <c r="Y107" s="1"/>
      <c r="Z107" s="1"/>
      <c r="AA107" s="1"/>
      <c r="AB107" s="1"/>
      <c r="AC107" s="1"/>
      <c r="AD107" s="18"/>
      <c r="AE107" s="18"/>
      <c r="AF107" s="18"/>
      <c r="AG107" s="18"/>
      <c r="AH107" s="1"/>
      <c r="AI107" s="1"/>
    </row>
    <row r="108" spans="1:35" ht="20" customHeight="1" x14ac:dyDescent="0.15">
      <c r="A108" s="1"/>
      <c r="B108" s="1"/>
      <c r="C108" s="46"/>
      <c r="D108" s="1"/>
      <c r="E108" s="1"/>
      <c r="F108" s="18"/>
      <c r="G108" s="18"/>
      <c r="H108" s="18"/>
      <c r="I108" s="1"/>
      <c r="J108" s="1"/>
      <c r="K108" s="18"/>
      <c r="L108" s="49"/>
      <c r="M108" s="47"/>
      <c r="N108" s="49"/>
      <c r="O108" s="49"/>
      <c r="P108" s="49"/>
      <c r="Q108" s="49"/>
      <c r="R108" s="49"/>
      <c r="S108" s="47"/>
      <c r="T108" s="49"/>
      <c r="U108" s="49"/>
      <c r="V108" s="49"/>
      <c r="W108" s="1"/>
      <c r="X108" s="1"/>
      <c r="Y108" s="1"/>
      <c r="Z108" s="1"/>
      <c r="AA108" s="1"/>
      <c r="AB108" s="1"/>
      <c r="AC108" s="1"/>
      <c r="AD108" s="18"/>
      <c r="AE108" s="18"/>
      <c r="AF108" s="18"/>
      <c r="AG108" s="18"/>
      <c r="AH108" s="1"/>
      <c r="AI108" s="1"/>
    </row>
    <row r="109" spans="1:35" ht="20" customHeight="1" x14ac:dyDescent="0.15">
      <c r="A109" s="1"/>
      <c r="B109" s="1"/>
      <c r="C109" s="46"/>
      <c r="D109" s="1"/>
      <c r="E109" s="1"/>
      <c r="F109" s="18"/>
      <c r="G109" s="18"/>
      <c r="H109" s="18"/>
      <c r="I109" s="1"/>
      <c r="J109" s="1"/>
      <c r="K109" s="18"/>
      <c r="L109" s="49"/>
      <c r="M109" s="47"/>
      <c r="N109" s="49"/>
      <c r="O109" s="49"/>
      <c r="P109" s="49"/>
      <c r="Q109" s="49"/>
      <c r="R109" s="49"/>
      <c r="S109" s="47"/>
      <c r="T109" s="49"/>
      <c r="U109" s="49"/>
      <c r="V109" s="49"/>
      <c r="W109" s="1"/>
      <c r="X109" s="1"/>
      <c r="Y109" s="1"/>
      <c r="Z109" s="1"/>
      <c r="AA109" s="1"/>
      <c r="AB109" s="1"/>
      <c r="AC109" s="1"/>
      <c r="AD109" s="18"/>
      <c r="AE109" s="18"/>
      <c r="AF109" s="18"/>
      <c r="AG109" s="18"/>
      <c r="AH109" s="1"/>
      <c r="AI109" s="1"/>
    </row>
    <row r="110" spans="1:35" ht="20" customHeight="1" x14ac:dyDescent="0.15">
      <c r="A110" s="1"/>
      <c r="B110" s="1"/>
      <c r="C110" s="46"/>
      <c r="D110" s="1"/>
      <c r="E110" s="1"/>
      <c r="F110" s="18"/>
      <c r="G110" s="18"/>
      <c r="H110" s="18"/>
      <c r="I110" s="1"/>
      <c r="J110" s="1"/>
      <c r="K110" s="18"/>
      <c r="L110" s="49"/>
      <c r="M110" s="47"/>
      <c r="N110" s="49"/>
      <c r="O110" s="49"/>
      <c r="P110" s="49"/>
      <c r="Q110" s="49"/>
      <c r="R110" s="49"/>
      <c r="S110" s="47"/>
      <c r="T110" s="49"/>
      <c r="U110" s="49"/>
      <c r="V110" s="49"/>
      <c r="W110" s="1"/>
      <c r="X110" s="1"/>
      <c r="Y110" s="1"/>
      <c r="Z110" s="1"/>
      <c r="AA110" s="1"/>
      <c r="AB110" s="1"/>
      <c r="AC110" s="1"/>
      <c r="AD110" s="18"/>
      <c r="AE110" s="18"/>
      <c r="AF110" s="18"/>
      <c r="AG110" s="18"/>
      <c r="AH110" s="1"/>
      <c r="AI110" s="1"/>
    </row>
    <row r="111" spans="1:35" ht="20" customHeight="1" x14ac:dyDescent="0.15">
      <c r="A111" s="1"/>
      <c r="B111" s="1"/>
      <c r="C111" s="46"/>
      <c r="D111" s="1"/>
      <c r="E111" s="1"/>
      <c r="F111" s="18"/>
      <c r="G111" s="18"/>
      <c r="H111" s="18"/>
      <c r="I111" s="1"/>
      <c r="J111" s="1"/>
      <c r="K111" s="18"/>
      <c r="L111" s="49"/>
      <c r="M111" s="47"/>
      <c r="N111" s="49"/>
      <c r="O111" s="49"/>
      <c r="P111" s="49"/>
      <c r="Q111" s="49"/>
      <c r="R111" s="49"/>
      <c r="S111" s="47"/>
      <c r="T111" s="49"/>
      <c r="U111" s="49"/>
      <c r="V111" s="49"/>
      <c r="W111" s="1"/>
      <c r="X111" s="1"/>
      <c r="Y111" s="1"/>
      <c r="Z111" s="1"/>
      <c r="AA111" s="1"/>
      <c r="AB111" s="1"/>
      <c r="AC111" s="1"/>
      <c r="AD111" s="18"/>
      <c r="AE111" s="18"/>
      <c r="AF111" s="18"/>
      <c r="AG111" s="18"/>
      <c r="AH111" s="1"/>
      <c r="AI111" s="1"/>
    </row>
    <row r="112" spans="1:35" ht="20" customHeight="1" x14ac:dyDescent="0.15">
      <c r="A112" s="1"/>
      <c r="B112" s="1"/>
      <c r="C112" s="46"/>
      <c r="D112" s="1"/>
      <c r="E112" s="1"/>
      <c r="F112" s="18"/>
      <c r="G112" s="18"/>
      <c r="H112" s="18"/>
      <c r="I112" s="1"/>
      <c r="J112" s="1"/>
      <c r="K112" s="18"/>
      <c r="L112" s="49"/>
      <c r="M112" s="47"/>
      <c r="N112" s="49"/>
      <c r="O112" s="49"/>
      <c r="P112" s="49"/>
      <c r="Q112" s="49"/>
      <c r="R112" s="49"/>
      <c r="S112" s="47"/>
      <c r="T112" s="49"/>
      <c r="U112" s="49"/>
      <c r="V112" s="49"/>
      <c r="W112" s="1"/>
      <c r="X112" s="1"/>
      <c r="Y112" s="1"/>
      <c r="Z112" s="1"/>
      <c r="AA112" s="1"/>
      <c r="AB112" s="1"/>
      <c r="AC112" s="1"/>
      <c r="AD112" s="18"/>
      <c r="AE112" s="18"/>
      <c r="AF112" s="18"/>
      <c r="AG112" s="18"/>
      <c r="AH112" s="1"/>
      <c r="AI112" s="1"/>
    </row>
    <row r="113" spans="1:35" ht="20" customHeight="1" x14ac:dyDescent="0.15">
      <c r="A113" s="1"/>
      <c r="B113" s="1"/>
      <c r="C113" s="46"/>
      <c r="D113" s="1"/>
      <c r="E113" s="1"/>
      <c r="F113" s="18"/>
      <c r="G113" s="18"/>
      <c r="H113" s="18"/>
      <c r="I113" s="1"/>
      <c r="J113" s="1"/>
      <c r="K113" s="18"/>
      <c r="L113" s="49"/>
      <c r="M113" s="47"/>
      <c r="N113" s="49"/>
      <c r="O113" s="49"/>
      <c r="P113" s="49"/>
      <c r="Q113" s="49"/>
      <c r="R113" s="49"/>
      <c r="S113" s="47"/>
      <c r="T113" s="49"/>
      <c r="U113" s="49"/>
      <c r="V113" s="49"/>
      <c r="W113" s="1"/>
      <c r="X113" s="1"/>
      <c r="Y113" s="1"/>
      <c r="Z113" s="1"/>
      <c r="AA113" s="1"/>
      <c r="AB113" s="1"/>
      <c r="AC113" s="1"/>
      <c r="AD113" s="18"/>
      <c r="AE113" s="18"/>
      <c r="AF113" s="18"/>
      <c r="AG113" s="18"/>
      <c r="AH113" s="1"/>
      <c r="AI113" s="1"/>
    </row>
    <row r="114" spans="1:35" ht="20" customHeight="1" x14ac:dyDescent="0.15">
      <c r="A114" s="1"/>
      <c r="B114" s="1"/>
      <c r="C114" s="46"/>
      <c r="D114" s="1"/>
      <c r="E114" s="1"/>
      <c r="F114" s="18"/>
      <c r="G114" s="18"/>
      <c r="H114" s="18"/>
      <c r="I114" s="1"/>
      <c r="J114" s="1"/>
      <c r="K114" s="18"/>
      <c r="L114" s="49"/>
      <c r="M114" s="47"/>
      <c r="N114" s="49"/>
      <c r="O114" s="49"/>
      <c r="P114" s="49"/>
      <c r="Q114" s="49"/>
      <c r="R114" s="49"/>
      <c r="S114" s="47"/>
      <c r="T114" s="49"/>
      <c r="U114" s="49"/>
      <c r="V114" s="49"/>
      <c r="W114" s="1"/>
      <c r="X114" s="1"/>
      <c r="Y114" s="1"/>
      <c r="Z114" s="1"/>
      <c r="AA114" s="1"/>
      <c r="AB114" s="1"/>
      <c r="AC114" s="1"/>
      <c r="AD114" s="18"/>
      <c r="AE114" s="18"/>
      <c r="AF114" s="18"/>
      <c r="AG114" s="18"/>
      <c r="AH114" s="1"/>
      <c r="AI114" s="1"/>
    </row>
    <row r="115" spans="1:35" ht="20" customHeight="1" x14ac:dyDescent="0.15">
      <c r="A115" s="1"/>
      <c r="B115" s="1"/>
      <c r="C115" s="46"/>
      <c r="D115" s="1"/>
      <c r="E115" s="1"/>
      <c r="F115" s="18"/>
      <c r="G115" s="18"/>
      <c r="H115" s="18"/>
      <c r="I115" s="1"/>
      <c r="J115" s="1"/>
      <c r="K115" s="18"/>
      <c r="L115" s="49"/>
      <c r="M115" s="47"/>
      <c r="N115" s="49"/>
      <c r="O115" s="49"/>
      <c r="P115" s="49"/>
      <c r="Q115" s="49"/>
      <c r="R115" s="49"/>
      <c r="S115" s="47"/>
      <c r="T115" s="49"/>
      <c r="U115" s="49"/>
      <c r="V115" s="49"/>
      <c r="W115" s="1"/>
      <c r="X115" s="1"/>
      <c r="Y115" s="1"/>
      <c r="Z115" s="1"/>
      <c r="AA115" s="1"/>
      <c r="AB115" s="1"/>
      <c r="AC115" s="1"/>
      <c r="AD115" s="18"/>
      <c r="AE115" s="18"/>
      <c r="AF115" s="18"/>
      <c r="AG115" s="18"/>
      <c r="AH115" s="1"/>
      <c r="AI115" s="1"/>
    </row>
    <row r="116" spans="1:35" ht="20" customHeight="1" x14ac:dyDescent="0.15">
      <c r="A116" s="1"/>
      <c r="B116" s="1"/>
      <c r="C116" s="46"/>
      <c r="D116" s="1"/>
      <c r="E116" s="1"/>
      <c r="F116" s="18"/>
      <c r="G116" s="18"/>
      <c r="H116" s="18"/>
      <c r="I116" s="1"/>
      <c r="J116" s="1"/>
      <c r="K116" s="18"/>
      <c r="L116" s="49"/>
      <c r="M116" s="47"/>
      <c r="N116" s="49"/>
      <c r="O116" s="49"/>
      <c r="P116" s="49"/>
      <c r="Q116" s="49"/>
      <c r="R116" s="49"/>
      <c r="S116" s="47"/>
      <c r="T116" s="49"/>
      <c r="U116" s="49"/>
      <c r="V116" s="49"/>
      <c r="W116" s="1"/>
      <c r="X116" s="1"/>
      <c r="Y116" s="1"/>
      <c r="Z116" s="1"/>
      <c r="AA116" s="1"/>
      <c r="AB116" s="1"/>
      <c r="AC116" s="1"/>
      <c r="AD116" s="18"/>
      <c r="AE116" s="18"/>
      <c r="AF116" s="18"/>
      <c r="AG116" s="18"/>
      <c r="AH116" s="1"/>
      <c r="AI116" s="1"/>
    </row>
    <row r="117" spans="1:35" ht="20" customHeight="1" x14ac:dyDescent="0.15">
      <c r="A117" s="1"/>
      <c r="B117" s="1"/>
      <c r="C117" s="46"/>
      <c r="D117" s="1"/>
      <c r="E117" s="1"/>
      <c r="F117" s="18"/>
      <c r="G117" s="18"/>
      <c r="H117" s="18"/>
      <c r="I117" s="1"/>
      <c r="J117" s="1"/>
      <c r="K117" s="18"/>
      <c r="L117" s="49"/>
      <c r="M117" s="47"/>
      <c r="N117" s="49"/>
      <c r="O117" s="49"/>
      <c r="P117" s="49"/>
      <c r="Q117" s="49"/>
      <c r="R117" s="49"/>
      <c r="S117" s="47"/>
      <c r="T117" s="49"/>
      <c r="U117" s="49"/>
      <c r="V117" s="49"/>
      <c r="W117" s="1"/>
      <c r="X117" s="1"/>
      <c r="Y117" s="1"/>
      <c r="Z117" s="1"/>
      <c r="AA117" s="1"/>
      <c r="AB117" s="1"/>
      <c r="AC117" s="1"/>
      <c r="AD117" s="18"/>
      <c r="AE117" s="18"/>
      <c r="AF117" s="18"/>
      <c r="AG117" s="18"/>
      <c r="AH117" s="1"/>
      <c r="AI117" s="1"/>
    </row>
    <row r="118" spans="1:35" ht="20" customHeight="1" x14ac:dyDescent="0.15">
      <c r="A118" s="1"/>
      <c r="B118" s="1"/>
      <c r="C118" s="46"/>
      <c r="D118" s="1"/>
      <c r="E118" s="1"/>
      <c r="F118" s="18"/>
      <c r="G118" s="18"/>
      <c r="H118" s="18"/>
      <c r="I118" s="1"/>
      <c r="J118" s="1"/>
      <c r="K118" s="18"/>
      <c r="L118" s="49"/>
      <c r="M118" s="47"/>
      <c r="N118" s="49"/>
      <c r="O118" s="49"/>
      <c r="P118" s="49"/>
      <c r="Q118" s="49"/>
      <c r="R118" s="49"/>
      <c r="S118" s="47"/>
      <c r="T118" s="49"/>
      <c r="U118" s="49"/>
      <c r="V118" s="49"/>
      <c r="W118" s="1"/>
      <c r="X118" s="1"/>
      <c r="Y118" s="1"/>
      <c r="Z118" s="1"/>
      <c r="AA118" s="1"/>
      <c r="AB118" s="1"/>
      <c r="AC118" s="1"/>
      <c r="AD118" s="18"/>
      <c r="AE118" s="18"/>
      <c r="AF118" s="18"/>
      <c r="AG118" s="18"/>
      <c r="AH118" s="1"/>
      <c r="AI118" s="1"/>
    </row>
    <row r="119" spans="1:35" ht="20" customHeight="1" x14ac:dyDescent="0.15">
      <c r="A119" s="1"/>
      <c r="B119" s="1"/>
      <c r="C119" s="46"/>
      <c r="D119" s="1"/>
      <c r="E119" s="1"/>
      <c r="F119" s="18"/>
      <c r="G119" s="18"/>
      <c r="H119" s="18"/>
      <c r="I119" s="1"/>
      <c r="J119" s="1"/>
      <c r="K119" s="18"/>
      <c r="L119" s="49"/>
      <c r="M119" s="47"/>
      <c r="N119" s="49"/>
      <c r="O119" s="49"/>
      <c r="P119" s="49"/>
      <c r="Q119" s="49"/>
      <c r="R119" s="49"/>
      <c r="S119" s="47"/>
      <c r="T119" s="49"/>
      <c r="U119" s="49"/>
      <c r="V119" s="49"/>
      <c r="W119" s="1"/>
      <c r="X119" s="1"/>
      <c r="Y119" s="1"/>
      <c r="Z119" s="1"/>
      <c r="AA119" s="1"/>
      <c r="AB119" s="1"/>
      <c r="AC119" s="1"/>
      <c r="AD119" s="18"/>
      <c r="AE119" s="18"/>
      <c r="AF119" s="18"/>
      <c r="AG119" s="18"/>
      <c r="AH119" s="1"/>
      <c r="AI119" s="1"/>
    </row>
    <row r="120" spans="1:35" ht="20" customHeight="1" x14ac:dyDescent="0.15">
      <c r="A120" s="1"/>
      <c r="B120" s="1"/>
      <c r="C120" s="46"/>
      <c r="D120" s="1"/>
      <c r="E120" s="1"/>
      <c r="F120" s="18"/>
      <c r="G120" s="18"/>
      <c r="H120" s="18"/>
      <c r="I120" s="1"/>
      <c r="J120" s="1"/>
      <c r="K120" s="18"/>
      <c r="L120" s="49"/>
      <c r="M120" s="47"/>
      <c r="N120" s="49"/>
      <c r="O120" s="49"/>
      <c r="P120" s="49"/>
      <c r="Q120" s="49"/>
      <c r="R120" s="49"/>
      <c r="S120" s="47"/>
      <c r="T120" s="49"/>
      <c r="U120" s="49"/>
      <c r="V120" s="49"/>
      <c r="W120" s="1"/>
      <c r="X120" s="1"/>
      <c r="Y120" s="1"/>
      <c r="Z120" s="1"/>
      <c r="AA120" s="1"/>
      <c r="AB120" s="1"/>
      <c r="AC120" s="1"/>
      <c r="AD120" s="18"/>
      <c r="AE120" s="18"/>
      <c r="AF120" s="18"/>
      <c r="AG120" s="18"/>
      <c r="AH120" s="1"/>
      <c r="AI120" s="1"/>
    </row>
    <row r="121" spans="1:35" ht="20" customHeight="1" x14ac:dyDescent="0.15">
      <c r="A121" s="1"/>
      <c r="B121" s="1"/>
      <c r="C121" s="46"/>
      <c r="D121" s="1"/>
      <c r="E121" s="1"/>
      <c r="F121" s="18"/>
      <c r="G121" s="18"/>
      <c r="H121" s="18"/>
      <c r="I121" s="1"/>
      <c r="J121" s="1"/>
      <c r="K121" s="18"/>
      <c r="L121" s="49"/>
      <c r="M121" s="47"/>
      <c r="N121" s="49"/>
      <c r="O121" s="49"/>
      <c r="P121" s="49"/>
      <c r="Q121" s="49"/>
      <c r="R121" s="49"/>
      <c r="S121" s="47"/>
      <c r="T121" s="49"/>
      <c r="U121" s="49"/>
      <c r="V121" s="49"/>
      <c r="W121" s="1"/>
      <c r="X121" s="1"/>
      <c r="Y121" s="1"/>
      <c r="Z121" s="1"/>
      <c r="AA121" s="1"/>
      <c r="AB121" s="1"/>
      <c r="AC121" s="1"/>
      <c r="AD121" s="18"/>
      <c r="AE121" s="18"/>
      <c r="AF121" s="18"/>
      <c r="AG121" s="18"/>
      <c r="AH121" s="1"/>
      <c r="AI121" s="1"/>
    </row>
    <row r="122" spans="1:35" ht="20" customHeight="1" x14ac:dyDescent="0.15">
      <c r="A122" s="1"/>
      <c r="B122" s="1"/>
      <c r="C122" s="46"/>
      <c r="D122" s="1"/>
      <c r="E122" s="1"/>
      <c r="F122" s="18"/>
      <c r="G122" s="18"/>
      <c r="H122" s="18"/>
      <c r="I122" s="1"/>
      <c r="J122" s="1"/>
      <c r="K122" s="18"/>
      <c r="L122" s="49"/>
      <c r="M122" s="47"/>
      <c r="N122" s="49"/>
      <c r="O122" s="49"/>
      <c r="P122" s="49"/>
      <c r="Q122" s="49"/>
      <c r="R122" s="49"/>
      <c r="S122" s="47"/>
      <c r="T122" s="49"/>
      <c r="U122" s="49"/>
      <c r="V122" s="49"/>
      <c r="W122" s="1"/>
      <c r="X122" s="1"/>
      <c r="Y122" s="1"/>
      <c r="Z122" s="1"/>
      <c r="AA122" s="1"/>
      <c r="AB122" s="1"/>
      <c r="AC122" s="1"/>
      <c r="AD122" s="18"/>
      <c r="AE122" s="18"/>
      <c r="AF122" s="18"/>
      <c r="AG122" s="18"/>
      <c r="AH122" s="1"/>
      <c r="AI122" s="1"/>
    </row>
    <row r="123" spans="1:35" ht="20" customHeight="1" x14ac:dyDescent="0.15">
      <c r="A123" s="1"/>
      <c r="B123" s="1"/>
      <c r="C123" s="46"/>
      <c r="D123" s="1"/>
      <c r="E123" s="1"/>
      <c r="F123" s="18"/>
      <c r="G123" s="18"/>
      <c r="H123" s="18"/>
      <c r="I123" s="1"/>
      <c r="J123" s="1"/>
      <c r="K123" s="18"/>
      <c r="L123" s="49"/>
      <c r="M123" s="47"/>
      <c r="N123" s="49"/>
      <c r="O123" s="49"/>
      <c r="P123" s="49"/>
      <c r="Q123" s="49"/>
      <c r="R123" s="49"/>
      <c r="S123" s="47"/>
      <c r="T123" s="49"/>
      <c r="U123" s="49"/>
      <c r="V123" s="49"/>
      <c r="W123" s="1"/>
      <c r="X123" s="1"/>
      <c r="Y123" s="1"/>
      <c r="Z123" s="1"/>
      <c r="AA123" s="1"/>
      <c r="AB123" s="1"/>
      <c r="AC123" s="1"/>
      <c r="AD123" s="18"/>
      <c r="AE123" s="18"/>
      <c r="AF123" s="18"/>
      <c r="AG123" s="18"/>
      <c r="AH123" s="1"/>
      <c r="AI123" s="1"/>
    </row>
    <row r="124" spans="1:35" ht="20" customHeight="1" x14ac:dyDescent="0.15">
      <c r="A124" s="1"/>
      <c r="B124" s="1"/>
      <c r="C124" s="46"/>
      <c r="D124" s="1"/>
      <c r="E124" s="1"/>
      <c r="F124" s="18"/>
      <c r="G124" s="18"/>
      <c r="H124" s="18"/>
      <c r="I124" s="1"/>
      <c r="J124" s="1"/>
      <c r="K124" s="18"/>
      <c r="L124" s="49"/>
      <c r="M124" s="47"/>
      <c r="N124" s="49"/>
      <c r="O124" s="49"/>
      <c r="P124" s="49"/>
      <c r="Q124" s="49"/>
      <c r="R124" s="49"/>
      <c r="S124" s="47"/>
      <c r="T124" s="49"/>
      <c r="U124" s="49"/>
      <c r="V124" s="49"/>
      <c r="W124" s="1"/>
      <c r="X124" s="1"/>
      <c r="Y124" s="1"/>
      <c r="Z124" s="1"/>
      <c r="AA124" s="1"/>
      <c r="AB124" s="1"/>
      <c r="AC124" s="1"/>
      <c r="AD124" s="18"/>
      <c r="AE124" s="18"/>
      <c r="AF124" s="18"/>
      <c r="AG124" s="18"/>
      <c r="AH124" s="1"/>
      <c r="AI124" s="1"/>
    </row>
    <row r="125" spans="1:35" ht="20" customHeight="1" x14ac:dyDescent="0.15">
      <c r="A125" s="1"/>
      <c r="B125" s="1"/>
      <c r="C125" s="46"/>
      <c r="D125" s="1"/>
      <c r="E125" s="1"/>
      <c r="F125" s="18"/>
      <c r="G125" s="18"/>
      <c r="H125" s="18"/>
      <c r="I125" s="1"/>
      <c r="J125" s="1"/>
      <c r="K125" s="18"/>
      <c r="L125" s="49"/>
      <c r="M125" s="47"/>
      <c r="N125" s="49"/>
      <c r="O125" s="49"/>
      <c r="P125" s="49"/>
      <c r="Q125" s="49"/>
      <c r="R125" s="49"/>
      <c r="S125" s="47"/>
      <c r="T125" s="49"/>
      <c r="U125" s="49"/>
      <c r="V125" s="49"/>
      <c r="W125" s="1"/>
      <c r="X125" s="1"/>
      <c r="Y125" s="1"/>
      <c r="Z125" s="1"/>
      <c r="AA125" s="1"/>
      <c r="AB125" s="1"/>
      <c r="AC125" s="1"/>
      <c r="AD125" s="18"/>
      <c r="AE125" s="18"/>
      <c r="AF125" s="18"/>
      <c r="AG125" s="18"/>
      <c r="AH125" s="1"/>
      <c r="AI125" s="1"/>
    </row>
    <row r="126" spans="1:35" ht="20" customHeight="1" x14ac:dyDescent="0.15">
      <c r="A126" s="1"/>
      <c r="B126" s="1"/>
      <c r="C126" s="46"/>
      <c r="D126" s="1"/>
      <c r="E126" s="1"/>
      <c r="F126" s="18"/>
      <c r="G126" s="18"/>
      <c r="H126" s="18"/>
      <c r="I126" s="1"/>
      <c r="J126" s="1"/>
      <c r="K126" s="18"/>
      <c r="L126" s="49"/>
      <c r="M126" s="47"/>
      <c r="N126" s="49"/>
      <c r="O126" s="49"/>
      <c r="P126" s="49"/>
      <c r="Q126" s="49"/>
      <c r="R126" s="49"/>
      <c r="S126" s="47"/>
      <c r="T126" s="49"/>
      <c r="U126" s="49"/>
      <c r="V126" s="49"/>
      <c r="W126" s="1"/>
      <c r="X126" s="1"/>
      <c r="Y126" s="1"/>
      <c r="Z126" s="1"/>
      <c r="AA126" s="1"/>
      <c r="AB126" s="1"/>
      <c r="AC126" s="1"/>
      <c r="AD126" s="18"/>
      <c r="AE126" s="18"/>
      <c r="AF126" s="18"/>
      <c r="AG126" s="18"/>
      <c r="AH126" s="1"/>
      <c r="AI126" s="1"/>
    </row>
    <row r="127" spans="1:35" ht="20" customHeight="1" x14ac:dyDescent="0.15">
      <c r="A127" s="1"/>
      <c r="B127" s="1"/>
      <c r="C127" s="46"/>
      <c r="D127" s="1"/>
      <c r="E127" s="1"/>
      <c r="F127" s="18"/>
      <c r="G127" s="18"/>
      <c r="H127" s="18"/>
      <c r="I127" s="1"/>
      <c r="J127" s="1"/>
      <c r="K127" s="18"/>
      <c r="L127" s="49"/>
      <c r="M127" s="47"/>
      <c r="N127" s="49"/>
      <c r="O127" s="49"/>
      <c r="P127" s="49"/>
      <c r="Q127" s="49"/>
      <c r="R127" s="49"/>
      <c r="S127" s="47"/>
      <c r="T127" s="49"/>
      <c r="U127" s="49"/>
      <c r="V127" s="49"/>
      <c r="W127" s="1"/>
      <c r="X127" s="1"/>
      <c r="Y127" s="1"/>
      <c r="Z127" s="1"/>
      <c r="AA127" s="1"/>
      <c r="AB127" s="1"/>
      <c r="AC127" s="1"/>
      <c r="AD127" s="18"/>
      <c r="AE127" s="18"/>
      <c r="AF127" s="18"/>
      <c r="AG127" s="18"/>
      <c r="AH127" s="1"/>
      <c r="AI127" s="1"/>
    </row>
    <row r="128" spans="1:35" ht="20" customHeight="1" x14ac:dyDescent="0.15">
      <c r="A128" s="1"/>
      <c r="B128" s="1"/>
      <c r="C128" s="46"/>
      <c r="D128" s="1"/>
      <c r="E128" s="1"/>
      <c r="F128" s="18"/>
      <c r="G128" s="18"/>
      <c r="H128" s="18"/>
      <c r="I128" s="1"/>
      <c r="J128" s="1"/>
      <c r="K128" s="18"/>
      <c r="L128" s="49"/>
      <c r="M128" s="47"/>
      <c r="N128" s="49"/>
      <c r="O128" s="49"/>
      <c r="P128" s="49"/>
      <c r="Q128" s="49"/>
      <c r="R128" s="49"/>
      <c r="S128" s="47"/>
      <c r="T128" s="49"/>
      <c r="U128" s="49"/>
      <c r="V128" s="49"/>
      <c r="W128" s="1"/>
      <c r="X128" s="1"/>
      <c r="Y128" s="1"/>
      <c r="Z128" s="1"/>
      <c r="AA128" s="1"/>
      <c r="AB128" s="1"/>
      <c r="AC128" s="1"/>
      <c r="AD128" s="18"/>
      <c r="AE128" s="18"/>
      <c r="AF128" s="18"/>
      <c r="AG128" s="18"/>
      <c r="AH128" s="1"/>
      <c r="AI128" s="1"/>
    </row>
    <row r="129" spans="1:35" ht="20" customHeight="1" x14ac:dyDescent="0.15">
      <c r="A129" s="1"/>
      <c r="B129" s="1"/>
      <c r="C129" s="46"/>
      <c r="D129" s="1"/>
      <c r="E129" s="1"/>
      <c r="F129" s="18"/>
      <c r="G129" s="18"/>
      <c r="H129" s="18"/>
      <c r="I129" s="1"/>
      <c r="J129" s="1"/>
      <c r="K129" s="18"/>
      <c r="L129" s="49"/>
      <c r="M129" s="47"/>
      <c r="N129" s="49"/>
      <c r="O129" s="49"/>
      <c r="P129" s="49"/>
      <c r="Q129" s="49"/>
      <c r="R129" s="49"/>
      <c r="S129" s="47"/>
      <c r="T129" s="49"/>
      <c r="U129" s="49"/>
      <c r="V129" s="49"/>
      <c r="W129" s="1"/>
      <c r="X129" s="1"/>
      <c r="Y129" s="1"/>
      <c r="Z129" s="1"/>
      <c r="AA129" s="1"/>
      <c r="AB129" s="1"/>
      <c r="AC129" s="1"/>
      <c r="AD129" s="18"/>
      <c r="AE129" s="18"/>
      <c r="AF129" s="18"/>
      <c r="AG129" s="18"/>
      <c r="AH129" s="1"/>
      <c r="AI129" s="1"/>
    </row>
    <row r="130" spans="1:35" ht="20" customHeight="1" x14ac:dyDescent="0.15">
      <c r="A130" s="1"/>
      <c r="B130" s="1"/>
      <c r="C130" s="46"/>
      <c r="D130" s="1"/>
      <c r="E130" s="1"/>
      <c r="F130" s="18"/>
      <c r="G130" s="18"/>
      <c r="H130" s="18"/>
      <c r="I130" s="1"/>
      <c r="J130" s="1"/>
      <c r="K130" s="18"/>
      <c r="L130" s="49"/>
      <c r="M130" s="47"/>
      <c r="N130" s="49"/>
      <c r="O130" s="49"/>
      <c r="P130" s="49"/>
      <c r="Q130" s="49"/>
      <c r="R130" s="49"/>
      <c r="S130" s="47"/>
      <c r="T130" s="49"/>
      <c r="U130" s="49"/>
      <c r="V130" s="49"/>
      <c r="W130" s="1"/>
      <c r="X130" s="1"/>
      <c r="Y130" s="1"/>
      <c r="Z130" s="1"/>
      <c r="AA130" s="1"/>
      <c r="AB130" s="1"/>
      <c r="AC130" s="1"/>
      <c r="AD130" s="18"/>
      <c r="AE130" s="18"/>
      <c r="AF130" s="18"/>
      <c r="AG130" s="18"/>
      <c r="AH130" s="1"/>
      <c r="AI130" s="1"/>
    </row>
    <row r="131" spans="1:35" ht="20" customHeight="1" x14ac:dyDescent="0.15">
      <c r="A131" s="1"/>
      <c r="B131" s="1"/>
      <c r="C131" s="46"/>
      <c r="D131" s="1"/>
      <c r="E131" s="1"/>
      <c r="F131" s="18"/>
      <c r="G131" s="18"/>
      <c r="H131" s="18"/>
      <c r="I131" s="1"/>
      <c r="J131" s="1"/>
      <c r="K131" s="18"/>
      <c r="L131" s="49"/>
      <c r="M131" s="47"/>
      <c r="N131" s="49"/>
      <c r="O131" s="49"/>
      <c r="P131" s="49"/>
      <c r="Q131" s="49"/>
      <c r="R131" s="49"/>
      <c r="S131" s="47"/>
      <c r="T131" s="49"/>
      <c r="U131" s="49"/>
      <c r="V131" s="49"/>
      <c r="W131" s="1"/>
      <c r="X131" s="1"/>
      <c r="Y131" s="1"/>
      <c r="Z131" s="1"/>
      <c r="AA131" s="1"/>
      <c r="AB131" s="1"/>
      <c r="AC131" s="1"/>
      <c r="AD131" s="18"/>
      <c r="AE131" s="18"/>
      <c r="AF131" s="18"/>
      <c r="AG131" s="18"/>
      <c r="AH131" s="1"/>
      <c r="AI131" s="1"/>
    </row>
    <row r="132" spans="1:35" ht="20" customHeight="1" x14ac:dyDescent="0.15">
      <c r="A132" s="1"/>
      <c r="B132" s="1"/>
      <c r="C132" s="46"/>
      <c r="D132" s="1"/>
      <c r="E132" s="1"/>
      <c r="F132" s="18"/>
      <c r="G132" s="18"/>
      <c r="H132" s="18"/>
      <c r="I132" s="1"/>
      <c r="J132" s="1"/>
      <c r="K132" s="18"/>
      <c r="L132" s="49"/>
      <c r="M132" s="47"/>
      <c r="N132" s="49"/>
      <c r="O132" s="49"/>
      <c r="P132" s="49"/>
      <c r="Q132" s="49"/>
      <c r="R132" s="49"/>
      <c r="S132" s="47"/>
      <c r="T132" s="49"/>
      <c r="U132" s="49"/>
      <c r="V132" s="49"/>
      <c r="W132" s="1"/>
      <c r="X132" s="1"/>
      <c r="Y132" s="1"/>
      <c r="Z132" s="1"/>
      <c r="AA132" s="1"/>
      <c r="AB132" s="1"/>
      <c r="AC132" s="1"/>
      <c r="AD132" s="18"/>
      <c r="AE132" s="18"/>
      <c r="AF132" s="18"/>
      <c r="AG132" s="18"/>
      <c r="AH132" s="1"/>
      <c r="AI132" s="1"/>
    </row>
    <row r="133" spans="1:35" ht="20" customHeight="1" x14ac:dyDescent="0.15">
      <c r="A133" s="1"/>
      <c r="B133" s="1"/>
      <c r="C133" s="46"/>
      <c r="D133" s="1"/>
      <c r="E133" s="1"/>
      <c r="F133" s="18"/>
      <c r="G133" s="18"/>
      <c r="H133" s="18"/>
      <c r="I133" s="1"/>
      <c r="J133" s="1"/>
      <c r="K133" s="18"/>
      <c r="L133" s="49"/>
      <c r="M133" s="47"/>
      <c r="N133" s="49"/>
      <c r="O133" s="49"/>
      <c r="P133" s="49"/>
      <c r="Q133" s="49"/>
      <c r="R133" s="49"/>
      <c r="S133" s="47"/>
      <c r="T133" s="49"/>
      <c r="U133" s="49"/>
      <c r="V133" s="49"/>
      <c r="W133" s="1"/>
      <c r="X133" s="1"/>
      <c r="Y133" s="1"/>
      <c r="Z133" s="1"/>
      <c r="AA133" s="1"/>
      <c r="AB133" s="1"/>
      <c r="AC133" s="1"/>
      <c r="AD133" s="18"/>
      <c r="AE133" s="18"/>
      <c r="AF133" s="18"/>
      <c r="AG133" s="18"/>
      <c r="AH133" s="1"/>
      <c r="AI133" s="1"/>
    </row>
    <row r="134" spans="1:35" ht="20" customHeight="1" x14ac:dyDescent="0.15">
      <c r="A134" s="1"/>
      <c r="B134" s="1"/>
      <c r="C134" s="46"/>
      <c r="D134" s="1"/>
      <c r="E134" s="1"/>
      <c r="F134" s="18"/>
      <c r="G134" s="18"/>
      <c r="H134" s="18"/>
      <c r="I134" s="1"/>
      <c r="J134" s="1"/>
      <c r="K134" s="18"/>
      <c r="L134" s="49"/>
      <c r="M134" s="47"/>
      <c r="N134" s="49"/>
      <c r="O134" s="49"/>
      <c r="P134" s="49"/>
      <c r="Q134" s="49"/>
      <c r="R134" s="49"/>
      <c r="S134" s="47"/>
      <c r="T134" s="49"/>
      <c r="U134" s="49"/>
      <c r="V134" s="49"/>
      <c r="W134" s="1"/>
      <c r="X134" s="1"/>
      <c r="Y134" s="1"/>
      <c r="Z134" s="1"/>
      <c r="AA134" s="1"/>
      <c r="AB134" s="1"/>
      <c r="AC134" s="1"/>
      <c r="AD134" s="18"/>
      <c r="AE134" s="18"/>
      <c r="AF134" s="18"/>
      <c r="AG134" s="18"/>
      <c r="AH134" s="1"/>
      <c r="AI134" s="1"/>
    </row>
    <row r="135" spans="1:35" ht="20" customHeight="1" x14ac:dyDescent="0.15">
      <c r="A135" s="1"/>
      <c r="B135" s="1"/>
      <c r="C135" s="46"/>
      <c r="D135" s="1"/>
      <c r="E135" s="1"/>
      <c r="F135" s="18"/>
      <c r="G135" s="18"/>
      <c r="H135" s="18"/>
      <c r="I135" s="1"/>
      <c r="J135" s="1"/>
      <c r="K135" s="18"/>
      <c r="L135" s="49"/>
      <c r="M135" s="47"/>
      <c r="N135" s="49"/>
      <c r="O135" s="49"/>
      <c r="P135" s="49"/>
      <c r="Q135" s="49"/>
      <c r="R135" s="49"/>
      <c r="S135" s="47"/>
      <c r="T135" s="49"/>
      <c r="U135" s="49"/>
      <c r="V135" s="49"/>
      <c r="W135" s="1"/>
      <c r="X135" s="1"/>
      <c r="Y135" s="1"/>
      <c r="Z135" s="1"/>
      <c r="AA135" s="1"/>
      <c r="AB135" s="1"/>
      <c r="AC135" s="1"/>
      <c r="AD135" s="18"/>
      <c r="AE135" s="18"/>
      <c r="AF135" s="18"/>
      <c r="AG135" s="18"/>
      <c r="AH135" s="1"/>
      <c r="AI135" s="1"/>
    </row>
    <row r="136" spans="1:35" ht="20" customHeight="1" x14ac:dyDescent="0.15">
      <c r="A136" s="1"/>
      <c r="B136" s="1"/>
      <c r="C136" s="46"/>
      <c r="D136" s="1"/>
      <c r="E136" s="1"/>
      <c r="F136" s="18"/>
      <c r="G136" s="18"/>
      <c r="H136" s="18"/>
      <c r="I136" s="1"/>
      <c r="J136" s="1"/>
      <c r="K136" s="18"/>
      <c r="L136" s="49"/>
      <c r="M136" s="47"/>
      <c r="N136" s="49"/>
      <c r="O136" s="49"/>
      <c r="P136" s="49"/>
      <c r="Q136" s="49"/>
      <c r="R136" s="49"/>
      <c r="S136" s="47"/>
      <c r="T136" s="49"/>
      <c r="U136" s="49"/>
      <c r="V136" s="49"/>
      <c r="W136" s="1"/>
      <c r="X136" s="1"/>
      <c r="Y136" s="1"/>
      <c r="Z136" s="1"/>
      <c r="AA136" s="1"/>
      <c r="AB136" s="1"/>
      <c r="AC136" s="1"/>
      <c r="AD136" s="18"/>
      <c r="AE136" s="18"/>
      <c r="AF136" s="18"/>
      <c r="AG136" s="18"/>
      <c r="AH136" s="1"/>
      <c r="AI136" s="1"/>
    </row>
    <row r="137" spans="1:35" ht="20" customHeight="1" x14ac:dyDescent="0.15">
      <c r="A137" s="1"/>
      <c r="B137" s="1"/>
      <c r="C137" s="46"/>
      <c r="D137" s="1"/>
      <c r="E137" s="1"/>
      <c r="F137" s="18"/>
      <c r="G137" s="18"/>
      <c r="H137" s="18"/>
      <c r="I137" s="1"/>
      <c r="J137" s="1"/>
      <c r="K137" s="18"/>
      <c r="L137" s="49"/>
      <c r="M137" s="47"/>
      <c r="N137" s="49"/>
      <c r="O137" s="49"/>
      <c r="P137" s="49"/>
      <c r="Q137" s="49"/>
      <c r="R137" s="49"/>
      <c r="S137" s="47"/>
      <c r="T137" s="49"/>
      <c r="U137" s="49"/>
      <c r="V137" s="49"/>
      <c r="W137" s="1"/>
      <c r="X137" s="1"/>
      <c r="Y137" s="1"/>
      <c r="Z137" s="1"/>
      <c r="AA137" s="1"/>
      <c r="AB137" s="1"/>
      <c r="AC137" s="1"/>
      <c r="AD137" s="18"/>
      <c r="AE137" s="18"/>
      <c r="AF137" s="18"/>
      <c r="AG137" s="18"/>
      <c r="AH137" s="1"/>
      <c r="AI137" s="1"/>
    </row>
    <row r="138" spans="1:35" ht="20" customHeight="1" x14ac:dyDescent="0.15">
      <c r="A138" s="1"/>
      <c r="B138" s="1"/>
      <c r="C138" s="46"/>
      <c r="D138" s="1"/>
      <c r="E138" s="1"/>
      <c r="F138" s="18"/>
      <c r="G138" s="18"/>
      <c r="H138" s="18"/>
      <c r="I138" s="1"/>
      <c r="J138" s="1"/>
      <c r="K138" s="18"/>
      <c r="L138" s="49"/>
      <c r="M138" s="47"/>
      <c r="N138" s="49"/>
      <c r="O138" s="49"/>
      <c r="P138" s="49"/>
      <c r="Q138" s="49"/>
      <c r="R138" s="49"/>
      <c r="S138" s="47"/>
      <c r="T138" s="49"/>
      <c r="U138" s="49"/>
      <c r="V138" s="49"/>
      <c r="W138" s="1"/>
      <c r="X138" s="1"/>
      <c r="Y138" s="1"/>
      <c r="Z138" s="1"/>
      <c r="AA138" s="1"/>
      <c r="AB138" s="1"/>
      <c r="AC138" s="1"/>
      <c r="AD138" s="18"/>
      <c r="AE138" s="18"/>
      <c r="AF138" s="18"/>
      <c r="AG138" s="18"/>
      <c r="AH138" s="1"/>
      <c r="AI138" s="1"/>
    </row>
    <row r="139" spans="1:35" ht="20" customHeight="1" x14ac:dyDescent="0.15">
      <c r="A139" s="1"/>
      <c r="B139" s="1"/>
      <c r="C139" s="46"/>
      <c r="D139" s="1"/>
      <c r="E139" s="1"/>
      <c r="F139" s="18"/>
      <c r="G139" s="18"/>
      <c r="H139" s="18"/>
      <c r="I139" s="1"/>
      <c r="J139" s="1"/>
      <c r="K139" s="18"/>
      <c r="L139" s="49"/>
      <c r="M139" s="47"/>
      <c r="N139" s="49"/>
      <c r="O139" s="49"/>
      <c r="P139" s="49"/>
      <c r="Q139" s="49"/>
      <c r="R139" s="49"/>
      <c r="S139" s="47"/>
      <c r="T139" s="49"/>
      <c r="U139" s="49"/>
      <c r="V139" s="49"/>
      <c r="W139" s="1"/>
      <c r="X139" s="1"/>
      <c r="Y139" s="1"/>
      <c r="Z139" s="1"/>
      <c r="AA139" s="1"/>
      <c r="AB139" s="1"/>
      <c r="AC139" s="1"/>
      <c r="AD139" s="18"/>
      <c r="AE139" s="18"/>
      <c r="AF139" s="18"/>
      <c r="AG139" s="18"/>
      <c r="AH139" s="1"/>
      <c r="AI139" s="1"/>
    </row>
    <row r="140" spans="1:35" ht="20" customHeight="1" x14ac:dyDescent="0.15">
      <c r="A140" s="1"/>
      <c r="B140" s="1"/>
      <c r="C140" s="46"/>
      <c r="D140" s="1"/>
      <c r="E140" s="1"/>
      <c r="F140" s="18"/>
      <c r="G140" s="18"/>
      <c r="H140" s="18"/>
      <c r="I140" s="1"/>
      <c r="J140" s="1"/>
      <c r="K140" s="18"/>
      <c r="L140" s="49"/>
      <c r="M140" s="47"/>
      <c r="N140" s="49"/>
      <c r="O140" s="49"/>
      <c r="P140" s="49"/>
      <c r="Q140" s="49"/>
      <c r="R140" s="49"/>
      <c r="S140" s="47"/>
      <c r="T140" s="49"/>
      <c r="U140" s="49"/>
      <c r="V140" s="49"/>
      <c r="W140" s="1"/>
      <c r="X140" s="1"/>
      <c r="Y140" s="1"/>
      <c r="Z140" s="1"/>
      <c r="AA140" s="1"/>
      <c r="AB140" s="1"/>
      <c r="AC140" s="1"/>
      <c r="AD140" s="18"/>
      <c r="AE140" s="18"/>
      <c r="AF140" s="18"/>
      <c r="AG140" s="18"/>
      <c r="AH140" s="1"/>
      <c r="AI140" s="1"/>
    </row>
    <row r="141" spans="1:35" ht="20" customHeight="1" x14ac:dyDescent="0.15">
      <c r="A141" s="1"/>
      <c r="B141" s="1"/>
      <c r="C141" s="46"/>
      <c r="D141" s="1"/>
      <c r="E141" s="1"/>
      <c r="F141" s="18"/>
      <c r="G141" s="18"/>
      <c r="H141" s="18"/>
      <c r="I141" s="1"/>
      <c r="J141" s="1"/>
      <c r="K141" s="18"/>
      <c r="L141" s="49"/>
      <c r="M141" s="47"/>
      <c r="N141" s="49"/>
      <c r="O141" s="49"/>
      <c r="P141" s="49"/>
      <c r="Q141" s="49"/>
      <c r="R141" s="49"/>
      <c r="S141" s="47"/>
      <c r="T141" s="49"/>
      <c r="U141" s="49"/>
      <c r="V141" s="49"/>
      <c r="W141" s="1"/>
      <c r="X141" s="1"/>
      <c r="Y141" s="1"/>
      <c r="Z141" s="1"/>
      <c r="AA141" s="1"/>
      <c r="AB141" s="1"/>
      <c r="AC141" s="1"/>
      <c r="AD141" s="18"/>
      <c r="AE141" s="18"/>
      <c r="AF141" s="18"/>
      <c r="AG141" s="18"/>
      <c r="AH141" s="1"/>
      <c r="AI141" s="1"/>
    </row>
    <row r="142" spans="1:35" ht="20" customHeight="1" x14ac:dyDescent="0.15">
      <c r="A142" s="1"/>
      <c r="B142" s="1"/>
      <c r="C142" s="46"/>
      <c r="D142" s="1"/>
      <c r="E142" s="1"/>
      <c r="F142" s="18"/>
      <c r="G142" s="18"/>
      <c r="H142" s="18"/>
      <c r="I142" s="1"/>
      <c r="J142" s="1"/>
      <c r="K142" s="18"/>
      <c r="L142" s="49"/>
      <c r="M142" s="47"/>
      <c r="N142" s="49"/>
      <c r="O142" s="49"/>
      <c r="P142" s="49"/>
      <c r="Q142" s="49"/>
      <c r="R142" s="49"/>
      <c r="S142" s="47"/>
      <c r="T142" s="49"/>
      <c r="U142" s="49"/>
      <c r="V142" s="49"/>
      <c r="W142" s="1"/>
      <c r="X142" s="1"/>
      <c r="Y142" s="1"/>
      <c r="Z142" s="1"/>
      <c r="AA142" s="1"/>
      <c r="AB142" s="1"/>
      <c r="AC142" s="1"/>
      <c r="AD142" s="18"/>
      <c r="AE142" s="18"/>
      <c r="AF142" s="18"/>
      <c r="AG142" s="18"/>
      <c r="AH142" s="1"/>
      <c r="AI142" s="1"/>
    </row>
    <row r="143" spans="1:35" ht="20" customHeight="1" x14ac:dyDescent="0.15">
      <c r="A143" s="1"/>
      <c r="B143" s="1"/>
      <c r="C143" s="46"/>
      <c r="D143" s="1"/>
      <c r="E143" s="1"/>
      <c r="F143" s="18"/>
      <c r="G143" s="18"/>
      <c r="H143" s="18"/>
      <c r="I143" s="1"/>
      <c r="J143" s="1"/>
      <c r="K143" s="18"/>
      <c r="L143" s="49"/>
      <c r="M143" s="47"/>
      <c r="N143" s="49"/>
      <c r="O143" s="49"/>
      <c r="P143" s="49"/>
      <c r="Q143" s="49"/>
      <c r="R143" s="49"/>
      <c r="S143" s="47"/>
      <c r="T143" s="49"/>
      <c r="U143" s="49"/>
      <c r="V143" s="49"/>
      <c r="W143" s="1"/>
      <c r="X143" s="1"/>
      <c r="Y143" s="1"/>
      <c r="Z143" s="1"/>
      <c r="AA143" s="1"/>
      <c r="AB143" s="1"/>
      <c r="AC143" s="1"/>
      <c r="AD143" s="18"/>
      <c r="AE143" s="18"/>
      <c r="AF143" s="18"/>
      <c r="AG143" s="18"/>
      <c r="AH143" s="1"/>
      <c r="AI143" s="1"/>
    </row>
    <row r="144" spans="1:35" ht="20" customHeight="1" x14ac:dyDescent="0.15">
      <c r="A144" s="1"/>
      <c r="B144" s="1"/>
      <c r="C144" s="46"/>
      <c r="D144" s="1"/>
      <c r="E144" s="1"/>
      <c r="F144" s="18"/>
      <c r="G144" s="18"/>
      <c r="H144" s="18"/>
      <c r="I144" s="1"/>
      <c r="J144" s="1"/>
      <c r="K144" s="18"/>
      <c r="L144" s="49"/>
      <c r="M144" s="47"/>
      <c r="N144" s="49"/>
      <c r="O144" s="49"/>
      <c r="P144" s="49"/>
      <c r="Q144" s="49"/>
      <c r="R144" s="49"/>
      <c r="S144" s="47"/>
      <c r="T144" s="49"/>
      <c r="U144" s="49"/>
      <c r="V144" s="49"/>
      <c r="W144" s="1"/>
      <c r="X144" s="1"/>
      <c r="Y144" s="1"/>
      <c r="Z144" s="1"/>
      <c r="AA144" s="1"/>
      <c r="AB144" s="1"/>
      <c r="AC144" s="1"/>
      <c r="AD144" s="18"/>
      <c r="AE144" s="18"/>
      <c r="AF144" s="18"/>
      <c r="AG144" s="18"/>
      <c r="AH144" s="1"/>
      <c r="AI144" s="1"/>
    </row>
    <row r="145" spans="1:35" ht="20" customHeight="1" x14ac:dyDescent="0.15">
      <c r="A145" s="1"/>
      <c r="B145" s="1"/>
      <c r="C145" s="46"/>
      <c r="D145" s="1"/>
      <c r="E145" s="1"/>
      <c r="F145" s="18"/>
      <c r="G145" s="18"/>
      <c r="H145" s="18"/>
      <c r="I145" s="1"/>
      <c r="J145" s="1"/>
      <c r="K145" s="18"/>
      <c r="L145" s="49"/>
      <c r="M145" s="47"/>
      <c r="N145" s="49"/>
      <c r="O145" s="49"/>
      <c r="P145" s="49"/>
      <c r="Q145" s="49"/>
      <c r="R145" s="49"/>
      <c r="S145" s="47"/>
      <c r="T145" s="49"/>
      <c r="U145" s="49"/>
      <c r="V145" s="49"/>
      <c r="W145" s="1"/>
      <c r="X145" s="1"/>
      <c r="Y145" s="1"/>
      <c r="Z145" s="1"/>
      <c r="AA145" s="1"/>
      <c r="AB145" s="1"/>
      <c r="AC145" s="1"/>
      <c r="AD145" s="18"/>
      <c r="AE145" s="18"/>
      <c r="AF145" s="18"/>
      <c r="AG145" s="18"/>
      <c r="AH145" s="1"/>
      <c r="AI145" s="1"/>
    </row>
    <row r="146" spans="1:35" ht="20" customHeight="1" x14ac:dyDescent="0.15">
      <c r="A146" s="1"/>
      <c r="B146" s="1"/>
      <c r="C146" s="46"/>
      <c r="D146" s="1"/>
      <c r="E146" s="1"/>
      <c r="F146" s="18"/>
      <c r="G146" s="18"/>
      <c r="H146" s="18"/>
      <c r="I146" s="1"/>
      <c r="J146" s="1"/>
      <c r="K146" s="18"/>
      <c r="L146" s="49"/>
      <c r="M146" s="47"/>
      <c r="N146" s="49"/>
      <c r="O146" s="49"/>
      <c r="P146" s="49"/>
      <c r="Q146" s="49"/>
      <c r="R146" s="49"/>
      <c r="S146" s="47"/>
      <c r="T146" s="49"/>
      <c r="U146" s="49"/>
      <c r="V146" s="49"/>
      <c r="W146" s="1"/>
      <c r="X146" s="1"/>
      <c r="Y146" s="1"/>
      <c r="Z146" s="1"/>
      <c r="AA146" s="1"/>
      <c r="AB146" s="1"/>
      <c r="AC146" s="1"/>
      <c r="AD146" s="18"/>
      <c r="AE146" s="18"/>
      <c r="AF146" s="18"/>
      <c r="AG146" s="18"/>
      <c r="AH146" s="1"/>
      <c r="AI146" s="1"/>
    </row>
    <row r="147" spans="1:35" ht="20" customHeight="1" x14ac:dyDescent="0.15">
      <c r="A147" s="1"/>
      <c r="B147" s="1"/>
      <c r="C147" s="46"/>
      <c r="D147" s="1"/>
      <c r="E147" s="1"/>
      <c r="F147" s="18"/>
      <c r="G147" s="18"/>
      <c r="H147" s="18"/>
      <c r="I147" s="1"/>
      <c r="J147" s="1"/>
      <c r="K147" s="18"/>
      <c r="L147" s="49"/>
      <c r="M147" s="47"/>
      <c r="N147" s="49"/>
      <c r="O147" s="49"/>
      <c r="P147" s="49"/>
      <c r="Q147" s="49"/>
      <c r="R147" s="49"/>
      <c r="S147" s="47"/>
      <c r="T147" s="49"/>
      <c r="U147" s="49"/>
      <c r="V147" s="49"/>
      <c r="W147" s="1"/>
      <c r="X147" s="1"/>
      <c r="Y147" s="1"/>
      <c r="Z147" s="1"/>
      <c r="AA147" s="1"/>
      <c r="AB147" s="1"/>
      <c r="AC147" s="1"/>
      <c r="AD147" s="18"/>
      <c r="AE147" s="18"/>
      <c r="AF147" s="18"/>
      <c r="AG147" s="18"/>
      <c r="AH147" s="1"/>
      <c r="AI147" s="1"/>
    </row>
    <row r="148" spans="1:35" ht="20" customHeight="1" x14ac:dyDescent="0.15">
      <c r="A148" s="1"/>
      <c r="B148" s="1"/>
      <c r="C148" s="46"/>
      <c r="D148" s="1"/>
      <c r="E148" s="1"/>
      <c r="F148" s="18"/>
      <c r="G148" s="18"/>
      <c r="H148" s="18"/>
      <c r="I148" s="1"/>
      <c r="J148" s="1"/>
      <c r="K148" s="18"/>
      <c r="L148" s="49"/>
      <c r="M148" s="47"/>
      <c r="N148" s="49"/>
      <c r="O148" s="49"/>
      <c r="P148" s="49"/>
      <c r="Q148" s="49"/>
      <c r="R148" s="49"/>
      <c r="S148" s="47"/>
      <c r="T148" s="49"/>
      <c r="U148" s="49"/>
      <c r="V148" s="49"/>
      <c r="W148" s="1"/>
      <c r="X148" s="1"/>
      <c r="Y148" s="1"/>
      <c r="Z148" s="1"/>
      <c r="AA148" s="1"/>
      <c r="AB148" s="1"/>
      <c r="AC148" s="1"/>
      <c r="AD148" s="18"/>
      <c r="AE148" s="18"/>
      <c r="AF148" s="18"/>
      <c r="AG148" s="18"/>
      <c r="AH148" s="1"/>
      <c r="AI148" s="1"/>
    </row>
    <row r="149" spans="1:35" ht="20" customHeight="1" x14ac:dyDescent="0.15">
      <c r="A149" s="1"/>
      <c r="B149" s="1"/>
      <c r="C149" s="46"/>
      <c r="D149" s="1"/>
      <c r="E149" s="1"/>
      <c r="F149" s="18"/>
      <c r="G149" s="18"/>
      <c r="H149" s="18"/>
      <c r="I149" s="1"/>
      <c r="J149" s="1"/>
      <c r="K149" s="18"/>
      <c r="L149" s="49"/>
      <c r="M149" s="47"/>
      <c r="N149" s="49"/>
      <c r="O149" s="49"/>
      <c r="P149" s="49"/>
      <c r="Q149" s="49"/>
      <c r="R149" s="49"/>
      <c r="S149" s="47"/>
      <c r="T149" s="49"/>
      <c r="U149" s="49"/>
      <c r="V149" s="49"/>
      <c r="W149" s="1"/>
      <c r="X149" s="1"/>
      <c r="Y149" s="1"/>
      <c r="Z149" s="1"/>
      <c r="AA149" s="1"/>
      <c r="AB149" s="1"/>
      <c r="AC149" s="1"/>
      <c r="AD149" s="18"/>
      <c r="AE149" s="18"/>
      <c r="AF149" s="18"/>
      <c r="AG149" s="18"/>
      <c r="AH149" s="1"/>
      <c r="AI149" s="1"/>
    </row>
    <row r="150" spans="1:35" ht="20" customHeight="1" x14ac:dyDescent="0.15">
      <c r="A150" s="1"/>
      <c r="B150" s="1"/>
      <c r="C150" s="46"/>
      <c r="D150" s="1"/>
      <c r="E150" s="1"/>
      <c r="F150" s="18"/>
      <c r="G150" s="18"/>
      <c r="H150" s="18"/>
      <c r="I150" s="1"/>
      <c r="J150" s="1"/>
      <c r="K150" s="18"/>
      <c r="L150" s="49"/>
      <c r="M150" s="47"/>
      <c r="N150" s="49"/>
      <c r="O150" s="49"/>
      <c r="P150" s="49"/>
      <c r="Q150" s="49"/>
      <c r="R150" s="49"/>
      <c r="S150" s="47"/>
      <c r="T150" s="49"/>
      <c r="U150" s="49"/>
      <c r="V150" s="49"/>
      <c r="W150" s="1"/>
      <c r="X150" s="1"/>
      <c r="Y150" s="1"/>
      <c r="Z150" s="1"/>
      <c r="AA150" s="1"/>
      <c r="AB150" s="1"/>
      <c r="AC150" s="1"/>
      <c r="AD150" s="18"/>
      <c r="AE150" s="18"/>
      <c r="AF150" s="18"/>
      <c r="AG150" s="18"/>
      <c r="AH150" s="1"/>
      <c r="AI150" s="1"/>
    </row>
    <row r="151" spans="1:35" ht="20" customHeight="1" x14ac:dyDescent="0.15">
      <c r="A151" s="1"/>
      <c r="B151" s="1"/>
      <c r="C151" s="46"/>
      <c r="D151" s="1"/>
      <c r="E151" s="1"/>
      <c r="F151" s="18"/>
      <c r="G151" s="18"/>
      <c r="H151" s="18"/>
      <c r="I151" s="1"/>
      <c r="J151" s="1"/>
      <c r="K151" s="18"/>
      <c r="L151" s="49"/>
      <c r="M151" s="47"/>
      <c r="N151" s="49"/>
      <c r="O151" s="49"/>
      <c r="P151" s="49"/>
      <c r="Q151" s="49"/>
      <c r="R151" s="49"/>
      <c r="S151" s="47"/>
      <c r="T151" s="49"/>
      <c r="U151" s="49"/>
      <c r="V151" s="49"/>
      <c r="W151" s="1"/>
      <c r="X151" s="1"/>
      <c r="Y151" s="1"/>
      <c r="Z151" s="1"/>
      <c r="AA151" s="1"/>
      <c r="AB151" s="1"/>
      <c r="AC151" s="1"/>
      <c r="AD151" s="18"/>
      <c r="AE151" s="18"/>
      <c r="AF151" s="18"/>
      <c r="AG151" s="18"/>
      <c r="AH151" s="1"/>
      <c r="AI151" s="1"/>
    </row>
    <row r="152" spans="1:35" ht="20" customHeight="1" x14ac:dyDescent="0.15">
      <c r="A152" s="1"/>
      <c r="B152" s="1"/>
      <c r="C152" s="46"/>
      <c r="D152" s="1"/>
      <c r="E152" s="1"/>
      <c r="F152" s="18"/>
      <c r="G152" s="18"/>
      <c r="H152" s="18"/>
      <c r="I152" s="1"/>
      <c r="J152" s="1"/>
      <c r="K152" s="18"/>
      <c r="L152" s="49"/>
      <c r="M152" s="47"/>
      <c r="N152" s="49"/>
      <c r="O152" s="49"/>
      <c r="P152" s="49"/>
      <c r="Q152" s="49"/>
      <c r="R152" s="49"/>
      <c r="S152" s="47"/>
      <c r="T152" s="49"/>
      <c r="U152" s="49"/>
      <c r="V152" s="49"/>
      <c r="W152" s="1"/>
      <c r="X152" s="1"/>
      <c r="Y152" s="1"/>
      <c r="Z152" s="1"/>
      <c r="AA152" s="1"/>
      <c r="AB152" s="1"/>
      <c r="AC152" s="1"/>
      <c r="AD152" s="18"/>
      <c r="AE152" s="18"/>
      <c r="AF152" s="18"/>
      <c r="AG152" s="18"/>
      <c r="AH152" s="1"/>
      <c r="AI152" s="1"/>
    </row>
    <row r="153" spans="1:35" ht="20" customHeight="1" x14ac:dyDescent="0.15">
      <c r="A153" s="1"/>
      <c r="B153" s="1"/>
      <c r="C153" s="46"/>
      <c r="D153" s="1"/>
      <c r="E153" s="1"/>
      <c r="F153" s="18"/>
      <c r="G153" s="18"/>
      <c r="H153" s="18"/>
      <c r="I153" s="1"/>
      <c r="J153" s="1"/>
      <c r="K153" s="18"/>
      <c r="L153" s="49"/>
      <c r="M153" s="47"/>
      <c r="N153" s="49"/>
      <c r="O153" s="49"/>
      <c r="P153" s="49"/>
      <c r="Q153" s="49"/>
      <c r="R153" s="49"/>
      <c r="S153" s="47"/>
      <c r="T153" s="49"/>
      <c r="U153" s="49"/>
      <c r="V153" s="49"/>
      <c r="W153" s="1"/>
      <c r="X153" s="1"/>
      <c r="Y153" s="1"/>
      <c r="Z153" s="1"/>
      <c r="AA153" s="1"/>
      <c r="AB153" s="1"/>
      <c r="AC153" s="1"/>
      <c r="AD153" s="18"/>
      <c r="AE153" s="18"/>
      <c r="AF153" s="18"/>
      <c r="AG153" s="18"/>
      <c r="AH153" s="1"/>
      <c r="AI153" s="1"/>
    </row>
    <row r="154" spans="1:35" ht="20" customHeight="1" x14ac:dyDescent="0.15">
      <c r="A154" s="1"/>
      <c r="B154" s="1"/>
      <c r="C154" s="46"/>
      <c r="D154" s="1"/>
      <c r="E154" s="1"/>
      <c r="F154" s="18"/>
      <c r="G154" s="18"/>
      <c r="H154" s="18"/>
      <c r="I154" s="1"/>
      <c r="J154" s="1"/>
      <c r="K154" s="18"/>
      <c r="L154" s="49"/>
      <c r="M154" s="47"/>
      <c r="N154" s="49"/>
      <c r="O154" s="49"/>
      <c r="P154" s="49"/>
      <c r="Q154" s="49"/>
      <c r="R154" s="49"/>
      <c r="S154" s="47"/>
      <c r="T154" s="49"/>
      <c r="U154" s="49"/>
      <c r="V154" s="49"/>
      <c r="W154" s="1"/>
      <c r="X154" s="1"/>
      <c r="Y154" s="1"/>
      <c r="Z154" s="1"/>
      <c r="AA154" s="1"/>
      <c r="AB154" s="1"/>
      <c r="AC154" s="1"/>
      <c r="AD154" s="18"/>
      <c r="AE154" s="18"/>
      <c r="AF154" s="18"/>
      <c r="AG154" s="18"/>
      <c r="AH154" s="1"/>
      <c r="AI154" s="1"/>
    </row>
    <row r="155" spans="1:35" ht="20" customHeight="1" x14ac:dyDescent="0.15">
      <c r="A155" s="1"/>
      <c r="B155" s="1"/>
      <c r="C155" s="46"/>
      <c r="D155" s="1"/>
      <c r="E155" s="1"/>
      <c r="F155" s="18"/>
      <c r="G155" s="18"/>
      <c r="H155" s="18"/>
      <c r="I155" s="1"/>
      <c r="J155" s="1"/>
      <c r="K155" s="18"/>
      <c r="L155" s="49"/>
      <c r="M155" s="47"/>
      <c r="N155" s="49"/>
      <c r="O155" s="49"/>
      <c r="P155" s="49"/>
      <c r="Q155" s="49"/>
      <c r="R155" s="49"/>
      <c r="S155" s="47"/>
      <c r="T155" s="49"/>
      <c r="U155" s="49"/>
      <c r="V155" s="49"/>
      <c r="W155" s="1"/>
      <c r="X155" s="1"/>
      <c r="Y155" s="1"/>
      <c r="Z155" s="1"/>
      <c r="AA155" s="1"/>
      <c r="AB155" s="1"/>
      <c r="AC155" s="1"/>
      <c r="AD155" s="18"/>
      <c r="AE155" s="18"/>
      <c r="AF155" s="18"/>
      <c r="AG155" s="18"/>
      <c r="AH155" s="1"/>
      <c r="AI155" s="1"/>
    </row>
    <row r="156" spans="1:35" ht="20" customHeight="1" x14ac:dyDescent="0.15">
      <c r="A156" s="1"/>
      <c r="B156" s="1"/>
      <c r="C156" s="46"/>
      <c r="D156" s="1"/>
      <c r="E156" s="1"/>
      <c r="F156" s="18"/>
      <c r="G156" s="18"/>
      <c r="H156" s="18"/>
      <c r="I156" s="1"/>
      <c r="J156" s="1"/>
      <c r="K156" s="18"/>
      <c r="L156" s="49"/>
      <c r="M156" s="47"/>
      <c r="N156" s="49"/>
      <c r="O156" s="49"/>
      <c r="P156" s="49"/>
      <c r="Q156" s="49"/>
      <c r="R156" s="49"/>
      <c r="S156" s="47"/>
      <c r="T156" s="49"/>
      <c r="U156" s="49"/>
      <c r="V156" s="49"/>
      <c r="W156" s="1"/>
      <c r="X156" s="1"/>
      <c r="Y156" s="1"/>
      <c r="Z156" s="1"/>
      <c r="AA156" s="1"/>
      <c r="AB156" s="1"/>
      <c r="AC156" s="1"/>
      <c r="AD156" s="18"/>
      <c r="AE156" s="18"/>
      <c r="AF156" s="18"/>
      <c r="AG156" s="18"/>
      <c r="AH156" s="1"/>
      <c r="AI156" s="1"/>
    </row>
    <row r="157" spans="1:35" ht="20" customHeight="1" x14ac:dyDescent="0.15">
      <c r="A157" s="1"/>
      <c r="B157" s="1"/>
      <c r="C157" s="46"/>
      <c r="D157" s="1"/>
      <c r="E157" s="1"/>
      <c r="F157" s="18"/>
      <c r="G157" s="18"/>
      <c r="H157" s="18"/>
      <c r="I157" s="1"/>
      <c r="J157" s="1"/>
      <c r="K157" s="18"/>
      <c r="L157" s="49"/>
      <c r="M157" s="47"/>
      <c r="N157" s="49"/>
      <c r="O157" s="49"/>
      <c r="P157" s="49"/>
      <c r="Q157" s="49"/>
      <c r="R157" s="49"/>
      <c r="S157" s="47"/>
      <c r="T157" s="49"/>
      <c r="U157" s="49"/>
      <c r="V157" s="49"/>
      <c r="W157" s="1"/>
      <c r="X157" s="1"/>
      <c r="Y157" s="1"/>
      <c r="Z157" s="1"/>
      <c r="AA157" s="1"/>
      <c r="AB157" s="1"/>
      <c r="AC157" s="1"/>
      <c r="AD157" s="18"/>
      <c r="AE157" s="18"/>
      <c r="AF157" s="18"/>
      <c r="AG157" s="18"/>
      <c r="AH157" s="1"/>
      <c r="AI157" s="1"/>
    </row>
    <row r="158" spans="1:35" ht="20" customHeight="1" x14ac:dyDescent="0.15">
      <c r="A158" s="1"/>
      <c r="B158" s="1"/>
      <c r="C158" s="46"/>
      <c r="D158" s="1"/>
      <c r="E158" s="1"/>
      <c r="F158" s="18"/>
      <c r="G158" s="18"/>
      <c r="H158" s="18"/>
      <c r="I158" s="1"/>
      <c r="J158" s="1"/>
      <c r="K158" s="18"/>
      <c r="L158" s="49"/>
      <c r="M158" s="47"/>
      <c r="N158" s="49"/>
      <c r="O158" s="49"/>
      <c r="P158" s="49"/>
      <c r="Q158" s="49"/>
      <c r="R158" s="49"/>
      <c r="S158" s="47"/>
      <c r="T158" s="49"/>
      <c r="U158" s="49"/>
      <c r="V158" s="49"/>
      <c r="W158" s="1"/>
      <c r="X158" s="1"/>
      <c r="Y158" s="1"/>
      <c r="Z158" s="1"/>
      <c r="AA158" s="1"/>
      <c r="AB158" s="1"/>
      <c r="AC158" s="1"/>
      <c r="AD158" s="18"/>
      <c r="AE158" s="18"/>
      <c r="AF158" s="18"/>
      <c r="AG158" s="18"/>
      <c r="AH158" s="1"/>
      <c r="AI158" s="1"/>
    </row>
    <row r="159" spans="1:35" ht="20" customHeight="1" x14ac:dyDescent="0.15">
      <c r="A159" s="1"/>
      <c r="B159" s="1"/>
      <c r="C159" s="46"/>
      <c r="D159" s="1"/>
      <c r="E159" s="1"/>
      <c r="F159" s="18"/>
      <c r="G159" s="18"/>
      <c r="H159" s="18"/>
      <c r="I159" s="1"/>
      <c r="J159" s="1"/>
      <c r="K159" s="18"/>
      <c r="L159" s="49"/>
      <c r="M159" s="47"/>
      <c r="N159" s="49"/>
      <c r="O159" s="49"/>
      <c r="P159" s="49"/>
      <c r="Q159" s="49"/>
      <c r="R159" s="49"/>
      <c r="S159" s="47"/>
      <c r="T159" s="49"/>
      <c r="U159" s="49"/>
      <c r="V159" s="49"/>
      <c r="W159" s="1"/>
      <c r="X159" s="1"/>
      <c r="Y159" s="1"/>
      <c r="Z159" s="1"/>
      <c r="AA159" s="1"/>
      <c r="AB159" s="1"/>
      <c r="AC159" s="1"/>
      <c r="AD159" s="18"/>
      <c r="AE159" s="18"/>
      <c r="AF159" s="18"/>
      <c r="AG159" s="18"/>
      <c r="AH159" s="1"/>
      <c r="AI159" s="1"/>
    </row>
    <row r="160" spans="1:35" ht="20" customHeight="1" x14ac:dyDescent="0.15">
      <c r="A160" s="1"/>
      <c r="B160" s="1"/>
      <c r="C160" s="46"/>
      <c r="D160" s="1"/>
      <c r="E160" s="1"/>
      <c r="F160" s="18"/>
      <c r="G160" s="18"/>
      <c r="H160" s="18"/>
      <c r="I160" s="1"/>
      <c r="J160" s="1"/>
      <c r="K160" s="18"/>
      <c r="L160" s="49"/>
      <c r="M160" s="47"/>
      <c r="N160" s="49"/>
      <c r="O160" s="49"/>
      <c r="P160" s="49"/>
      <c r="Q160" s="49"/>
      <c r="R160" s="49"/>
      <c r="S160" s="47"/>
      <c r="T160" s="49"/>
      <c r="U160" s="49"/>
      <c r="V160" s="49"/>
      <c r="W160" s="1"/>
      <c r="X160" s="1"/>
      <c r="Y160" s="1"/>
      <c r="Z160" s="1"/>
      <c r="AA160" s="1"/>
      <c r="AB160" s="1"/>
      <c r="AC160" s="1"/>
      <c r="AD160" s="18"/>
      <c r="AE160" s="18"/>
      <c r="AF160" s="18"/>
      <c r="AG160" s="18"/>
      <c r="AH160" s="1"/>
      <c r="AI160" s="1"/>
    </row>
    <row r="161" spans="1:35" ht="20" customHeight="1" x14ac:dyDescent="0.15">
      <c r="A161" s="1"/>
      <c r="B161" s="1"/>
      <c r="C161" s="46"/>
      <c r="D161" s="1"/>
      <c r="E161" s="1"/>
      <c r="F161" s="18"/>
      <c r="G161" s="18"/>
      <c r="H161" s="18"/>
      <c r="I161" s="1"/>
      <c r="J161" s="1"/>
      <c r="K161" s="18"/>
      <c r="L161" s="49"/>
      <c r="M161" s="47"/>
      <c r="N161" s="49"/>
      <c r="O161" s="49"/>
      <c r="P161" s="49"/>
      <c r="Q161" s="49"/>
      <c r="R161" s="49"/>
      <c r="S161" s="47"/>
      <c r="T161" s="49"/>
      <c r="U161" s="49"/>
      <c r="V161" s="49"/>
      <c r="W161" s="1"/>
      <c r="X161" s="1"/>
      <c r="Y161" s="1"/>
      <c r="Z161" s="1"/>
      <c r="AA161" s="1"/>
      <c r="AB161" s="1"/>
      <c r="AC161" s="1"/>
      <c r="AD161" s="18"/>
      <c r="AE161" s="18"/>
      <c r="AF161" s="18"/>
      <c r="AG161" s="18"/>
      <c r="AH161" s="1"/>
      <c r="AI161" s="1"/>
    </row>
    <row r="162" spans="1:35" ht="20" customHeight="1" x14ac:dyDescent="0.15">
      <c r="A162" s="1"/>
      <c r="B162" s="1"/>
      <c r="C162" s="46"/>
      <c r="D162" s="1"/>
      <c r="E162" s="1"/>
      <c r="F162" s="18"/>
      <c r="G162" s="18"/>
      <c r="H162" s="18"/>
      <c r="I162" s="1"/>
      <c r="J162" s="1"/>
      <c r="K162" s="18"/>
      <c r="L162" s="49"/>
      <c r="M162" s="47"/>
      <c r="N162" s="49"/>
      <c r="O162" s="49"/>
      <c r="P162" s="49"/>
      <c r="Q162" s="49"/>
      <c r="R162" s="49"/>
      <c r="S162" s="47"/>
      <c r="T162" s="49"/>
      <c r="U162" s="49"/>
      <c r="V162" s="49"/>
      <c r="W162" s="1"/>
      <c r="X162" s="1"/>
      <c r="Y162" s="1"/>
      <c r="Z162" s="1"/>
      <c r="AA162" s="1"/>
      <c r="AB162" s="1"/>
      <c r="AC162" s="1"/>
      <c r="AD162" s="18"/>
      <c r="AE162" s="18"/>
      <c r="AF162" s="18"/>
      <c r="AG162" s="18"/>
      <c r="AH162" s="1"/>
      <c r="AI162" s="1"/>
    </row>
    <row r="163" spans="1:35" ht="20" customHeight="1" x14ac:dyDescent="0.15">
      <c r="A163" s="1"/>
      <c r="B163" s="1"/>
      <c r="C163" s="46"/>
      <c r="D163" s="1"/>
      <c r="E163" s="1"/>
      <c r="F163" s="18"/>
      <c r="G163" s="18"/>
      <c r="H163" s="18"/>
      <c r="I163" s="1"/>
      <c r="J163" s="1"/>
      <c r="K163" s="18"/>
      <c r="L163" s="49"/>
      <c r="M163" s="47"/>
      <c r="N163" s="49"/>
      <c r="O163" s="49"/>
      <c r="P163" s="49"/>
      <c r="Q163" s="49"/>
      <c r="R163" s="49"/>
      <c r="S163" s="47"/>
      <c r="T163" s="49"/>
      <c r="U163" s="49"/>
      <c r="V163" s="49"/>
      <c r="W163" s="1"/>
      <c r="X163" s="1"/>
      <c r="Y163" s="1"/>
      <c r="Z163" s="1"/>
      <c r="AA163" s="1"/>
      <c r="AB163" s="1"/>
      <c r="AC163" s="1"/>
      <c r="AD163" s="18"/>
      <c r="AE163" s="18"/>
      <c r="AF163" s="18"/>
      <c r="AG163" s="18"/>
      <c r="AH163" s="1"/>
      <c r="AI163" s="1"/>
    </row>
    <row r="164" spans="1:35" ht="20" customHeight="1" x14ac:dyDescent="0.15">
      <c r="A164" s="1"/>
      <c r="B164" s="1"/>
      <c r="C164" s="46"/>
      <c r="D164" s="1"/>
      <c r="E164" s="1"/>
      <c r="F164" s="18"/>
      <c r="G164" s="18"/>
      <c r="H164" s="18"/>
      <c r="I164" s="1"/>
      <c r="J164" s="1"/>
      <c r="K164" s="18"/>
      <c r="L164" s="49"/>
      <c r="M164" s="47"/>
      <c r="N164" s="49"/>
      <c r="O164" s="49"/>
      <c r="P164" s="49"/>
      <c r="Q164" s="49"/>
      <c r="R164" s="49"/>
      <c r="S164" s="47"/>
      <c r="T164" s="49"/>
      <c r="U164" s="49"/>
      <c r="V164" s="49"/>
      <c r="W164" s="1"/>
      <c r="X164" s="1"/>
      <c r="Y164" s="1"/>
      <c r="Z164" s="1"/>
      <c r="AA164" s="1"/>
      <c r="AB164" s="1"/>
      <c r="AC164" s="1"/>
      <c r="AD164" s="18"/>
      <c r="AE164" s="18"/>
      <c r="AF164" s="18"/>
      <c r="AG164" s="18"/>
      <c r="AH164" s="1"/>
      <c r="AI164" s="1"/>
    </row>
    <row r="165" spans="1:35" ht="20" customHeight="1" x14ac:dyDescent="0.15">
      <c r="A165" s="1"/>
      <c r="B165" s="1"/>
      <c r="C165" s="46"/>
      <c r="D165" s="1"/>
      <c r="E165" s="1"/>
      <c r="F165" s="18"/>
      <c r="G165" s="18"/>
      <c r="H165" s="18"/>
      <c r="I165" s="1"/>
      <c r="J165" s="1"/>
      <c r="K165" s="18"/>
      <c r="L165" s="49"/>
      <c r="M165" s="47"/>
      <c r="N165" s="49"/>
      <c r="O165" s="49"/>
      <c r="P165" s="49"/>
      <c r="Q165" s="49"/>
      <c r="R165" s="49"/>
      <c r="S165" s="47"/>
      <c r="T165" s="49"/>
      <c r="U165" s="49"/>
      <c r="V165" s="49"/>
      <c r="W165" s="1"/>
      <c r="X165" s="1"/>
      <c r="Y165" s="1"/>
      <c r="Z165" s="1"/>
      <c r="AA165" s="1"/>
      <c r="AB165" s="1"/>
      <c r="AC165" s="1"/>
      <c r="AD165" s="18"/>
      <c r="AE165" s="18"/>
      <c r="AF165" s="18"/>
      <c r="AG165" s="18"/>
      <c r="AH165" s="1"/>
      <c r="AI165" s="1"/>
    </row>
    <row r="166" spans="1:35" ht="20" customHeight="1" x14ac:dyDescent="0.15">
      <c r="A166" s="1"/>
      <c r="B166" s="1"/>
      <c r="C166" s="46"/>
      <c r="D166" s="1"/>
      <c r="E166" s="1"/>
      <c r="F166" s="18"/>
      <c r="G166" s="18"/>
      <c r="H166" s="18"/>
      <c r="I166" s="1"/>
      <c r="J166" s="1"/>
      <c r="K166" s="18"/>
      <c r="L166" s="49"/>
      <c r="M166" s="47"/>
      <c r="N166" s="49"/>
      <c r="O166" s="49"/>
      <c r="P166" s="49"/>
      <c r="Q166" s="49"/>
      <c r="R166" s="49"/>
      <c r="S166" s="47"/>
      <c r="T166" s="49"/>
      <c r="U166" s="49"/>
      <c r="V166" s="49"/>
      <c r="W166" s="1"/>
      <c r="X166" s="1"/>
      <c r="Y166" s="1"/>
      <c r="Z166" s="1"/>
      <c r="AA166" s="1"/>
      <c r="AB166" s="1"/>
      <c r="AC166" s="1"/>
      <c r="AD166" s="18"/>
      <c r="AE166" s="18"/>
      <c r="AF166" s="18"/>
      <c r="AG166" s="18"/>
      <c r="AH166" s="1"/>
      <c r="AI166" s="1"/>
    </row>
    <row r="167" spans="1:35" ht="20" customHeight="1" x14ac:dyDescent="0.15">
      <c r="A167" s="1"/>
      <c r="B167" s="1"/>
      <c r="C167" s="46"/>
      <c r="D167" s="1"/>
      <c r="E167" s="1"/>
      <c r="F167" s="18"/>
      <c r="G167" s="18"/>
      <c r="H167" s="18"/>
      <c r="I167" s="1"/>
      <c r="J167" s="1"/>
      <c r="K167" s="18"/>
      <c r="L167" s="49"/>
      <c r="M167" s="47"/>
      <c r="N167" s="49"/>
      <c r="O167" s="49"/>
      <c r="P167" s="49"/>
      <c r="Q167" s="49"/>
      <c r="R167" s="49"/>
      <c r="S167" s="47"/>
      <c r="T167" s="49"/>
      <c r="U167" s="49"/>
      <c r="V167" s="49"/>
      <c r="W167" s="1"/>
      <c r="X167" s="1"/>
      <c r="Y167" s="1"/>
      <c r="Z167" s="1"/>
      <c r="AA167" s="1"/>
      <c r="AB167" s="1"/>
      <c r="AC167" s="1"/>
      <c r="AD167" s="18"/>
      <c r="AE167" s="18"/>
      <c r="AF167" s="18"/>
      <c r="AG167" s="18"/>
      <c r="AH167" s="1"/>
      <c r="AI167" s="1"/>
    </row>
    <row r="168" spans="1:35" ht="20" customHeight="1" x14ac:dyDescent="0.15">
      <c r="A168" s="1"/>
      <c r="B168" s="1"/>
      <c r="C168" s="46"/>
      <c r="D168" s="1"/>
      <c r="E168" s="1"/>
      <c r="F168" s="18"/>
      <c r="G168" s="18"/>
      <c r="H168" s="18"/>
      <c r="I168" s="1"/>
      <c r="J168" s="1"/>
      <c r="K168" s="18"/>
      <c r="L168" s="49"/>
      <c r="M168" s="47"/>
      <c r="N168" s="49"/>
      <c r="O168" s="49"/>
      <c r="P168" s="49"/>
      <c r="Q168" s="49"/>
      <c r="R168" s="49"/>
      <c r="S168" s="47"/>
      <c r="T168" s="49"/>
      <c r="U168" s="49"/>
      <c r="V168" s="49"/>
      <c r="W168" s="1"/>
      <c r="X168" s="1"/>
      <c r="Y168" s="1"/>
      <c r="Z168" s="1"/>
      <c r="AA168" s="1"/>
      <c r="AB168" s="1"/>
      <c r="AC168" s="1"/>
      <c r="AD168" s="18"/>
      <c r="AE168" s="18"/>
      <c r="AF168" s="18"/>
      <c r="AG168" s="18"/>
      <c r="AH168" s="1"/>
      <c r="AI168" s="1"/>
    </row>
    <row r="169" spans="1:35" ht="20" customHeight="1" x14ac:dyDescent="0.15">
      <c r="A169" s="1"/>
      <c r="B169" s="1"/>
      <c r="C169" s="46"/>
      <c r="D169" s="1"/>
      <c r="E169" s="1"/>
      <c r="F169" s="18"/>
      <c r="G169" s="18"/>
      <c r="H169" s="18"/>
      <c r="I169" s="1"/>
      <c r="J169" s="1"/>
      <c r="K169" s="18"/>
      <c r="L169" s="49"/>
      <c r="M169" s="47"/>
      <c r="N169" s="49"/>
      <c r="O169" s="49"/>
      <c r="P169" s="49"/>
      <c r="Q169" s="49"/>
      <c r="R169" s="49"/>
      <c r="S169" s="47"/>
      <c r="T169" s="49"/>
      <c r="U169" s="49"/>
      <c r="V169" s="49"/>
      <c r="W169" s="1"/>
      <c r="X169" s="1"/>
      <c r="Y169" s="1"/>
      <c r="Z169" s="1"/>
      <c r="AA169" s="1"/>
      <c r="AB169" s="1"/>
      <c r="AC169" s="1"/>
      <c r="AD169" s="18"/>
      <c r="AE169" s="18"/>
      <c r="AF169" s="18"/>
      <c r="AG169" s="18"/>
      <c r="AH169" s="1"/>
      <c r="AI169" s="1"/>
    </row>
    <row r="170" spans="1:35" ht="20" customHeight="1" x14ac:dyDescent="0.15">
      <c r="A170" s="1"/>
      <c r="B170" s="1"/>
      <c r="C170" s="46"/>
      <c r="D170" s="1"/>
      <c r="E170" s="1"/>
      <c r="F170" s="18"/>
      <c r="G170" s="18"/>
      <c r="H170" s="18"/>
      <c r="I170" s="1"/>
      <c r="J170" s="1"/>
      <c r="K170" s="18"/>
      <c r="L170" s="49"/>
      <c r="M170" s="47"/>
      <c r="N170" s="49"/>
      <c r="O170" s="49"/>
      <c r="P170" s="49"/>
      <c r="Q170" s="49"/>
      <c r="R170" s="49"/>
      <c r="S170" s="47"/>
      <c r="T170" s="49"/>
      <c r="U170" s="49"/>
      <c r="V170" s="49"/>
      <c r="W170" s="1"/>
      <c r="X170" s="1"/>
      <c r="Y170" s="1"/>
      <c r="Z170" s="1"/>
      <c r="AA170" s="1"/>
      <c r="AB170" s="1"/>
      <c r="AC170" s="1"/>
      <c r="AD170" s="18"/>
      <c r="AE170" s="18"/>
      <c r="AF170" s="18"/>
      <c r="AG170" s="18"/>
      <c r="AH170" s="1"/>
      <c r="AI170" s="1"/>
    </row>
    <row r="171" spans="1:35" ht="20" customHeight="1" x14ac:dyDescent="0.15">
      <c r="A171" s="1"/>
      <c r="B171" s="1"/>
      <c r="C171" s="46"/>
      <c r="D171" s="1"/>
      <c r="E171" s="1"/>
      <c r="F171" s="18"/>
      <c r="G171" s="18"/>
      <c r="H171" s="18"/>
      <c r="I171" s="1"/>
      <c r="J171" s="1"/>
      <c r="K171" s="18"/>
      <c r="L171" s="49"/>
      <c r="M171" s="47"/>
      <c r="N171" s="49"/>
      <c r="O171" s="49"/>
      <c r="P171" s="49"/>
      <c r="Q171" s="49"/>
      <c r="R171" s="49"/>
      <c r="S171" s="47"/>
      <c r="T171" s="49"/>
      <c r="U171" s="49"/>
      <c r="V171" s="49"/>
      <c r="W171" s="1"/>
      <c r="X171" s="1"/>
      <c r="Y171" s="1"/>
      <c r="Z171" s="1"/>
      <c r="AA171" s="1"/>
      <c r="AB171" s="1"/>
      <c r="AC171" s="1"/>
      <c r="AD171" s="18"/>
      <c r="AE171" s="18"/>
      <c r="AF171" s="18"/>
      <c r="AG171" s="18"/>
      <c r="AH171" s="1"/>
      <c r="AI171" s="1"/>
    </row>
    <row r="172" spans="1:35" ht="20" customHeight="1" x14ac:dyDescent="0.15">
      <c r="A172" s="1"/>
      <c r="B172" s="1"/>
      <c r="C172" s="46"/>
      <c r="D172" s="1"/>
      <c r="E172" s="1"/>
      <c r="F172" s="18"/>
      <c r="G172" s="18"/>
      <c r="H172" s="18"/>
      <c r="I172" s="1"/>
      <c r="J172" s="1"/>
      <c r="K172" s="18"/>
      <c r="L172" s="49"/>
      <c r="M172" s="47"/>
      <c r="N172" s="49"/>
      <c r="O172" s="49"/>
      <c r="P172" s="49"/>
      <c r="Q172" s="49"/>
      <c r="R172" s="49"/>
      <c r="S172" s="47"/>
      <c r="T172" s="49"/>
      <c r="U172" s="49"/>
      <c r="V172" s="49"/>
      <c r="W172" s="1"/>
      <c r="X172" s="1"/>
      <c r="Y172" s="1"/>
      <c r="Z172" s="1"/>
      <c r="AA172" s="1"/>
      <c r="AB172" s="1"/>
      <c r="AC172" s="1"/>
      <c r="AD172" s="18"/>
      <c r="AE172" s="18"/>
      <c r="AF172" s="18"/>
      <c r="AG172" s="18"/>
      <c r="AH172" s="1"/>
      <c r="AI172" s="1"/>
    </row>
    <row r="173" spans="1:35" ht="20" customHeight="1" x14ac:dyDescent="0.15">
      <c r="A173" s="1"/>
      <c r="B173" s="1"/>
      <c r="C173" s="46"/>
      <c r="D173" s="1"/>
      <c r="E173" s="1"/>
      <c r="F173" s="18"/>
      <c r="G173" s="18"/>
      <c r="H173" s="18"/>
      <c r="I173" s="1"/>
      <c r="J173" s="1"/>
      <c r="K173" s="18"/>
      <c r="L173" s="49"/>
      <c r="M173" s="47"/>
      <c r="N173" s="49"/>
      <c r="O173" s="49"/>
      <c r="P173" s="49"/>
      <c r="Q173" s="49"/>
      <c r="R173" s="49"/>
      <c r="S173" s="47"/>
      <c r="T173" s="49"/>
      <c r="U173" s="49"/>
      <c r="V173" s="49"/>
      <c r="W173" s="1"/>
      <c r="X173" s="1"/>
      <c r="Y173" s="1"/>
      <c r="Z173" s="1"/>
      <c r="AA173" s="1"/>
      <c r="AB173" s="1"/>
      <c r="AC173" s="1"/>
      <c r="AD173" s="18"/>
      <c r="AE173" s="18"/>
      <c r="AF173" s="18"/>
      <c r="AG173" s="18"/>
      <c r="AH173" s="1"/>
      <c r="AI173" s="1"/>
    </row>
    <row r="174" spans="1:35" ht="20" customHeight="1" x14ac:dyDescent="0.15">
      <c r="A174" s="1"/>
      <c r="B174" s="1"/>
      <c r="C174" s="46"/>
      <c r="D174" s="1"/>
      <c r="E174" s="1"/>
      <c r="F174" s="18"/>
      <c r="G174" s="18"/>
      <c r="H174" s="18"/>
      <c r="I174" s="1"/>
      <c r="J174" s="1"/>
      <c r="K174" s="18"/>
      <c r="L174" s="49"/>
      <c r="M174" s="47"/>
      <c r="N174" s="49"/>
      <c r="O174" s="49"/>
      <c r="P174" s="49"/>
      <c r="Q174" s="49"/>
      <c r="R174" s="49"/>
      <c r="S174" s="47"/>
      <c r="T174" s="49"/>
      <c r="U174" s="49"/>
      <c r="V174" s="49"/>
      <c r="W174" s="1"/>
      <c r="X174" s="1"/>
      <c r="Y174" s="1"/>
      <c r="Z174" s="1"/>
      <c r="AA174" s="1"/>
      <c r="AB174" s="1"/>
      <c r="AC174" s="1"/>
      <c r="AD174" s="18"/>
      <c r="AE174" s="18"/>
      <c r="AF174" s="18"/>
      <c r="AG174" s="18"/>
      <c r="AH174" s="1"/>
      <c r="AI174" s="1"/>
    </row>
    <row r="175" spans="1:35" ht="20" customHeight="1" x14ac:dyDescent="0.15">
      <c r="A175" s="1"/>
      <c r="B175" s="1"/>
      <c r="C175" s="46"/>
      <c r="D175" s="1"/>
      <c r="E175" s="1"/>
      <c r="F175" s="18"/>
      <c r="G175" s="18"/>
      <c r="H175" s="18"/>
      <c r="I175" s="1"/>
      <c r="J175" s="1"/>
      <c r="K175" s="18"/>
      <c r="L175" s="49"/>
      <c r="M175" s="47"/>
      <c r="N175" s="49"/>
      <c r="O175" s="49"/>
      <c r="P175" s="49"/>
      <c r="Q175" s="49"/>
      <c r="R175" s="49"/>
      <c r="S175" s="47"/>
      <c r="T175" s="49"/>
      <c r="U175" s="49"/>
      <c r="V175" s="49"/>
      <c r="W175" s="1"/>
      <c r="X175" s="1"/>
      <c r="Y175" s="1"/>
      <c r="Z175" s="1"/>
      <c r="AA175" s="1"/>
      <c r="AB175" s="1"/>
      <c r="AC175" s="1"/>
      <c r="AD175" s="18"/>
      <c r="AE175" s="18"/>
      <c r="AF175" s="18"/>
      <c r="AG175" s="18"/>
      <c r="AH175" s="1"/>
      <c r="AI175" s="1"/>
    </row>
    <row r="176" spans="1:35" ht="20" customHeight="1" x14ac:dyDescent="0.15">
      <c r="A176" s="1"/>
      <c r="B176" s="1"/>
      <c r="C176" s="46"/>
      <c r="D176" s="1"/>
      <c r="E176" s="1"/>
      <c r="F176" s="18"/>
      <c r="G176" s="18"/>
      <c r="H176" s="18"/>
      <c r="I176" s="1"/>
      <c r="J176" s="1"/>
      <c r="K176" s="18"/>
      <c r="L176" s="49"/>
      <c r="M176" s="47"/>
      <c r="N176" s="49"/>
      <c r="O176" s="49"/>
      <c r="P176" s="49"/>
      <c r="Q176" s="49"/>
      <c r="R176" s="49"/>
      <c r="S176" s="47"/>
      <c r="T176" s="49"/>
      <c r="U176" s="49"/>
      <c r="V176" s="49"/>
      <c r="W176" s="1"/>
      <c r="X176" s="1"/>
      <c r="Y176" s="1"/>
      <c r="Z176" s="1"/>
      <c r="AA176" s="1"/>
      <c r="AB176" s="1"/>
      <c r="AC176" s="1"/>
      <c r="AD176" s="18"/>
      <c r="AE176" s="18"/>
      <c r="AF176" s="18"/>
      <c r="AG176" s="18"/>
      <c r="AH176" s="1"/>
      <c r="AI176" s="1"/>
    </row>
    <row r="177" spans="1:35" ht="20" customHeight="1" x14ac:dyDescent="0.15">
      <c r="A177" s="1"/>
      <c r="B177" s="1"/>
      <c r="C177" s="46"/>
      <c r="D177" s="1"/>
      <c r="E177" s="1"/>
      <c r="F177" s="18"/>
      <c r="G177" s="18"/>
      <c r="H177" s="18"/>
      <c r="I177" s="1"/>
      <c r="J177" s="1"/>
      <c r="K177" s="18"/>
      <c r="L177" s="49"/>
      <c r="M177" s="47"/>
      <c r="N177" s="49"/>
      <c r="O177" s="49"/>
      <c r="P177" s="49"/>
      <c r="Q177" s="49"/>
      <c r="R177" s="49"/>
      <c r="S177" s="47"/>
      <c r="T177" s="49"/>
      <c r="U177" s="49"/>
      <c r="V177" s="49"/>
      <c r="W177" s="1"/>
      <c r="X177" s="1"/>
      <c r="Y177" s="1"/>
      <c r="Z177" s="1"/>
      <c r="AA177" s="1"/>
      <c r="AB177" s="1"/>
      <c r="AC177" s="1"/>
      <c r="AD177" s="18"/>
      <c r="AE177" s="18"/>
      <c r="AF177" s="18"/>
      <c r="AG177" s="18"/>
      <c r="AH177" s="1"/>
      <c r="AI177" s="1"/>
    </row>
    <row r="178" spans="1:35" ht="20" customHeight="1" x14ac:dyDescent="0.15">
      <c r="A178" s="1"/>
      <c r="B178" s="1"/>
      <c r="C178" s="46"/>
      <c r="D178" s="1"/>
      <c r="E178" s="1"/>
      <c r="F178" s="18"/>
      <c r="G178" s="18"/>
      <c r="H178" s="18"/>
      <c r="I178" s="1"/>
      <c r="J178" s="1"/>
      <c r="K178" s="18"/>
      <c r="L178" s="49"/>
      <c r="M178" s="47"/>
      <c r="N178" s="49"/>
      <c r="O178" s="49"/>
      <c r="P178" s="49"/>
      <c r="Q178" s="49"/>
      <c r="R178" s="49"/>
      <c r="S178" s="47"/>
      <c r="T178" s="49"/>
      <c r="U178" s="49"/>
      <c r="V178" s="49"/>
      <c r="W178" s="1"/>
      <c r="X178" s="1"/>
      <c r="Y178" s="1"/>
      <c r="Z178" s="1"/>
      <c r="AA178" s="1"/>
      <c r="AB178" s="1"/>
      <c r="AC178" s="1"/>
      <c r="AD178" s="18"/>
      <c r="AE178" s="18"/>
      <c r="AF178" s="18"/>
      <c r="AG178" s="18"/>
      <c r="AH178" s="1"/>
      <c r="AI178" s="1"/>
    </row>
    <row r="179" spans="1:35" ht="20" customHeight="1" x14ac:dyDescent="0.15">
      <c r="A179" s="1"/>
      <c r="B179" s="1"/>
      <c r="C179" s="46"/>
      <c r="D179" s="1"/>
      <c r="E179" s="1"/>
      <c r="F179" s="18"/>
      <c r="G179" s="18"/>
      <c r="H179" s="18"/>
      <c r="I179" s="1"/>
      <c r="J179" s="1"/>
      <c r="K179" s="18"/>
      <c r="L179" s="49"/>
      <c r="M179" s="47"/>
      <c r="N179" s="49"/>
      <c r="O179" s="49"/>
      <c r="P179" s="49"/>
      <c r="Q179" s="49"/>
      <c r="R179" s="49"/>
      <c r="S179" s="47"/>
      <c r="T179" s="49"/>
      <c r="U179" s="49"/>
      <c r="V179" s="49"/>
      <c r="W179" s="1"/>
      <c r="X179" s="1"/>
      <c r="Y179" s="1"/>
      <c r="Z179" s="1"/>
      <c r="AA179" s="1"/>
      <c r="AB179" s="1"/>
      <c r="AC179" s="1"/>
      <c r="AD179" s="18"/>
      <c r="AE179" s="18"/>
      <c r="AF179" s="18"/>
      <c r="AG179" s="18"/>
      <c r="AH179" s="1"/>
      <c r="AI179" s="1"/>
    </row>
    <row r="180" spans="1:35" ht="20" customHeight="1" x14ac:dyDescent="0.15">
      <c r="A180" s="1"/>
      <c r="B180" s="1"/>
      <c r="C180" s="46"/>
      <c r="D180" s="1"/>
      <c r="E180" s="1"/>
      <c r="F180" s="18"/>
      <c r="G180" s="18"/>
      <c r="H180" s="18"/>
      <c r="I180" s="1"/>
      <c r="J180" s="1"/>
      <c r="K180" s="18"/>
      <c r="L180" s="49"/>
      <c r="M180" s="47"/>
      <c r="N180" s="49"/>
      <c r="O180" s="49"/>
      <c r="P180" s="49"/>
      <c r="Q180" s="49"/>
      <c r="R180" s="49"/>
      <c r="S180" s="47"/>
      <c r="T180" s="49"/>
      <c r="U180" s="49"/>
      <c r="V180" s="49"/>
      <c r="W180" s="1"/>
      <c r="X180" s="1"/>
      <c r="Y180" s="1"/>
      <c r="Z180" s="1"/>
      <c r="AA180" s="1"/>
      <c r="AB180" s="1"/>
      <c r="AC180" s="1"/>
      <c r="AD180" s="18"/>
      <c r="AE180" s="18"/>
      <c r="AF180" s="18"/>
      <c r="AG180" s="18"/>
      <c r="AH180" s="1"/>
      <c r="AI180" s="1"/>
    </row>
    <row r="181" spans="1:35" ht="20" customHeight="1" x14ac:dyDescent="0.15">
      <c r="A181" s="1"/>
      <c r="B181" s="1"/>
      <c r="C181" s="46"/>
      <c r="D181" s="1"/>
      <c r="E181" s="1"/>
      <c r="F181" s="18"/>
      <c r="G181" s="18"/>
      <c r="H181" s="18"/>
      <c r="I181" s="1"/>
      <c r="J181" s="1"/>
      <c r="K181" s="18"/>
      <c r="L181" s="49"/>
      <c r="M181" s="47"/>
      <c r="N181" s="49"/>
      <c r="O181" s="49"/>
      <c r="P181" s="49"/>
      <c r="Q181" s="49"/>
      <c r="R181" s="49"/>
      <c r="S181" s="47"/>
      <c r="T181" s="49"/>
      <c r="U181" s="49"/>
      <c r="V181" s="49"/>
      <c r="W181" s="1"/>
      <c r="X181" s="1"/>
      <c r="Y181" s="1"/>
      <c r="Z181" s="1"/>
      <c r="AA181" s="1"/>
      <c r="AB181" s="1"/>
      <c r="AC181" s="1"/>
      <c r="AD181" s="18"/>
      <c r="AE181" s="18"/>
      <c r="AF181" s="18"/>
      <c r="AG181" s="18"/>
      <c r="AH181" s="1"/>
      <c r="AI181" s="1"/>
    </row>
    <row r="182" spans="1:35" ht="20" customHeight="1" x14ac:dyDescent="0.15">
      <c r="A182" s="1"/>
      <c r="B182" s="1"/>
      <c r="C182" s="46"/>
      <c r="D182" s="1"/>
      <c r="E182" s="1"/>
      <c r="F182" s="18"/>
      <c r="G182" s="18"/>
      <c r="H182" s="18"/>
      <c r="I182" s="1"/>
      <c r="J182" s="1"/>
      <c r="K182" s="18"/>
      <c r="L182" s="49"/>
      <c r="M182" s="47"/>
      <c r="N182" s="49"/>
      <c r="O182" s="49"/>
      <c r="P182" s="49"/>
      <c r="Q182" s="49"/>
      <c r="R182" s="49"/>
      <c r="S182" s="47"/>
      <c r="T182" s="49"/>
      <c r="U182" s="49"/>
      <c r="V182" s="49"/>
      <c r="W182" s="1"/>
      <c r="X182" s="1"/>
      <c r="Y182" s="1"/>
      <c r="Z182" s="1"/>
      <c r="AA182" s="1"/>
      <c r="AB182" s="1"/>
      <c r="AC182" s="1"/>
      <c r="AD182" s="18"/>
      <c r="AE182" s="18"/>
      <c r="AF182" s="18"/>
      <c r="AG182" s="18"/>
      <c r="AH182" s="1"/>
      <c r="AI182" s="1"/>
    </row>
    <row r="183" spans="1:35" ht="20" customHeight="1" x14ac:dyDescent="0.15">
      <c r="A183" s="1"/>
      <c r="B183" s="1"/>
      <c r="C183" s="46"/>
      <c r="D183" s="1"/>
      <c r="E183" s="1"/>
      <c r="F183" s="18"/>
      <c r="G183" s="18"/>
      <c r="H183" s="18"/>
      <c r="I183" s="1"/>
      <c r="J183" s="1"/>
      <c r="K183" s="18"/>
      <c r="L183" s="49"/>
      <c r="M183" s="47"/>
      <c r="N183" s="49"/>
      <c r="O183" s="49"/>
      <c r="P183" s="49"/>
      <c r="Q183" s="49"/>
      <c r="R183" s="49"/>
      <c r="S183" s="47"/>
      <c r="T183" s="49"/>
      <c r="U183" s="49"/>
      <c r="V183" s="49"/>
      <c r="W183" s="1"/>
      <c r="X183" s="1"/>
      <c r="Y183" s="1"/>
      <c r="Z183" s="1"/>
      <c r="AA183" s="1"/>
      <c r="AB183" s="1"/>
      <c r="AC183" s="1"/>
      <c r="AD183" s="18"/>
      <c r="AE183" s="18"/>
      <c r="AF183" s="18"/>
      <c r="AG183" s="18"/>
      <c r="AH183" s="1"/>
      <c r="AI183" s="1"/>
    </row>
    <row r="184" spans="1:35" ht="20" customHeight="1" x14ac:dyDescent="0.15">
      <c r="A184" s="1"/>
      <c r="B184" s="1"/>
      <c r="C184" s="46"/>
      <c r="D184" s="1"/>
      <c r="E184" s="1"/>
      <c r="F184" s="18"/>
      <c r="G184" s="18"/>
      <c r="H184" s="18"/>
      <c r="I184" s="1"/>
      <c r="J184" s="1"/>
      <c r="K184" s="18"/>
      <c r="L184" s="49"/>
      <c r="M184" s="47"/>
      <c r="N184" s="49"/>
      <c r="O184" s="49"/>
      <c r="P184" s="49"/>
      <c r="Q184" s="49"/>
      <c r="R184" s="49"/>
      <c r="S184" s="47"/>
      <c r="T184" s="49"/>
      <c r="U184" s="49"/>
      <c r="V184" s="49"/>
      <c r="W184" s="1"/>
      <c r="X184" s="1"/>
      <c r="Y184" s="1"/>
      <c r="Z184" s="1"/>
      <c r="AA184" s="1"/>
      <c r="AB184" s="1"/>
      <c r="AC184" s="1"/>
      <c r="AD184" s="18"/>
      <c r="AE184" s="18"/>
      <c r="AF184" s="18"/>
      <c r="AG184" s="18"/>
      <c r="AH184" s="1"/>
      <c r="AI184" s="1"/>
    </row>
    <row r="185" spans="1:35" ht="20" customHeight="1" x14ac:dyDescent="0.15">
      <c r="A185" s="1"/>
      <c r="B185" s="1"/>
      <c r="C185" s="46"/>
      <c r="D185" s="1"/>
      <c r="E185" s="1"/>
      <c r="F185" s="18"/>
      <c r="G185" s="18"/>
      <c r="H185" s="18"/>
      <c r="I185" s="1"/>
      <c r="J185" s="1"/>
      <c r="K185" s="18"/>
      <c r="L185" s="49"/>
      <c r="M185" s="47"/>
      <c r="N185" s="49"/>
      <c r="O185" s="49"/>
      <c r="P185" s="49"/>
      <c r="Q185" s="49"/>
      <c r="R185" s="49"/>
      <c r="S185" s="47"/>
      <c r="T185" s="49"/>
      <c r="U185" s="49"/>
      <c r="V185" s="49"/>
      <c r="W185" s="1"/>
      <c r="X185" s="1"/>
      <c r="Y185" s="1"/>
      <c r="Z185" s="1"/>
      <c r="AA185" s="1"/>
      <c r="AB185" s="1"/>
      <c r="AC185" s="1"/>
      <c r="AD185" s="18"/>
      <c r="AE185" s="18"/>
      <c r="AF185" s="18"/>
      <c r="AG185" s="18"/>
      <c r="AH185" s="1"/>
      <c r="AI185" s="1"/>
    </row>
    <row r="186" spans="1:35" ht="20" customHeight="1" x14ac:dyDescent="0.15">
      <c r="A186" s="1"/>
      <c r="B186" s="1"/>
      <c r="C186" s="46"/>
      <c r="D186" s="1"/>
      <c r="E186" s="1"/>
      <c r="F186" s="18"/>
      <c r="G186" s="18"/>
      <c r="H186" s="18"/>
      <c r="I186" s="1"/>
      <c r="J186" s="1"/>
      <c r="K186" s="18"/>
      <c r="L186" s="49"/>
      <c r="M186" s="47"/>
      <c r="N186" s="49"/>
      <c r="O186" s="49"/>
      <c r="P186" s="49"/>
      <c r="Q186" s="49"/>
      <c r="R186" s="49"/>
      <c r="S186" s="47"/>
      <c r="T186" s="49"/>
      <c r="U186" s="49"/>
      <c r="V186" s="49"/>
      <c r="W186" s="1"/>
      <c r="X186" s="1"/>
      <c r="Y186" s="1"/>
      <c r="Z186" s="1"/>
      <c r="AA186" s="1"/>
      <c r="AB186" s="1"/>
      <c r="AC186" s="1"/>
      <c r="AD186" s="18"/>
      <c r="AE186" s="18"/>
      <c r="AF186" s="18"/>
      <c r="AG186" s="18"/>
      <c r="AH186" s="1"/>
      <c r="AI186" s="1"/>
    </row>
    <row r="187" spans="1:35" ht="20" customHeight="1" x14ac:dyDescent="0.15">
      <c r="A187" s="1"/>
      <c r="B187" s="1"/>
      <c r="C187" s="46"/>
      <c r="D187" s="1"/>
      <c r="E187" s="1"/>
      <c r="F187" s="18"/>
      <c r="G187" s="18"/>
      <c r="H187" s="18"/>
      <c r="I187" s="1"/>
      <c r="J187" s="1"/>
      <c r="K187" s="18"/>
      <c r="L187" s="49"/>
      <c r="M187" s="47"/>
      <c r="N187" s="49"/>
      <c r="O187" s="49"/>
      <c r="P187" s="49"/>
      <c r="Q187" s="49"/>
      <c r="R187" s="49"/>
      <c r="S187" s="47"/>
      <c r="T187" s="49"/>
      <c r="U187" s="49"/>
      <c r="V187" s="49"/>
      <c r="W187" s="1"/>
      <c r="X187" s="1"/>
      <c r="Y187" s="1"/>
      <c r="Z187" s="1"/>
      <c r="AA187" s="1"/>
      <c r="AB187" s="1"/>
      <c r="AC187" s="1"/>
      <c r="AD187" s="18"/>
      <c r="AE187" s="18"/>
      <c r="AF187" s="18"/>
      <c r="AG187" s="18"/>
      <c r="AH187" s="1"/>
      <c r="AI187" s="1"/>
    </row>
    <row r="188" spans="1:35" ht="20" customHeight="1" x14ac:dyDescent="0.15">
      <c r="A188" s="1"/>
      <c r="B188" s="1"/>
      <c r="C188" s="46"/>
      <c r="D188" s="1"/>
      <c r="E188" s="1"/>
      <c r="F188" s="18"/>
      <c r="G188" s="18"/>
      <c r="H188" s="18"/>
      <c r="I188" s="1"/>
      <c r="J188" s="1"/>
      <c r="K188" s="18"/>
      <c r="L188" s="49"/>
      <c r="M188" s="47"/>
      <c r="N188" s="49"/>
      <c r="O188" s="49"/>
      <c r="P188" s="49"/>
      <c r="Q188" s="49"/>
      <c r="R188" s="49"/>
      <c r="S188" s="47"/>
      <c r="T188" s="49"/>
      <c r="U188" s="49"/>
      <c r="V188" s="49"/>
      <c r="W188" s="1"/>
      <c r="X188" s="1"/>
      <c r="Y188" s="1"/>
      <c r="Z188" s="1"/>
      <c r="AA188" s="1"/>
      <c r="AB188" s="1"/>
      <c r="AC188" s="1"/>
      <c r="AD188" s="18"/>
      <c r="AE188" s="18"/>
      <c r="AF188" s="18"/>
      <c r="AG188" s="18"/>
      <c r="AH188" s="1"/>
      <c r="AI188" s="1"/>
    </row>
    <row r="189" spans="1:35" ht="20" customHeight="1" x14ac:dyDescent="0.15">
      <c r="A189" s="1"/>
      <c r="B189" s="1"/>
      <c r="C189" s="46"/>
      <c r="D189" s="1"/>
      <c r="E189" s="1"/>
      <c r="F189" s="18"/>
      <c r="G189" s="18"/>
      <c r="H189" s="18"/>
      <c r="I189" s="1"/>
      <c r="J189" s="1"/>
      <c r="K189" s="18"/>
      <c r="L189" s="49"/>
      <c r="M189" s="47"/>
      <c r="N189" s="49"/>
      <c r="O189" s="49"/>
      <c r="P189" s="49"/>
      <c r="Q189" s="49"/>
      <c r="R189" s="49"/>
      <c r="S189" s="47"/>
      <c r="T189" s="49"/>
      <c r="U189" s="49"/>
      <c r="V189" s="49"/>
      <c r="W189" s="1"/>
      <c r="X189" s="1"/>
      <c r="Y189" s="1"/>
      <c r="Z189" s="1"/>
      <c r="AA189" s="1"/>
      <c r="AB189" s="1"/>
      <c r="AC189" s="1"/>
      <c r="AD189" s="18"/>
      <c r="AE189" s="18"/>
      <c r="AF189" s="18"/>
      <c r="AG189" s="18"/>
      <c r="AH189" s="1"/>
      <c r="AI189" s="1"/>
    </row>
    <row r="190" spans="1:35" ht="20" customHeight="1" x14ac:dyDescent="0.15">
      <c r="A190" s="1"/>
      <c r="B190" s="1"/>
      <c r="C190" s="46"/>
      <c r="D190" s="1"/>
      <c r="E190" s="1"/>
      <c r="F190" s="18"/>
      <c r="G190" s="18"/>
      <c r="H190" s="18"/>
      <c r="I190" s="1"/>
      <c r="J190" s="1"/>
      <c r="K190" s="18"/>
      <c r="L190" s="49"/>
      <c r="M190" s="47"/>
      <c r="N190" s="49"/>
      <c r="O190" s="49"/>
      <c r="P190" s="49"/>
      <c r="Q190" s="49"/>
      <c r="R190" s="49"/>
      <c r="S190" s="47"/>
      <c r="T190" s="49"/>
      <c r="U190" s="49"/>
      <c r="V190" s="49"/>
      <c r="W190" s="1"/>
      <c r="X190" s="1"/>
      <c r="Y190" s="1"/>
      <c r="Z190" s="1"/>
      <c r="AA190" s="1"/>
      <c r="AB190" s="1"/>
      <c r="AC190" s="1"/>
      <c r="AD190" s="18"/>
      <c r="AE190" s="18"/>
      <c r="AF190" s="18"/>
      <c r="AG190" s="18"/>
      <c r="AH190" s="1"/>
      <c r="AI190" s="1"/>
    </row>
    <row r="191" spans="1:35" ht="20" customHeight="1" x14ac:dyDescent="0.15">
      <c r="A191" s="1"/>
      <c r="B191" s="1"/>
      <c r="C191" s="46"/>
      <c r="D191" s="1"/>
      <c r="E191" s="1"/>
      <c r="F191" s="18"/>
      <c r="G191" s="18"/>
      <c r="H191" s="18"/>
      <c r="I191" s="1"/>
      <c r="J191" s="1"/>
      <c r="K191" s="18"/>
      <c r="L191" s="49"/>
      <c r="M191" s="47"/>
      <c r="N191" s="49"/>
      <c r="O191" s="49"/>
      <c r="P191" s="49"/>
      <c r="Q191" s="49"/>
      <c r="R191" s="49"/>
      <c r="S191" s="47"/>
      <c r="T191" s="49"/>
      <c r="U191" s="49"/>
      <c r="V191" s="49"/>
      <c r="W191" s="1"/>
      <c r="X191" s="1"/>
      <c r="Y191" s="1"/>
      <c r="Z191" s="1"/>
      <c r="AA191" s="1"/>
      <c r="AB191" s="1"/>
      <c r="AC191" s="1"/>
      <c r="AD191" s="18"/>
      <c r="AE191" s="18"/>
      <c r="AF191" s="18"/>
      <c r="AG191" s="18"/>
      <c r="AH191" s="1"/>
      <c r="AI191" s="1"/>
    </row>
    <row r="192" spans="1:35" ht="20" customHeight="1" x14ac:dyDescent="0.15">
      <c r="A192" s="1"/>
      <c r="B192" s="1"/>
      <c r="C192" s="46"/>
      <c r="D192" s="1"/>
      <c r="E192" s="1"/>
      <c r="F192" s="18"/>
      <c r="G192" s="18"/>
      <c r="H192" s="18"/>
      <c r="I192" s="1"/>
      <c r="J192" s="1"/>
      <c r="K192" s="18"/>
      <c r="L192" s="49"/>
      <c r="M192" s="47"/>
      <c r="N192" s="49"/>
      <c r="O192" s="49"/>
      <c r="P192" s="49"/>
      <c r="Q192" s="49"/>
      <c r="R192" s="49"/>
      <c r="S192" s="47"/>
      <c r="T192" s="49"/>
      <c r="U192" s="49"/>
      <c r="V192" s="49"/>
      <c r="W192" s="1"/>
      <c r="X192" s="1"/>
      <c r="Y192" s="1"/>
      <c r="Z192" s="1"/>
      <c r="AA192" s="1"/>
      <c r="AB192" s="1"/>
      <c r="AC192" s="1"/>
      <c r="AD192" s="18"/>
      <c r="AE192" s="18"/>
      <c r="AF192" s="18"/>
      <c r="AG192" s="18"/>
      <c r="AH192" s="1"/>
      <c r="AI192" s="1"/>
    </row>
    <row r="193" spans="1:35" ht="20" customHeight="1" x14ac:dyDescent="0.15">
      <c r="A193" s="1"/>
      <c r="B193" s="1"/>
      <c r="C193" s="46"/>
      <c r="D193" s="1"/>
      <c r="E193" s="1"/>
      <c r="F193" s="18"/>
      <c r="G193" s="18"/>
      <c r="H193" s="18"/>
      <c r="I193" s="1"/>
      <c r="J193" s="1"/>
      <c r="K193" s="18"/>
      <c r="L193" s="49"/>
      <c r="M193" s="47"/>
      <c r="N193" s="49"/>
      <c r="O193" s="49"/>
      <c r="P193" s="49"/>
      <c r="Q193" s="49"/>
      <c r="R193" s="49"/>
      <c r="S193" s="47"/>
      <c r="T193" s="49"/>
      <c r="U193" s="49"/>
      <c r="V193" s="49"/>
      <c r="W193" s="1"/>
      <c r="X193" s="1"/>
      <c r="Y193" s="1"/>
      <c r="Z193" s="1"/>
      <c r="AA193" s="1"/>
      <c r="AB193" s="1"/>
      <c r="AC193" s="1"/>
      <c r="AD193" s="18"/>
      <c r="AE193" s="18"/>
      <c r="AF193" s="18"/>
      <c r="AG193" s="18"/>
      <c r="AH193" s="1"/>
      <c r="AI193" s="1"/>
    </row>
    <row r="194" spans="1:35" ht="20" customHeight="1" x14ac:dyDescent="0.15">
      <c r="A194" s="1"/>
      <c r="B194" s="1"/>
      <c r="C194" s="46"/>
      <c r="D194" s="1"/>
      <c r="E194" s="1"/>
      <c r="F194" s="18"/>
      <c r="G194" s="18"/>
      <c r="H194" s="18"/>
      <c r="I194" s="1"/>
      <c r="J194" s="1"/>
      <c r="K194" s="18"/>
      <c r="L194" s="49"/>
      <c r="M194" s="47"/>
      <c r="N194" s="49"/>
      <c r="O194" s="49"/>
      <c r="P194" s="49"/>
      <c r="Q194" s="49"/>
      <c r="R194" s="49"/>
      <c r="S194" s="47"/>
      <c r="T194" s="49"/>
      <c r="U194" s="49"/>
      <c r="V194" s="49"/>
      <c r="W194" s="1"/>
      <c r="X194" s="1"/>
      <c r="Y194" s="1"/>
      <c r="Z194" s="1"/>
      <c r="AA194" s="1"/>
      <c r="AB194" s="1"/>
      <c r="AC194" s="1"/>
      <c r="AD194" s="18"/>
      <c r="AE194" s="18"/>
      <c r="AF194" s="18"/>
      <c r="AG194" s="18"/>
      <c r="AH194" s="1"/>
      <c r="AI194" s="1"/>
    </row>
    <row r="195" spans="1:35" ht="20" customHeight="1" x14ac:dyDescent="0.15">
      <c r="A195" s="1"/>
      <c r="B195" s="1"/>
      <c r="C195" s="46"/>
      <c r="D195" s="1"/>
      <c r="E195" s="1"/>
      <c r="F195" s="18"/>
      <c r="G195" s="18"/>
      <c r="H195" s="18"/>
      <c r="I195" s="1"/>
      <c r="J195" s="1"/>
      <c r="K195" s="18"/>
      <c r="L195" s="49"/>
      <c r="M195" s="47"/>
      <c r="N195" s="49"/>
      <c r="O195" s="49"/>
      <c r="P195" s="49"/>
      <c r="Q195" s="49"/>
      <c r="R195" s="49"/>
      <c r="S195" s="47"/>
      <c r="T195" s="49"/>
      <c r="U195" s="49"/>
      <c r="V195" s="49"/>
      <c r="W195" s="1"/>
      <c r="X195" s="1"/>
      <c r="Y195" s="1"/>
      <c r="Z195" s="1"/>
      <c r="AA195" s="1"/>
      <c r="AB195" s="1"/>
      <c r="AC195" s="1"/>
      <c r="AD195" s="18"/>
      <c r="AE195" s="18"/>
      <c r="AF195" s="18"/>
      <c r="AG195" s="18"/>
      <c r="AH195" s="1"/>
      <c r="AI195" s="1"/>
    </row>
    <row r="196" spans="1:35" ht="20" customHeight="1" x14ac:dyDescent="0.15">
      <c r="A196" s="1"/>
      <c r="B196" s="1"/>
      <c r="C196" s="46"/>
      <c r="D196" s="1"/>
      <c r="E196" s="1"/>
      <c r="F196" s="18"/>
      <c r="G196" s="18"/>
      <c r="H196" s="18"/>
      <c r="I196" s="1"/>
      <c r="J196" s="1"/>
      <c r="K196" s="18"/>
      <c r="L196" s="49"/>
      <c r="M196" s="47"/>
      <c r="N196" s="49"/>
      <c r="O196" s="49"/>
      <c r="P196" s="49"/>
      <c r="Q196" s="49"/>
      <c r="R196" s="49"/>
      <c r="S196" s="47"/>
      <c r="T196" s="49"/>
      <c r="U196" s="49"/>
      <c r="V196" s="49"/>
      <c r="W196" s="1"/>
      <c r="X196" s="1"/>
      <c r="Y196" s="1"/>
      <c r="Z196" s="1"/>
      <c r="AA196" s="1"/>
      <c r="AB196" s="1"/>
      <c r="AC196" s="1"/>
      <c r="AD196" s="18"/>
      <c r="AE196" s="18"/>
      <c r="AF196" s="18"/>
      <c r="AG196" s="18"/>
      <c r="AH196" s="1"/>
      <c r="AI196" s="1"/>
    </row>
    <row r="197" spans="1:35" ht="20" customHeight="1" x14ac:dyDescent="0.15">
      <c r="A197" s="1"/>
      <c r="B197" s="1"/>
      <c r="C197" s="46"/>
      <c r="D197" s="1"/>
      <c r="E197" s="1"/>
      <c r="F197" s="18"/>
      <c r="G197" s="18"/>
      <c r="H197" s="18"/>
      <c r="I197" s="1"/>
      <c r="J197" s="1"/>
      <c r="K197" s="18"/>
      <c r="L197" s="49"/>
      <c r="M197" s="47"/>
      <c r="N197" s="49"/>
      <c r="O197" s="49"/>
      <c r="P197" s="49"/>
      <c r="Q197" s="49"/>
      <c r="R197" s="49"/>
      <c r="S197" s="47"/>
      <c r="T197" s="49"/>
      <c r="U197" s="49"/>
      <c r="V197" s="49"/>
      <c r="W197" s="1"/>
      <c r="X197" s="1"/>
      <c r="Y197" s="1"/>
      <c r="Z197" s="1"/>
      <c r="AA197" s="1"/>
      <c r="AB197" s="1"/>
      <c r="AC197" s="1"/>
      <c r="AD197" s="18"/>
      <c r="AE197" s="18"/>
      <c r="AF197" s="18"/>
      <c r="AG197" s="18"/>
      <c r="AH197" s="1"/>
      <c r="AI197" s="1"/>
    </row>
    <row r="198" spans="1:35" ht="20" customHeight="1" x14ac:dyDescent="0.15">
      <c r="A198" s="1"/>
      <c r="B198" s="1"/>
      <c r="C198" s="46"/>
      <c r="D198" s="1"/>
      <c r="E198" s="1"/>
      <c r="F198" s="18"/>
      <c r="G198" s="18"/>
      <c r="H198" s="18"/>
      <c r="I198" s="1"/>
      <c r="J198" s="1"/>
      <c r="K198" s="18"/>
      <c r="L198" s="49"/>
      <c r="M198" s="47"/>
      <c r="N198" s="49"/>
      <c r="O198" s="49"/>
      <c r="P198" s="49"/>
      <c r="Q198" s="49"/>
      <c r="R198" s="49"/>
      <c r="S198" s="47"/>
      <c r="T198" s="49"/>
      <c r="U198" s="49"/>
      <c r="V198" s="49"/>
      <c r="W198" s="1"/>
      <c r="X198" s="1"/>
      <c r="Y198" s="1"/>
      <c r="Z198" s="1"/>
      <c r="AA198" s="1"/>
      <c r="AB198" s="1"/>
      <c r="AC198" s="1"/>
      <c r="AD198" s="18"/>
      <c r="AE198" s="18"/>
      <c r="AF198" s="18"/>
      <c r="AG198" s="18"/>
      <c r="AH198" s="1"/>
      <c r="AI198" s="1"/>
    </row>
    <row r="199" spans="1:35" ht="20" customHeight="1" x14ac:dyDescent="0.15">
      <c r="A199" s="1"/>
      <c r="B199" s="1"/>
      <c r="C199" s="46"/>
      <c r="D199" s="1"/>
      <c r="E199" s="1"/>
      <c r="F199" s="18"/>
      <c r="G199" s="18"/>
      <c r="H199" s="18"/>
      <c r="I199" s="1"/>
      <c r="J199" s="1"/>
      <c r="K199" s="18"/>
      <c r="L199" s="49"/>
      <c r="M199" s="47"/>
      <c r="N199" s="49"/>
      <c r="O199" s="49"/>
      <c r="P199" s="49"/>
      <c r="Q199" s="49"/>
      <c r="R199" s="49"/>
      <c r="S199" s="47"/>
      <c r="T199" s="49"/>
      <c r="U199" s="49"/>
      <c r="V199" s="49"/>
      <c r="W199" s="1"/>
      <c r="X199" s="1"/>
      <c r="Y199" s="1"/>
      <c r="Z199" s="1"/>
      <c r="AA199" s="1"/>
      <c r="AB199" s="1"/>
      <c r="AC199" s="1"/>
      <c r="AD199" s="18"/>
      <c r="AE199" s="18"/>
      <c r="AF199" s="18"/>
      <c r="AG199" s="18"/>
      <c r="AH199" s="1"/>
      <c r="AI199" s="1"/>
    </row>
    <row r="200" spans="1:35" ht="20" customHeight="1" x14ac:dyDescent="0.15">
      <c r="A200" s="1"/>
      <c r="B200" s="1"/>
      <c r="C200" s="46"/>
      <c r="D200" s="1"/>
      <c r="E200" s="1"/>
      <c r="F200" s="18"/>
      <c r="G200" s="18"/>
      <c r="H200" s="18"/>
      <c r="I200" s="1"/>
      <c r="J200" s="1"/>
      <c r="K200" s="18"/>
      <c r="L200" s="49"/>
      <c r="M200" s="47"/>
      <c r="N200" s="49"/>
      <c r="O200" s="49"/>
      <c r="P200" s="49"/>
      <c r="Q200" s="49"/>
      <c r="R200" s="49"/>
      <c r="S200" s="47"/>
      <c r="T200" s="49"/>
      <c r="U200" s="49"/>
      <c r="V200" s="49"/>
      <c r="W200" s="1"/>
      <c r="X200" s="1"/>
      <c r="Y200" s="1"/>
      <c r="Z200" s="1"/>
      <c r="AA200" s="1"/>
      <c r="AB200" s="1"/>
      <c r="AC200" s="1"/>
      <c r="AD200" s="18"/>
      <c r="AE200" s="18"/>
      <c r="AF200" s="18"/>
      <c r="AG200" s="18"/>
      <c r="AH200" s="1"/>
      <c r="AI200" s="1"/>
    </row>
    <row r="201" spans="1:35" ht="20" customHeight="1" x14ac:dyDescent="0.15">
      <c r="A201" s="1"/>
      <c r="B201" s="1"/>
      <c r="C201" s="46"/>
      <c r="D201" s="1"/>
      <c r="E201" s="1"/>
      <c r="F201" s="18"/>
      <c r="G201" s="18"/>
      <c r="H201" s="18"/>
      <c r="I201" s="1"/>
      <c r="J201" s="1"/>
      <c r="K201" s="18"/>
      <c r="L201" s="49"/>
      <c r="M201" s="47"/>
      <c r="N201" s="49"/>
      <c r="O201" s="49"/>
      <c r="P201" s="49"/>
      <c r="Q201" s="49"/>
      <c r="R201" s="49"/>
      <c r="S201" s="47"/>
      <c r="T201" s="49"/>
      <c r="U201" s="49"/>
      <c r="V201" s="49"/>
      <c r="W201" s="1"/>
      <c r="X201" s="1"/>
      <c r="Y201" s="1"/>
      <c r="Z201" s="1"/>
      <c r="AA201" s="1"/>
      <c r="AB201" s="1"/>
      <c r="AC201" s="1"/>
      <c r="AD201" s="18"/>
      <c r="AE201" s="18"/>
      <c r="AF201" s="18"/>
      <c r="AG201" s="18"/>
      <c r="AH201" s="1"/>
      <c r="AI201" s="1"/>
    </row>
    <row r="202" spans="1:35" ht="20" customHeight="1" x14ac:dyDescent="0.15">
      <c r="A202" s="1"/>
      <c r="B202" s="1"/>
      <c r="C202" s="46"/>
      <c r="D202" s="1"/>
      <c r="E202" s="1"/>
      <c r="F202" s="18"/>
      <c r="G202" s="18"/>
      <c r="H202" s="18"/>
      <c r="I202" s="1"/>
      <c r="J202" s="1"/>
      <c r="K202" s="18"/>
      <c r="L202" s="49"/>
      <c r="M202" s="47"/>
      <c r="N202" s="49"/>
      <c r="O202" s="49"/>
      <c r="P202" s="49"/>
      <c r="Q202" s="49"/>
      <c r="R202" s="49"/>
      <c r="S202" s="47"/>
      <c r="T202" s="49"/>
      <c r="U202" s="49"/>
      <c r="V202" s="49"/>
      <c r="W202" s="1"/>
      <c r="X202" s="1"/>
      <c r="Y202" s="1"/>
      <c r="Z202" s="1"/>
      <c r="AA202" s="1"/>
      <c r="AB202" s="1"/>
      <c r="AC202" s="1"/>
      <c r="AD202" s="18"/>
      <c r="AE202" s="18"/>
      <c r="AF202" s="18"/>
      <c r="AG202" s="18"/>
      <c r="AH202" s="1"/>
      <c r="AI202" s="1"/>
    </row>
    <row r="203" spans="1:35" ht="20" customHeight="1" x14ac:dyDescent="0.15">
      <c r="A203" s="1"/>
      <c r="B203" s="1"/>
      <c r="C203" s="46"/>
      <c r="D203" s="1"/>
      <c r="E203" s="1"/>
      <c r="F203" s="18"/>
      <c r="G203" s="18"/>
      <c r="H203" s="18"/>
      <c r="I203" s="1"/>
      <c r="J203" s="1"/>
      <c r="K203" s="18"/>
      <c r="L203" s="49"/>
      <c r="M203" s="47"/>
      <c r="N203" s="49"/>
      <c r="O203" s="49"/>
      <c r="P203" s="49"/>
      <c r="Q203" s="49"/>
      <c r="R203" s="49"/>
      <c r="S203" s="47"/>
      <c r="T203" s="49"/>
      <c r="U203" s="49"/>
      <c r="V203" s="49"/>
      <c r="W203" s="1"/>
      <c r="X203" s="1"/>
      <c r="Y203" s="1"/>
      <c r="Z203" s="1"/>
      <c r="AA203" s="1"/>
      <c r="AB203" s="1"/>
      <c r="AC203" s="1"/>
      <c r="AD203" s="18"/>
      <c r="AE203" s="18"/>
      <c r="AF203" s="18"/>
      <c r="AG203" s="18"/>
      <c r="AH203" s="1"/>
      <c r="AI203" s="1"/>
    </row>
    <row r="204" spans="1:35" ht="20" customHeight="1" x14ac:dyDescent="0.15">
      <c r="A204" s="1"/>
      <c r="B204" s="1"/>
      <c r="C204" s="46"/>
      <c r="D204" s="1"/>
      <c r="E204" s="1"/>
      <c r="F204" s="18"/>
      <c r="G204" s="18"/>
      <c r="H204" s="18"/>
      <c r="I204" s="1"/>
      <c r="J204" s="1"/>
      <c r="K204" s="18"/>
      <c r="L204" s="49"/>
      <c r="M204" s="47"/>
      <c r="N204" s="49"/>
      <c r="O204" s="49"/>
      <c r="P204" s="49"/>
      <c r="Q204" s="49"/>
      <c r="R204" s="49"/>
      <c r="S204" s="47"/>
      <c r="T204" s="49"/>
      <c r="U204" s="49"/>
      <c r="V204" s="49"/>
      <c r="W204" s="1"/>
      <c r="X204" s="1"/>
      <c r="Y204" s="1"/>
      <c r="Z204" s="1"/>
      <c r="AA204" s="1"/>
      <c r="AB204" s="1"/>
      <c r="AC204" s="1"/>
      <c r="AD204" s="18"/>
      <c r="AE204" s="18"/>
      <c r="AF204" s="18"/>
      <c r="AG204" s="18"/>
      <c r="AH204" s="1"/>
      <c r="AI204" s="1"/>
    </row>
    <row r="205" spans="1:35" ht="20" customHeight="1" x14ac:dyDescent="0.15">
      <c r="A205" s="1"/>
      <c r="B205" s="1"/>
      <c r="C205" s="46"/>
      <c r="D205" s="1"/>
      <c r="E205" s="1"/>
      <c r="F205" s="18"/>
      <c r="G205" s="18"/>
      <c r="H205" s="18"/>
      <c r="I205" s="1"/>
      <c r="J205" s="1"/>
      <c r="K205" s="18"/>
      <c r="L205" s="49"/>
      <c r="M205" s="47"/>
      <c r="N205" s="49"/>
      <c r="O205" s="49"/>
      <c r="P205" s="49"/>
      <c r="Q205" s="49"/>
      <c r="R205" s="49"/>
      <c r="S205" s="47"/>
      <c r="T205" s="49"/>
      <c r="U205" s="49"/>
      <c r="V205" s="49"/>
      <c r="W205" s="1"/>
      <c r="X205" s="1"/>
      <c r="Y205" s="1"/>
      <c r="Z205" s="1"/>
      <c r="AA205" s="1"/>
      <c r="AB205" s="1"/>
      <c r="AC205" s="1"/>
      <c r="AD205" s="18"/>
      <c r="AE205" s="18"/>
      <c r="AF205" s="18"/>
      <c r="AG205" s="18"/>
      <c r="AH205" s="1"/>
      <c r="AI205" s="1"/>
    </row>
    <row r="206" spans="1:35" ht="20" customHeight="1" x14ac:dyDescent="0.15">
      <c r="A206" s="1"/>
      <c r="B206" s="1"/>
      <c r="C206" s="46"/>
      <c r="D206" s="1"/>
      <c r="E206" s="1"/>
      <c r="F206" s="18"/>
      <c r="G206" s="18"/>
      <c r="H206" s="18"/>
      <c r="I206" s="1"/>
      <c r="J206" s="1"/>
      <c r="K206" s="18"/>
      <c r="L206" s="49"/>
      <c r="M206" s="47"/>
      <c r="N206" s="49"/>
      <c r="O206" s="49"/>
      <c r="P206" s="49"/>
      <c r="Q206" s="49"/>
      <c r="R206" s="49"/>
      <c r="S206" s="47"/>
      <c r="T206" s="49"/>
      <c r="U206" s="49"/>
      <c r="V206" s="49"/>
      <c r="W206" s="1"/>
      <c r="X206" s="1"/>
      <c r="Y206" s="1"/>
      <c r="Z206" s="1"/>
      <c r="AA206" s="1"/>
      <c r="AB206" s="1"/>
      <c r="AC206" s="1"/>
      <c r="AD206" s="18"/>
      <c r="AE206" s="18"/>
      <c r="AF206" s="18"/>
      <c r="AG206" s="18"/>
      <c r="AH206" s="1"/>
      <c r="AI206" s="1"/>
    </row>
    <row r="207" spans="1:35" ht="20" customHeight="1" x14ac:dyDescent="0.15">
      <c r="A207" s="1"/>
      <c r="B207" s="1"/>
      <c r="C207" s="46"/>
      <c r="D207" s="1"/>
      <c r="E207" s="1"/>
      <c r="F207" s="18"/>
      <c r="G207" s="18"/>
      <c r="H207" s="18"/>
      <c r="I207" s="1"/>
      <c r="J207" s="1"/>
      <c r="K207" s="18"/>
      <c r="L207" s="49"/>
      <c r="M207" s="47"/>
      <c r="N207" s="49"/>
      <c r="O207" s="49"/>
      <c r="P207" s="49"/>
      <c r="Q207" s="49"/>
      <c r="R207" s="49"/>
      <c r="S207" s="47"/>
      <c r="T207" s="49"/>
      <c r="U207" s="49"/>
      <c r="V207" s="49"/>
      <c r="W207" s="1"/>
      <c r="X207" s="1"/>
      <c r="Y207" s="1"/>
      <c r="Z207" s="1"/>
      <c r="AA207" s="1"/>
      <c r="AB207" s="1"/>
      <c r="AC207" s="1"/>
      <c r="AD207" s="18"/>
      <c r="AE207" s="18"/>
      <c r="AF207" s="18"/>
      <c r="AG207" s="18"/>
      <c r="AH207" s="1"/>
      <c r="AI207" s="1"/>
    </row>
    <row r="208" spans="1:35" ht="20" customHeight="1" x14ac:dyDescent="0.15">
      <c r="A208" s="1"/>
      <c r="B208" s="1"/>
      <c r="C208" s="46"/>
      <c r="D208" s="1"/>
      <c r="E208" s="1"/>
      <c r="F208" s="18"/>
      <c r="G208" s="18"/>
      <c r="H208" s="18"/>
      <c r="I208" s="1"/>
      <c r="J208" s="1"/>
      <c r="K208" s="18"/>
      <c r="L208" s="49"/>
      <c r="M208" s="47"/>
      <c r="N208" s="49"/>
      <c r="O208" s="49"/>
      <c r="P208" s="49"/>
      <c r="Q208" s="49"/>
      <c r="R208" s="49"/>
      <c r="S208" s="47"/>
      <c r="T208" s="49"/>
      <c r="U208" s="49"/>
      <c r="V208" s="49"/>
      <c r="W208" s="1"/>
      <c r="X208" s="1"/>
      <c r="Y208" s="1"/>
      <c r="Z208" s="1"/>
      <c r="AA208" s="1"/>
      <c r="AB208" s="1"/>
      <c r="AC208" s="1"/>
      <c r="AD208" s="18"/>
      <c r="AE208" s="18"/>
      <c r="AF208" s="18"/>
      <c r="AG208" s="18"/>
      <c r="AH208" s="1"/>
      <c r="AI208" s="1"/>
    </row>
    <row r="209" spans="1:35" ht="20" customHeight="1" x14ac:dyDescent="0.15">
      <c r="A209" s="1"/>
      <c r="B209" s="1"/>
      <c r="C209" s="46"/>
      <c r="D209" s="1"/>
      <c r="E209" s="1"/>
      <c r="F209" s="18"/>
      <c r="G209" s="18"/>
      <c r="H209" s="18"/>
      <c r="I209" s="1"/>
      <c r="J209" s="1"/>
      <c r="K209" s="18"/>
      <c r="L209" s="49"/>
      <c r="M209" s="47"/>
      <c r="N209" s="49"/>
      <c r="O209" s="49"/>
      <c r="P209" s="49"/>
      <c r="Q209" s="49"/>
      <c r="R209" s="49"/>
      <c r="S209" s="47"/>
      <c r="T209" s="49"/>
      <c r="U209" s="49"/>
      <c r="V209" s="49"/>
      <c r="W209" s="1"/>
      <c r="X209" s="1"/>
      <c r="Y209" s="1"/>
      <c r="Z209" s="1"/>
      <c r="AA209" s="1"/>
      <c r="AB209" s="1"/>
      <c r="AC209" s="1"/>
      <c r="AD209" s="18"/>
      <c r="AE209" s="18"/>
      <c r="AF209" s="18"/>
      <c r="AG209" s="18"/>
      <c r="AH209" s="1"/>
      <c r="AI209" s="1"/>
    </row>
    <row r="210" spans="1:35" ht="20" customHeight="1" x14ac:dyDescent="0.15">
      <c r="A210" s="1"/>
      <c r="B210" s="1"/>
      <c r="C210" s="46"/>
      <c r="D210" s="1"/>
      <c r="E210" s="1"/>
      <c r="F210" s="18"/>
      <c r="G210" s="18"/>
      <c r="H210" s="18"/>
      <c r="I210" s="1"/>
      <c r="J210" s="1"/>
      <c r="K210" s="18"/>
      <c r="L210" s="49"/>
      <c r="M210" s="47"/>
      <c r="N210" s="49"/>
      <c r="O210" s="49"/>
      <c r="P210" s="49"/>
      <c r="Q210" s="49"/>
      <c r="R210" s="49"/>
      <c r="S210" s="47"/>
      <c r="T210" s="49"/>
      <c r="U210" s="49"/>
      <c r="V210" s="49"/>
      <c r="W210" s="1"/>
      <c r="X210" s="1"/>
      <c r="Y210" s="1"/>
      <c r="Z210" s="1"/>
      <c r="AA210" s="1"/>
      <c r="AB210" s="1"/>
      <c r="AC210" s="1"/>
      <c r="AD210" s="18"/>
      <c r="AE210" s="18"/>
      <c r="AF210" s="18"/>
      <c r="AG210" s="18"/>
      <c r="AH210" s="1"/>
      <c r="AI210" s="1"/>
    </row>
    <row r="211" spans="1:35" ht="20" customHeight="1" x14ac:dyDescent="0.15">
      <c r="A211" s="1"/>
      <c r="B211" s="1"/>
      <c r="C211" s="46"/>
      <c r="D211" s="1"/>
      <c r="E211" s="1"/>
      <c r="F211" s="18"/>
      <c r="G211" s="18"/>
      <c r="H211" s="18"/>
      <c r="I211" s="1"/>
      <c r="J211" s="1"/>
      <c r="K211" s="18"/>
      <c r="L211" s="49"/>
      <c r="M211" s="47"/>
      <c r="N211" s="49"/>
      <c r="O211" s="49"/>
      <c r="P211" s="49"/>
      <c r="Q211" s="49"/>
      <c r="R211" s="49"/>
      <c r="S211" s="47"/>
      <c r="T211" s="49"/>
      <c r="U211" s="49"/>
      <c r="V211" s="49"/>
      <c r="W211" s="1"/>
      <c r="X211" s="1"/>
      <c r="Y211" s="1"/>
      <c r="Z211" s="1"/>
      <c r="AA211" s="1"/>
      <c r="AB211" s="1"/>
      <c r="AC211" s="1"/>
      <c r="AD211" s="18"/>
      <c r="AE211" s="18"/>
      <c r="AF211" s="18"/>
      <c r="AG211" s="18"/>
      <c r="AH211" s="1"/>
      <c r="AI211" s="1"/>
    </row>
    <row r="212" spans="1:35" ht="20" customHeight="1" x14ac:dyDescent="0.15">
      <c r="A212" s="1"/>
      <c r="B212" s="1"/>
      <c r="C212" s="46"/>
      <c r="D212" s="1"/>
      <c r="E212" s="1"/>
      <c r="F212" s="18"/>
      <c r="G212" s="18"/>
      <c r="H212" s="18"/>
      <c r="I212" s="1"/>
      <c r="J212" s="1"/>
      <c r="K212" s="18"/>
      <c r="L212" s="49"/>
      <c r="M212" s="47"/>
      <c r="N212" s="49"/>
      <c r="O212" s="49"/>
      <c r="P212" s="49"/>
      <c r="Q212" s="49"/>
      <c r="R212" s="49"/>
      <c r="S212" s="47"/>
      <c r="T212" s="49"/>
      <c r="U212" s="49"/>
      <c r="V212" s="49"/>
      <c r="W212" s="1"/>
      <c r="X212" s="1"/>
      <c r="Y212" s="1"/>
      <c r="Z212" s="1"/>
      <c r="AA212" s="1"/>
      <c r="AB212" s="1"/>
      <c r="AC212" s="1"/>
      <c r="AD212" s="18"/>
      <c r="AE212" s="18"/>
      <c r="AF212" s="18"/>
      <c r="AG212" s="18"/>
      <c r="AH212" s="1"/>
      <c r="AI212" s="1"/>
    </row>
    <row r="213" spans="1:35" ht="20" customHeight="1" x14ac:dyDescent="0.15">
      <c r="A213" s="1"/>
      <c r="B213" s="1"/>
      <c r="C213" s="46"/>
      <c r="D213" s="1"/>
      <c r="E213" s="1"/>
      <c r="F213" s="18"/>
      <c r="G213" s="18"/>
      <c r="H213" s="18"/>
      <c r="I213" s="1"/>
      <c r="J213" s="1"/>
      <c r="K213" s="18"/>
      <c r="L213" s="49"/>
      <c r="M213" s="47"/>
      <c r="N213" s="49"/>
      <c r="O213" s="49"/>
      <c r="P213" s="49"/>
      <c r="Q213" s="49"/>
      <c r="R213" s="49"/>
      <c r="S213" s="47"/>
      <c r="T213" s="49"/>
      <c r="U213" s="49"/>
      <c r="V213" s="49"/>
      <c r="W213" s="1"/>
      <c r="X213" s="1"/>
      <c r="Y213" s="1"/>
      <c r="Z213" s="1"/>
      <c r="AA213" s="1"/>
      <c r="AB213" s="1"/>
      <c r="AC213" s="1"/>
      <c r="AD213" s="18"/>
      <c r="AE213" s="18"/>
      <c r="AF213" s="18"/>
      <c r="AG213" s="18"/>
      <c r="AH213" s="1"/>
      <c r="AI213" s="1"/>
    </row>
    <row r="214" spans="1:35" ht="20" customHeight="1" x14ac:dyDescent="0.15">
      <c r="A214" s="1"/>
      <c r="B214" s="1"/>
      <c r="C214" s="46"/>
      <c r="D214" s="1"/>
      <c r="E214" s="1"/>
      <c r="F214" s="18"/>
      <c r="G214" s="18"/>
      <c r="H214" s="18"/>
      <c r="I214" s="1"/>
      <c r="J214" s="1"/>
      <c r="K214" s="18"/>
      <c r="L214" s="49"/>
      <c r="M214" s="47"/>
      <c r="N214" s="49"/>
      <c r="O214" s="49"/>
      <c r="P214" s="49"/>
      <c r="Q214" s="49"/>
      <c r="R214" s="49"/>
      <c r="S214" s="47"/>
      <c r="T214" s="49"/>
      <c r="U214" s="49"/>
      <c r="V214" s="49"/>
      <c r="W214" s="1"/>
      <c r="X214" s="1"/>
      <c r="Y214" s="1"/>
      <c r="Z214" s="1"/>
      <c r="AA214" s="1"/>
      <c r="AB214" s="1"/>
      <c r="AC214" s="1"/>
      <c r="AD214" s="18"/>
      <c r="AE214" s="18"/>
      <c r="AF214" s="18"/>
      <c r="AG214" s="18"/>
      <c r="AH214" s="1"/>
      <c r="AI214" s="1"/>
    </row>
    <row r="215" spans="1:35" ht="20" customHeight="1" x14ac:dyDescent="0.15">
      <c r="A215" s="1"/>
      <c r="B215" s="1"/>
      <c r="C215" s="46"/>
      <c r="D215" s="1"/>
      <c r="E215" s="1"/>
      <c r="F215" s="18"/>
      <c r="G215" s="18"/>
      <c r="H215" s="18"/>
      <c r="I215" s="1"/>
      <c r="J215" s="1"/>
      <c r="K215" s="18"/>
      <c r="L215" s="49"/>
      <c r="M215" s="47"/>
      <c r="N215" s="49"/>
      <c r="O215" s="49"/>
      <c r="P215" s="49"/>
      <c r="Q215" s="49"/>
      <c r="R215" s="49"/>
      <c r="S215" s="47"/>
      <c r="T215" s="49"/>
      <c r="U215" s="49"/>
      <c r="V215" s="49"/>
      <c r="W215" s="1"/>
      <c r="X215" s="1"/>
      <c r="Y215" s="1"/>
      <c r="Z215" s="1"/>
      <c r="AA215" s="1"/>
      <c r="AB215" s="1"/>
      <c r="AC215" s="1"/>
      <c r="AD215" s="18"/>
      <c r="AE215" s="18"/>
      <c r="AF215" s="18"/>
      <c r="AG215" s="18"/>
      <c r="AH215" s="1"/>
      <c r="AI215" s="1"/>
    </row>
    <row r="216" spans="1:35" ht="20" customHeight="1" x14ac:dyDescent="0.15">
      <c r="A216" s="1"/>
      <c r="B216" s="1"/>
      <c r="C216" s="46"/>
      <c r="D216" s="1"/>
      <c r="E216" s="1"/>
      <c r="F216" s="18"/>
      <c r="G216" s="18"/>
      <c r="H216" s="18"/>
      <c r="I216" s="1"/>
      <c r="J216" s="1"/>
      <c r="K216" s="18"/>
      <c r="L216" s="49"/>
      <c r="M216" s="47"/>
      <c r="N216" s="49"/>
      <c r="O216" s="49"/>
      <c r="P216" s="49"/>
      <c r="Q216" s="49"/>
      <c r="R216" s="49"/>
      <c r="S216" s="47"/>
      <c r="T216" s="49"/>
      <c r="U216" s="49"/>
      <c r="V216" s="49"/>
      <c r="W216" s="1"/>
      <c r="X216" s="1"/>
      <c r="Y216" s="1"/>
      <c r="Z216" s="1"/>
      <c r="AA216" s="1"/>
      <c r="AB216" s="1"/>
      <c r="AC216" s="1"/>
      <c r="AD216" s="18"/>
      <c r="AE216" s="18"/>
      <c r="AF216" s="18"/>
      <c r="AG216" s="18"/>
      <c r="AH216" s="1"/>
      <c r="AI216" s="1"/>
    </row>
    <row r="217" spans="1:35" ht="20" customHeight="1" x14ac:dyDescent="0.15">
      <c r="A217" s="1"/>
      <c r="B217" s="1"/>
      <c r="C217" s="46"/>
      <c r="D217" s="1"/>
      <c r="E217" s="1"/>
      <c r="F217" s="18"/>
      <c r="G217" s="18"/>
      <c r="H217" s="18"/>
      <c r="I217" s="1"/>
      <c r="J217" s="1"/>
      <c r="K217" s="18"/>
      <c r="L217" s="49"/>
      <c r="M217" s="47"/>
      <c r="N217" s="49"/>
      <c r="O217" s="49"/>
      <c r="P217" s="49"/>
      <c r="Q217" s="49"/>
      <c r="R217" s="49"/>
      <c r="S217" s="47"/>
      <c r="T217" s="49"/>
      <c r="U217" s="49"/>
      <c r="V217" s="49"/>
      <c r="W217" s="1"/>
      <c r="X217" s="1"/>
      <c r="Y217" s="1"/>
      <c r="Z217" s="1"/>
      <c r="AA217" s="1"/>
      <c r="AB217" s="1"/>
      <c r="AC217" s="1"/>
      <c r="AD217" s="18"/>
      <c r="AE217" s="18"/>
      <c r="AF217" s="18"/>
      <c r="AG217" s="18"/>
      <c r="AH217" s="1"/>
      <c r="AI217" s="1"/>
    </row>
    <row r="218" spans="1:35" ht="20" customHeight="1" x14ac:dyDescent="0.15">
      <c r="A218" s="1"/>
      <c r="B218" s="1"/>
      <c r="C218" s="46"/>
      <c r="D218" s="1"/>
      <c r="E218" s="1"/>
      <c r="F218" s="18"/>
      <c r="G218" s="18"/>
      <c r="H218" s="18"/>
      <c r="I218" s="1"/>
      <c r="J218" s="1"/>
      <c r="K218" s="18"/>
      <c r="L218" s="49"/>
      <c r="M218" s="47"/>
      <c r="N218" s="49"/>
      <c r="O218" s="49"/>
      <c r="P218" s="49"/>
      <c r="Q218" s="49"/>
      <c r="R218" s="49"/>
      <c r="S218" s="47"/>
      <c r="T218" s="49"/>
      <c r="U218" s="49"/>
      <c r="V218" s="49"/>
      <c r="W218" s="1"/>
      <c r="X218" s="1"/>
      <c r="Y218" s="1"/>
      <c r="Z218" s="1"/>
      <c r="AA218" s="1"/>
      <c r="AB218" s="1"/>
      <c r="AC218" s="1"/>
      <c r="AD218" s="18"/>
      <c r="AE218" s="18"/>
      <c r="AF218" s="18"/>
      <c r="AG218" s="18"/>
      <c r="AH218" s="1"/>
      <c r="AI218" s="1"/>
    </row>
    <row r="219" spans="1:35" ht="20" customHeight="1" x14ac:dyDescent="0.15">
      <c r="A219" s="1"/>
      <c r="B219" s="1"/>
      <c r="C219" s="46"/>
      <c r="D219" s="1"/>
      <c r="E219" s="1"/>
      <c r="F219" s="18"/>
      <c r="G219" s="18"/>
      <c r="H219" s="18"/>
      <c r="I219" s="1"/>
      <c r="J219" s="1"/>
      <c r="K219" s="18"/>
      <c r="L219" s="49"/>
      <c r="M219" s="47"/>
      <c r="N219" s="49"/>
      <c r="O219" s="49"/>
      <c r="P219" s="49"/>
      <c r="Q219" s="49"/>
      <c r="R219" s="49"/>
      <c r="S219" s="47"/>
      <c r="T219" s="49"/>
      <c r="U219" s="49"/>
      <c r="V219" s="49"/>
      <c r="W219" s="1"/>
      <c r="X219" s="1"/>
      <c r="Y219" s="1"/>
      <c r="Z219" s="1"/>
      <c r="AA219" s="1"/>
      <c r="AB219" s="1"/>
      <c r="AC219" s="1"/>
      <c r="AD219" s="18"/>
      <c r="AE219" s="18"/>
      <c r="AF219" s="18"/>
      <c r="AG219" s="18"/>
      <c r="AH219" s="1"/>
      <c r="AI219" s="1"/>
    </row>
    <row r="220" spans="1:35" ht="20" customHeight="1" x14ac:dyDescent="0.15">
      <c r="A220" s="1"/>
      <c r="B220" s="1"/>
      <c r="C220" s="46"/>
      <c r="D220" s="1"/>
      <c r="E220" s="1"/>
      <c r="F220" s="18"/>
      <c r="G220" s="18"/>
      <c r="H220" s="18"/>
      <c r="I220" s="1"/>
      <c r="J220" s="1"/>
      <c r="K220" s="18"/>
      <c r="L220" s="49"/>
      <c r="M220" s="47"/>
      <c r="N220" s="49"/>
      <c r="O220" s="49"/>
      <c r="P220" s="49"/>
      <c r="Q220" s="49"/>
      <c r="R220" s="49"/>
      <c r="S220" s="47"/>
      <c r="T220" s="49"/>
      <c r="U220" s="49"/>
      <c r="V220" s="49"/>
      <c r="W220" s="1"/>
      <c r="X220" s="1"/>
      <c r="Y220" s="1"/>
      <c r="Z220" s="1"/>
      <c r="AA220" s="1"/>
      <c r="AB220" s="1"/>
      <c r="AC220" s="1"/>
      <c r="AD220" s="18"/>
      <c r="AE220" s="18"/>
      <c r="AF220" s="18"/>
      <c r="AG220" s="18"/>
      <c r="AH220" s="1"/>
      <c r="AI220" s="1"/>
    </row>
    <row r="221" spans="1:35" ht="20" customHeight="1" x14ac:dyDescent="0.15">
      <c r="A221" s="1"/>
      <c r="B221" s="1"/>
      <c r="C221" s="46"/>
      <c r="D221" s="1"/>
      <c r="E221" s="1"/>
      <c r="F221" s="18"/>
      <c r="G221" s="18"/>
      <c r="H221" s="18"/>
      <c r="I221" s="1"/>
      <c r="J221" s="1"/>
      <c r="K221" s="18"/>
      <c r="L221" s="49"/>
      <c r="M221" s="47"/>
      <c r="N221" s="49"/>
      <c r="O221" s="49"/>
      <c r="P221" s="49"/>
      <c r="Q221" s="49"/>
      <c r="R221" s="49"/>
      <c r="S221" s="47"/>
      <c r="T221" s="49"/>
      <c r="U221" s="49"/>
      <c r="V221" s="49"/>
      <c r="W221" s="1"/>
      <c r="X221" s="1"/>
      <c r="Y221" s="1"/>
      <c r="Z221" s="1"/>
      <c r="AA221" s="1"/>
      <c r="AB221" s="1"/>
      <c r="AC221" s="1"/>
      <c r="AD221" s="18"/>
      <c r="AE221" s="18"/>
      <c r="AF221" s="18"/>
      <c r="AG221" s="18"/>
      <c r="AH221" s="1"/>
      <c r="AI221" s="1"/>
    </row>
    <row r="222" spans="1:35" ht="20" customHeight="1" x14ac:dyDescent="0.15">
      <c r="A222" s="1"/>
      <c r="B222" s="1"/>
      <c r="C222" s="46"/>
      <c r="D222" s="1"/>
      <c r="E222" s="1"/>
      <c r="F222" s="18"/>
      <c r="G222" s="18"/>
      <c r="H222" s="18"/>
      <c r="I222" s="1"/>
      <c r="J222" s="1"/>
      <c r="K222" s="18"/>
      <c r="L222" s="49"/>
      <c r="M222" s="47"/>
      <c r="N222" s="49"/>
      <c r="O222" s="49"/>
      <c r="P222" s="49"/>
      <c r="Q222" s="49"/>
      <c r="R222" s="49"/>
      <c r="S222" s="47"/>
      <c r="T222" s="49"/>
      <c r="U222" s="49"/>
      <c r="V222" s="49"/>
      <c r="W222" s="1"/>
      <c r="X222" s="1"/>
      <c r="Y222" s="1"/>
      <c r="Z222" s="1"/>
      <c r="AA222" s="1"/>
      <c r="AB222" s="1"/>
      <c r="AC222" s="1"/>
      <c r="AD222" s="18"/>
      <c r="AE222" s="18"/>
      <c r="AF222" s="18"/>
      <c r="AG222" s="18"/>
      <c r="AH222" s="1"/>
      <c r="AI222" s="1"/>
    </row>
    <row r="223" spans="1:35" ht="20" customHeight="1" x14ac:dyDescent="0.15">
      <c r="A223" s="1"/>
      <c r="B223" s="1"/>
      <c r="C223" s="46"/>
      <c r="D223" s="1"/>
      <c r="E223" s="1"/>
      <c r="F223" s="18"/>
      <c r="G223" s="18"/>
      <c r="H223" s="18"/>
      <c r="I223" s="1"/>
      <c r="J223" s="1"/>
      <c r="K223" s="18"/>
      <c r="L223" s="49"/>
      <c r="M223" s="47"/>
      <c r="N223" s="49"/>
      <c r="O223" s="49"/>
      <c r="P223" s="49"/>
      <c r="Q223" s="49"/>
      <c r="R223" s="49"/>
      <c r="S223" s="47"/>
      <c r="T223" s="49"/>
      <c r="U223" s="49"/>
      <c r="V223" s="49"/>
      <c r="W223" s="1"/>
      <c r="X223" s="1"/>
      <c r="Y223" s="1"/>
      <c r="Z223" s="1"/>
      <c r="AA223" s="1"/>
      <c r="AB223" s="1"/>
      <c r="AC223" s="1"/>
      <c r="AD223" s="18"/>
      <c r="AE223" s="18"/>
      <c r="AF223" s="18"/>
      <c r="AG223" s="18"/>
      <c r="AH223" s="1"/>
      <c r="AI223" s="1"/>
    </row>
    <row r="224" spans="1:35" ht="20" customHeight="1" x14ac:dyDescent="0.15">
      <c r="A224" s="1"/>
      <c r="B224" s="1"/>
      <c r="C224" s="46"/>
      <c r="D224" s="1"/>
      <c r="E224" s="1"/>
      <c r="F224" s="18"/>
      <c r="G224" s="18"/>
      <c r="H224" s="18"/>
      <c r="I224" s="1"/>
      <c r="J224" s="1"/>
      <c r="K224" s="18"/>
      <c r="L224" s="49"/>
      <c r="M224" s="47"/>
      <c r="N224" s="49"/>
      <c r="O224" s="49"/>
      <c r="P224" s="49"/>
      <c r="Q224" s="49"/>
      <c r="R224" s="49"/>
      <c r="S224" s="47"/>
      <c r="T224" s="49"/>
      <c r="U224" s="49"/>
      <c r="V224" s="49"/>
      <c r="W224" s="1"/>
      <c r="X224" s="1"/>
      <c r="Y224" s="1"/>
      <c r="Z224" s="1"/>
      <c r="AA224" s="1"/>
      <c r="AB224" s="1"/>
      <c r="AC224" s="1"/>
      <c r="AD224" s="18"/>
      <c r="AE224" s="18"/>
      <c r="AF224" s="18"/>
      <c r="AG224" s="18"/>
      <c r="AH224" s="1"/>
      <c r="AI224" s="1"/>
    </row>
    <row r="225" spans="1:35" ht="20" customHeight="1" x14ac:dyDescent="0.15">
      <c r="A225" s="1"/>
      <c r="B225" s="1"/>
      <c r="C225" s="46"/>
      <c r="D225" s="1"/>
      <c r="E225" s="1"/>
      <c r="F225" s="18"/>
      <c r="G225" s="18"/>
      <c r="H225" s="18"/>
      <c r="I225" s="1"/>
      <c r="J225" s="1"/>
      <c r="K225" s="18"/>
      <c r="L225" s="49"/>
      <c r="M225" s="47"/>
      <c r="N225" s="49"/>
      <c r="O225" s="49"/>
      <c r="P225" s="49"/>
      <c r="Q225" s="49"/>
      <c r="R225" s="49"/>
      <c r="S225" s="47"/>
      <c r="T225" s="49"/>
      <c r="U225" s="49"/>
      <c r="V225" s="49"/>
      <c r="W225" s="1"/>
      <c r="X225" s="1"/>
      <c r="Y225" s="1"/>
      <c r="Z225" s="1"/>
      <c r="AA225" s="1"/>
      <c r="AB225" s="1"/>
      <c r="AC225" s="1"/>
      <c r="AD225" s="18"/>
      <c r="AE225" s="18"/>
      <c r="AF225" s="18"/>
      <c r="AG225" s="18"/>
      <c r="AH225" s="1"/>
      <c r="AI225" s="1"/>
    </row>
    <row r="226" spans="1:35" ht="20" customHeight="1" x14ac:dyDescent="0.15">
      <c r="A226" s="1"/>
      <c r="B226" s="1"/>
      <c r="C226" s="46"/>
      <c r="D226" s="1"/>
      <c r="E226" s="1"/>
      <c r="F226" s="18"/>
      <c r="G226" s="18"/>
      <c r="H226" s="18"/>
      <c r="I226" s="1"/>
      <c r="J226" s="1"/>
      <c r="K226" s="18"/>
      <c r="L226" s="49"/>
      <c r="M226" s="47"/>
      <c r="N226" s="49"/>
      <c r="O226" s="49"/>
      <c r="P226" s="49"/>
      <c r="Q226" s="49"/>
      <c r="R226" s="49"/>
      <c r="S226" s="47"/>
      <c r="T226" s="49"/>
      <c r="U226" s="49"/>
      <c r="V226" s="49"/>
      <c r="W226" s="1"/>
      <c r="X226" s="1"/>
      <c r="Y226" s="1"/>
      <c r="Z226" s="1"/>
      <c r="AA226" s="1"/>
      <c r="AB226" s="1"/>
      <c r="AC226" s="1"/>
      <c r="AD226" s="18"/>
      <c r="AE226" s="18"/>
      <c r="AF226" s="18"/>
      <c r="AG226" s="18"/>
      <c r="AH226" s="1"/>
      <c r="AI226" s="1"/>
    </row>
    <row r="227" spans="1:35" ht="20" customHeight="1" x14ac:dyDescent="0.15">
      <c r="A227" s="1"/>
      <c r="B227" s="1"/>
      <c r="C227" s="46"/>
      <c r="D227" s="1"/>
      <c r="E227" s="1"/>
      <c r="F227" s="18"/>
      <c r="G227" s="18"/>
      <c r="H227" s="18"/>
      <c r="I227" s="1"/>
      <c r="J227" s="1"/>
      <c r="K227" s="18"/>
      <c r="L227" s="49"/>
      <c r="M227" s="47"/>
      <c r="N227" s="49"/>
      <c r="O227" s="49"/>
      <c r="P227" s="49"/>
      <c r="Q227" s="49"/>
      <c r="R227" s="49"/>
      <c r="S227" s="47"/>
      <c r="T227" s="49"/>
      <c r="U227" s="49"/>
      <c r="V227" s="49"/>
      <c r="W227" s="1"/>
      <c r="X227" s="1"/>
      <c r="Y227" s="1"/>
      <c r="Z227" s="1"/>
      <c r="AA227" s="1"/>
      <c r="AB227" s="1"/>
      <c r="AC227" s="1"/>
      <c r="AD227" s="18"/>
      <c r="AE227" s="18"/>
      <c r="AF227" s="18"/>
      <c r="AG227" s="18"/>
      <c r="AH227" s="1"/>
      <c r="AI227" s="1"/>
    </row>
    <row r="228" spans="1:35" ht="20" customHeight="1" x14ac:dyDescent="0.15">
      <c r="A228" s="1"/>
      <c r="B228" s="1"/>
      <c r="C228" s="46"/>
      <c r="D228" s="1"/>
      <c r="E228" s="1"/>
      <c r="F228" s="18"/>
      <c r="G228" s="18"/>
      <c r="H228" s="18"/>
      <c r="I228" s="1"/>
      <c r="J228" s="1"/>
      <c r="K228" s="18"/>
      <c r="L228" s="49"/>
      <c r="M228" s="47"/>
      <c r="N228" s="49"/>
      <c r="O228" s="49"/>
      <c r="P228" s="49"/>
      <c r="Q228" s="49"/>
      <c r="R228" s="49"/>
      <c r="S228" s="47"/>
      <c r="T228" s="49"/>
      <c r="U228" s="49"/>
      <c r="V228" s="49"/>
      <c r="W228" s="1"/>
      <c r="X228" s="1"/>
      <c r="Y228" s="1"/>
      <c r="Z228" s="1"/>
      <c r="AA228" s="1"/>
      <c r="AB228" s="1"/>
      <c r="AC228" s="1"/>
      <c r="AD228" s="18"/>
      <c r="AE228" s="18"/>
      <c r="AF228" s="18"/>
      <c r="AG228" s="18"/>
      <c r="AH228" s="1"/>
      <c r="AI228" s="1"/>
    </row>
    <row r="229" spans="1:35" ht="20" customHeight="1" x14ac:dyDescent="0.15">
      <c r="A229" s="1"/>
      <c r="B229" s="1"/>
      <c r="C229" s="46"/>
      <c r="D229" s="1"/>
      <c r="E229" s="1"/>
      <c r="F229" s="18"/>
      <c r="G229" s="18"/>
      <c r="H229" s="18"/>
      <c r="I229" s="1"/>
      <c r="J229" s="1"/>
      <c r="K229" s="18"/>
      <c r="L229" s="49"/>
      <c r="M229" s="47"/>
      <c r="N229" s="49"/>
      <c r="O229" s="49"/>
      <c r="P229" s="49"/>
      <c r="Q229" s="49"/>
      <c r="R229" s="49"/>
      <c r="S229" s="47"/>
      <c r="T229" s="49"/>
      <c r="U229" s="49"/>
      <c r="V229" s="49"/>
      <c r="W229" s="1"/>
      <c r="X229" s="1"/>
      <c r="Y229" s="1"/>
      <c r="Z229" s="1"/>
      <c r="AA229" s="1"/>
      <c r="AB229" s="1"/>
      <c r="AC229" s="1"/>
      <c r="AD229" s="18"/>
      <c r="AE229" s="18"/>
      <c r="AF229" s="18"/>
      <c r="AG229" s="18"/>
      <c r="AH229" s="1"/>
      <c r="AI229" s="1"/>
    </row>
    <row r="230" spans="1:35" ht="20" customHeight="1" x14ac:dyDescent="0.15">
      <c r="A230" s="1"/>
      <c r="B230" s="1"/>
      <c r="C230" s="46"/>
      <c r="D230" s="1"/>
      <c r="E230" s="1"/>
      <c r="F230" s="18"/>
      <c r="G230" s="18"/>
      <c r="H230" s="18"/>
      <c r="I230" s="1"/>
      <c r="J230" s="1"/>
      <c r="K230" s="18"/>
      <c r="L230" s="49"/>
      <c r="M230" s="47"/>
      <c r="N230" s="49"/>
      <c r="O230" s="49"/>
      <c r="P230" s="49"/>
      <c r="Q230" s="49"/>
      <c r="R230" s="49"/>
      <c r="S230" s="47"/>
      <c r="T230" s="49"/>
      <c r="U230" s="49"/>
      <c r="V230" s="49"/>
      <c r="W230" s="1"/>
      <c r="X230" s="1"/>
      <c r="Y230" s="1"/>
      <c r="Z230" s="1"/>
      <c r="AA230" s="1"/>
      <c r="AB230" s="1"/>
      <c r="AC230" s="1"/>
      <c r="AD230" s="18"/>
      <c r="AE230" s="18"/>
      <c r="AF230" s="18"/>
      <c r="AG230" s="18"/>
      <c r="AH230" s="1"/>
      <c r="AI230" s="1"/>
    </row>
    <row r="231" spans="1:35" ht="20" customHeight="1" x14ac:dyDescent="0.15">
      <c r="A231" s="1"/>
      <c r="B231" s="1"/>
      <c r="C231" s="46"/>
      <c r="D231" s="1"/>
      <c r="E231" s="1"/>
      <c r="F231" s="18"/>
      <c r="G231" s="18"/>
      <c r="H231" s="18"/>
      <c r="I231" s="1"/>
      <c r="J231" s="1"/>
      <c r="K231" s="18"/>
      <c r="L231" s="49"/>
      <c r="M231" s="47"/>
      <c r="N231" s="49"/>
      <c r="O231" s="49"/>
      <c r="P231" s="49"/>
      <c r="Q231" s="49"/>
      <c r="R231" s="49"/>
      <c r="S231" s="47"/>
      <c r="T231" s="49"/>
      <c r="U231" s="49"/>
      <c r="V231" s="49"/>
      <c r="W231" s="1"/>
      <c r="X231" s="1"/>
      <c r="Y231" s="1"/>
      <c r="Z231" s="1"/>
      <c r="AA231" s="1"/>
      <c r="AB231" s="1"/>
      <c r="AC231" s="1"/>
      <c r="AD231" s="18"/>
      <c r="AE231" s="18"/>
      <c r="AF231" s="18"/>
      <c r="AG231" s="18"/>
      <c r="AH231" s="1"/>
      <c r="AI231" s="1"/>
    </row>
    <row r="232" spans="1:35" ht="20" customHeight="1" x14ac:dyDescent="0.15">
      <c r="A232" s="1"/>
      <c r="B232" s="1"/>
      <c r="C232" s="46"/>
      <c r="D232" s="1"/>
      <c r="E232" s="1"/>
      <c r="F232" s="18"/>
      <c r="G232" s="18"/>
      <c r="H232" s="18"/>
      <c r="I232" s="1"/>
      <c r="J232" s="1"/>
      <c r="K232" s="18"/>
      <c r="L232" s="49"/>
      <c r="M232" s="47"/>
      <c r="N232" s="49"/>
      <c r="O232" s="49"/>
      <c r="P232" s="49"/>
      <c r="Q232" s="49"/>
      <c r="R232" s="49"/>
      <c r="S232" s="47"/>
      <c r="T232" s="49"/>
      <c r="U232" s="49"/>
      <c r="V232" s="49"/>
      <c r="W232" s="1"/>
      <c r="X232" s="1"/>
      <c r="Y232" s="1"/>
      <c r="Z232" s="1"/>
      <c r="AA232" s="1"/>
      <c r="AB232" s="1"/>
      <c r="AC232" s="1"/>
      <c r="AD232" s="18"/>
      <c r="AE232" s="18"/>
      <c r="AF232" s="18"/>
      <c r="AG232" s="18"/>
      <c r="AH232" s="1"/>
      <c r="AI232" s="1"/>
    </row>
    <row r="233" spans="1:35" ht="20" customHeight="1" x14ac:dyDescent="0.15">
      <c r="A233" s="1"/>
      <c r="B233" s="1"/>
      <c r="C233" s="46"/>
      <c r="D233" s="1"/>
      <c r="E233" s="1"/>
      <c r="F233" s="18"/>
      <c r="G233" s="18"/>
      <c r="H233" s="18"/>
      <c r="I233" s="1"/>
      <c r="J233" s="1"/>
      <c r="K233" s="18"/>
      <c r="L233" s="49"/>
      <c r="M233" s="47"/>
      <c r="N233" s="49"/>
      <c r="O233" s="49"/>
      <c r="P233" s="49"/>
      <c r="Q233" s="49"/>
      <c r="R233" s="49"/>
      <c r="S233" s="47"/>
      <c r="T233" s="49"/>
      <c r="U233" s="49"/>
      <c r="V233" s="49"/>
      <c r="W233" s="1"/>
      <c r="X233" s="1"/>
      <c r="Y233" s="1"/>
      <c r="Z233" s="1"/>
      <c r="AA233" s="1"/>
      <c r="AB233" s="1"/>
      <c r="AC233" s="1"/>
      <c r="AD233" s="18"/>
      <c r="AE233" s="18"/>
      <c r="AF233" s="18"/>
      <c r="AG233" s="18"/>
      <c r="AH233" s="1"/>
      <c r="AI233" s="1"/>
    </row>
    <row r="234" spans="1:35" ht="20" customHeight="1" x14ac:dyDescent="0.15">
      <c r="A234" s="1"/>
      <c r="B234" s="1"/>
      <c r="C234" s="46"/>
      <c r="D234" s="1"/>
      <c r="E234" s="1"/>
      <c r="F234" s="18"/>
      <c r="G234" s="18"/>
      <c r="H234" s="18"/>
      <c r="I234" s="1"/>
      <c r="J234" s="1"/>
      <c r="K234" s="18"/>
      <c r="L234" s="49"/>
      <c r="M234" s="47"/>
      <c r="N234" s="49"/>
      <c r="O234" s="49"/>
      <c r="P234" s="49"/>
      <c r="Q234" s="49"/>
      <c r="R234" s="49"/>
      <c r="S234" s="47"/>
      <c r="T234" s="49"/>
      <c r="U234" s="49"/>
      <c r="V234" s="49"/>
      <c r="W234" s="1"/>
      <c r="X234" s="1"/>
      <c r="Y234" s="1"/>
      <c r="Z234" s="1"/>
      <c r="AA234" s="1"/>
      <c r="AB234" s="1"/>
      <c r="AC234" s="1"/>
      <c r="AD234" s="18"/>
      <c r="AE234" s="18"/>
      <c r="AF234" s="18"/>
      <c r="AG234" s="18"/>
      <c r="AH234" s="1"/>
      <c r="AI234" s="1"/>
    </row>
    <row r="235" spans="1:35" ht="20" customHeight="1" x14ac:dyDescent="0.15">
      <c r="A235" s="1"/>
      <c r="B235" s="1"/>
      <c r="C235" s="46"/>
      <c r="D235" s="1"/>
      <c r="E235" s="1"/>
      <c r="F235" s="18"/>
      <c r="G235" s="18"/>
      <c r="H235" s="18"/>
      <c r="I235" s="1"/>
      <c r="J235" s="1"/>
      <c r="K235" s="18"/>
      <c r="L235" s="49"/>
      <c r="M235" s="47"/>
      <c r="N235" s="49"/>
      <c r="O235" s="49"/>
      <c r="P235" s="49"/>
      <c r="Q235" s="49"/>
      <c r="R235" s="49"/>
      <c r="S235" s="47"/>
      <c r="T235" s="49"/>
      <c r="U235" s="49"/>
      <c r="V235" s="49"/>
      <c r="W235" s="1"/>
      <c r="X235" s="1"/>
      <c r="Y235" s="1"/>
      <c r="Z235" s="1"/>
      <c r="AA235" s="1"/>
      <c r="AB235" s="1"/>
      <c r="AC235" s="1"/>
      <c r="AD235" s="18"/>
      <c r="AE235" s="18"/>
      <c r="AF235" s="18"/>
      <c r="AG235" s="18"/>
      <c r="AH235" s="1"/>
      <c r="AI235" s="1"/>
    </row>
    <row r="236" spans="1:35" ht="20" customHeight="1" x14ac:dyDescent="0.15">
      <c r="A236" s="1"/>
      <c r="B236" s="1"/>
      <c r="C236" s="46"/>
      <c r="D236" s="1"/>
      <c r="E236" s="1"/>
      <c r="F236" s="18"/>
      <c r="G236" s="18"/>
      <c r="H236" s="18"/>
      <c r="I236" s="1"/>
      <c r="J236" s="1"/>
      <c r="K236" s="18"/>
      <c r="L236" s="49"/>
      <c r="M236" s="47"/>
      <c r="N236" s="49"/>
      <c r="O236" s="49"/>
      <c r="P236" s="49"/>
      <c r="Q236" s="49"/>
      <c r="R236" s="49"/>
      <c r="S236" s="47"/>
      <c r="T236" s="49"/>
      <c r="U236" s="49"/>
      <c r="V236" s="49"/>
      <c r="W236" s="1"/>
      <c r="X236" s="1"/>
      <c r="Y236" s="1"/>
      <c r="Z236" s="1"/>
      <c r="AA236" s="1"/>
      <c r="AB236" s="1"/>
      <c r="AC236" s="1"/>
      <c r="AD236" s="18"/>
      <c r="AE236" s="18"/>
      <c r="AF236" s="18"/>
      <c r="AG236" s="18"/>
      <c r="AH236" s="1"/>
      <c r="AI236" s="1"/>
    </row>
    <row r="237" spans="1:35" ht="20" customHeight="1" x14ac:dyDescent="0.15">
      <c r="A237" s="1"/>
      <c r="B237" s="1"/>
      <c r="C237" s="46"/>
      <c r="D237" s="1"/>
      <c r="E237" s="1"/>
      <c r="F237" s="18"/>
      <c r="G237" s="18"/>
      <c r="H237" s="18"/>
      <c r="I237" s="1"/>
      <c r="J237" s="1"/>
      <c r="K237" s="18"/>
      <c r="L237" s="49"/>
      <c r="M237" s="47"/>
      <c r="N237" s="49"/>
      <c r="O237" s="49"/>
      <c r="P237" s="49"/>
      <c r="Q237" s="49"/>
      <c r="R237" s="49"/>
      <c r="S237" s="47"/>
      <c r="T237" s="49"/>
      <c r="U237" s="49"/>
      <c r="V237" s="49"/>
      <c r="W237" s="1"/>
      <c r="X237" s="1"/>
      <c r="Y237" s="1"/>
      <c r="Z237" s="1"/>
      <c r="AA237" s="1"/>
      <c r="AB237" s="1"/>
      <c r="AC237" s="1"/>
      <c r="AD237" s="18"/>
      <c r="AE237" s="18"/>
      <c r="AF237" s="18"/>
      <c r="AG237" s="18"/>
      <c r="AH237" s="1"/>
      <c r="AI237" s="1"/>
    </row>
    <row r="238" spans="1:35" ht="20" customHeight="1" x14ac:dyDescent="0.15">
      <c r="A238" s="1"/>
      <c r="B238" s="1"/>
      <c r="C238" s="46"/>
      <c r="D238" s="1"/>
      <c r="E238" s="1"/>
      <c r="F238" s="18"/>
      <c r="G238" s="18"/>
      <c r="H238" s="18"/>
      <c r="I238" s="1"/>
      <c r="J238" s="1"/>
      <c r="K238" s="18"/>
      <c r="L238" s="49"/>
      <c r="M238" s="47"/>
      <c r="N238" s="49"/>
      <c r="O238" s="49"/>
      <c r="P238" s="49"/>
      <c r="Q238" s="49"/>
      <c r="R238" s="49"/>
      <c r="S238" s="47"/>
      <c r="T238" s="49"/>
      <c r="U238" s="49"/>
      <c r="V238" s="49"/>
      <c r="W238" s="1"/>
      <c r="X238" s="1"/>
      <c r="Y238" s="1"/>
      <c r="Z238" s="1"/>
      <c r="AA238" s="1"/>
      <c r="AB238" s="1"/>
      <c r="AC238" s="1"/>
      <c r="AD238" s="18"/>
      <c r="AE238" s="18"/>
      <c r="AF238" s="18"/>
      <c r="AG238" s="18"/>
      <c r="AH238" s="1"/>
      <c r="AI238" s="1"/>
    </row>
    <row r="239" spans="1:35" ht="20" customHeight="1" x14ac:dyDescent="0.15">
      <c r="A239" s="1"/>
      <c r="B239" s="1"/>
      <c r="C239" s="46"/>
      <c r="D239" s="1"/>
      <c r="E239" s="1"/>
      <c r="F239" s="18"/>
      <c r="G239" s="18"/>
      <c r="H239" s="18"/>
      <c r="I239" s="1"/>
      <c r="J239" s="1"/>
      <c r="K239" s="18"/>
      <c r="L239" s="49"/>
      <c r="M239" s="47"/>
      <c r="N239" s="49"/>
      <c r="O239" s="49"/>
      <c r="P239" s="49"/>
      <c r="Q239" s="49"/>
      <c r="R239" s="49"/>
      <c r="S239" s="47"/>
      <c r="T239" s="49"/>
      <c r="U239" s="49"/>
      <c r="V239" s="49"/>
      <c r="W239" s="1"/>
      <c r="X239" s="1"/>
      <c r="Y239" s="1"/>
      <c r="Z239" s="1"/>
      <c r="AA239" s="1"/>
      <c r="AB239" s="1"/>
      <c r="AC239" s="1"/>
      <c r="AD239" s="18"/>
      <c r="AE239" s="18"/>
      <c r="AF239" s="18"/>
      <c r="AG239" s="18"/>
      <c r="AH239" s="1"/>
      <c r="AI239" s="1"/>
    </row>
    <row r="240" spans="1:35" ht="20" customHeight="1" x14ac:dyDescent="0.15">
      <c r="A240" s="1"/>
      <c r="B240" s="1"/>
      <c r="C240" s="46"/>
      <c r="D240" s="1"/>
      <c r="E240" s="1"/>
      <c r="F240" s="18"/>
      <c r="G240" s="18"/>
      <c r="H240" s="18"/>
      <c r="I240" s="1"/>
      <c r="J240" s="1"/>
      <c r="K240" s="18"/>
      <c r="L240" s="49"/>
      <c r="M240" s="47"/>
      <c r="N240" s="49"/>
      <c r="O240" s="49"/>
      <c r="P240" s="49"/>
      <c r="Q240" s="49"/>
      <c r="R240" s="49"/>
      <c r="S240" s="47"/>
      <c r="T240" s="49"/>
      <c r="U240" s="49"/>
      <c r="V240" s="49"/>
      <c r="W240" s="1"/>
      <c r="X240" s="1"/>
      <c r="Y240" s="1"/>
      <c r="Z240" s="1"/>
      <c r="AA240" s="1"/>
      <c r="AB240" s="1"/>
      <c r="AC240" s="1"/>
      <c r="AD240" s="18"/>
      <c r="AE240" s="18"/>
      <c r="AF240" s="18"/>
      <c r="AG240" s="18"/>
      <c r="AH240" s="1"/>
      <c r="AI240" s="1"/>
    </row>
    <row r="241" spans="1:35" ht="20" customHeight="1" x14ac:dyDescent="0.15">
      <c r="A241" s="1"/>
      <c r="B241" s="1"/>
      <c r="C241" s="46"/>
      <c r="D241" s="1"/>
      <c r="E241" s="1"/>
      <c r="F241" s="18"/>
      <c r="G241" s="18"/>
      <c r="H241" s="18"/>
      <c r="I241" s="1"/>
      <c r="J241" s="1"/>
      <c r="K241" s="18"/>
      <c r="L241" s="49"/>
      <c r="M241" s="47"/>
      <c r="N241" s="49"/>
      <c r="O241" s="49"/>
      <c r="P241" s="49"/>
      <c r="Q241" s="49"/>
      <c r="R241" s="49"/>
      <c r="S241" s="47"/>
      <c r="T241" s="49"/>
      <c r="U241" s="49"/>
      <c r="V241" s="49"/>
      <c r="W241" s="1"/>
      <c r="X241" s="1"/>
      <c r="Y241" s="1"/>
      <c r="Z241" s="1"/>
      <c r="AA241" s="1"/>
      <c r="AB241" s="1"/>
      <c r="AC241" s="1"/>
      <c r="AD241" s="18"/>
      <c r="AE241" s="18"/>
      <c r="AF241" s="18"/>
      <c r="AG241" s="18"/>
      <c r="AH241" s="1"/>
      <c r="AI241" s="1"/>
    </row>
    <row r="242" spans="1:35" ht="20" customHeight="1" x14ac:dyDescent="0.15">
      <c r="A242" s="1"/>
      <c r="B242" s="1"/>
      <c r="C242" s="46"/>
      <c r="D242" s="1"/>
      <c r="E242" s="1"/>
      <c r="F242" s="18"/>
      <c r="G242" s="18"/>
      <c r="H242" s="18"/>
      <c r="I242" s="1"/>
      <c r="J242" s="1"/>
      <c r="K242" s="18"/>
      <c r="L242" s="49"/>
      <c r="M242" s="47"/>
      <c r="N242" s="49"/>
      <c r="O242" s="49"/>
      <c r="P242" s="49"/>
      <c r="Q242" s="49"/>
      <c r="R242" s="49"/>
      <c r="S242" s="47"/>
      <c r="T242" s="49"/>
      <c r="U242" s="49"/>
      <c r="V242" s="49"/>
      <c r="W242" s="1"/>
      <c r="X242" s="1"/>
      <c r="Y242" s="1"/>
      <c r="Z242" s="1"/>
      <c r="AA242" s="1"/>
      <c r="AB242" s="1"/>
      <c r="AC242" s="1"/>
      <c r="AD242" s="18"/>
      <c r="AE242" s="18"/>
      <c r="AF242" s="18"/>
      <c r="AG242" s="18"/>
      <c r="AH242" s="1"/>
      <c r="AI242" s="1"/>
    </row>
    <row r="243" spans="1:35" ht="20" customHeight="1" x14ac:dyDescent="0.15">
      <c r="A243" s="1"/>
      <c r="B243" s="1"/>
      <c r="C243" s="46"/>
      <c r="D243" s="1"/>
      <c r="E243" s="1"/>
      <c r="F243" s="18"/>
      <c r="G243" s="18"/>
      <c r="H243" s="18"/>
      <c r="I243" s="1"/>
      <c r="J243" s="1"/>
      <c r="K243" s="18"/>
      <c r="L243" s="49"/>
      <c r="M243" s="47"/>
      <c r="N243" s="49"/>
      <c r="O243" s="49"/>
      <c r="P243" s="49"/>
      <c r="Q243" s="49"/>
      <c r="R243" s="49"/>
      <c r="S243" s="47"/>
      <c r="T243" s="49"/>
      <c r="U243" s="49"/>
      <c r="V243" s="49"/>
      <c r="W243" s="1"/>
      <c r="X243" s="1"/>
      <c r="Y243" s="1"/>
      <c r="Z243" s="1"/>
      <c r="AA243" s="1"/>
      <c r="AB243" s="1"/>
      <c r="AC243" s="1"/>
      <c r="AD243" s="18"/>
      <c r="AE243" s="18"/>
      <c r="AF243" s="18"/>
      <c r="AG243" s="18"/>
      <c r="AH243" s="1"/>
      <c r="AI243" s="1"/>
    </row>
    <row r="244" spans="1:35" ht="20" customHeight="1" x14ac:dyDescent="0.15">
      <c r="A244" s="1"/>
      <c r="B244" s="1"/>
      <c r="C244" s="46"/>
      <c r="D244" s="1"/>
      <c r="E244" s="1"/>
      <c r="F244" s="18"/>
      <c r="G244" s="18"/>
      <c r="H244" s="18"/>
      <c r="I244" s="1"/>
      <c r="J244" s="1"/>
      <c r="K244" s="18"/>
      <c r="L244" s="49"/>
      <c r="M244" s="47"/>
      <c r="N244" s="49"/>
      <c r="O244" s="49"/>
      <c r="P244" s="49"/>
      <c r="Q244" s="49"/>
      <c r="R244" s="49"/>
      <c r="S244" s="47"/>
      <c r="T244" s="49"/>
      <c r="U244" s="49"/>
      <c r="V244" s="49"/>
      <c r="W244" s="1"/>
      <c r="X244" s="1"/>
      <c r="Y244" s="1"/>
      <c r="Z244" s="1"/>
      <c r="AA244" s="1"/>
      <c r="AB244" s="1"/>
      <c r="AC244" s="1"/>
      <c r="AD244" s="18"/>
      <c r="AE244" s="18"/>
      <c r="AF244" s="18"/>
      <c r="AG244" s="18"/>
      <c r="AH244" s="1"/>
      <c r="AI244" s="1"/>
    </row>
    <row r="245" spans="1:35" ht="20" customHeight="1" x14ac:dyDescent="0.15">
      <c r="A245" s="1"/>
      <c r="B245" s="1"/>
      <c r="C245" s="46"/>
      <c r="D245" s="1"/>
      <c r="E245" s="1"/>
      <c r="F245" s="18"/>
      <c r="G245" s="18"/>
      <c r="H245" s="18"/>
      <c r="I245" s="1"/>
      <c r="J245" s="1"/>
      <c r="K245" s="18"/>
      <c r="L245" s="49"/>
      <c r="M245" s="47"/>
      <c r="N245" s="49"/>
      <c r="O245" s="49"/>
      <c r="P245" s="49"/>
      <c r="Q245" s="49"/>
      <c r="R245" s="49"/>
      <c r="S245" s="47"/>
      <c r="T245" s="49"/>
      <c r="U245" s="49"/>
      <c r="V245" s="49"/>
      <c r="W245" s="1"/>
      <c r="X245" s="1"/>
      <c r="Y245" s="1"/>
      <c r="Z245" s="1"/>
      <c r="AA245" s="1"/>
      <c r="AB245" s="1"/>
      <c r="AC245" s="1"/>
      <c r="AD245" s="18"/>
      <c r="AE245" s="18"/>
      <c r="AF245" s="18"/>
      <c r="AG245" s="18"/>
      <c r="AH245" s="1"/>
      <c r="AI245" s="1"/>
    </row>
    <row r="246" spans="1:35" ht="20" customHeight="1" x14ac:dyDescent="0.15">
      <c r="A246" s="1"/>
      <c r="B246" s="1"/>
      <c r="C246" s="46"/>
      <c r="D246" s="1"/>
      <c r="E246" s="1"/>
      <c r="F246" s="18"/>
      <c r="G246" s="18"/>
      <c r="H246" s="18"/>
      <c r="I246" s="1"/>
      <c r="J246" s="1"/>
      <c r="K246" s="18"/>
      <c r="L246" s="49"/>
      <c r="M246" s="47"/>
      <c r="N246" s="49"/>
      <c r="O246" s="49"/>
      <c r="P246" s="49"/>
      <c r="Q246" s="49"/>
      <c r="R246" s="49"/>
      <c r="S246" s="47"/>
      <c r="T246" s="49"/>
      <c r="U246" s="49"/>
      <c r="V246" s="49"/>
      <c r="W246" s="1"/>
      <c r="X246" s="1"/>
      <c r="Y246" s="1"/>
      <c r="Z246" s="1"/>
      <c r="AA246" s="1"/>
      <c r="AB246" s="1"/>
      <c r="AC246" s="1"/>
      <c r="AD246" s="18"/>
      <c r="AE246" s="18"/>
      <c r="AF246" s="18"/>
      <c r="AG246" s="18"/>
      <c r="AH246" s="1"/>
      <c r="AI246" s="1"/>
    </row>
    <row r="247" spans="1:35" ht="20" customHeight="1" x14ac:dyDescent="0.15">
      <c r="A247" s="1"/>
      <c r="B247" s="1"/>
      <c r="C247" s="46"/>
      <c r="D247" s="1"/>
      <c r="E247" s="1"/>
      <c r="F247" s="18"/>
      <c r="G247" s="18"/>
      <c r="H247" s="18"/>
      <c r="I247" s="1"/>
      <c r="J247" s="1"/>
      <c r="K247" s="18"/>
      <c r="L247" s="49"/>
      <c r="M247" s="47"/>
      <c r="N247" s="49"/>
      <c r="O247" s="49"/>
      <c r="P247" s="49"/>
      <c r="Q247" s="49"/>
      <c r="R247" s="49"/>
      <c r="S247" s="47"/>
      <c r="T247" s="49"/>
      <c r="U247" s="49"/>
      <c r="V247" s="49"/>
      <c r="W247" s="1"/>
      <c r="X247" s="1"/>
      <c r="Y247" s="1"/>
      <c r="Z247" s="1"/>
      <c r="AA247" s="1"/>
      <c r="AB247" s="1"/>
      <c r="AC247" s="1"/>
      <c r="AD247" s="18"/>
      <c r="AE247" s="18"/>
      <c r="AF247" s="18"/>
      <c r="AG247" s="18"/>
      <c r="AH247" s="1"/>
      <c r="AI247" s="1"/>
    </row>
    <row r="248" spans="1:35" ht="20" customHeight="1" x14ac:dyDescent="0.15">
      <c r="A248" s="1"/>
      <c r="B248" s="1"/>
      <c r="C248" s="46"/>
      <c r="D248" s="1"/>
      <c r="E248" s="1"/>
      <c r="F248" s="18"/>
      <c r="G248" s="18"/>
      <c r="H248" s="18"/>
      <c r="I248" s="1"/>
      <c r="J248" s="1"/>
      <c r="K248" s="18"/>
      <c r="L248" s="49"/>
      <c r="M248" s="47"/>
      <c r="N248" s="49"/>
      <c r="O248" s="49"/>
      <c r="P248" s="49"/>
      <c r="Q248" s="49"/>
      <c r="R248" s="49"/>
      <c r="S248" s="47"/>
      <c r="T248" s="49"/>
      <c r="U248" s="49"/>
      <c r="V248" s="49"/>
      <c r="W248" s="1"/>
      <c r="X248" s="1"/>
      <c r="Y248" s="1"/>
      <c r="Z248" s="1"/>
      <c r="AA248" s="1"/>
      <c r="AB248" s="1"/>
      <c r="AC248" s="1"/>
      <c r="AD248" s="18"/>
      <c r="AE248" s="18"/>
      <c r="AF248" s="18"/>
      <c r="AG248" s="18"/>
      <c r="AH248" s="1"/>
      <c r="AI248" s="1"/>
    </row>
    <row r="249" spans="1:35" ht="20" customHeight="1" x14ac:dyDescent="0.15">
      <c r="A249" s="1"/>
      <c r="B249" s="1"/>
      <c r="C249" s="46"/>
      <c r="D249" s="1"/>
      <c r="E249" s="1"/>
      <c r="F249" s="18"/>
      <c r="G249" s="18"/>
      <c r="H249" s="18"/>
      <c r="I249" s="1"/>
      <c r="J249" s="1"/>
      <c r="K249" s="18"/>
      <c r="L249" s="49"/>
      <c r="M249" s="47"/>
      <c r="N249" s="49"/>
      <c r="O249" s="49"/>
      <c r="P249" s="49"/>
      <c r="Q249" s="49"/>
      <c r="R249" s="49"/>
      <c r="S249" s="47"/>
      <c r="T249" s="49"/>
      <c r="U249" s="49"/>
      <c r="V249" s="49"/>
      <c r="W249" s="1"/>
      <c r="X249" s="1"/>
      <c r="Y249" s="1"/>
      <c r="Z249" s="1"/>
      <c r="AA249" s="1"/>
      <c r="AB249" s="1"/>
      <c r="AC249" s="1"/>
      <c r="AD249" s="18"/>
      <c r="AE249" s="18"/>
      <c r="AF249" s="18"/>
      <c r="AG249" s="18"/>
      <c r="AH249" s="1"/>
      <c r="AI249" s="1"/>
    </row>
    <row r="250" spans="1:35" ht="20" customHeight="1" x14ac:dyDescent="0.15">
      <c r="A250" s="1"/>
      <c r="B250" s="1"/>
      <c r="C250" s="46"/>
      <c r="D250" s="1"/>
      <c r="E250" s="1"/>
      <c r="F250" s="18"/>
      <c r="G250" s="18"/>
      <c r="H250" s="18"/>
      <c r="I250" s="1"/>
      <c r="J250" s="1"/>
      <c r="K250" s="18"/>
      <c r="L250" s="49"/>
      <c r="M250" s="47"/>
      <c r="N250" s="49"/>
      <c r="O250" s="49"/>
      <c r="P250" s="49"/>
      <c r="Q250" s="49"/>
      <c r="R250" s="49"/>
      <c r="S250" s="47"/>
      <c r="T250" s="49"/>
      <c r="U250" s="49"/>
      <c r="V250" s="49"/>
      <c r="W250" s="1"/>
      <c r="X250" s="1"/>
      <c r="Y250" s="1"/>
      <c r="Z250" s="1"/>
      <c r="AA250" s="1"/>
      <c r="AB250" s="1"/>
      <c r="AC250" s="1"/>
      <c r="AD250" s="18"/>
      <c r="AE250" s="18"/>
      <c r="AF250" s="18"/>
      <c r="AG250" s="18"/>
      <c r="AH250" s="1"/>
      <c r="AI250" s="1"/>
    </row>
    <row r="251" spans="1:35" ht="20" customHeight="1" x14ac:dyDescent="0.15">
      <c r="A251" s="1"/>
      <c r="B251" s="1"/>
      <c r="C251" s="46"/>
      <c r="D251" s="1"/>
      <c r="E251" s="1"/>
      <c r="F251" s="18"/>
      <c r="G251" s="18"/>
      <c r="H251" s="18"/>
      <c r="I251" s="1"/>
      <c r="J251" s="1"/>
      <c r="K251" s="18"/>
      <c r="L251" s="49"/>
      <c r="M251" s="47"/>
      <c r="N251" s="49"/>
      <c r="O251" s="49"/>
      <c r="P251" s="49"/>
      <c r="Q251" s="49"/>
      <c r="R251" s="49"/>
      <c r="S251" s="47"/>
      <c r="T251" s="49"/>
      <c r="U251" s="49"/>
      <c r="V251" s="49"/>
      <c r="W251" s="1"/>
      <c r="X251" s="1"/>
      <c r="Y251" s="1"/>
      <c r="Z251" s="1"/>
      <c r="AA251" s="1"/>
      <c r="AB251" s="1"/>
      <c r="AC251" s="1"/>
      <c r="AD251" s="18"/>
      <c r="AE251" s="18"/>
      <c r="AF251" s="18"/>
      <c r="AG251" s="18"/>
      <c r="AH251" s="1"/>
      <c r="AI251" s="1"/>
    </row>
    <row r="252" spans="1:35" ht="20" customHeight="1" x14ac:dyDescent="0.15">
      <c r="A252" s="1"/>
      <c r="B252" s="1"/>
      <c r="C252" s="46"/>
      <c r="D252" s="1"/>
      <c r="E252" s="1"/>
      <c r="F252" s="18"/>
      <c r="G252" s="18"/>
      <c r="H252" s="18"/>
      <c r="I252" s="1"/>
      <c r="J252" s="1"/>
      <c r="K252" s="18"/>
      <c r="L252" s="49"/>
      <c r="M252" s="47"/>
      <c r="N252" s="49"/>
      <c r="O252" s="49"/>
      <c r="P252" s="49"/>
      <c r="Q252" s="49"/>
      <c r="R252" s="49"/>
      <c r="S252" s="47"/>
      <c r="T252" s="49"/>
      <c r="U252" s="49"/>
      <c r="V252" s="49"/>
      <c r="W252" s="1"/>
      <c r="X252" s="1"/>
      <c r="Y252" s="1"/>
      <c r="Z252" s="1"/>
      <c r="AA252" s="1"/>
      <c r="AB252" s="1"/>
      <c r="AC252" s="1"/>
      <c r="AD252" s="18"/>
      <c r="AE252" s="18"/>
      <c r="AF252" s="18"/>
      <c r="AG252" s="18"/>
      <c r="AH252" s="1"/>
      <c r="AI252" s="1"/>
    </row>
    <row r="253" spans="1:35" ht="20" customHeight="1" x14ac:dyDescent="0.15">
      <c r="A253" s="1"/>
      <c r="B253" s="1"/>
      <c r="C253" s="46"/>
      <c r="D253" s="1"/>
      <c r="E253" s="1"/>
      <c r="F253" s="18"/>
      <c r="G253" s="18"/>
      <c r="H253" s="18"/>
      <c r="I253" s="1"/>
      <c r="J253" s="1"/>
      <c r="K253" s="18"/>
      <c r="L253" s="49"/>
      <c r="M253" s="47"/>
      <c r="N253" s="49"/>
      <c r="O253" s="49"/>
      <c r="P253" s="49"/>
      <c r="Q253" s="49"/>
      <c r="R253" s="49"/>
      <c r="S253" s="47"/>
      <c r="T253" s="49"/>
      <c r="U253" s="49"/>
      <c r="V253" s="49"/>
      <c r="W253" s="1"/>
      <c r="X253" s="1"/>
      <c r="Y253" s="1"/>
      <c r="Z253" s="1"/>
      <c r="AA253" s="1"/>
      <c r="AB253" s="1"/>
      <c r="AC253" s="1"/>
      <c r="AD253" s="18"/>
      <c r="AE253" s="18"/>
      <c r="AF253" s="18"/>
      <c r="AG253" s="18"/>
      <c r="AH253" s="1"/>
      <c r="AI253" s="1"/>
    </row>
    <row r="254" spans="1:35" ht="20" customHeight="1" x14ac:dyDescent="0.15">
      <c r="A254" s="1"/>
      <c r="B254" s="1"/>
      <c r="C254" s="46"/>
      <c r="D254" s="1"/>
      <c r="E254" s="1"/>
      <c r="F254" s="18"/>
      <c r="G254" s="18"/>
      <c r="H254" s="18"/>
      <c r="I254" s="1"/>
      <c r="J254" s="1"/>
      <c r="K254" s="18"/>
      <c r="L254" s="49"/>
      <c r="M254" s="47"/>
      <c r="N254" s="49"/>
      <c r="O254" s="49"/>
      <c r="P254" s="49"/>
      <c r="Q254" s="49"/>
      <c r="R254" s="49"/>
      <c r="S254" s="47"/>
      <c r="T254" s="49"/>
      <c r="U254" s="49"/>
      <c r="V254" s="49"/>
      <c r="W254" s="1"/>
      <c r="X254" s="1"/>
      <c r="Y254" s="1"/>
      <c r="Z254" s="1"/>
      <c r="AA254" s="1"/>
      <c r="AB254" s="1"/>
      <c r="AC254" s="1"/>
      <c r="AD254" s="18"/>
      <c r="AE254" s="18"/>
      <c r="AF254" s="18"/>
      <c r="AG254" s="18"/>
      <c r="AH254" s="1"/>
      <c r="AI254" s="1"/>
    </row>
    <row r="255" spans="1:35" ht="20" customHeight="1" x14ac:dyDescent="0.15">
      <c r="A255" s="1"/>
      <c r="B255" s="1"/>
      <c r="C255" s="46"/>
      <c r="D255" s="1"/>
      <c r="E255" s="1"/>
      <c r="F255" s="18"/>
      <c r="G255" s="18"/>
      <c r="H255" s="18"/>
      <c r="I255" s="1"/>
      <c r="J255" s="1"/>
      <c r="K255" s="18"/>
      <c r="L255" s="49"/>
      <c r="M255" s="47"/>
      <c r="N255" s="49"/>
      <c r="O255" s="49"/>
      <c r="P255" s="49"/>
      <c r="Q255" s="49"/>
      <c r="R255" s="49"/>
      <c r="S255" s="47"/>
      <c r="T255" s="49"/>
      <c r="U255" s="49"/>
      <c r="V255" s="49"/>
      <c r="W255" s="1"/>
      <c r="X255" s="1"/>
      <c r="Y255" s="1"/>
      <c r="Z255" s="1"/>
      <c r="AA255" s="1"/>
      <c r="AB255" s="1"/>
      <c r="AC255" s="1"/>
      <c r="AD255" s="18"/>
      <c r="AE255" s="18"/>
      <c r="AF255" s="18"/>
      <c r="AG255" s="18"/>
      <c r="AH255" s="1"/>
      <c r="AI255" s="1"/>
    </row>
    <row r="256" spans="1:35" ht="20" customHeight="1" x14ac:dyDescent="0.15">
      <c r="A256" s="1"/>
      <c r="B256" s="1"/>
      <c r="C256" s="46"/>
      <c r="D256" s="1"/>
      <c r="E256" s="1"/>
      <c r="F256" s="18"/>
      <c r="G256" s="18"/>
      <c r="H256" s="18"/>
      <c r="I256" s="1"/>
      <c r="J256" s="1"/>
      <c r="K256" s="18"/>
      <c r="L256" s="49"/>
      <c r="M256" s="47"/>
      <c r="N256" s="49"/>
      <c r="O256" s="49"/>
      <c r="P256" s="49"/>
      <c r="Q256" s="49"/>
      <c r="R256" s="49"/>
      <c r="S256" s="47"/>
      <c r="T256" s="49"/>
      <c r="U256" s="49"/>
      <c r="V256" s="49"/>
      <c r="W256" s="1"/>
      <c r="X256" s="1"/>
      <c r="Y256" s="1"/>
      <c r="Z256" s="1"/>
      <c r="AA256" s="1"/>
      <c r="AB256" s="1"/>
      <c r="AC256" s="1"/>
      <c r="AD256" s="18"/>
      <c r="AE256" s="18"/>
      <c r="AF256" s="18"/>
      <c r="AG256" s="18"/>
      <c r="AH256" s="1"/>
      <c r="AI256" s="1"/>
    </row>
    <row r="257" spans="1:35" ht="20" customHeight="1" x14ac:dyDescent="0.15">
      <c r="A257" s="1"/>
      <c r="B257" s="1"/>
      <c r="C257" s="46"/>
      <c r="D257" s="1"/>
      <c r="E257" s="1"/>
      <c r="F257" s="18"/>
      <c r="G257" s="18"/>
      <c r="H257" s="18"/>
      <c r="I257" s="1"/>
      <c r="J257" s="1"/>
      <c r="K257" s="18"/>
      <c r="L257" s="49"/>
      <c r="M257" s="47"/>
      <c r="N257" s="49"/>
      <c r="O257" s="49"/>
      <c r="P257" s="49"/>
      <c r="Q257" s="49"/>
      <c r="R257" s="49"/>
      <c r="S257" s="47"/>
      <c r="T257" s="49"/>
      <c r="U257" s="49"/>
      <c r="V257" s="49"/>
      <c r="W257" s="1"/>
      <c r="X257" s="1"/>
      <c r="Y257" s="1"/>
      <c r="Z257" s="1"/>
      <c r="AA257" s="1"/>
      <c r="AB257" s="1"/>
      <c r="AC257" s="1"/>
      <c r="AD257" s="18"/>
      <c r="AE257" s="18"/>
      <c r="AF257" s="18"/>
      <c r="AG257" s="18"/>
      <c r="AH257" s="1"/>
      <c r="AI257" s="1"/>
    </row>
    <row r="258" spans="1:35" ht="20" customHeight="1" x14ac:dyDescent="0.15">
      <c r="A258" s="1"/>
      <c r="B258" s="1"/>
      <c r="C258" s="46"/>
      <c r="D258" s="1"/>
      <c r="E258" s="1"/>
      <c r="F258" s="18"/>
      <c r="G258" s="18"/>
      <c r="H258" s="18"/>
      <c r="I258" s="1"/>
      <c r="J258" s="1"/>
      <c r="K258" s="18"/>
      <c r="L258" s="49"/>
      <c r="M258" s="47"/>
      <c r="N258" s="49"/>
      <c r="O258" s="49"/>
      <c r="P258" s="49"/>
      <c r="Q258" s="49"/>
      <c r="R258" s="49"/>
      <c r="S258" s="47"/>
      <c r="T258" s="49"/>
      <c r="U258" s="49"/>
      <c r="V258" s="49"/>
      <c r="W258" s="1"/>
      <c r="X258" s="1"/>
      <c r="Y258" s="1"/>
      <c r="Z258" s="1"/>
      <c r="AA258" s="1"/>
      <c r="AB258" s="1"/>
      <c r="AC258" s="1"/>
      <c r="AD258" s="18"/>
      <c r="AE258" s="18"/>
      <c r="AF258" s="18"/>
      <c r="AG258" s="18"/>
      <c r="AH258" s="1"/>
      <c r="AI258" s="1"/>
    </row>
    <row r="259" spans="1:35" ht="20" customHeight="1" x14ac:dyDescent="0.15">
      <c r="A259" s="1"/>
      <c r="B259" s="1"/>
      <c r="C259" s="46"/>
      <c r="D259" s="1"/>
      <c r="E259" s="1"/>
      <c r="F259" s="18"/>
      <c r="G259" s="18"/>
      <c r="H259" s="18"/>
      <c r="I259" s="1"/>
      <c r="J259" s="1"/>
      <c r="K259" s="18"/>
      <c r="L259" s="49"/>
      <c r="M259" s="47"/>
      <c r="N259" s="49"/>
      <c r="O259" s="49"/>
      <c r="P259" s="49"/>
      <c r="Q259" s="49"/>
      <c r="R259" s="49"/>
      <c r="S259" s="47"/>
      <c r="T259" s="49"/>
      <c r="U259" s="49"/>
      <c r="V259" s="49"/>
      <c r="W259" s="1"/>
      <c r="X259" s="1"/>
      <c r="Y259" s="1"/>
      <c r="Z259" s="1"/>
      <c r="AA259" s="1"/>
      <c r="AB259" s="1"/>
      <c r="AC259" s="1"/>
      <c r="AD259" s="18"/>
      <c r="AE259" s="18"/>
      <c r="AF259" s="18"/>
      <c r="AG259" s="18"/>
      <c r="AH259" s="1"/>
      <c r="AI259" s="1"/>
    </row>
    <row r="260" spans="1:35" ht="20" customHeight="1" x14ac:dyDescent="0.15">
      <c r="A260" s="1"/>
      <c r="B260" s="1"/>
      <c r="C260" s="46"/>
      <c r="D260" s="1"/>
      <c r="E260" s="1"/>
      <c r="F260" s="18"/>
      <c r="G260" s="18"/>
      <c r="H260" s="18"/>
      <c r="I260" s="1"/>
      <c r="J260" s="1"/>
      <c r="K260" s="18"/>
      <c r="L260" s="49"/>
      <c r="M260" s="47"/>
      <c r="N260" s="49"/>
      <c r="O260" s="49"/>
      <c r="P260" s="49"/>
      <c r="Q260" s="49"/>
      <c r="R260" s="49"/>
      <c r="S260" s="47"/>
      <c r="T260" s="49"/>
      <c r="U260" s="49"/>
      <c r="V260" s="49"/>
      <c r="W260" s="1"/>
      <c r="X260" s="1"/>
      <c r="Y260" s="1"/>
      <c r="Z260" s="1"/>
      <c r="AA260" s="1"/>
      <c r="AB260" s="1"/>
      <c r="AC260" s="1"/>
      <c r="AD260" s="18"/>
      <c r="AE260" s="18"/>
      <c r="AF260" s="18"/>
      <c r="AG260" s="18"/>
      <c r="AH260" s="1"/>
      <c r="AI260" s="1"/>
    </row>
    <row r="261" spans="1:35" ht="20" customHeight="1" x14ac:dyDescent="0.15">
      <c r="A261" s="1"/>
      <c r="B261" s="1"/>
      <c r="C261" s="46"/>
      <c r="D261" s="1"/>
      <c r="E261" s="1"/>
      <c r="F261" s="18"/>
      <c r="G261" s="18"/>
      <c r="H261" s="18"/>
      <c r="I261" s="1"/>
      <c r="J261" s="1"/>
      <c r="K261" s="18"/>
      <c r="L261" s="49"/>
      <c r="M261" s="47"/>
      <c r="N261" s="49"/>
      <c r="O261" s="49"/>
      <c r="P261" s="49"/>
      <c r="Q261" s="49"/>
      <c r="R261" s="49"/>
      <c r="S261" s="47"/>
      <c r="T261" s="49"/>
      <c r="U261" s="49"/>
      <c r="V261" s="49"/>
      <c r="W261" s="1"/>
      <c r="X261" s="1"/>
      <c r="Y261" s="1"/>
      <c r="Z261" s="1"/>
      <c r="AA261" s="1"/>
      <c r="AB261" s="1"/>
      <c r="AC261" s="1"/>
      <c r="AD261" s="18"/>
      <c r="AE261" s="18"/>
      <c r="AF261" s="18"/>
      <c r="AG261" s="18"/>
      <c r="AH261" s="1"/>
      <c r="AI261" s="1"/>
    </row>
    <row r="262" spans="1:35" ht="20" customHeight="1" x14ac:dyDescent="0.15">
      <c r="A262" s="1"/>
      <c r="B262" s="1"/>
      <c r="C262" s="46"/>
      <c r="D262" s="1"/>
      <c r="E262" s="1"/>
      <c r="F262" s="18"/>
      <c r="G262" s="18"/>
      <c r="H262" s="18"/>
      <c r="I262" s="1"/>
      <c r="J262" s="1"/>
      <c r="K262" s="18"/>
      <c r="L262" s="49"/>
      <c r="M262" s="47"/>
      <c r="N262" s="49"/>
      <c r="O262" s="49"/>
      <c r="P262" s="49"/>
      <c r="Q262" s="49"/>
      <c r="R262" s="49"/>
      <c r="S262" s="47"/>
      <c r="T262" s="49"/>
      <c r="U262" s="49"/>
      <c r="V262" s="49"/>
      <c r="W262" s="1"/>
      <c r="X262" s="1"/>
      <c r="Y262" s="1"/>
      <c r="Z262" s="1"/>
      <c r="AA262" s="1"/>
      <c r="AB262" s="1"/>
      <c r="AC262" s="1"/>
      <c r="AD262" s="18"/>
      <c r="AE262" s="18"/>
      <c r="AF262" s="18"/>
      <c r="AG262" s="18"/>
      <c r="AH262" s="1"/>
      <c r="AI262" s="1"/>
    </row>
    <row r="263" spans="1:35" ht="20" customHeight="1" x14ac:dyDescent="0.15">
      <c r="A263" s="1"/>
      <c r="B263" s="1"/>
      <c r="C263" s="46"/>
      <c r="D263" s="1"/>
      <c r="E263" s="1"/>
      <c r="F263" s="18"/>
      <c r="G263" s="18"/>
      <c r="H263" s="18"/>
      <c r="I263" s="1"/>
      <c r="J263" s="1"/>
      <c r="K263" s="18"/>
      <c r="L263" s="49"/>
      <c r="M263" s="47"/>
      <c r="N263" s="49"/>
      <c r="O263" s="49"/>
      <c r="P263" s="49"/>
      <c r="Q263" s="49"/>
      <c r="R263" s="49"/>
      <c r="S263" s="47"/>
      <c r="T263" s="49"/>
      <c r="U263" s="49"/>
      <c r="V263" s="49"/>
      <c r="W263" s="1"/>
      <c r="X263" s="1"/>
      <c r="Y263" s="1"/>
      <c r="Z263" s="1"/>
      <c r="AA263" s="1"/>
      <c r="AB263" s="1"/>
      <c r="AC263" s="1"/>
      <c r="AD263" s="18"/>
      <c r="AE263" s="18"/>
      <c r="AF263" s="18"/>
      <c r="AG263" s="18"/>
      <c r="AH263" s="1"/>
      <c r="AI263" s="1"/>
    </row>
    <row r="264" spans="1:35" ht="20" customHeight="1" x14ac:dyDescent="0.15">
      <c r="A264" s="1"/>
      <c r="B264" s="1"/>
      <c r="C264" s="46"/>
      <c r="D264" s="1"/>
      <c r="E264" s="1"/>
      <c r="F264" s="18"/>
      <c r="G264" s="18"/>
      <c r="H264" s="18"/>
      <c r="I264" s="1"/>
      <c r="J264" s="1"/>
      <c r="K264" s="18"/>
      <c r="L264" s="49"/>
      <c r="M264" s="47"/>
      <c r="N264" s="49"/>
      <c r="O264" s="49"/>
      <c r="P264" s="49"/>
      <c r="Q264" s="49"/>
      <c r="R264" s="49"/>
      <c r="S264" s="47"/>
      <c r="T264" s="49"/>
      <c r="U264" s="49"/>
      <c r="V264" s="49"/>
      <c r="W264" s="1"/>
      <c r="X264" s="1"/>
      <c r="Y264" s="1"/>
      <c r="Z264" s="1"/>
      <c r="AA264" s="1"/>
      <c r="AB264" s="1"/>
      <c r="AC264" s="1"/>
      <c r="AD264" s="18"/>
      <c r="AE264" s="18"/>
      <c r="AF264" s="18"/>
      <c r="AG264" s="18"/>
      <c r="AH264" s="1"/>
      <c r="AI264" s="1"/>
    </row>
    <row r="265" spans="1:35" ht="20" customHeight="1" x14ac:dyDescent="0.15">
      <c r="A265" s="1"/>
      <c r="B265" s="1"/>
      <c r="C265" s="46"/>
      <c r="D265" s="1"/>
      <c r="E265" s="1"/>
      <c r="F265" s="18"/>
      <c r="G265" s="18"/>
      <c r="H265" s="18"/>
      <c r="I265" s="1"/>
      <c r="J265" s="1"/>
      <c r="K265" s="18"/>
      <c r="L265" s="49"/>
      <c r="M265" s="47"/>
      <c r="N265" s="49"/>
      <c r="O265" s="49"/>
      <c r="P265" s="49"/>
      <c r="Q265" s="49"/>
      <c r="R265" s="49"/>
      <c r="S265" s="47"/>
      <c r="T265" s="49"/>
      <c r="U265" s="49"/>
      <c r="V265" s="49"/>
      <c r="W265" s="1"/>
      <c r="X265" s="1"/>
      <c r="Y265" s="1"/>
      <c r="Z265" s="1"/>
      <c r="AA265" s="1"/>
      <c r="AB265" s="1"/>
      <c r="AC265" s="1"/>
      <c r="AD265" s="18"/>
      <c r="AE265" s="18"/>
      <c r="AF265" s="18"/>
      <c r="AG265" s="18"/>
      <c r="AH265" s="1"/>
      <c r="AI265" s="1"/>
    </row>
    <row r="266" spans="1:35" ht="20" customHeight="1" x14ac:dyDescent="0.15">
      <c r="A266" s="1"/>
      <c r="B266" s="1"/>
      <c r="C266" s="46"/>
      <c r="D266" s="1"/>
      <c r="E266" s="1"/>
      <c r="F266" s="18"/>
      <c r="G266" s="18"/>
      <c r="H266" s="18"/>
      <c r="I266" s="1"/>
      <c r="J266" s="1"/>
      <c r="K266" s="18"/>
      <c r="L266" s="49"/>
      <c r="M266" s="47"/>
      <c r="N266" s="49"/>
      <c r="O266" s="49"/>
      <c r="P266" s="49"/>
      <c r="Q266" s="49"/>
      <c r="R266" s="49"/>
      <c r="S266" s="47"/>
      <c r="T266" s="49"/>
      <c r="U266" s="49"/>
      <c r="V266" s="49"/>
      <c r="W266" s="1"/>
      <c r="X266" s="1"/>
      <c r="Y266" s="1"/>
      <c r="Z266" s="1"/>
      <c r="AA266" s="1"/>
      <c r="AB266" s="1"/>
      <c r="AC266" s="1"/>
      <c r="AD266" s="18"/>
      <c r="AE266" s="18"/>
      <c r="AF266" s="18"/>
      <c r="AG266" s="18"/>
      <c r="AH266" s="1"/>
      <c r="AI266" s="1"/>
    </row>
    <row r="267" spans="1:35" ht="20" customHeight="1" x14ac:dyDescent="0.15">
      <c r="A267" s="1"/>
      <c r="B267" s="1"/>
      <c r="C267" s="46"/>
      <c r="D267" s="1"/>
      <c r="E267" s="1"/>
      <c r="F267" s="18"/>
      <c r="G267" s="18"/>
      <c r="H267" s="18"/>
      <c r="I267" s="1"/>
      <c r="J267" s="1"/>
      <c r="K267" s="18"/>
      <c r="L267" s="49"/>
      <c r="M267" s="47"/>
      <c r="N267" s="49"/>
      <c r="O267" s="49"/>
      <c r="P267" s="49"/>
      <c r="Q267" s="49"/>
      <c r="R267" s="49"/>
      <c r="S267" s="47"/>
      <c r="T267" s="49"/>
      <c r="U267" s="49"/>
      <c r="V267" s="49"/>
      <c r="W267" s="1"/>
      <c r="X267" s="1"/>
      <c r="Y267" s="1"/>
      <c r="Z267" s="1"/>
      <c r="AA267" s="1"/>
      <c r="AB267" s="1"/>
      <c r="AC267" s="1"/>
      <c r="AD267" s="18"/>
      <c r="AE267" s="18"/>
      <c r="AF267" s="18"/>
      <c r="AG267" s="18"/>
      <c r="AH267" s="1"/>
      <c r="AI267" s="1"/>
    </row>
    <row r="268" spans="1:35" ht="20" customHeight="1" x14ac:dyDescent="0.15">
      <c r="A268" s="1"/>
      <c r="B268" s="1"/>
      <c r="C268" s="46"/>
      <c r="D268" s="1"/>
      <c r="E268" s="1"/>
      <c r="F268" s="18"/>
      <c r="G268" s="18"/>
      <c r="H268" s="18"/>
      <c r="I268" s="1"/>
      <c r="J268" s="1"/>
      <c r="K268" s="18"/>
      <c r="L268" s="49"/>
      <c r="M268" s="47"/>
      <c r="N268" s="49"/>
      <c r="O268" s="49"/>
      <c r="P268" s="49"/>
      <c r="Q268" s="49"/>
      <c r="R268" s="49"/>
      <c r="S268" s="47"/>
      <c r="T268" s="49"/>
      <c r="U268" s="49"/>
      <c r="V268" s="49"/>
      <c r="W268" s="1"/>
      <c r="X268" s="1"/>
      <c r="Y268" s="1"/>
      <c r="Z268" s="1"/>
      <c r="AA268" s="1"/>
      <c r="AB268" s="1"/>
      <c r="AC268" s="1"/>
      <c r="AD268" s="18"/>
      <c r="AE268" s="18"/>
      <c r="AF268" s="18"/>
      <c r="AG268" s="18"/>
      <c r="AH268" s="1"/>
      <c r="AI268" s="1"/>
    </row>
    <row r="269" spans="1:35" ht="20" customHeight="1" x14ac:dyDescent="0.15">
      <c r="A269" s="1"/>
      <c r="B269" s="1"/>
      <c r="C269" s="46"/>
      <c r="D269" s="1"/>
      <c r="E269" s="1"/>
      <c r="F269" s="18"/>
      <c r="G269" s="18"/>
      <c r="H269" s="18"/>
      <c r="I269" s="1"/>
      <c r="J269" s="1"/>
      <c r="K269" s="18"/>
      <c r="L269" s="49"/>
      <c r="M269" s="47"/>
      <c r="N269" s="49"/>
      <c r="O269" s="49"/>
      <c r="P269" s="49"/>
      <c r="Q269" s="49"/>
      <c r="R269" s="49"/>
      <c r="S269" s="47"/>
      <c r="T269" s="49"/>
      <c r="U269" s="49"/>
      <c r="V269" s="49"/>
      <c r="W269" s="1"/>
      <c r="X269" s="1"/>
      <c r="Y269" s="1"/>
      <c r="Z269" s="1"/>
      <c r="AA269" s="1"/>
      <c r="AB269" s="1"/>
      <c r="AC269" s="1"/>
      <c r="AD269" s="18"/>
      <c r="AE269" s="18"/>
      <c r="AF269" s="18"/>
      <c r="AG269" s="18"/>
      <c r="AH269" s="1"/>
      <c r="AI269" s="1"/>
    </row>
    <row r="270" spans="1:35" ht="20" customHeight="1" x14ac:dyDescent="0.15">
      <c r="A270" s="1"/>
      <c r="B270" s="1"/>
      <c r="C270" s="46"/>
      <c r="D270" s="1"/>
      <c r="E270" s="1"/>
      <c r="F270" s="18"/>
      <c r="G270" s="18"/>
      <c r="H270" s="18"/>
      <c r="I270" s="1"/>
      <c r="J270" s="1"/>
      <c r="K270" s="18"/>
      <c r="L270" s="49"/>
      <c r="M270" s="47"/>
      <c r="N270" s="49"/>
      <c r="O270" s="49"/>
      <c r="P270" s="49"/>
      <c r="Q270" s="49"/>
      <c r="R270" s="49"/>
      <c r="S270" s="47"/>
      <c r="T270" s="49"/>
      <c r="U270" s="49"/>
      <c r="V270" s="49"/>
      <c r="W270" s="1"/>
      <c r="X270" s="1"/>
      <c r="Y270" s="1"/>
      <c r="Z270" s="1"/>
      <c r="AA270" s="1"/>
      <c r="AB270" s="1"/>
      <c r="AC270" s="1"/>
      <c r="AD270" s="18"/>
      <c r="AE270" s="18"/>
      <c r="AF270" s="18"/>
      <c r="AG270" s="18"/>
      <c r="AH270" s="1"/>
      <c r="AI270" s="1"/>
    </row>
    <row r="271" spans="1:35" ht="20" customHeight="1" x14ac:dyDescent="0.15">
      <c r="A271" s="1"/>
      <c r="B271" s="1"/>
      <c r="C271" s="46"/>
      <c r="D271" s="1"/>
      <c r="E271" s="1"/>
      <c r="F271" s="18"/>
      <c r="G271" s="18"/>
      <c r="H271" s="18"/>
      <c r="I271" s="1"/>
      <c r="J271" s="1"/>
      <c r="K271" s="18"/>
      <c r="L271" s="49"/>
      <c r="M271" s="47"/>
      <c r="N271" s="49"/>
      <c r="O271" s="49"/>
      <c r="P271" s="49"/>
      <c r="Q271" s="49"/>
      <c r="R271" s="49"/>
      <c r="S271" s="47"/>
      <c r="T271" s="49"/>
      <c r="U271" s="49"/>
      <c r="V271" s="49"/>
      <c r="W271" s="1"/>
      <c r="X271" s="1"/>
      <c r="Y271" s="1"/>
      <c r="Z271" s="1"/>
      <c r="AA271" s="1"/>
      <c r="AB271" s="1"/>
      <c r="AC271" s="1"/>
      <c r="AD271" s="18"/>
      <c r="AE271" s="18"/>
      <c r="AF271" s="18"/>
      <c r="AG271" s="18"/>
      <c r="AH271" s="1"/>
      <c r="AI271" s="1"/>
    </row>
    <row r="272" spans="1:35" ht="20" customHeight="1" x14ac:dyDescent="0.15">
      <c r="A272" s="1"/>
      <c r="B272" s="1"/>
      <c r="C272" s="46"/>
      <c r="D272" s="1"/>
      <c r="E272" s="1"/>
      <c r="F272" s="18"/>
      <c r="G272" s="18"/>
      <c r="H272" s="18"/>
      <c r="I272" s="1"/>
      <c r="J272" s="1"/>
      <c r="K272" s="18"/>
      <c r="L272" s="49"/>
      <c r="M272" s="47"/>
      <c r="N272" s="49"/>
      <c r="O272" s="49"/>
      <c r="P272" s="49"/>
      <c r="Q272" s="49"/>
      <c r="R272" s="49"/>
      <c r="S272" s="47"/>
      <c r="T272" s="49"/>
      <c r="U272" s="49"/>
      <c r="V272" s="49"/>
      <c r="W272" s="1"/>
      <c r="X272" s="1"/>
      <c r="Y272" s="1"/>
      <c r="Z272" s="1"/>
      <c r="AA272" s="1"/>
      <c r="AB272" s="1"/>
      <c r="AC272" s="1"/>
      <c r="AD272" s="18"/>
      <c r="AE272" s="18"/>
      <c r="AF272" s="18"/>
      <c r="AG272" s="18"/>
      <c r="AH272" s="1"/>
      <c r="AI272" s="1"/>
    </row>
    <row r="273" spans="1:35" ht="20" customHeight="1" x14ac:dyDescent="0.15">
      <c r="A273" s="1"/>
      <c r="B273" s="1"/>
      <c r="C273" s="46"/>
      <c r="D273" s="1"/>
      <c r="E273" s="1"/>
      <c r="F273" s="18"/>
      <c r="G273" s="18"/>
      <c r="H273" s="18"/>
      <c r="I273" s="1"/>
      <c r="J273" s="1"/>
      <c r="K273" s="18"/>
      <c r="L273" s="49"/>
      <c r="M273" s="47"/>
      <c r="N273" s="49"/>
      <c r="O273" s="49"/>
      <c r="P273" s="49"/>
      <c r="Q273" s="49"/>
      <c r="R273" s="49"/>
      <c r="S273" s="47"/>
      <c r="T273" s="49"/>
      <c r="U273" s="49"/>
      <c r="V273" s="49"/>
      <c r="W273" s="1"/>
      <c r="X273" s="1"/>
      <c r="Y273" s="1"/>
      <c r="Z273" s="1"/>
      <c r="AA273" s="1"/>
      <c r="AB273" s="1"/>
      <c r="AC273" s="1"/>
      <c r="AD273" s="18"/>
      <c r="AE273" s="18"/>
      <c r="AF273" s="18"/>
      <c r="AG273" s="18"/>
      <c r="AH273" s="1"/>
      <c r="AI273" s="1"/>
    </row>
    <row r="274" spans="1:35" ht="20" customHeight="1" x14ac:dyDescent="0.15">
      <c r="A274" s="1"/>
      <c r="B274" s="1"/>
      <c r="C274" s="46"/>
      <c r="D274" s="1"/>
      <c r="E274" s="1"/>
      <c r="F274" s="18"/>
      <c r="G274" s="18"/>
      <c r="H274" s="18"/>
      <c r="I274" s="1"/>
      <c r="J274" s="1"/>
      <c r="K274" s="18"/>
      <c r="L274" s="49"/>
      <c r="M274" s="47"/>
      <c r="N274" s="49"/>
      <c r="O274" s="49"/>
      <c r="P274" s="49"/>
      <c r="Q274" s="49"/>
      <c r="R274" s="49"/>
      <c r="S274" s="47"/>
      <c r="T274" s="49"/>
      <c r="U274" s="49"/>
      <c r="V274" s="49"/>
      <c r="W274" s="1"/>
      <c r="X274" s="1"/>
      <c r="Y274" s="1"/>
      <c r="Z274" s="1"/>
      <c r="AA274" s="1"/>
      <c r="AB274" s="1"/>
      <c r="AC274" s="1"/>
      <c r="AD274" s="18"/>
      <c r="AE274" s="18"/>
      <c r="AF274" s="18"/>
      <c r="AG274" s="18"/>
      <c r="AH274" s="1"/>
      <c r="AI274" s="1"/>
    </row>
    <row r="275" spans="1:35" ht="20" customHeight="1" x14ac:dyDescent="0.15">
      <c r="A275" s="1"/>
      <c r="B275" s="1"/>
      <c r="C275" s="46"/>
      <c r="D275" s="1"/>
      <c r="E275" s="1"/>
      <c r="F275" s="18"/>
      <c r="G275" s="18"/>
      <c r="H275" s="18"/>
      <c r="I275" s="1"/>
      <c r="J275" s="1"/>
      <c r="K275" s="18"/>
      <c r="L275" s="49"/>
      <c r="M275" s="47"/>
      <c r="N275" s="49"/>
      <c r="O275" s="49"/>
      <c r="P275" s="49"/>
      <c r="Q275" s="49"/>
      <c r="R275" s="49"/>
      <c r="S275" s="47"/>
      <c r="T275" s="49"/>
      <c r="U275" s="49"/>
      <c r="V275" s="49"/>
      <c r="W275" s="1"/>
      <c r="X275" s="1"/>
      <c r="Y275" s="1"/>
      <c r="Z275" s="1"/>
      <c r="AA275" s="1"/>
      <c r="AB275" s="1"/>
      <c r="AC275" s="1"/>
      <c r="AD275" s="18"/>
      <c r="AE275" s="18"/>
      <c r="AF275" s="18"/>
      <c r="AG275" s="18"/>
      <c r="AH275" s="1"/>
      <c r="AI275" s="1"/>
    </row>
    <row r="276" spans="1:35" ht="20" customHeight="1" x14ac:dyDescent="0.15">
      <c r="A276" s="1"/>
      <c r="B276" s="1"/>
      <c r="C276" s="46"/>
      <c r="D276" s="1"/>
      <c r="E276" s="1"/>
      <c r="F276" s="18"/>
      <c r="G276" s="18"/>
      <c r="H276" s="18"/>
      <c r="I276" s="1"/>
      <c r="J276" s="1"/>
      <c r="K276" s="18"/>
      <c r="L276" s="49"/>
      <c r="M276" s="47"/>
      <c r="N276" s="49"/>
      <c r="O276" s="49"/>
      <c r="P276" s="49"/>
      <c r="Q276" s="49"/>
      <c r="R276" s="49"/>
      <c r="S276" s="47"/>
      <c r="T276" s="49"/>
      <c r="U276" s="49"/>
      <c r="V276" s="49"/>
      <c r="W276" s="1"/>
      <c r="X276" s="1"/>
      <c r="Y276" s="1"/>
      <c r="Z276" s="1"/>
      <c r="AA276" s="1"/>
      <c r="AB276" s="1"/>
      <c r="AC276" s="1"/>
      <c r="AD276" s="18"/>
      <c r="AE276" s="18"/>
      <c r="AF276" s="18"/>
      <c r="AG276" s="18"/>
      <c r="AH276" s="1"/>
      <c r="AI276" s="1"/>
    </row>
    <row r="277" spans="1:35" ht="20" customHeight="1" x14ac:dyDescent="0.15">
      <c r="A277" s="1"/>
      <c r="B277" s="1"/>
      <c r="C277" s="46"/>
      <c r="D277" s="1"/>
      <c r="E277" s="1"/>
      <c r="F277" s="18"/>
      <c r="G277" s="18"/>
      <c r="H277" s="18"/>
      <c r="I277" s="1"/>
      <c r="J277" s="1"/>
      <c r="K277" s="18"/>
      <c r="L277" s="49"/>
      <c r="M277" s="47"/>
      <c r="N277" s="49"/>
      <c r="O277" s="49"/>
      <c r="P277" s="49"/>
      <c r="Q277" s="49"/>
      <c r="R277" s="49"/>
      <c r="S277" s="47"/>
      <c r="T277" s="49"/>
      <c r="U277" s="49"/>
      <c r="V277" s="49"/>
      <c r="W277" s="1"/>
      <c r="X277" s="1"/>
      <c r="Y277" s="1"/>
      <c r="Z277" s="1"/>
      <c r="AA277" s="1"/>
      <c r="AB277" s="1"/>
      <c r="AC277" s="1"/>
      <c r="AD277" s="18"/>
      <c r="AE277" s="18"/>
      <c r="AF277" s="18"/>
      <c r="AG277" s="18"/>
      <c r="AH277" s="1"/>
      <c r="AI277" s="1"/>
    </row>
    <row r="278" spans="1:35" ht="20" customHeight="1" x14ac:dyDescent="0.15">
      <c r="A278" s="1"/>
      <c r="B278" s="1"/>
      <c r="C278" s="46"/>
      <c r="D278" s="1"/>
      <c r="E278" s="1"/>
      <c r="F278" s="18"/>
      <c r="G278" s="18"/>
      <c r="H278" s="18"/>
      <c r="I278" s="1"/>
      <c r="J278" s="1"/>
      <c r="K278" s="18"/>
      <c r="L278" s="49"/>
      <c r="M278" s="47"/>
      <c r="N278" s="49"/>
      <c r="O278" s="49"/>
      <c r="P278" s="49"/>
      <c r="Q278" s="49"/>
      <c r="R278" s="49"/>
      <c r="S278" s="47"/>
      <c r="T278" s="49"/>
      <c r="U278" s="49"/>
      <c r="V278" s="49"/>
      <c r="W278" s="1"/>
      <c r="X278" s="1"/>
      <c r="Y278" s="1"/>
      <c r="Z278" s="1"/>
      <c r="AA278" s="1"/>
      <c r="AB278" s="1"/>
      <c r="AC278" s="1"/>
      <c r="AD278" s="18"/>
      <c r="AE278" s="18"/>
      <c r="AF278" s="18"/>
      <c r="AG278" s="18"/>
      <c r="AH278" s="1"/>
      <c r="AI278" s="1"/>
    </row>
    <row r="279" spans="1:35" ht="20" customHeight="1" x14ac:dyDescent="0.15">
      <c r="A279" s="1"/>
      <c r="B279" s="1"/>
      <c r="C279" s="46"/>
      <c r="D279" s="1"/>
      <c r="E279" s="1"/>
      <c r="F279" s="18"/>
      <c r="G279" s="18"/>
      <c r="H279" s="18"/>
      <c r="I279" s="1"/>
      <c r="J279" s="1"/>
      <c r="K279" s="18"/>
      <c r="L279" s="49"/>
      <c r="M279" s="47"/>
      <c r="N279" s="49"/>
      <c r="O279" s="49"/>
      <c r="P279" s="49"/>
      <c r="Q279" s="49"/>
      <c r="R279" s="49"/>
      <c r="S279" s="47"/>
      <c r="T279" s="49"/>
      <c r="U279" s="49"/>
      <c r="V279" s="49"/>
      <c r="W279" s="1"/>
      <c r="X279" s="1"/>
      <c r="Y279" s="1"/>
      <c r="Z279" s="1"/>
      <c r="AA279" s="1"/>
      <c r="AB279" s="1"/>
      <c r="AC279" s="1"/>
      <c r="AD279" s="18"/>
      <c r="AE279" s="18"/>
      <c r="AF279" s="18"/>
      <c r="AG279" s="18"/>
      <c r="AH279" s="1"/>
      <c r="AI279" s="1"/>
    </row>
    <row r="280" spans="1:35" ht="20" customHeight="1" x14ac:dyDescent="0.15">
      <c r="A280" s="1"/>
      <c r="B280" s="1"/>
      <c r="C280" s="46"/>
      <c r="D280" s="1"/>
      <c r="E280" s="1"/>
      <c r="F280" s="18"/>
      <c r="G280" s="18"/>
      <c r="H280" s="18"/>
      <c r="I280" s="1"/>
      <c r="J280" s="1"/>
      <c r="K280" s="18"/>
      <c r="L280" s="49"/>
      <c r="M280" s="47"/>
      <c r="N280" s="49"/>
      <c r="O280" s="49"/>
      <c r="P280" s="49"/>
      <c r="Q280" s="49"/>
      <c r="R280" s="49"/>
      <c r="S280" s="47"/>
      <c r="T280" s="49"/>
      <c r="U280" s="49"/>
      <c r="V280" s="49"/>
      <c r="W280" s="1"/>
      <c r="X280" s="1"/>
      <c r="Y280" s="1"/>
      <c r="Z280" s="1"/>
      <c r="AA280" s="1"/>
      <c r="AB280" s="1"/>
      <c r="AC280" s="1"/>
      <c r="AD280" s="18"/>
      <c r="AE280" s="18"/>
      <c r="AF280" s="18"/>
      <c r="AG280" s="18"/>
      <c r="AH280" s="1"/>
      <c r="AI280" s="1"/>
    </row>
    <row r="281" spans="1:35" ht="20" customHeight="1" x14ac:dyDescent="0.15">
      <c r="A281" s="1"/>
      <c r="B281" s="1"/>
      <c r="C281" s="46"/>
      <c r="D281" s="1"/>
      <c r="E281" s="1"/>
      <c r="F281" s="18"/>
      <c r="G281" s="18"/>
      <c r="H281" s="18"/>
      <c r="I281" s="1"/>
      <c r="J281" s="1"/>
      <c r="K281" s="18"/>
      <c r="L281" s="49"/>
      <c r="M281" s="47"/>
      <c r="N281" s="49"/>
      <c r="O281" s="49"/>
      <c r="P281" s="49"/>
      <c r="Q281" s="49"/>
      <c r="R281" s="49"/>
      <c r="S281" s="47"/>
      <c r="T281" s="49"/>
      <c r="U281" s="49"/>
      <c r="V281" s="49"/>
      <c r="W281" s="1"/>
      <c r="X281" s="1"/>
      <c r="Y281" s="1"/>
      <c r="Z281" s="1"/>
      <c r="AA281" s="1"/>
      <c r="AB281" s="1"/>
      <c r="AC281" s="1"/>
      <c r="AD281" s="18"/>
      <c r="AE281" s="18"/>
      <c r="AF281" s="18"/>
      <c r="AG281" s="18"/>
      <c r="AH281" s="1"/>
      <c r="AI281" s="1"/>
    </row>
    <row r="282" spans="1:35" ht="20" customHeight="1" x14ac:dyDescent="0.15">
      <c r="A282" s="1"/>
      <c r="B282" s="1"/>
      <c r="C282" s="46"/>
      <c r="D282" s="1"/>
      <c r="E282" s="1"/>
      <c r="F282" s="18"/>
      <c r="G282" s="18"/>
      <c r="H282" s="18"/>
      <c r="I282" s="1"/>
      <c r="J282" s="1"/>
      <c r="K282" s="18"/>
      <c r="L282" s="49"/>
      <c r="M282" s="47"/>
      <c r="N282" s="49"/>
      <c r="O282" s="49"/>
      <c r="P282" s="49"/>
      <c r="Q282" s="49"/>
      <c r="R282" s="49"/>
      <c r="S282" s="47"/>
      <c r="T282" s="49"/>
      <c r="U282" s="49"/>
      <c r="V282" s="49"/>
      <c r="W282" s="1"/>
      <c r="X282" s="1"/>
      <c r="Y282" s="1"/>
      <c r="Z282" s="1"/>
      <c r="AA282" s="1"/>
      <c r="AB282" s="1"/>
      <c r="AC282" s="1"/>
      <c r="AD282" s="18"/>
      <c r="AE282" s="18"/>
      <c r="AF282" s="18"/>
      <c r="AG282" s="18"/>
      <c r="AH282" s="1"/>
      <c r="AI282" s="1"/>
    </row>
    <row r="283" spans="1:35" ht="20" customHeight="1" x14ac:dyDescent="0.15">
      <c r="A283" s="1"/>
      <c r="B283" s="1"/>
      <c r="C283" s="46"/>
      <c r="D283" s="1"/>
      <c r="E283" s="1"/>
      <c r="F283" s="18"/>
      <c r="G283" s="18"/>
      <c r="H283" s="18"/>
      <c r="I283" s="1"/>
      <c r="J283" s="1"/>
      <c r="K283" s="18"/>
      <c r="L283" s="49"/>
      <c r="M283" s="47"/>
      <c r="N283" s="49"/>
      <c r="O283" s="49"/>
      <c r="P283" s="49"/>
      <c r="Q283" s="49"/>
      <c r="R283" s="49"/>
      <c r="S283" s="47"/>
      <c r="T283" s="49"/>
      <c r="U283" s="49"/>
      <c r="V283" s="49"/>
      <c r="W283" s="1"/>
      <c r="X283" s="1"/>
      <c r="Y283" s="1"/>
      <c r="Z283" s="1"/>
      <c r="AA283" s="1"/>
      <c r="AB283" s="1"/>
      <c r="AC283" s="1"/>
      <c r="AD283" s="18"/>
      <c r="AE283" s="18"/>
      <c r="AF283" s="18"/>
      <c r="AG283" s="18"/>
      <c r="AH283" s="1"/>
      <c r="AI283" s="1"/>
    </row>
    <row r="284" spans="1:35" ht="20" customHeight="1" x14ac:dyDescent="0.15">
      <c r="A284" s="1"/>
      <c r="B284" s="1"/>
      <c r="C284" s="46"/>
      <c r="D284" s="1"/>
      <c r="E284" s="1"/>
      <c r="F284" s="18"/>
      <c r="G284" s="18"/>
      <c r="H284" s="18"/>
      <c r="I284" s="1"/>
      <c r="J284" s="1"/>
      <c r="K284" s="18"/>
      <c r="L284" s="49"/>
      <c r="M284" s="47"/>
      <c r="N284" s="49"/>
      <c r="O284" s="49"/>
      <c r="P284" s="49"/>
      <c r="Q284" s="49"/>
      <c r="R284" s="49"/>
      <c r="S284" s="47"/>
      <c r="T284" s="49"/>
      <c r="U284" s="49"/>
      <c r="V284" s="49"/>
      <c r="W284" s="1"/>
      <c r="X284" s="1"/>
      <c r="Y284" s="1"/>
      <c r="Z284" s="1"/>
      <c r="AA284" s="1"/>
      <c r="AB284" s="1"/>
      <c r="AC284" s="1"/>
      <c r="AD284" s="18"/>
      <c r="AE284" s="18"/>
      <c r="AF284" s="18"/>
      <c r="AG284" s="18"/>
      <c r="AH284" s="1"/>
      <c r="AI284" s="1"/>
    </row>
    <row r="285" spans="1:35" ht="20" customHeight="1" x14ac:dyDescent="0.15">
      <c r="A285" s="1"/>
      <c r="B285" s="1"/>
      <c r="C285" s="46"/>
      <c r="D285" s="1"/>
      <c r="E285" s="1"/>
      <c r="F285" s="18"/>
      <c r="G285" s="18"/>
      <c r="H285" s="18"/>
      <c r="I285" s="1"/>
      <c r="J285" s="1"/>
      <c r="K285" s="18"/>
      <c r="L285" s="49"/>
      <c r="M285" s="47"/>
      <c r="N285" s="49"/>
      <c r="O285" s="49"/>
      <c r="P285" s="49"/>
      <c r="Q285" s="49"/>
      <c r="R285" s="49"/>
      <c r="S285" s="47"/>
      <c r="T285" s="49"/>
      <c r="U285" s="49"/>
      <c r="V285" s="49"/>
      <c r="W285" s="1"/>
      <c r="X285" s="1"/>
      <c r="Y285" s="1"/>
      <c r="Z285" s="1"/>
      <c r="AA285" s="1"/>
      <c r="AB285" s="1"/>
      <c r="AC285" s="1"/>
      <c r="AD285" s="18"/>
      <c r="AE285" s="18"/>
      <c r="AF285" s="18"/>
      <c r="AG285" s="18"/>
      <c r="AH285" s="1"/>
      <c r="AI285" s="1"/>
    </row>
    <row r="286" spans="1:35" ht="20" customHeight="1" x14ac:dyDescent="0.15">
      <c r="A286" s="1"/>
      <c r="B286" s="1"/>
      <c r="C286" s="46"/>
      <c r="D286" s="1"/>
      <c r="E286" s="1"/>
      <c r="F286" s="18"/>
      <c r="G286" s="18"/>
      <c r="H286" s="18"/>
      <c r="I286" s="1"/>
      <c r="J286" s="1"/>
      <c r="K286" s="18"/>
      <c r="L286" s="49"/>
      <c r="M286" s="47"/>
      <c r="N286" s="49"/>
      <c r="O286" s="49"/>
      <c r="P286" s="49"/>
      <c r="Q286" s="49"/>
      <c r="R286" s="49"/>
      <c r="S286" s="47"/>
      <c r="T286" s="49"/>
      <c r="U286" s="49"/>
      <c r="V286" s="49"/>
      <c r="W286" s="1"/>
      <c r="X286" s="1"/>
      <c r="Y286" s="1"/>
      <c r="Z286" s="1"/>
      <c r="AA286" s="1"/>
      <c r="AB286" s="1"/>
      <c r="AC286" s="1"/>
      <c r="AD286" s="18"/>
      <c r="AE286" s="18"/>
      <c r="AF286" s="18"/>
      <c r="AG286" s="18"/>
      <c r="AH286" s="1"/>
      <c r="AI286" s="1"/>
    </row>
    <row r="287" spans="1:35" ht="20" customHeight="1" x14ac:dyDescent="0.15">
      <c r="A287" s="1"/>
      <c r="B287" s="1"/>
      <c r="C287" s="46"/>
      <c r="D287" s="1"/>
      <c r="E287" s="1"/>
      <c r="F287" s="18"/>
      <c r="G287" s="18"/>
      <c r="H287" s="18"/>
      <c r="I287" s="1"/>
      <c r="J287" s="1"/>
      <c r="K287" s="18"/>
      <c r="L287" s="49"/>
      <c r="M287" s="47"/>
      <c r="N287" s="49"/>
      <c r="O287" s="49"/>
      <c r="P287" s="49"/>
      <c r="Q287" s="49"/>
      <c r="R287" s="49"/>
      <c r="S287" s="47"/>
      <c r="T287" s="49"/>
      <c r="U287" s="49"/>
      <c r="V287" s="49"/>
      <c r="W287" s="1"/>
      <c r="X287" s="1"/>
      <c r="Y287" s="1"/>
      <c r="Z287" s="1"/>
      <c r="AA287" s="1"/>
      <c r="AB287" s="1"/>
      <c r="AC287" s="1"/>
      <c r="AD287" s="18"/>
      <c r="AE287" s="18"/>
      <c r="AF287" s="18"/>
      <c r="AG287" s="18"/>
      <c r="AH287" s="1"/>
      <c r="AI287" s="1"/>
    </row>
    <row r="288" spans="1:35" ht="20" customHeight="1" x14ac:dyDescent="0.15">
      <c r="A288" s="1"/>
      <c r="B288" s="1"/>
      <c r="C288" s="46"/>
      <c r="D288" s="1"/>
      <c r="E288" s="1"/>
      <c r="F288" s="18"/>
      <c r="G288" s="18"/>
      <c r="H288" s="18"/>
      <c r="I288" s="1"/>
      <c r="J288" s="1"/>
      <c r="K288" s="18"/>
      <c r="L288" s="49"/>
      <c r="M288" s="47"/>
      <c r="N288" s="49"/>
      <c r="O288" s="49"/>
      <c r="P288" s="49"/>
      <c r="Q288" s="49"/>
      <c r="R288" s="49"/>
      <c r="S288" s="47"/>
      <c r="T288" s="49"/>
      <c r="U288" s="49"/>
      <c r="V288" s="49"/>
      <c r="W288" s="1"/>
      <c r="X288" s="1"/>
      <c r="Y288" s="1"/>
      <c r="Z288" s="1"/>
      <c r="AA288" s="1"/>
      <c r="AB288" s="1"/>
      <c r="AC288" s="1"/>
      <c r="AD288" s="18"/>
      <c r="AE288" s="18"/>
      <c r="AF288" s="18"/>
      <c r="AG288" s="18"/>
      <c r="AH288" s="1"/>
      <c r="AI288" s="1"/>
    </row>
    <row r="289" spans="1:35" ht="20" customHeight="1" x14ac:dyDescent="0.15">
      <c r="A289" s="1"/>
      <c r="B289" s="1"/>
      <c r="C289" s="46"/>
      <c r="D289" s="1"/>
      <c r="E289" s="1"/>
      <c r="F289" s="18"/>
      <c r="G289" s="18"/>
      <c r="H289" s="18"/>
      <c r="I289" s="1"/>
      <c r="J289" s="1"/>
      <c r="K289" s="18"/>
      <c r="L289" s="49"/>
      <c r="M289" s="47"/>
      <c r="N289" s="49"/>
      <c r="O289" s="49"/>
      <c r="P289" s="49"/>
      <c r="Q289" s="49"/>
      <c r="R289" s="49"/>
      <c r="S289" s="47"/>
      <c r="T289" s="49"/>
      <c r="U289" s="49"/>
      <c r="V289" s="49"/>
      <c r="W289" s="1"/>
      <c r="X289" s="1"/>
      <c r="Y289" s="1"/>
      <c r="Z289" s="1"/>
      <c r="AA289" s="1"/>
      <c r="AB289" s="1"/>
      <c r="AC289" s="1"/>
      <c r="AD289" s="18"/>
      <c r="AE289" s="18"/>
      <c r="AF289" s="18"/>
      <c r="AG289" s="18"/>
      <c r="AH289" s="1"/>
      <c r="AI289" s="1"/>
    </row>
    <row r="290" spans="1:35" ht="20" customHeight="1" x14ac:dyDescent="0.15">
      <c r="A290" s="1"/>
      <c r="B290" s="1"/>
      <c r="C290" s="46"/>
      <c r="D290" s="1"/>
      <c r="E290" s="1"/>
      <c r="F290" s="18"/>
      <c r="G290" s="18"/>
      <c r="H290" s="18"/>
      <c r="I290" s="1"/>
      <c r="J290" s="1"/>
      <c r="K290" s="18"/>
      <c r="L290" s="49"/>
      <c r="M290" s="47"/>
      <c r="N290" s="49"/>
      <c r="O290" s="49"/>
      <c r="P290" s="49"/>
      <c r="Q290" s="49"/>
      <c r="R290" s="49"/>
      <c r="S290" s="47"/>
      <c r="T290" s="49"/>
      <c r="U290" s="49"/>
      <c r="V290" s="49"/>
      <c r="W290" s="1"/>
      <c r="X290" s="1"/>
      <c r="Y290" s="1"/>
      <c r="Z290" s="1"/>
      <c r="AA290" s="1"/>
      <c r="AB290" s="1"/>
      <c r="AC290" s="1"/>
      <c r="AD290" s="18"/>
      <c r="AE290" s="18"/>
      <c r="AF290" s="18"/>
      <c r="AG290" s="18"/>
      <c r="AH290" s="1"/>
      <c r="AI290" s="1"/>
    </row>
    <row r="291" spans="1:35" ht="20" customHeight="1" x14ac:dyDescent="0.15">
      <c r="A291" s="1"/>
      <c r="B291" s="1"/>
      <c r="C291" s="46"/>
      <c r="D291" s="1"/>
      <c r="E291" s="1"/>
      <c r="F291" s="18"/>
      <c r="G291" s="18"/>
      <c r="H291" s="18"/>
      <c r="I291" s="1"/>
      <c r="J291" s="1"/>
      <c r="K291" s="18"/>
      <c r="L291" s="49"/>
      <c r="M291" s="47"/>
      <c r="N291" s="49"/>
      <c r="O291" s="49"/>
      <c r="P291" s="49"/>
      <c r="Q291" s="49"/>
      <c r="R291" s="49"/>
      <c r="S291" s="47"/>
      <c r="T291" s="49"/>
      <c r="U291" s="49"/>
      <c r="V291" s="49"/>
      <c r="W291" s="1"/>
      <c r="X291" s="1"/>
      <c r="Y291" s="1"/>
      <c r="Z291" s="1"/>
      <c r="AA291" s="1"/>
      <c r="AB291" s="1"/>
      <c r="AC291" s="1"/>
      <c r="AD291" s="18"/>
      <c r="AE291" s="18"/>
      <c r="AF291" s="18"/>
      <c r="AG291" s="18"/>
      <c r="AH291" s="1"/>
      <c r="AI291" s="1"/>
    </row>
    <row r="292" spans="1:35" ht="20" customHeight="1" x14ac:dyDescent="0.15">
      <c r="A292" s="1"/>
      <c r="B292" s="1"/>
      <c r="C292" s="46"/>
      <c r="D292" s="1"/>
      <c r="E292" s="1"/>
      <c r="F292" s="18"/>
      <c r="G292" s="18"/>
      <c r="H292" s="18"/>
      <c r="I292" s="1"/>
      <c r="J292" s="1"/>
      <c r="K292" s="18"/>
      <c r="L292" s="49"/>
      <c r="M292" s="47"/>
      <c r="N292" s="49"/>
      <c r="O292" s="49"/>
      <c r="P292" s="49"/>
      <c r="Q292" s="49"/>
      <c r="R292" s="49"/>
      <c r="S292" s="47"/>
      <c r="T292" s="49"/>
      <c r="U292" s="49"/>
      <c r="V292" s="49"/>
      <c r="W292" s="1"/>
      <c r="X292" s="1"/>
      <c r="Y292" s="1"/>
      <c r="Z292" s="1"/>
      <c r="AA292" s="1"/>
      <c r="AB292" s="1"/>
      <c r="AC292" s="1"/>
      <c r="AD292" s="18"/>
      <c r="AE292" s="18"/>
      <c r="AF292" s="18"/>
      <c r="AG292" s="18"/>
      <c r="AH292" s="1"/>
      <c r="AI292" s="1"/>
    </row>
    <row r="293" spans="1:35" ht="20" customHeight="1" x14ac:dyDescent="0.15">
      <c r="A293" s="1"/>
      <c r="B293" s="1"/>
      <c r="C293" s="46"/>
      <c r="D293" s="1"/>
      <c r="E293" s="1"/>
      <c r="F293" s="18"/>
      <c r="G293" s="18"/>
      <c r="H293" s="18"/>
      <c r="I293" s="1"/>
      <c r="J293" s="1"/>
      <c r="K293" s="18"/>
      <c r="L293" s="49"/>
      <c r="M293" s="47"/>
      <c r="N293" s="49"/>
      <c r="O293" s="49"/>
      <c r="P293" s="49"/>
      <c r="Q293" s="49"/>
      <c r="R293" s="49"/>
      <c r="S293" s="47"/>
      <c r="T293" s="49"/>
      <c r="U293" s="49"/>
      <c r="V293" s="49"/>
      <c r="W293" s="1"/>
      <c r="X293" s="1"/>
      <c r="Y293" s="1"/>
      <c r="Z293" s="1"/>
      <c r="AA293" s="1"/>
      <c r="AB293" s="1"/>
      <c r="AC293" s="1"/>
      <c r="AD293" s="18"/>
      <c r="AE293" s="18"/>
      <c r="AF293" s="18"/>
      <c r="AG293" s="18"/>
      <c r="AH293" s="1"/>
      <c r="AI293" s="1"/>
    </row>
    <row r="294" spans="1:35" ht="20" customHeight="1" x14ac:dyDescent="0.15">
      <c r="A294" s="1"/>
      <c r="B294" s="1"/>
      <c r="C294" s="46"/>
      <c r="D294" s="1"/>
      <c r="E294" s="1"/>
      <c r="F294" s="18"/>
      <c r="G294" s="18"/>
      <c r="H294" s="18"/>
      <c r="I294" s="1"/>
      <c r="J294" s="1"/>
      <c r="K294" s="18"/>
      <c r="L294" s="49"/>
      <c r="M294" s="47"/>
      <c r="N294" s="49"/>
      <c r="O294" s="49"/>
      <c r="P294" s="49"/>
      <c r="Q294" s="49"/>
      <c r="R294" s="49"/>
      <c r="S294" s="47"/>
      <c r="T294" s="49"/>
      <c r="U294" s="49"/>
      <c r="V294" s="49"/>
      <c r="W294" s="1"/>
      <c r="X294" s="1"/>
      <c r="Y294" s="1"/>
      <c r="Z294" s="1"/>
      <c r="AA294" s="1"/>
      <c r="AB294" s="1"/>
      <c r="AC294" s="1"/>
      <c r="AD294" s="18"/>
      <c r="AE294" s="18"/>
      <c r="AF294" s="18"/>
      <c r="AG294" s="18"/>
      <c r="AH294" s="1"/>
      <c r="AI294" s="1"/>
    </row>
    <row r="295" spans="1:35" ht="20" customHeight="1" x14ac:dyDescent="0.15">
      <c r="A295" s="1"/>
      <c r="B295" s="1"/>
      <c r="C295" s="46"/>
      <c r="D295" s="1"/>
      <c r="E295" s="1"/>
      <c r="F295" s="18"/>
      <c r="G295" s="18"/>
      <c r="H295" s="18"/>
      <c r="I295" s="1"/>
      <c r="J295" s="1"/>
      <c r="K295" s="18"/>
      <c r="L295" s="49"/>
      <c r="M295" s="47"/>
      <c r="N295" s="49"/>
      <c r="O295" s="49"/>
      <c r="P295" s="49"/>
      <c r="Q295" s="49"/>
      <c r="R295" s="49"/>
      <c r="S295" s="47"/>
      <c r="T295" s="49"/>
      <c r="U295" s="49"/>
      <c r="V295" s="49"/>
      <c r="W295" s="1"/>
      <c r="X295" s="1"/>
      <c r="Y295" s="1"/>
      <c r="Z295" s="1"/>
      <c r="AA295" s="1"/>
      <c r="AB295" s="1"/>
      <c r="AC295" s="1"/>
      <c r="AD295" s="18"/>
      <c r="AE295" s="18"/>
      <c r="AF295" s="18"/>
      <c r="AG295" s="18"/>
      <c r="AH295" s="1"/>
      <c r="AI295" s="1"/>
    </row>
    <row r="296" spans="1:35" ht="20" customHeight="1" x14ac:dyDescent="0.15">
      <c r="A296" s="1"/>
      <c r="B296" s="1"/>
      <c r="C296" s="46"/>
      <c r="D296" s="1"/>
      <c r="E296" s="1"/>
      <c r="F296" s="18"/>
      <c r="G296" s="18"/>
      <c r="H296" s="18"/>
      <c r="I296" s="1"/>
      <c r="J296" s="1"/>
      <c r="K296" s="18"/>
      <c r="L296" s="49"/>
      <c r="M296" s="47"/>
      <c r="N296" s="49"/>
      <c r="O296" s="49"/>
      <c r="P296" s="49"/>
      <c r="Q296" s="49"/>
      <c r="R296" s="49"/>
      <c r="S296" s="47"/>
      <c r="T296" s="49"/>
      <c r="U296" s="49"/>
      <c r="V296" s="49"/>
      <c r="W296" s="1"/>
      <c r="X296" s="1"/>
      <c r="Y296" s="1"/>
      <c r="Z296" s="1"/>
      <c r="AA296" s="1"/>
      <c r="AB296" s="1"/>
      <c r="AC296" s="1"/>
      <c r="AD296" s="18"/>
      <c r="AE296" s="18"/>
      <c r="AF296" s="18"/>
      <c r="AG296" s="18"/>
      <c r="AH296" s="1"/>
      <c r="AI296" s="1"/>
    </row>
    <row r="297" spans="1:35" ht="20" customHeight="1" x14ac:dyDescent="0.15">
      <c r="A297" s="1"/>
      <c r="B297" s="1"/>
      <c r="C297" s="46"/>
      <c r="D297" s="1"/>
      <c r="E297" s="1"/>
      <c r="F297" s="18"/>
      <c r="G297" s="18"/>
      <c r="H297" s="18"/>
      <c r="I297" s="1"/>
      <c r="J297" s="1"/>
      <c r="K297" s="18"/>
      <c r="L297" s="49"/>
      <c r="M297" s="47"/>
      <c r="N297" s="49"/>
      <c r="O297" s="49"/>
      <c r="P297" s="49"/>
      <c r="Q297" s="49"/>
      <c r="R297" s="49"/>
      <c r="S297" s="47"/>
      <c r="T297" s="49"/>
      <c r="U297" s="49"/>
      <c r="V297" s="49"/>
      <c r="W297" s="1"/>
      <c r="X297" s="1"/>
      <c r="Y297" s="1"/>
      <c r="Z297" s="1"/>
      <c r="AA297" s="1"/>
      <c r="AB297" s="1"/>
      <c r="AC297" s="1"/>
      <c r="AD297" s="18"/>
      <c r="AE297" s="18"/>
      <c r="AF297" s="18"/>
      <c r="AG297" s="18"/>
      <c r="AH297" s="1"/>
      <c r="AI297" s="1"/>
    </row>
    <row r="298" spans="1:35" ht="20" customHeight="1" x14ac:dyDescent="0.15">
      <c r="A298" s="1"/>
      <c r="B298" s="1"/>
      <c r="C298" s="46"/>
      <c r="D298" s="1"/>
      <c r="E298" s="1"/>
      <c r="F298" s="18"/>
      <c r="G298" s="18"/>
      <c r="H298" s="18"/>
      <c r="I298" s="1"/>
      <c r="J298" s="1"/>
      <c r="K298" s="18"/>
      <c r="L298" s="49"/>
      <c r="M298" s="47"/>
      <c r="N298" s="49"/>
      <c r="O298" s="49"/>
      <c r="P298" s="49"/>
      <c r="Q298" s="49"/>
      <c r="R298" s="49"/>
      <c r="S298" s="47"/>
      <c r="T298" s="49"/>
      <c r="U298" s="49"/>
      <c r="V298" s="49"/>
      <c r="W298" s="1"/>
      <c r="X298" s="1"/>
      <c r="Y298" s="1"/>
      <c r="Z298" s="1"/>
      <c r="AA298" s="1"/>
      <c r="AB298" s="1"/>
      <c r="AC298" s="1"/>
      <c r="AD298" s="18"/>
      <c r="AE298" s="18"/>
      <c r="AF298" s="18"/>
      <c r="AG298" s="18"/>
      <c r="AH298" s="1"/>
      <c r="AI298" s="1"/>
    </row>
    <row r="299" spans="1:35" ht="20" customHeight="1" x14ac:dyDescent="0.15">
      <c r="A299" s="1"/>
      <c r="B299" s="1"/>
      <c r="C299" s="46"/>
      <c r="D299" s="1"/>
      <c r="E299" s="1"/>
      <c r="F299" s="18"/>
      <c r="G299" s="18"/>
      <c r="H299" s="18"/>
      <c r="I299" s="1"/>
      <c r="J299" s="1"/>
      <c r="K299" s="18"/>
      <c r="L299" s="49"/>
      <c r="M299" s="47"/>
      <c r="N299" s="49"/>
      <c r="O299" s="49"/>
      <c r="P299" s="49"/>
      <c r="Q299" s="49"/>
      <c r="R299" s="49"/>
      <c r="S299" s="47"/>
      <c r="T299" s="49"/>
      <c r="U299" s="49"/>
      <c r="V299" s="49"/>
      <c r="W299" s="1"/>
      <c r="X299" s="1"/>
      <c r="Y299" s="1"/>
      <c r="Z299" s="1"/>
      <c r="AA299" s="1"/>
      <c r="AB299" s="1"/>
      <c r="AC299" s="1"/>
      <c r="AD299" s="18"/>
      <c r="AE299" s="18"/>
      <c r="AF299" s="18"/>
      <c r="AG299" s="18"/>
      <c r="AH299" s="1"/>
      <c r="AI299" s="1"/>
    </row>
    <row r="300" spans="1:35" ht="20" customHeight="1" x14ac:dyDescent="0.15">
      <c r="A300" s="1"/>
      <c r="B300" s="1"/>
      <c r="C300" s="46"/>
      <c r="D300" s="1"/>
      <c r="E300" s="1"/>
      <c r="F300" s="18"/>
      <c r="G300" s="18"/>
      <c r="H300" s="18"/>
      <c r="I300" s="1"/>
      <c r="J300" s="1"/>
      <c r="K300" s="18"/>
      <c r="L300" s="49"/>
      <c r="M300" s="47"/>
      <c r="N300" s="49"/>
      <c r="O300" s="49"/>
      <c r="P300" s="49"/>
      <c r="Q300" s="49"/>
      <c r="R300" s="49"/>
      <c r="S300" s="47"/>
      <c r="T300" s="49"/>
      <c r="U300" s="49"/>
      <c r="V300" s="49"/>
      <c r="W300" s="1"/>
      <c r="X300" s="1"/>
      <c r="Y300" s="1"/>
      <c r="Z300" s="1"/>
      <c r="AA300" s="1"/>
      <c r="AB300" s="1"/>
      <c r="AC300" s="1"/>
      <c r="AD300" s="18"/>
      <c r="AE300" s="18"/>
      <c r="AF300" s="18"/>
      <c r="AG300" s="18"/>
      <c r="AH300" s="1"/>
      <c r="AI300" s="1"/>
    </row>
    <row r="301" spans="1:35" ht="20" customHeight="1" x14ac:dyDescent="0.15">
      <c r="A301" s="1"/>
      <c r="B301" s="1"/>
      <c r="C301" s="46"/>
      <c r="D301" s="1"/>
      <c r="E301" s="1"/>
      <c r="F301" s="18"/>
      <c r="G301" s="18"/>
      <c r="H301" s="18"/>
      <c r="I301" s="1"/>
      <c r="J301" s="1"/>
      <c r="K301" s="18"/>
      <c r="L301" s="49"/>
      <c r="M301" s="47"/>
      <c r="N301" s="49"/>
      <c r="O301" s="49"/>
      <c r="P301" s="49"/>
      <c r="Q301" s="49"/>
      <c r="R301" s="49"/>
      <c r="S301" s="47"/>
      <c r="T301" s="49"/>
      <c r="U301" s="49"/>
      <c r="V301" s="49"/>
      <c r="W301" s="1"/>
      <c r="X301" s="1"/>
      <c r="Y301" s="1"/>
      <c r="Z301" s="1"/>
      <c r="AA301" s="1"/>
      <c r="AB301" s="1"/>
      <c r="AC301" s="1"/>
      <c r="AD301" s="18"/>
      <c r="AE301" s="18"/>
      <c r="AF301" s="18"/>
      <c r="AG301" s="18"/>
      <c r="AH301" s="1"/>
      <c r="AI301" s="1"/>
    </row>
    <row r="302" spans="1:35" ht="20" customHeight="1" x14ac:dyDescent="0.15">
      <c r="A302" s="1"/>
      <c r="B302" s="1"/>
      <c r="C302" s="46"/>
      <c r="D302" s="1"/>
      <c r="E302" s="1"/>
      <c r="F302" s="18"/>
      <c r="G302" s="18"/>
      <c r="H302" s="18"/>
      <c r="I302" s="1"/>
      <c r="J302" s="1"/>
      <c r="K302" s="18"/>
      <c r="L302" s="49"/>
      <c r="M302" s="47"/>
      <c r="N302" s="49"/>
      <c r="O302" s="49"/>
      <c r="P302" s="49"/>
      <c r="Q302" s="49"/>
      <c r="R302" s="49"/>
      <c r="S302" s="47"/>
      <c r="T302" s="49"/>
      <c r="U302" s="49"/>
      <c r="V302" s="49"/>
      <c r="W302" s="1"/>
      <c r="X302" s="1"/>
      <c r="Y302" s="1"/>
      <c r="Z302" s="1"/>
      <c r="AA302" s="1"/>
      <c r="AB302" s="1"/>
      <c r="AC302" s="1"/>
      <c r="AD302" s="18"/>
      <c r="AE302" s="18"/>
      <c r="AF302" s="18"/>
      <c r="AG302" s="18"/>
      <c r="AH302" s="1"/>
      <c r="AI302" s="1"/>
    </row>
    <row r="303" spans="1:35" ht="20" customHeight="1" x14ac:dyDescent="0.15">
      <c r="A303" s="1"/>
      <c r="B303" s="1"/>
      <c r="C303" s="46"/>
      <c r="D303" s="1"/>
      <c r="E303" s="1"/>
      <c r="F303" s="18"/>
      <c r="G303" s="18"/>
      <c r="H303" s="18"/>
      <c r="I303" s="1"/>
      <c r="J303" s="1"/>
      <c r="K303" s="18"/>
      <c r="L303" s="49"/>
      <c r="M303" s="47"/>
      <c r="N303" s="49"/>
      <c r="O303" s="49"/>
      <c r="P303" s="49"/>
      <c r="Q303" s="49"/>
      <c r="R303" s="49"/>
      <c r="S303" s="47"/>
      <c r="T303" s="49"/>
      <c r="U303" s="49"/>
      <c r="V303" s="49"/>
      <c r="W303" s="1"/>
      <c r="X303" s="1"/>
      <c r="Y303" s="1"/>
      <c r="Z303" s="1"/>
      <c r="AA303" s="1"/>
      <c r="AB303" s="1"/>
      <c r="AC303" s="1"/>
      <c r="AD303" s="18"/>
      <c r="AE303" s="18"/>
      <c r="AF303" s="18"/>
      <c r="AG303" s="18"/>
      <c r="AH303" s="1"/>
      <c r="AI303" s="1"/>
    </row>
    <row r="304" spans="1:35" ht="20" customHeight="1" x14ac:dyDescent="0.15">
      <c r="A304" s="1"/>
      <c r="B304" s="1"/>
      <c r="C304" s="46"/>
      <c r="D304" s="1"/>
      <c r="E304" s="1"/>
      <c r="F304" s="18"/>
      <c r="G304" s="18"/>
      <c r="H304" s="18"/>
      <c r="I304" s="1"/>
      <c r="J304" s="1"/>
      <c r="K304" s="18"/>
      <c r="L304" s="49"/>
      <c r="M304" s="47"/>
      <c r="N304" s="49"/>
      <c r="O304" s="49"/>
      <c r="P304" s="49"/>
      <c r="Q304" s="49"/>
      <c r="R304" s="49"/>
      <c r="S304" s="47"/>
      <c r="T304" s="49"/>
      <c r="U304" s="49"/>
      <c r="V304" s="49"/>
      <c r="W304" s="1"/>
      <c r="X304" s="1"/>
      <c r="Y304" s="1"/>
      <c r="Z304" s="1"/>
      <c r="AA304" s="1"/>
      <c r="AB304" s="1"/>
      <c r="AC304" s="1"/>
      <c r="AD304" s="18"/>
      <c r="AE304" s="18"/>
      <c r="AF304" s="18"/>
      <c r="AG304" s="18"/>
      <c r="AH304" s="1"/>
      <c r="AI304" s="1"/>
    </row>
    <row r="305" spans="1:35" ht="20" customHeight="1" x14ac:dyDescent="0.15">
      <c r="A305" s="1"/>
      <c r="B305" s="1"/>
      <c r="C305" s="46"/>
      <c r="D305" s="1"/>
      <c r="E305" s="1"/>
      <c r="F305" s="18"/>
      <c r="G305" s="18"/>
      <c r="H305" s="18"/>
      <c r="I305" s="1"/>
      <c r="J305" s="1"/>
      <c r="K305" s="18"/>
      <c r="L305" s="49"/>
      <c r="M305" s="47"/>
      <c r="N305" s="49"/>
      <c r="O305" s="49"/>
      <c r="P305" s="49"/>
      <c r="Q305" s="49"/>
      <c r="R305" s="49"/>
      <c r="S305" s="47"/>
      <c r="T305" s="49"/>
      <c r="U305" s="49"/>
      <c r="V305" s="49"/>
      <c r="W305" s="1"/>
      <c r="X305" s="1"/>
      <c r="Y305" s="1"/>
      <c r="Z305" s="1"/>
      <c r="AA305" s="1"/>
      <c r="AB305" s="1"/>
      <c r="AC305" s="1"/>
      <c r="AD305" s="18"/>
      <c r="AE305" s="18"/>
      <c r="AF305" s="18"/>
      <c r="AG305" s="18"/>
      <c r="AH305" s="1"/>
      <c r="AI305" s="1"/>
    </row>
    <row r="306" spans="1:35" ht="20" customHeight="1" x14ac:dyDescent="0.15">
      <c r="A306" s="1"/>
      <c r="B306" s="1"/>
      <c r="C306" s="46"/>
      <c r="D306" s="1"/>
      <c r="E306" s="1"/>
      <c r="F306" s="18"/>
      <c r="G306" s="18"/>
      <c r="H306" s="18"/>
      <c r="I306" s="1"/>
      <c r="J306" s="1"/>
      <c r="K306" s="18"/>
      <c r="L306" s="49"/>
      <c r="M306" s="47"/>
      <c r="N306" s="49"/>
      <c r="O306" s="49"/>
      <c r="P306" s="49"/>
      <c r="Q306" s="49"/>
      <c r="R306" s="49"/>
      <c r="S306" s="47"/>
      <c r="T306" s="49"/>
      <c r="U306" s="49"/>
      <c r="V306" s="49"/>
      <c r="W306" s="1"/>
      <c r="X306" s="1"/>
      <c r="Y306" s="1"/>
      <c r="Z306" s="1"/>
      <c r="AA306" s="1"/>
      <c r="AB306" s="1"/>
      <c r="AC306" s="1"/>
      <c r="AD306" s="18"/>
      <c r="AE306" s="18"/>
      <c r="AF306" s="18"/>
      <c r="AG306" s="18"/>
      <c r="AH306" s="1"/>
      <c r="AI306" s="1"/>
    </row>
    <row r="307" spans="1:35" ht="20" customHeight="1" x14ac:dyDescent="0.15">
      <c r="A307" s="1"/>
      <c r="B307" s="1"/>
      <c r="C307" s="46"/>
      <c r="D307" s="1"/>
      <c r="E307" s="1"/>
      <c r="F307" s="18"/>
      <c r="G307" s="18"/>
      <c r="H307" s="18"/>
      <c r="I307" s="1"/>
      <c r="J307" s="1"/>
      <c r="K307" s="18"/>
      <c r="L307" s="49"/>
      <c r="M307" s="47"/>
      <c r="N307" s="49"/>
      <c r="O307" s="49"/>
      <c r="P307" s="49"/>
      <c r="Q307" s="49"/>
      <c r="R307" s="49"/>
      <c r="S307" s="47"/>
      <c r="T307" s="49"/>
      <c r="U307" s="49"/>
      <c r="V307" s="49"/>
      <c r="W307" s="1"/>
      <c r="X307" s="1"/>
      <c r="Y307" s="1"/>
      <c r="Z307" s="1"/>
      <c r="AA307" s="1"/>
      <c r="AB307" s="1"/>
      <c r="AC307" s="1"/>
      <c r="AD307" s="18"/>
      <c r="AE307" s="18"/>
      <c r="AF307" s="18"/>
      <c r="AG307" s="18"/>
      <c r="AH307" s="1"/>
      <c r="AI307" s="1"/>
    </row>
    <row r="308" spans="1:35" ht="20" customHeight="1" x14ac:dyDescent="0.15">
      <c r="A308" s="1"/>
      <c r="B308" s="1"/>
      <c r="C308" s="46"/>
      <c r="D308" s="1"/>
      <c r="E308" s="1"/>
      <c r="F308" s="18"/>
      <c r="G308" s="18"/>
      <c r="H308" s="18"/>
      <c r="I308" s="1"/>
      <c r="J308" s="1"/>
      <c r="K308" s="18"/>
      <c r="L308" s="49"/>
      <c r="M308" s="47"/>
      <c r="N308" s="49"/>
      <c r="O308" s="49"/>
      <c r="P308" s="49"/>
      <c r="Q308" s="49"/>
      <c r="R308" s="49"/>
      <c r="S308" s="47"/>
      <c r="T308" s="49"/>
      <c r="U308" s="49"/>
      <c r="V308" s="49"/>
      <c r="W308" s="1"/>
      <c r="X308" s="1"/>
      <c r="Y308" s="1"/>
      <c r="Z308" s="1"/>
      <c r="AA308" s="1"/>
      <c r="AB308" s="1"/>
      <c r="AC308" s="1"/>
      <c r="AD308" s="18"/>
      <c r="AE308" s="18"/>
      <c r="AF308" s="18"/>
      <c r="AG308" s="18"/>
      <c r="AH308" s="1"/>
      <c r="AI308" s="1"/>
    </row>
    <row r="309" spans="1:35" ht="20" customHeight="1" x14ac:dyDescent="0.15">
      <c r="A309" s="1"/>
      <c r="B309" s="1"/>
      <c r="C309" s="46"/>
      <c r="D309" s="1"/>
      <c r="E309" s="1"/>
      <c r="F309" s="18"/>
      <c r="G309" s="18"/>
      <c r="H309" s="18"/>
      <c r="I309" s="1"/>
      <c r="J309" s="1"/>
      <c r="K309" s="18"/>
      <c r="L309" s="49"/>
      <c r="M309" s="47"/>
      <c r="N309" s="49"/>
      <c r="O309" s="49"/>
      <c r="P309" s="49"/>
      <c r="Q309" s="49"/>
      <c r="R309" s="49"/>
      <c r="S309" s="47"/>
      <c r="T309" s="49"/>
      <c r="U309" s="49"/>
      <c r="V309" s="49"/>
      <c r="W309" s="1"/>
      <c r="X309" s="1"/>
      <c r="Y309" s="1"/>
      <c r="Z309" s="1"/>
      <c r="AA309" s="1"/>
      <c r="AB309" s="1"/>
      <c r="AC309" s="1"/>
      <c r="AD309" s="18"/>
      <c r="AE309" s="18"/>
      <c r="AF309" s="18"/>
      <c r="AG309" s="18"/>
      <c r="AH309" s="1"/>
      <c r="AI309" s="1"/>
    </row>
    <row r="310" spans="1:35" ht="20" customHeight="1" x14ac:dyDescent="0.15">
      <c r="A310" s="1"/>
      <c r="B310" s="1"/>
      <c r="C310" s="46"/>
      <c r="D310" s="1"/>
      <c r="E310" s="1"/>
      <c r="F310" s="18"/>
      <c r="G310" s="18"/>
      <c r="H310" s="18"/>
      <c r="I310" s="1"/>
      <c r="J310" s="1"/>
      <c r="K310" s="18"/>
      <c r="L310" s="49"/>
      <c r="M310" s="47"/>
      <c r="N310" s="49"/>
      <c r="O310" s="49"/>
      <c r="P310" s="49"/>
      <c r="Q310" s="49"/>
      <c r="R310" s="49"/>
      <c r="S310" s="47"/>
      <c r="T310" s="49"/>
      <c r="U310" s="49"/>
      <c r="V310" s="49"/>
      <c r="W310" s="1"/>
      <c r="X310" s="1"/>
      <c r="Y310" s="1"/>
      <c r="Z310" s="1"/>
      <c r="AA310" s="1"/>
      <c r="AB310" s="1"/>
      <c r="AC310" s="1"/>
      <c r="AD310" s="18"/>
      <c r="AE310" s="18"/>
      <c r="AF310" s="18"/>
      <c r="AG310" s="18"/>
      <c r="AH310" s="1"/>
      <c r="AI310" s="1"/>
    </row>
    <row r="311" spans="1:35" ht="20" customHeight="1" x14ac:dyDescent="0.15">
      <c r="A311" s="1"/>
      <c r="B311" s="1"/>
      <c r="C311" s="46"/>
      <c r="D311" s="1"/>
      <c r="E311" s="1"/>
      <c r="F311" s="18"/>
      <c r="G311" s="18"/>
      <c r="H311" s="18"/>
      <c r="I311" s="1"/>
      <c r="J311" s="1"/>
      <c r="K311" s="18"/>
      <c r="L311" s="49"/>
      <c r="M311" s="47"/>
      <c r="N311" s="49"/>
      <c r="O311" s="49"/>
      <c r="P311" s="49"/>
      <c r="Q311" s="49"/>
      <c r="R311" s="49"/>
      <c r="S311" s="47"/>
      <c r="T311" s="49"/>
      <c r="U311" s="49"/>
      <c r="V311" s="49"/>
      <c r="W311" s="1"/>
      <c r="X311" s="1"/>
      <c r="Y311" s="1"/>
      <c r="Z311" s="1"/>
      <c r="AA311" s="1"/>
      <c r="AB311" s="1"/>
      <c r="AC311" s="1"/>
      <c r="AD311" s="18"/>
      <c r="AE311" s="18"/>
      <c r="AF311" s="18"/>
      <c r="AG311" s="18"/>
      <c r="AH311" s="1"/>
      <c r="AI311" s="1"/>
    </row>
    <row r="312" spans="1:35" ht="20" customHeight="1" x14ac:dyDescent="0.15">
      <c r="A312" s="1"/>
      <c r="B312" s="1"/>
      <c r="C312" s="46"/>
      <c r="D312" s="1"/>
      <c r="E312" s="1"/>
      <c r="F312" s="18"/>
      <c r="G312" s="18"/>
      <c r="H312" s="18"/>
      <c r="I312" s="1"/>
      <c r="J312" s="1"/>
      <c r="K312" s="18"/>
      <c r="L312" s="49"/>
      <c r="M312" s="47"/>
      <c r="N312" s="49"/>
      <c r="O312" s="49"/>
      <c r="P312" s="49"/>
      <c r="Q312" s="49"/>
      <c r="R312" s="49"/>
      <c r="S312" s="47"/>
      <c r="T312" s="49"/>
      <c r="U312" s="49"/>
      <c r="V312" s="49"/>
      <c r="W312" s="1"/>
      <c r="X312" s="1"/>
      <c r="Y312" s="1"/>
      <c r="Z312" s="1"/>
      <c r="AA312" s="1"/>
      <c r="AB312" s="1"/>
      <c r="AC312" s="1"/>
      <c r="AD312" s="18"/>
      <c r="AE312" s="18"/>
      <c r="AF312" s="18"/>
      <c r="AG312" s="18"/>
      <c r="AH312" s="1"/>
      <c r="AI312" s="1"/>
    </row>
    <row r="313" spans="1:35" ht="20" customHeight="1" x14ac:dyDescent="0.15">
      <c r="A313" s="1"/>
      <c r="B313" s="1"/>
      <c r="C313" s="46"/>
      <c r="D313" s="1"/>
      <c r="E313" s="1"/>
      <c r="F313" s="18"/>
      <c r="G313" s="18"/>
      <c r="H313" s="18"/>
      <c r="I313" s="1"/>
      <c r="J313" s="1"/>
      <c r="K313" s="18"/>
      <c r="L313" s="49"/>
      <c r="M313" s="47"/>
      <c r="N313" s="49"/>
      <c r="O313" s="49"/>
      <c r="P313" s="49"/>
      <c r="Q313" s="49"/>
      <c r="R313" s="49"/>
      <c r="S313" s="47"/>
      <c r="T313" s="49"/>
      <c r="U313" s="49"/>
      <c r="V313" s="49"/>
      <c r="W313" s="1"/>
      <c r="X313" s="1"/>
      <c r="Y313" s="1"/>
      <c r="Z313" s="1"/>
      <c r="AA313" s="1"/>
      <c r="AB313" s="1"/>
      <c r="AC313" s="1"/>
      <c r="AD313" s="18"/>
      <c r="AE313" s="18"/>
      <c r="AF313" s="18"/>
      <c r="AG313" s="18"/>
      <c r="AH313" s="1"/>
      <c r="AI313" s="1"/>
    </row>
    <row r="314" spans="1:35" ht="20" customHeight="1" x14ac:dyDescent="0.15">
      <c r="A314" s="1"/>
      <c r="B314" s="1"/>
      <c r="C314" s="46"/>
      <c r="D314" s="1"/>
      <c r="E314" s="1"/>
      <c r="F314" s="18"/>
      <c r="G314" s="18"/>
      <c r="H314" s="18"/>
      <c r="I314" s="1"/>
      <c r="J314" s="1"/>
      <c r="K314" s="18"/>
      <c r="L314" s="49"/>
      <c r="M314" s="47"/>
      <c r="N314" s="49"/>
      <c r="O314" s="49"/>
      <c r="P314" s="49"/>
      <c r="Q314" s="49"/>
      <c r="R314" s="49"/>
      <c r="S314" s="47"/>
      <c r="T314" s="49"/>
      <c r="U314" s="49"/>
      <c r="V314" s="49"/>
      <c r="W314" s="1"/>
      <c r="X314" s="1"/>
      <c r="Y314" s="1"/>
      <c r="Z314" s="1"/>
      <c r="AA314" s="1"/>
      <c r="AB314" s="1"/>
      <c r="AC314" s="1"/>
      <c r="AD314" s="18"/>
      <c r="AE314" s="18"/>
      <c r="AF314" s="18"/>
      <c r="AG314" s="18"/>
      <c r="AH314" s="1"/>
      <c r="AI314" s="1"/>
    </row>
    <row r="315" spans="1:35" ht="20" customHeight="1" x14ac:dyDescent="0.15">
      <c r="A315" s="1"/>
      <c r="B315" s="1"/>
      <c r="C315" s="46"/>
      <c r="D315" s="1"/>
      <c r="E315" s="1"/>
      <c r="F315" s="18"/>
      <c r="G315" s="18"/>
      <c r="H315" s="18"/>
      <c r="I315" s="1"/>
      <c r="J315" s="1"/>
      <c r="K315" s="18"/>
      <c r="L315" s="49"/>
      <c r="M315" s="47"/>
      <c r="N315" s="49"/>
      <c r="O315" s="49"/>
      <c r="P315" s="49"/>
      <c r="Q315" s="49"/>
      <c r="R315" s="49"/>
      <c r="S315" s="47"/>
      <c r="T315" s="49"/>
      <c r="U315" s="49"/>
      <c r="V315" s="49"/>
      <c r="W315" s="1"/>
      <c r="X315" s="1"/>
      <c r="Y315" s="1"/>
      <c r="Z315" s="1"/>
      <c r="AA315" s="1"/>
      <c r="AB315" s="1"/>
      <c r="AC315" s="1"/>
      <c r="AD315" s="18"/>
      <c r="AE315" s="18"/>
      <c r="AF315" s="18"/>
      <c r="AG315" s="18"/>
      <c r="AH315" s="1"/>
      <c r="AI315" s="1"/>
    </row>
    <row r="316" spans="1:35" ht="20" customHeight="1" x14ac:dyDescent="0.15">
      <c r="A316" s="1"/>
      <c r="B316" s="1"/>
      <c r="C316" s="46"/>
      <c r="D316" s="1"/>
      <c r="E316" s="1"/>
      <c r="F316" s="18"/>
      <c r="G316" s="18"/>
      <c r="H316" s="18"/>
      <c r="I316" s="1"/>
      <c r="J316" s="1"/>
      <c r="K316" s="18"/>
      <c r="L316" s="49"/>
      <c r="M316" s="47"/>
      <c r="N316" s="49"/>
      <c r="O316" s="49"/>
      <c r="P316" s="49"/>
      <c r="Q316" s="49"/>
      <c r="R316" s="49"/>
      <c r="S316" s="47"/>
      <c r="T316" s="49"/>
      <c r="U316" s="49"/>
      <c r="V316" s="49"/>
      <c r="W316" s="1"/>
      <c r="X316" s="1"/>
      <c r="Y316" s="1"/>
      <c r="Z316" s="1"/>
      <c r="AA316" s="1"/>
      <c r="AB316" s="1"/>
      <c r="AC316" s="1"/>
      <c r="AD316" s="18"/>
      <c r="AE316" s="18"/>
      <c r="AF316" s="18"/>
      <c r="AG316" s="18"/>
      <c r="AH316" s="1"/>
      <c r="AI316" s="1"/>
    </row>
    <row r="317" spans="1:35" ht="20" customHeight="1" x14ac:dyDescent="0.15">
      <c r="A317" s="1"/>
      <c r="B317" s="1"/>
      <c r="C317" s="46"/>
      <c r="D317" s="1"/>
      <c r="E317" s="1"/>
      <c r="F317" s="18"/>
      <c r="G317" s="18"/>
      <c r="H317" s="18"/>
      <c r="I317" s="1"/>
      <c r="J317" s="1"/>
      <c r="K317" s="18"/>
      <c r="L317" s="49"/>
      <c r="M317" s="47"/>
      <c r="N317" s="49"/>
      <c r="O317" s="49"/>
      <c r="P317" s="49"/>
      <c r="Q317" s="49"/>
      <c r="R317" s="49"/>
      <c r="S317" s="47"/>
      <c r="T317" s="49"/>
      <c r="U317" s="49"/>
      <c r="V317" s="49"/>
      <c r="W317" s="1"/>
      <c r="X317" s="1"/>
      <c r="Y317" s="1"/>
      <c r="Z317" s="1"/>
      <c r="AA317" s="1"/>
      <c r="AB317" s="1"/>
      <c r="AC317" s="1"/>
      <c r="AD317" s="18"/>
      <c r="AE317" s="18"/>
      <c r="AF317" s="18"/>
      <c r="AG317" s="18"/>
      <c r="AH317" s="1"/>
      <c r="AI317" s="1"/>
    </row>
    <row r="318" spans="1:35" ht="20" customHeight="1" x14ac:dyDescent="0.15">
      <c r="A318" s="1"/>
      <c r="B318" s="1"/>
      <c r="C318" s="46"/>
      <c r="D318" s="1"/>
      <c r="E318" s="1"/>
      <c r="F318" s="18"/>
      <c r="G318" s="18"/>
      <c r="H318" s="18"/>
      <c r="I318" s="1"/>
      <c r="J318" s="1"/>
      <c r="K318" s="18"/>
      <c r="L318" s="49"/>
      <c r="M318" s="47"/>
      <c r="N318" s="49"/>
      <c r="O318" s="49"/>
      <c r="P318" s="49"/>
      <c r="Q318" s="49"/>
      <c r="R318" s="49"/>
      <c r="S318" s="47"/>
      <c r="T318" s="49"/>
      <c r="U318" s="49"/>
      <c r="V318" s="49"/>
      <c r="W318" s="1"/>
      <c r="X318" s="1"/>
      <c r="Y318" s="1"/>
      <c r="Z318" s="1"/>
      <c r="AA318" s="1"/>
      <c r="AB318" s="1"/>
      <c r="AC318" s="1"/>
      <c r="AD318" s="18"/>
      <c r="AE318" s="18"/>
      <c r="AF318" s="18"/>
      <c r="AG318" s="18"/>
      <c r="AH318" s="1"/>
      <c r="AI318" s="1"/>
    </row>
    <row r="319" spans="1:35" ht="20" customHeight="1" x14ac:dyDescent="0.15">
      <c r="A319" s="1"/>
      <c r="B319" s="1"/>
      <c r="C319" s="46"/>
      <c r="D319" s="1"/>
      <c r="E319" s="1"/>
      <c r="F319" s="18"/>
      <c r="G319" s="18"/>
      <c r="H319" s="18"/>
      <c r="I319" s="1"/>
      <c r="J319" s="1"/>
      <c r="K319" s="18"/>
      <c r="L319" s="49"/>
      <c r="M319" s="47"/>
      <c r="N319" s="49"/>
      <c r="O319" s="49"/>
      <c r="P319" s="49"/>
      <c r="Q319" s="49"/>
      <c r="R319" s="49"/>
      <c r="S319" s="47"/>
      <c r="T319" s="49"/>
      <c r="U319" s="49"/>
      <c r="V319" s="49"/>
      <c r="W319" s="1"/>
      <c r="X319" s="1"/>
      <c r="Y319" s="1"/>
      <c r="Z319" s="1"/>
      <c r="AA319" s="1"/>
      <c r="AB319" s="1"/>
      <c r="AC319" s="1"/>
      <c r="AD319" s="18"/>
      <c r="AE319" s="18"/>
      <c r="AF319" s="18"/>
      <c r="AG319" s="18"/>
      <c r="AH319" s="1"/>
      <c r="AI319" s="1"/>
    </row>
    <row r="320" spans="1:35" ht="20" customHeight="1" x14ac:dyDescent="0.15">
      <c r="A320" s="1"/>
      <c r="B320" s="1"/>
      <c r="C320" s="46"/>
      <c r="D320" s="1"/>
      <c r="E320" s="1"/>
      <c r="F320" s="18"/>
      <c r="G320" s="18"/>
      <c r="H320" s="18"/>
      <c r="I320" s="1"/>
      <c r="J320" s="1"/>
      <c r="K320" s="18"/>
      <c r="L320" s="49"/>
      <c r="M320" s="47"/>
      <c r="N320" s="49"/>
      <c r="O320" s="49"/>
      <c r="P320" s="49"/>
      <c r="Q320" s="49"/>
      <c r="R320" s="49"/>
      <c r="S320" s="47"/>
      <c r="T320" s="49"/>
      <c r="U320" s="49"/>
      <c r="V320" s="49"/>
      <c r="W320" s="1"/>
      <c r="X320" s="1"/>
      <c r="Y320" s="1"/>
      <c r="Z320" s="1"/>
      <c r="AA320" s="1"/>
      <c r="AB320" s="1"/>
      <c r="AC320" s="1"/>
      <c r="AD320" s="18"/>
      <c r="AE320" s="18"/>
      <c r="AF320" s="18"/>
      <c r="AG320" s="18"/>
      <c r="AH320" s="1"/>
      <c r="AI320" s="1"/>
    </row>
    <row r="321" spans="1:35" ht="20" customHeight="1" x14ac:dyDescent="0.15">
      <c r="A321" s="1"/>
      <c r="B321" s="1"/>
      <c r="C321" s="46"/>
      <c r="D321" s="1"/>
      <c r="E321" s="1"/>
      <c r="F321" s="18"/>
      <c r="G321" s="18"/>
      <c r="H321" s="18"/>
      <c r="I321" s="1"/>
      <c r="J321" s="1"/>
      <c r="K321" s="18"/>
      <c r="L321" s="49"/>
      <c r="M321" s="47"/>
      <c r="N321" s="49"/>
      <c r="O321" s="49"/>
      <c r="P321" s="49"/>
      <c r="Q321" s="49"/>
      <c r="R321" s="49"/>
      <c r="S321" s="47"/>
      <c r="T321" s="49"/>
      <c r="U321" s="49"/>
      <c r="V321" s="49"/>
      <c r="W321" s="1"/>
      <c r="X321" s="1"/>
      <c r="Y321" s="1"/>
      <c r="Z321" s="1"/>
      <c r="AA321" s="1"/>
      <c r="AB321" s="1"/>
      <c r="AC321" s="1"/>
      <c r="AD321" s="18"/>
      <c r="AE321" s="18"/>
      <c r="AF321" s="18"/>
      <c r="AG321" s="18"/>
      <c r="AH321" s="1"/>
      <c r="AI321" s="1"/>
    </row>
    <row r="322" spans="1:35" ht="20" customHeight="1" x14ac:dyDescent="0.15">
      <c r="A322" s="1"/>
      <c r="B322" s="1"/>
      <c r="C322" s="46"/>
      <c r="D322" s="1"/>
      <c r="E322" s="1"/>
      <c r="F322" s="18"/>
      <c r="G322" s="18"/>
      <c r="H322" s="18"/>
      <c r="I322" s="1"/>
      <c r="J322" s="1"/>
      <c r="K322" s="18"/>
      <c r="L322" s="49"/>
      <c r="M322" s="47"/>
      <c r="N322" s="49"/>
      <c r="O322" s="49"/>
      <c r="P322" s="49"/>
      <c r="Q322" s="49"/>
      <c r="R322" s="49"/>
      <c r="S322" s="47"/>
      <c r="T322" s="49"/>
      <c r="U322" s="49"/>
      <c r="V322" s="49"/>
      <c r="W322" s="1"/>
      <c r="X322" s="1"/>
      <c r="Y322" s="1"/>
      <c r="Z322" s="1"/>
      <c r="AA322" s="1"/>
      <c r="AB322" s="1"/>
      <c r="AC322" s="1"/>
      <c r="AD322" s="18"/>
      <c r="AE322" s="18"/>
      <c r="AF322" s="18"/>
      <c r="AG322" s="18"/>
      <c r="AH322" s="1"/>
      <c r="AI322" s="1"/>
    </row>
    <row r="323" spans="1:35" ht="20" customHeight="1" x14ac:dyDescent="0.15">
      <c r="A323" s="1"/>
      <c r="B323" s="1"/>
      <c r="C323" s="46"/>
      <c r="D323" s="1"/>
      <c r="E323" s="1"/>
      <c r="F323" s="18"/>
      <c r="G323" s="18"/>
      <c r="H323" s="18"/>
      <c r="I323" s="1"/>
      <c r="J323" s="1"/>
      <c r="K323" s="18"/>
      <c r="L323" s="49"/>
      <c r="M323" s="47"/>
      <c r="N323" s="49"/>
      <c r="O323" s="49"/>
      <c r="P323" s="49"/>
      <c r="Q323" s="49"/>
      <c r="R323" s="49"/>
      <c r="S323" s="47"/>
      <c r="T323" s="49"/>
      <c r="U323" s="49"/>
      <c r="V323" s="49"/>
      <c r="W323" s="1"/>
      <c r="X323" s="1"/>
      <c r="Y323" s="1"/>
      <c r="Z323" s="1"/>
      <c r="AA323" s="1"/>
      <c r="AB323" s="1"/>
      <c r="AC323" s="1"/>
      <c r="AD323" s="18"/>
      <c r="AE323" s="18"/>
      <c r="AF323" s="18"/>
      <c r="AG323" s="18"/>
      <c r="AH323" s="1"/>
      <c r="AI323" s="1"/>
    </row>
    <row r="324" spans="1:35" ht="20" customHeight="1" x14ac:dyDescent="0.15">
      <c r="A324" s="1"/>
      <c r="B324" s="1"/>
      <c r="C324" s="46"/>
      <c r="D324" s="1"/>
      <c r="E324" s="1"/>
      <c r="F324" s="18"/>
      <c r="G324" s="18"/>
      <c r="H324" s="18"/>
      <c r="I324" s="1"/>
      <c r="J324" s="1"/>
      <c r="K324" s="18"/>
      <c r="L324" s="49"/>
      <c r="M324" s="47"/>
      <c r="N324" s="49"/>
      <c r="O324" s="49"/>
      <c r="P324" s="49"/>
      <c r="Q324" s="49"/>
      <c r="R324" s="49"/>
      <c r="S324" s="47"/>
      <c r="T324" s="49"/>
      <c r="U324" s="49"/>
      <c r="V324" s="49"/>
      <c r="W324" s="1"/>
      <c r="X324" s="1"/>
      <c r="Y324" s="1"/>
      <c r="Z324" s="1"/>
      <c r="AA324" s="1"/>
      <c r="AB324" s="1"/>
      <c r="AC324" s="1"/>
      <c r="AD324" s="18"/>
      <c r="AE324" s="18"/>
      <c r="AF324" s="18"/>
      <c r="AG324" s="18"/>
      <c r="AH324" s="1"/>
      <c r="AI324" s="1"/>
    </row>
    <row r="325" spans="1:35" ht="20" customHeight="1" x14ac:dyDescent="0.15">
      <c r="A325" s="1"/>
      <c r="B325" s="1"/>
      <c r="C325" s="46"/>
      <c r="D325" s="1"/>
      <c r="E325" s="1"/>
      <c r="F325" s="18"/>
      <c r="G325" s="18"/>
      <c r="H325" s="18"/>
      <c r="I325" s="1"/>
      <c r="J325" s="1"/>
      <c r="K325" s="18"/>
      <c r="L325" s="49"/>
      <c r="M325" s="47"/>
      <c r="N325" s="49"/>
      <c r="O325" s="49"/>
      <c r="P325" s="49"/>
      <c r="Q325" s="49"/>
      <c r="R325" s="49"/>
      <c r="S325" s="47"/>
      <c r="T325" s="49"/>
      <c r="U325" s="49"/>
      <c r="V325" s="49"/>
      <c r="W325" s="1"/>
      <c r="X325" s="1"/>
      <c r="Y325" s="1"/>
      <c r="Z325" s="1"/>
      <c r="AA325" s="1"/>
      <c r="AB325" s="1"/>
      <c r="AC325" s="1"/>
      <c r="AD325" s="18"/>
      <c r="AE325" s="18"/>
      <c r="AF325" s="18"/>
      <c r="AG325" s="18"/>
      <c r="AH325" s="1"/>
      <c r="AI325" s="1"/>
    </row>
    <row r="326" spans="1:35" ht="20" customHeight="1" x14ac:dyDescent="0.15">
      <c r="A326" s="1"/>
      <c r="B326" s="1"/>
      <c r="C326" s="46"/>
      <c r="D326" s="1"/>
      <c r="E326" s="1"/>
      <c r="F326" s="18"/>
      <c r="G326" s="18"/>
      <c r="H326" s="18"/>
      <c r="I326" s="1"/>
      <c r="J326" s="1"/>
      <c r="K326" s="18"/>
      <c r="L326" s="49"/>
      <c r="M326" s="47"/>
      <c r="N326" s="49"/>
      <c r="O326" s="49"/>
      <c r="P326" s="49"/>
      <c r="Q326" s="49"/>
      <c r="R326" s="49"/>
      <c r="S326" s="47"/>
      <c r="T326" s="49"/>
      <c r="U326" s="49"/>
      <c r="V326" s="49"/>
      <c r="W326" s="1"/>
      <c r="X326" s="1"/>
      <c r="Y326" s="1"/>
      <c r="Z326" s="1"/>
      <c r="AA326" s="1"/>
      <c r="AB326" s="1"/>
      <c r="AC326" s="1"/>
      <c r="AD326" s="18"/>
      <c r="AE326" s="18"/>
      <c r="AF326" s="18"/>
      <c r="AG326" s="18"/>
      <c r="AH326" s="1"/>
      <c r="AI326" s="1"/>
    </row>
    <row r="327" spans="1:35" ht="20" customHeight="1" x14ac:dyDescent="0.15">
      <c r="A327" s="1"/>
      <c r="B327" s="1"/>
      <c r="C327" s="46"/>
      <c r="D327" s="1"/>
      <c r="E327" s="1"/>
      <c r="F327" s="18"/>
      <c r="G327" s="18"/>
      <c r="H327" s="18"/>
      <c r="I327" s="1"/>
      <c r="J327" s="1"/>
      <c r="K327" s="18"/>
      <c r="L327" s="49"/>
      <c r="M327" s="47"/>
      <c r="N327" s="49"/>
      <c r="O327" s="49"/>
      <c r="P327" s="49"/>
      <c r="Q327" s="49"/>
      <c r="R327" s="49"/>
      <c r="S327" s="47"/>
      <c r="T327" s="49"/>
      <c r="U327" s="49"/>
      <c r="V327" s="49"/>
      <c r="W327" s="1"/>
      <c r="X327" s="1"/>
      <c r="Y327" s="1"/>
      <c r="Z327" s="1"/>
      <c r="AA327" s="1"/>
      <c r="AB327" s="1"/>
      <c r="AC327" s="1"/>
      <c r="AD327" s="18"/>
      <c r="AE327" s="18"/>
      <c r="AF327" s="18"/>
      <c r="AG327" s="18"/>
      <c r="AH327" s="1"/>
      <c r="AI327" s="1"/>
    </row>
    <row r="328" spans="1:35" ht="20" customHeight="1" x14ac:dyDescent="0.15">
      <c r="A328" s="1"/>
      <c r="B328" s="1"/>
      <c r="C328" s="46"/>
      <c r="D328" s="1"/>
      <c r="E328" s="1"/>
      <c r="F328" s="18"/>
      <c r="G328" s="18"/>
      <c r="H328" s="18"/>
      <c r="I328" s="1"/>
      <c r="J328" s="1"/>
      <c r="K328" s="18"/>
      <c r="L328" s="49"/>
      <c r="M328" s="47"/>
      <c r="N328" s="49"/>
      <c r="O328" s="49"/>
      <c r="P328" s="49"/>
      <c r="Q328" s="49"/>
      <c r="R328" s="49"/>
      <c r="S328" s="47"/>
      <c r="T328" s="49"/>
      <c r="U328" s="49"/>
      <c r="V328" s="49"/>
      <c r="W328" s="1"/>
      <c r="X328" s="1"/>
      <c r="Y328" s="1"/>
      <c r="Z328" s="1"/>
      <c r="AA328" s="1"/>
      <c r="AB328" s="1"/>
      <c r="AC328" s="1"/>
      <c r="AD328" s="18"/>
      <c r="AE328" s="18"/>
      <c r="AF328" s="18"/>
      <c r="AG328" s="18"/>
      <c r="AH328" s="1"/>
      <c r="AI328" s="1"/>
    </row>
    <row r="329" spans="1:35" ht="20" customHeight="1" x14ac:dyDescent="0.15">
      <c r="A329" s="1"/>
      <c r="B329" s="1"/>
      <c r="C329" s="46"/>
      <c r="D329" s="1"/>
      <c r="E329" s="1"/>
      <c r="F329" s="18"/>
      <c r="G329" s="18"/>
      <c r="H329" s="18"/>
      <c r="I329" s="1"/>
      <c r="J329" s="1"/>
      <c r="K329" s="18"/>
      <c r="L329" s="49"/>
      <c r="M329" s="47"/>
      <c r="N329" s="49"/>
      <c r="O329" s="49"/>
      <c r="P329" s="49"/>
      <c r="Q329" s="49"/>
      <c r="R329" s="49"/>
      <c r="S329" s="47"/>
      <c r="T329" s="49"/>
      <c r="U329" s="49"/>
      <c r="V329" s="49"/>
      <c r="W329" s="1"/>
      <c r="X329" s="1"/>
      <c r="Y329" s="1"/>
      <c r="Z329" s="1"/>
      <c r="AA329" s="1"/>
      <c r="AB329" s="1"/>
      <c r="AC329" s="1"/>
      <c r="AD329" s="18"/>
      <c r="AE329" s="18"/>
      <c r="AF329" s="18"/>
      <c r="AG329" s="18"/>
      <c r="AH329" s="1"/>
      <c r="AI329" s="1"/>
    </row>
    <row r="330" spans="1:35" ht="20" customHeight="1" x14ac:dyDescent="0.15">
      <c r="A330" s="1"/>
      <c r="B330" s="1"/>
      <c r="C330" s="46"/>
      <c r="D330" s="1"/>
      <c r="E330" s="1"/>
      <c r="F330" s="18"/>
      <c r="G330" s="18"/>
      <c r="H330" s="18"/>
      <c r="I330" s="1"/>
      <c r="J330" s="1"/>
      <c r="K330" s="18"/>
      <c r="L330" s="49"/>
      <c r="M330" s="47"/>
      <c r="N330" s="49"/>
      <c r="O330" s="49"/>
      <c r="P330" s="49"/>
      <c r="Q330" s="49"/>
      <c r="R330" s="49"/>
      <c r="S330" s="47"/>
      <c r="T330" s="49"/>
      <c r="U330" s="49"/>
      <c r="V330" s="49"/>
      <c r="W330" s="1"/>
      <c r="X330" s="1"/>
      <c r="Y330" s="1"/>
      <c r="Z330" s="1"/>
      <c r="AA330" s="1"/>
      <c r="AB330" s="1"/>
      <c r="AC330" s="1"/>
      <c r="AD330" s="18"/>
      <c r="AE330" s="18"/>
      <c r="AF330" s="18"/>
      <c r="AG330" s="18"/>
      <c r="AH330" s="1"/>
      <c r="AI330" s="1"/>
    </row>
    <row r="331" spans="1:35" ht="20" customHeight="1" x14ac:dyDescent="0.15">
      <c r="A331" s="1"/>
      <c r="B331" s="1"/>
      <c r="C331" s="46"/>
      <c r="D331" s="1"/>
      <c r="E331" s="1"/>
      <c r="F331" s="18"/>
      <c r="G331" s="18"/>
      <c r="H331" s="18"/>
      <c r="I331" s="1"/>
      <c r="J331" s="1"/>
      <c r="K331" s="18"/>
      <c r="L331" s="49"/>
      <c r="M331" s="47"/>
      <c r="N331" s="49"/>
      <c r="O331" s="49"/>
      <c r="P331" s="49"/>
      <c r="Q331" s="49"/>
      <c r="R331" s="49"/>
      <c r="S331" s="47"/>
      <c r="T331" s="49"/>
      <c r="U331" s="49"/>
      <c r="V331" s="49"/>
      <c r="W331" s="1"/>
      <c r="X331" s="1"/>
      <c r="Y331" s="1"/>
      <c r="Z331" s="1"/>
      <c r="AA331" s="1"/>
      <c r="AB331" s="1"/>
      <c r="AC331" s="1"/>
      <c r="AD331" s="18"/>
      <c r="AE331" s="18"/>
      <c r="AF331" s="18"/>
      <c r="AG331" s="18"/>
      <c r="AH331" s="1"/>
      <c r="AI331" s="1"/>
    </row>
    <row r="332" spans="1:35" ht="20" customHeight="1" x14ac:dyDescent="0.15">
      <c r="A332" s="1"/>
      <c r="B332" s="1"/>
      <c r="C332" s="46"/>
      <c r="D332" s="1"/>
      <c r="E332" s="1"/>
      <c r="F332" s="18"/>
      <c r="G332" s="18"/>
      <c r="H332" s="18"/>
      <c r="I332" s="1"/>
      <c r="J332" s="1"/>
      <c r="K332" s="18"/>
      <c r="L332" s="49"/>
      <c r="M332" s="47"/>
      <c r="N332" s="49"/>
      <c r="O332" s="49"/>
      <c r="P332" s="49"/>
      <c r="Q332" s="49"/>
      <c r="R332" s="49"/>
      <c r="S332" s="47"/>
      <c r="T332" s="49"/>
      <c r="U332" s="49"/>
      <c r="V332" s="49"/>
      <c r="W332" s="1"/>
      <c r="X332" s="1"/>
      <c r="Y332" s="1"/>
      <c r="Z332" s="1"/>
      <c r="AA332" s="1"/>
      <c r="AB332" s="1"/>
      <c r="AC332" s="1"/>
      <c r="AD332" s="18"/>
      <c r="AE332" s="18"/>
      <c r="AF332" s="18"/>
      <c r="AG332" s="18"/>
      <c r="AH332" s="1"/>
      <c r="AI332" s="1"/>
    </row>
    <row r="333" spans="1:35" ht="20" customHeight="1" x14ac:dyDescent="0.15">
      <c r="A333" s="1"/>
      <c r="B333" s="1"/>
      <c r="C333" s="46"/>
      <c r="D333" s="1"/>
      <c r="E333" s="1"/>
      <c r="F333" s="18"/>
      <c r="G333" s="18"/>
      <c r="H333" s="18"/>
      <c r="I333" s="1"/>
      <c r="J333" s="1"/>
      <c r="K333" s="18"/>
      <c r="L333" s="49"/>
      <c r="M333" s="47"/>
      <c r="N333" s="49"/>
      <c r="O333" s="49"/>
      <c r="P333" s="49"/>
      <c r="Q333" s="49"/>
      <c r="R333" s="49"/>
      <c r="S333" s="47"/>
      <c r="T333" s="49"/>
      <c r="U333" s="49"/>
      <c r="V333" s="49"/>
      <c r="W333" s="1"/>
      <c r="X333" s="1"/>
      <c r="Y333" s="1"/>
      <c r="Z333" s="1"/>
      <c r="AA333" s="1"/>
      <c r="AB333" s="1"/>
      <c r="AC333" s="1"/>
      <c r="AD333" s="18"/>
      <c r="AE333" s="18"/>
      <c r="AF333" s="18"/>
      <c r="AG333" s="18"/>
      <c r="AH333" s="1"/>
      <c r="AI333" s="1"/>
    </row>
    <row r="334" spans="1:35" ht="20" customHeight="1" x14ac:dyDescent="0.15">
      <c r="A334" s="1"/>
      <c r="B334" s="1"/>
      <c r="C334" s="46"/>
      <c r="D334" s="1"/>
      <c r="E334" s="1"/>
      <c r="F334" s="18"/>
      <c r="G334" s="18"/>
      <c r="H334" s="18"/>
      <c r="I334" s="1"/>
      <c r="J334" s="1"/>
      <c r="K334" s="18"/>
      <c r="L334" s="49"/>
      <c r="M334" s="47"/>
      <c r="N334" s="49"/>
      <c r="O334" s="49"/>
      <c r="P334" s="49"/>
      <c r="Q334" s="49"/>
      <c r="R334" s="49"/>
      <c r="S334" s="47"/>
      <c r="T334" s="49"/>
      <c r="U334" s="49"/>
      <c r="V334" s="49"/>
      <c r="W334" s="1"/>
      <c r="X334" s="1"/>
      <c r="Y334" s="1"/>
      <c r="Z334" s="1"/>
      <c r="AA334" s="1"/>
      <c r="AB334" s="1"/>
      <c r="AC334" s="1"/>
      <c r="AD334" s="18"/>
      <c r="AE334" s="18"/>
      <c r="AF334" s="18"/>
      <c r="AG334" s="18"/>
      <c r="AH334" s="1"/>
      <c r="AI334" s="1"/>
    </row>
    <row r="335" spans="1:35" ht="20" customHeight="1" x14ac:dyDescent="0.15">
      <c r="A335" s="1"/>
      <c r="B335" s="1"/>
      <c r="C335" s="46"/>
      <c r="D335" s="1"/>
      <c r="E335" s="1"/>
      <c r="F335" s="18"/>
      <c r="G335" s="18"/>
      <c r="H335" s="18"/>
      <c r="I335" s="1"/>
      <c r="J335" s="1"/>
      <c r="K335" s="18"/>
      <c r="L335" s="49"/>
      <c r="M335" s="47"/>
      <c r="N335" s="49"/>
      <c r="O335" s="49"/>
      <c r="P335" s="49"/>
      <c r="Q335" s="49"/>
      <c r="R335" s="49"/>
      <c r="S335" s="47"/>
      <c r="T335" s="49"/>
      <c r="U335" s="49"/>
      <c r="V335" s="49"/>
      <c r="W335" s="1"/>
      <c r="X335" s="1"/>
      <c r="Y335" s="1"/>
      <c r="Z335" s="1"/>
      <c r="AA335" s="1"/>
      <c r="AB335" s="1"/>
      <c r="AC335" s="1"/>
      <c r="AD335" s="18"/>
      <c r="AE335" s="18"/>
      <c r="AF335" s="18"/>
      <c r="AG335" s="18"/>
      <c r="AH335" s="1"/>
      <c r="AI335" s="1"/>
    </row>
    <row r="336" spans="1:35" ht="20" customHeight="1" x14ac:dyDescent="0.15">
      <c r="A336" s="1"/>
      <c r="B336" s="1"/>
      <c r="C336" s="46"/>
      <c r="D336" s="1"/>
      <c r="E336" s="1"/>
      <c r="F336" s="18"/>
      <c r="G336" s="18"/>
      <c r="H336" s="18"/>
      <c r="I336" s="1"/>
      <c r="J336" s="1"/>
      <c r="K336" s="18"/>
      <c r="L336" s="49"/>
      <c r="M336" s="47"/>
      <c r="N336" s="49"/>
      <c r="O336" s="49"/>
      <c r="P336" s="49"/>
      <c r="Q336" s="49"/>
      <c r="R336" s="49"/>
      <c r="S336" s="47"/>
      <c r="T336" s="49"/>
      <c r="U336" s="49"/>
      <c r="V336" s="49"/>
      <c r="W336" s="1"/>
      <c r="X336" s="1"/>
      <c r="Y336" s="1"/>
      <c r="Z336" s="1"/>
      <c r="AA336" s="1"/>
      <c r="AB336" s="1"/>
      <c r="AC336" s="1"/>
      <c r="AD336" s="18"/>
      <c r="AE336" s="18"/>
      <c r="AF336" s="18"/>
      <c r="AG336" s="18"/>
      <c r="AH336" s="1"/>
      <c r="AI336" s="1"/>
    </row>
    <row r="337" spans="1:35" ht="20" customHeight="1" x14ac:dyDescent="0.15">
      <c r="A337" s="1"/>
      <c r="B337" s="1"/>
      <c r="C337" s="46"/>
      <c r="D337" s="1"/>
      <c r="E337" s="1"/>
      <c r="F337" s="18"/>
      <c r="G337" s="18"/>
      <c r="H337" s="18"/>
      <c r="I337" s="1"/>
      <c r="J337" s="1"/>
      <c r="K337" s="18"/>
      <c r="L337" s="49"/>
      <c r="M337" s="47"/>
      <c r="N337" s="49"/>
      <c r="O337" s="49"/>
      <c r="P337" s="49"/>
      <c r="Q337" s="49"/>
      <c r="R337" s="49"/>
      <c r="S337" s="47"/>
      <c r="T337" s="49"/>
      <c r="U337" s="49"/>
      <c r="V337" s="49"/>
      <c r="W337" s="1"/>
      <c r="X337" s="1"/>
      <c r="Y337" s="1"/>
      <c r="Z337" s="1"/>
      <c r="AA337" s="1"/>
      <c r="AB337" s="1"/>
      <c r="AC337" s="1"/>
      <c r="AD337" s="18"/>
      <c r="AE337" s="18"/>
      <c r="AF337" s="18"/>
      <c r="AG337" s="18"/>
      <c r="AH337" s="1"/>
      <c r="AI337" s="1"/>
    </row>
    <row r="338" spans="1:35" ht="20" customHeight="1" x14ac:dyDescent="0.15">
      <c r="A338" s="1"/>
      <c r="B338" s="1"/>
      <c r="C338" s="46"/>
      <c r="D338" s="1"/>
      <c r="E338" s="1"/>
      <c r="F338" s="18"/>
      <c r="G338" s="18"/>
      <c r="H338" s="18"/>
      <c r="I338" s="1"/>
      <c r="J338" s="1"/>
      <c r="K338" s="18"/>
      <c r="L338" s="49"/>
      <c r="M338" s="47"/>
      <c r="N338" s="49"/>
      <c r="O338" s="49"/>
      <c r="P338" s="49"/>
      <c r="Q338" s="49"/>
      <c r="R338" s="49"/>
      <c r="S338" s="47"/>
      <c r="T338" s="49"/>
      <c r="U338" s="49"/>
      <c r="V338" s="49"/>
      <c r="W338" s="1"/>
      <c r="X338" s="1"/>
      <c r="Y338" s="1"/>
      <c r="Z338" s="1"/>
      <c r="AA338" s="1"/>
      <c r="AB338" s="1"/>
      <c r="AC338" s="1"/>
      <c r="AD338" s="18"/>
      <c r="AE338" s="18"/>
      <c r="AF338" s="18"/>
      <c r="AG338" s="18"/>
      <c r="AH338" s="1"/>
      <c r="AI338" s="1"/>
    </row>
    <row r="339" spans="1:35" ht="20" customHeight="1" x14ac:dyDescent="0.15">
      <c r="A339" s="1"/>
      <c r="B339" s="1"/>
      <c r="C339" s="46"/>
      <c r="D339" s="1"/>
      <c r="E339" s="1"/>
      <c r="F339" s="18"/>
      <c r="G339" s="18"/>
      <c r="H339" s="18"/>
      <c r="I339" s="1"/>
      <c r="J339" s="1"/>
      <c r="K339" s="18"/>
      <c r="L339" s="49"/>
      <c r="M339" s="47"/>
      <c r="N339" s="49"/>
      <c r="O339" s="49"/>
      <c r="P339" s="49"/>
      <c r="Q339" s="49"/>
      <c r="R339" s="49"/>
      <c r="S339" s="47"/>
      <c r="T339" s="49"/>
      <c r="U339" s="49"/>
      <c r="V339" s="49"/>
      <c r="W339" s="1"/>
      <c r="X339" s="1"/>
      <c r="Y339" s="1"/>
      <c r="Z339" s="1"/>
      <c r="AA339" s="1"/>
      <c r="AB339" s="1"/>
      <c r="AC339" s="1"/>
      <c r="AD339" s="18"/>
      <c r="AE339" s="18"/>
      <c r="AF339" s="18"/>
      <c r="AG339" s="18"/>
      <c r="AH339" s="1"/>
      <c r="AI339" s="1"/>
    </row>
    <row r="340" spans="1:35" ht="20" customHeight="1" x14ac:dyDescent="0.15">
      <c r="A340" s="1"/>
      <c r="B340" s="1"/>
      <c r="C340" s="46"/>
      <c r="D340" s="1"/>
      <c r="E340" s="1"/>
      <c r="F340" s="18"/>
      <c r="G340" s="18"/>
      <c r="H340" s="18"/>
      <c r="I340" s="1"/>
      <c r="J340" s="1"/>
      <c r="K340" s="18"/>
      <c r="L340" s="49"/>
      <c r="M340" s="47"/>
      <c r="N340" s="49"/>
      <c r="O340" s="49"/>
      <c r="P340" s="49"/>
      <c r="Q340" s="49"/>
      <c r="R340" s="49"/>
      <c r="S340" s="47"/>
      <c r="T340" s="49"/>
      <c r="U340" s="49"/>
      <c r="V340" s="49"/>
      <c r="W340" s="1"/>
      <c r="X340" s="1"/>
      <c r="Y340" s="1"/>
      <c r="Z340" s="1"/>
      <c r="AA340" s="1"/>
      <c r="AB340" s="1"/>
      <c r="AC340" s="1"/>
      <c r="AD340" s="18"/>
      <c r="AE340" s="18"/>
      <c r="AF340" s="18"/>
      <c r="AG340" s="18"/>
      <c r="AH340" s="1"/>
      <c r="AI340" s="1"/>
    </row>
    <row r="341" spans="1:35" ht="20" customHeight="1" x14ac:dyDescent="0.15">
      <c r="A341" s="1"/>
      <c r="B341" s="1"/>
      <c r="C341" s="46"/>
      <c r="D341" s="1"/>
      <c r="E341" s="1"/>
      <c r="F341" s="18"/>
      <c r="G341" s="18"/>
      <c r="H341" s="18"/>
      <c r="I341" s="1"/>
      <c r="J341" s="1"/>
      <c r="K341" s="18"/>
      <c r="L341" s="49"/>
      <c r="M341" s="47"/>
      <c r="N341" s="49"/>
      <c r="O341" s="49"/>
      <c r="P341" s="49"/>
      <c r="Q341" s="49"/>
      <c r="R341" s="49"/>
      <c r="S341" s="47"/>
      <c r="T341" s="49"/>
      <c r="U341" s="49"/>
      <c r="V341" s="49"/>
      <c r="W341" s="1"/>
      <c r="X341" s="1"/>
      <c r="Y341" s="1"/>
      <c r="Z341" s="1"/>
      <c r="AA341" s="1"/>
      <c r="AB341" s="1"/>
      <c r="AC341" s="1"/>
      <c r="AD341" s="18"/>
      <c r="AE341" s="18"/>
      <c r="AF341" s="18"/>
      <c r="AG341" s="18"/>
      <c r="AH341" s="1"/>
      <c r="AI341" s="1"/>
    </row>
    <row r="342" spans="1:35" ht="20" customHeight="1" x14ac:dyDescent="0.15">
      <c r="A342" s="1"/>
      <c r="B342" s="1"/>
      <c r="C342" s="46"/>
      <c r="D342" s="1"/>
      <c r="E342" s="1"/>
      <c r="F342" s="18"/>
      <c r="G342" s="18"/>
      <c r="H342" s="18"/>
      <c r="I342" s="1"/>
      <c r="J342" s="1"/>
      <c r="K342" s="18"/>
      <c r="L342" s="49"/>
      <c r="M342" s="47"/>
      <c r="N342" s="49"/>
      <c r="O342" s="49"/>
      <c r="P342" s="49"/>
      <c r="Q342" s="49"/>
      <c r="R342" s="49"/>
      <c r="S342" s="47"/>
      <c r="T342" s="49"/>
      <c r="U342" s="49"/>
      <c r="V342" s="49"/>
      <c r="W342" s="1"/>
      <c r="X342" s="1"/>
      <c r="Y342" s="1"/>
      <c r="Z342" s="1"/>
      <c r="AA342" s="1"/>
      <c r="AB342" s="1"/>
      <c r="AC342" s="1"/>
      <c r="AD342" s="18"/>
      <c r="AE342" s="18"/>
      <c r="AF342" s="18"/>
      <c r="AG342" s="18"/>
      <c r="AH342" s="1"/>
      <c r="AI342" s="1"/>
    </row>
    <row r="343" spans="1:35" ht="20" customHeight="1" x14ac:dyDescent="0.15">
      <c r="A343" s="1"/>
      <c r="B343" s="1"/>
      <c r="C343" s="46"/>
      <c r="D343" s="1"/>
      <c r="E343" s="1"/>
      <c r="F343" s="18"/>
      <c r="G343" s="18"/>
      <c r="H343" s="18"/>
      <c r="I343" s="1"/>
      <c r="J343" s="1"/>
      <c r="K343" s="18"/>
      <c r="L343" s="49"/>
      <c r="M343" s="47"/>
      <c r="N343" s="49"/>
      <c r="O343" s="49"/>
      <c r="P343" s="49"/>
      <c r="Q343" s="49"/>
      <c r="R343" s="49"/>
      <c r="S343" s="47"/>
      <c r="T343" s="49"/>
      <c r="U343" s="49"/>
      <c r="V343" s="49"/>
      <c r="W343" s="1"/>
      <c r="X343" s="1"/>
      <c r="Y343" s="1"/>
      <c r="Z343" s="1"/>
      <c r="AA343" s="1"/>
      <c r="AB343" s="1"/>
      <c r="AC343" s="1"/>
      <c r="AD343" s="18"/>
      <c r="AE343" s="18"/>
      <c r="AF343" s="18"/>
      <c r="AG343" s="18"/>
      <c r="AH343" s="1"/>
      <c r="AI343" s="1"/>
    </row>
    <row r="344" spans="1:35" ht="20" customHeight="1" x14ac:dyDescent="0.15">
      <c r="A344" s="1"/>
      <c r="B344" s="1"/>
      <c r="C344" s="46"/>
      <c r="D344" s="1"/>
      <c r="E344" s="1"/>
      <c r="F344" s="18"/>
      <c r="G344" s="18"/>
      <c r="H344" s="18"/>
      <c r="I344" s="1"/>
      <c r="J344" s="1"/>
      <c r="K344" s="18"/>
      <c r="L344" s="49"/>
      <c r="M344" s="47"/>
      <c r="N344" s="49"/>
      <c r="O344" s="49"/>
      <c r="P344" s="49"/>
      <c r="Q344" s="49"/>
      <c r="R344" s="49"/>
      <c r="S344" s="47"/>
      <c r="T344" s="49"/>
      <c r="U344" s="49"/>
      <c r="V344" s="49"/>
      <c r="W344" s="1"/>
      <c r="X344" s="1"/>
      <c r="Y344" s="1"/>
      <c r="Z344" s="1"/>
      <c r="AA344" s="1"/>
      <c r="AB344" s="1"/>
      <c r="AC344" s="1"/>
      <c r="AD344" s="18"/>
      <c r="AE344" s="18"/>
      <c r="AF344" s="18"/>
      <c r="AG344" s="18"/>
      <c r="AH344" s="1"/>
      <c r="AI344" s="1"/>
    </row>
    <row r="345" spans="1:35" ht="20" customHeight="1" x14ac:dyDescent="0.15">
      <c r="A345" s="1"/>
      <c r="B345" s="1"/>
      <c r="C345" s="46"/>
      <c r="D345" s="1"/>
      <c r="E345" s="1"/>
      <c r="F345" s="18"/>
      <c r="G345" s="18"/>
      <c r="H345" s="18"/>
      <c r="I345" s="1"/>
      <c r="J345" s="1"/>
      <c r="K345" s="18"/>
      <c r="L345" s="49"/>
      <c r="M345" s="47"/>
      <c r="N345" s="49"/>
      <c r="O345" s="49"/>
      <c r="P345" s="49"/>
      <c r="Q345" s="49"/>
      <c r="R345" s="49"/>
      <c r="S345" s="47"/>
      <c r="T345" s="49"/>
      <c r="U345" s="49"/>
      <c r="V345" s="49"/>
      <c r="W345" s="1"/>
      <c r="X345" s="1"/>
      <c r="Y345" s="1"/>
      <c r="Z345" s="1"/>
      <c r="AA345" s="1"/>
      <c r="AB345" s="1"/>
      <c r="AC345" s="1"/>
      <c r="AD345" s="18"/>
      <c r="AE345" s="18"/>
      <c r="AF345" s="18"/>
      <c r="AG345" s="18"/>
      <c r="AH345" s="1"/>
      <c r="AI345" s="1"/>
    </row>
    <row r="346" spans="1:35" ht="20" customHeight="1" x14ac:dyDescent="0.15">
      <c r="A346" s="1"/>
      <c r="B346" s="1"/>
      <c r="C346" s="46"/>
      <c r="D346" s="1"/>
      <c r="E346" s="1"/>
      <c r="F346" s="18"/>
      <c r="G346" s="18"/>
      <c r="H346" s="18"/>
      <c r="I346" s="1"/>
      <c r="J346" s="1"/>
      <c r="K346" s="18"/>
      <c r="L346" s="49"/>
      <c r="M346" s="47"/>
      <c r="N346" s="49"/>
      <c r="O346" s="49"/>
      <c r="P346" s="49"/>
      <c r="Q346" s="49"/>
      <c r="R346" s="49"/>
      <c r="S346" s="47"/>
      <c r="T346" s="49"/>
      <c r="U346" s="49"/>
      <c r="V346" s="49"/>
      <c r="W346" s="1"/>
      <c r="X346" s="1"/>
      <c r="Y346" s="1"/>
      <c r="Z346" s="1"/>
      <c r="AA346" s="1"/>
      <c r="AB346" s="1"/>
      <c r="AC346" s="1"/>
      <c r="AD346" s="18"/>
      <c r="AE346" s="18"/>
      <c r="AF346" s="18"/>
      <c r="AG346" s="18"/>
      <c r="AH346" s="1"/>
      <c r="AI346" s="1"/>
    </row>
    <row r="347" spans="1:35" ht="20" customHeight="1" x14ac:dyDescent="0.15">
      <c r="A347" s="1"/>
      <c r="B347" s="1"/>
      <c r="C347" s="46"/>
      <c r="D347" s="1"/>
      <c r="E347" s="1"/>
      <c r="F347" s="18"/>
      <c r="G347" s="18"/>
      <c r="H347" s="18"/>
      <c r="I347" s="1"/>
      <c r="J347" s="1"/>
      <c r="K347" s="18"/>
      <c r="L347" s="49"/>
      <c r="M347" s="47"/>
      <c r="N347" s="49"/>
      <c r="O347" s="49"/>
      <c r="P347" s="49"/>
      <c r="Q347" s="49"/>
      <c r="R347" s="49"/>
      <c r="S347" s="47"/>
      <c r="T347" s="49"/>
      <c r="U347" s="49"/>
      <c r="V347" s="49"/>
      <c r="W347" s="1"/>
      <c r="X347" s="1"/>
      <c r="Y347" s="1"/>
      <c r="Z347" s="1"/>
      <c r="AA347" s="1"/>
      <c r="AB347" s="1"/>
      <c r="AC347" s="1"/>
      <c r="AD347" s="18"/>
      <c r="AE347" s="18"/>
      <c r="AF347" s="18"/>
      <c r="AG347" s="18"/>
      <c r="AH347" s="1"/>
      <c r="AI347" s="1"/>
    </row>
    <row r="348" spans="1:35" ht="20" customHeight="1" x14ac:dyDescent="0.15">
      <c r="A348" s="1"/>
      <c r="B348" s="1"/>
      <c r="C348" s="46"/>
      <c r="D348" s="1"/>
      <c r="E348" s="1"/>
      <c r="F348" s="18"/>
      <c r="G348" s="18"/>
      <c r="H348" s="18"/>
      <c r="I348" s="1"/>
      <c r="J348" s="1"/>
      <c r="K348" s="18"/>
      <c r="L348" s="49"/>
      <c r="M348" s="47"/>
      <c r="N348" s="49"/>
      <c r="O348" s="49"/>
      <c r="P348" s="49"/>
      <c r="Q348" s="49"/>
      <c r="R348" s="49"/>
      <c r="S348" s="47"/>
      <c r="T348" s="49"/>
      <c r="U348" s="49"/>
      <c r="V348" s="49"/>
      <c r="W348" s="1"/>
      <c r="X348" s="1"/>
      <c r="Y348" s="1"/>
      <c r="Z348" s="1"/>
      <c r="AA348" s="1"/>
      <c r="AB348" s="1"/>
      <c r="AC348" s="1"/>
      <c r="AD348" s="18"/>
      <c r="AE348" s="18"/>
      <c r="AF348" s="18"/>
      <c r="AG348" s="18"/>
      <c r="AH348" s="1"/>
      <c r="AI348" s="1"/>
    </row>
    <row r="349" spans="1:35" ht="20" customHeight="1" x14ac:dyDescent="0.15">
      <c r="A349" s="1"/>
      <c r="B349" s="1"/>
      <c r="C349" s="46"/>
      <c r="D349" s="1"/>
      <c r="E349" s="1"/>
      <c r="F349" s="18"/>
      <c r="G349" s="18"/>
      <c r="H349" s="18"/>
      <c r="I349" s="1"/>
      <c r="J349" s="1"/>
      <c r="K349" s="18"/>
      <c r="L349" s="49"/>
      <c r="M349" s="47"/>
      <c r="N349" s="49"/>
      <c r="O349" s="49"/>
      <c r="P349" s="49"/>
      <c r="Q349" s="49"/>
      <c r="R349" s="49"/>
      <c r="S349" s="47"/>
      <c r="T349" s="49"/>
      <c r="U349" s="49"/>
      <c r="V349" s="49"/>
      <c r="W349" s="1"/>
      <c r="X349" s="1"/>
      <c r="Y349" s="1"/>
      <c r="Z349" s="1"/>
      <c r="AA349" s="1"/>
      <c r="AB349" s="1"/>
      <c r="AC349" s="1"/>
      <c r="AD349" s="18"/>
      <c r="AE349" s="18"/>
      <c r="AF349" s="18"/>
      <c r="AG349" s="18"/>
      <c r="AH349" s="1"/>
      <c r="AI349" s="1"/>
    </row>
    <row r="350" spans="1:35" ht="20" customHeight="1" x14ac:dyDescent="0.15">
      <c r="A350" s="1"/>
      <c r="B350" s="1"/>
      <c r="C350" s="46"/>
      <c r="D350" s="1"/>
      <c r="E350" s="1"/>
      <c r="F350" s="18"/>
      <c r="G350" s="18"/>
      <c r="H350" s="18"/>
      <c r="I350" s="1"/>
      <c r="J350" s="1"/>
      <c r="K350" s="18"/>
      <c r="L350" s="49"/>
      <c r="M350" s="47"/>
      <c r="N350" s="49"/>
      <c r="O350" s="49"/>
      <c r="P350" s="49"/>
      <c r="Q350" s="49"/>
      <c r="R350" s="49"/>
      <c r="S350" s="47"/>
      <c r="T350" s="49"/>
      <c r="U350" s="49"/>
      <c r="V350" s="49"/>
      <c r="W350" s="1"/>
      <c r="X350" s="1"/>
      <c r="Y350" s="1"/>
      <c r="Z350" s="1"/>
      <c r="AA350" s="1"/>
      <c r="AB350" s="1"/>
      <c r="AC350" s="1"/>
      <c r="AD350" s="18"/>
      <c r="AE350" s="18"/>
      <c r="AF350" s="18"/>
      <c r="AG350" s="18"/>
      <c r="AH350" s="1"/>
      <c r="AI350" s="1"/>
    </row>
    <row r="351" spans="1:35" ht="20" customHeight="1" x14ac:dyDescent="0.15">
      <c r="A351" s="1"/>
      <c r="B351" s="1"/>
      <c r="C351" s="46"/>
      <c r="D351" s="1"/>
      <c r="E351" s="1"/>
      <c r="F351" s="18"/>
      <c r="G351" s="18"/>
      <c r="H351" s="18"/>
      <c r="I351" s="1"/>
      <c r="J351" s="1"/>
      <c r="K351" s="18"/>
      <c r="L351" s="49"/>
      <c r="M351" s="47"/>
      <c r="N351" s="49"/>
      <c r="O351" s="49"/>
      <c r="P351" s="49"/>
      <c r="Q351" s="49"/>
      <c r="R351" s="49"/>
      <c r="S351" s="47"/>
      <c r="T351" s="49"/>
      <c r="U351" s="49"/>
      <c r="V351" s="49"/>
      <c r="W351" s="1"/>
      <c r="X351" s="1"/>
      <c r="Y351" s="1"/>
      <c r="Z351" s="1"/>
      <c r="AA351" s="1"/>
      <c r="AB351" s="1"/>
      <c r="AC351" s="1"/>
      <c r="AD351" s="18"/>
      <c r="AE351" s="18"/>
      <c r="AF351" s="18"/>
      <c r="AG351" s="18"/>
      <c r="AH351" s="1"/>
      <c r="AI351" s="1"/>
    </row>
    <row r="352" spans="1:35" ht="20" customHeight="1" x14ac:dyDescent="0.15">
      <c r="A352" s="1"/>
      <c r="B352" s="1"/>
      <c r="C352" s="46"/>
      <c r="D352" s="1"/>
      <c r="E352" s="1"/>
      <c r="F352" s="18"/>
      <c r="G352" s="18"/>
      <c r="H352" s="18"/>
      <c r="I352" s="1"/>
      <c r="J352" s="1"/>
      <c r="K352" s="18"/>
      <c r="L352" s="49"/>
      <c r="M352" s="47"/>
      <c r="N352" s="49"/>
      <c r="O352" s="49"/>
      <c r="P352" s="49"/>
      <c r="Q352" s="49"/>
      <c r="R352" s="49"/>
      <c r="S352" s="47"/>
      <c r="T352" s="49"/>
      <c r="U352" s="49"/>
      <c r="V352" s="49"/>
      <c r="W352" s="1"/>
      <c r="X352" s="1"/>
      <c r="Y352" s="1"/>
      <c r="Z352" s="1"/>
      <c r="AA352" s="1"/>
      <c r="AB352" s="1"/>
      <c r="AC352" s="1"/>
      <c r="AD352" s="18"/>
      <c r="AE352" s="18"/>
      <c r="AF352" s="18"/>
      <c r="AG352" s="18"/>
      <c r="AH352" s="1"/>
      <c r="AI352" s="1"/>
    </row>
    <row r="353" spans="1:35" ht="20" customHeight="1" x14ac:dyDescent="0.15">
      <c r="A353" s="1"/>
      <c r="B353" s="1"/>
      <c r="C353" s="46"/>
      <c r="D353" s="1"/>
      <c r="E353" s="1"/>
      <c r="F353" s="18"/>
      <c r="G353" s="18"/>
      <c r="H353" s="18"/>
      <c r="I353" s="1"/>
      <c r="J353" s="1"/>
      <c r="K353" s="18"/>
      <c r="L353" s="49"/>
      <c r="M353" s="47"/>
      <c r="N353" s="49"/>
      <c r="O353" s="49"/>
      <c r="P353" s="49"/>
      <c r="Q353" s="49"/>
      <c r="R353" s="49"/>
      <c r="S353" s="47"/>
      <c r="T353" s="49"/>
      <c r="U353" s="49"/>
      <c r="V353" s="49"/>
      <c r="W353" s="1"/>
      <c r="X353" s="1"/>
      <c r="Y353" s="1"/>
      <c r="Z353" s="1"/>
      <c r="AA353" s="1"/>
      <c r="AB353" s="1"/>
      <c r="AC353" s="1"/>
      <c r="AD353" s="18"/>
      <c r="AE353" s="18"/>
      <c r="AF353" s="18"/>
      <c r="AG353" s="18"/>
      <c r="AH353" s="1"/>
      <c r="AI353" s="1"/>
    </row>
    <row r="354" spans="1:35" ht="20" customHeight="1" x14ac:dyDescent="0.15">
      <c r="A354" s="1"/>
      <c r="B354" s="1"/>
      <c r="C354" s="46"/>
      <c r="D354" s="1"/>
      <c r="E354" s="1"/>
      <c r="F354" s="18"/>
      <c r="G354" s="18"/>
      <c r="H354" s="18"/>
      <c r="I354" s="1"/>
      <c r="J354" s="1"/>
      <c r="K354" s="18"/>
      <c r="L354" s="49"/>
      <c r="M354" s="47"/>
      <c r="N354" s="49"/>
      <c r="O354" s="49"/>
      <c r="P354" s="49"/>
      <c r="Q354" s="49"/>
      <c r="R354" s="49"/>
      <c r="S354" s="47"/>
      <c r="T354" s="49"/>
      <c r="U354" s="49"/>
      <c r="V354" s="49"/>
      <c r="W354" s="1"/>
      <c r="X354" s="1"/>
      <c r="Y354" s="1"/>
      <c r="Z354" s="1"/>
      <c r="AA354" s="1"/>
      <c r="AB354" s="1"/>
      <c r="AC354" s="1"/>
      <c r="AD354" s="18"/>
      <c r="AE354" s="18"/>
      <c r="AF354" s="18"/>
      <c r="AG354" s="18"/>
      <c r="AH354" s="1"/>
      <c r="AI354" s="1"/>
    </row>
    <row r="355" spans="1:35" ht="20" customHeight="1" x14ac:dyDescent="0.15">
      <c r="A355" s="1"/>
      <c r="B355" s="1"/>
      <c r="C355" s="46"/>
      <c r="D355" s="1"/>
      <c r="E355" s="1"/>
      <c r="F355" s="18"/>
      <c r="G355" s="18"/>
      <c r="H355" s="18"/>
      <c r="I355" s="1"/>
      <c r="J355" s="1"/>
      <c r="K355" s="18"/>
      <c r="L355" s="49"/>
      <c r="M355" s="47"/>
      <c r="N355" s="49"/>
      <c r="O355" s="49"/>
      <c r="P355" s="49"/>
      <c r="Q355" s="49"/>
      <c r="R355" s="49"/>
      <c r="S355" s="47"/>
      <c r="T355" s="49"/>
      <c r="U355" s="49"/>
      <c r="V355" s="49"/>
      <c r="W355" s="1"/>
      <c r="X355" s="1"/>
      <c r="Y355" s="1"/>
      <c r="Z355" s="1"/>
      <c r="AA355" s="1"/>
      <c r="AB355" s="1"/>
      <c r="AC355" s="1"/>
      <c r="AD355" s="18"/>
      <c r="AE355" s="18"/>
      <c r="AF355" s="18"/>
      <c r="AG355" s="18"/>
      <c r="AH355" s="1"/>
      <c r="AI355" s="1"/>
    </row>
    <row r="356" spans="1:35" ht="20" customHeight="1" x14ac:dyDescent="0.15">
      <c r="A356" s="1"/>
      <c r="B356" s="1"/>
      <c r="C356" s="46"/>
      <c r="D356" s="1"/>
      <c r="E356" s="1"/>
      <c r="F356" s="18"/>
      <c r="G356" s="18"/>
      <c r="H356" s="18"/>
      <c r="I356" s="1"/>
      <c r="J356" s="1"/>
      <c r="K356" s="18"/>
      <c r="L356" s="49"/>
      <c r="M356" s="47"/>
      <c r="N356" s="49"/>
      <c r="O356" s="49"/>
      <c r="P356" s="49"/>
      <c r="Q356" s="49"/>
      <c r="R356" s="49"/>
      <c r="S356" s="47"/>
      <c r="T356" s="49"/>
      <c r="U356" s="49"/>
      <c r="V356" s="49"/>
      <c r="W356" s="1"/>
      <c r="X356" s="1"/>
      <c r="Y356" s="1"/>
      <c r="Z356" s="1"/>
      <c r="AA356" s="1"/>
      <c r="AB356" s="1"/>
      <c r="AC356" s="1"/>
      <c r="AD356" s="18"/>
      <c r="AE356" s="18"/>
      <c r="AF356" s="18"/>
      <c r="AG356" s="18"/>
      <c r="AH356" s="1"/>
      <c r="AI356" s="1"/>
    </row>
    <row r="357" spans="1:35" ht="20" customHeight="1" x14ac:dyDescent="0.15">
      <c r="A357" s="1"/>
      <c r="B357" s="1"/>
      <c r="C357" s="46"/>
      <c r="D357" s="1"/>
      <c r="E357" s="1"/>
      <c r="F357" s="18"/>
      <c r="G357" s="18"/>
      <c r="H357" s="18"/>
      <c r="I357" s="1"/>
      <c r="J357" s="1"/>
      <c r="K357" s="18"/>
      <c r="L357" s="49"/>
      <c r="M357" s="47"/>
      <c r="N357" s="49"/>
      <c r="O357" s="49"/>
      <c r="P357" s="49"/>
      <c r="Q357" s="49"/>
      <c r="R357" s="49"/>
      <c r="S357" s="47"/>
      <c r="T357" s="49"/>
      <c r="U357" s="49"/>
      <c r="V357" s="49"/>
      <c r="W357" s="1"/>
      <c r="X357" s="1"/>
      <c r="Y357" s="1"/>
      <c r="Z357" s="1"/>
      <c r="AA357" s="1"/>
      <c r="AB357" s="1"/>
      <c r="AC357" s="1"/>
      <c r="AD357" s="18"/>
      <c r="AE357" s="18"/>
      <c r="AF357" s="18"/>
      <c r="AG357" s="18"/>
      <c r="AH357" s="1"/>
      <c r="AI357" s="1"/>
    </row>
    <row r="358" spans="1:35" ht="20" customHeight="1" x14ac:dyDescent="0.15">
      <c r="A358" s="1"/>
      <c r="B358" s="1"/>
      <c r="C358" s="46"/>
      <c r="D358" s="1"/>
      <c r="E358" s="1"/>
      <c r="F358" s="18"/>
      <c r="G358" s="18"/>
      <c r="H358" s="18"/>
      <c r="I358" s="1"/>
      <c r="J358" s="1"/>
      <c r="K358" s="18"/>
      <c r="L358" s="49"/>
      <c r="M358" s="47"/>
      <c r="N358" s="49"/>
      <c r="O358" s="49"/>
      <c r="P358" s="49"/>
      <c r="Q358" s="49"/>
      <c r="R358" s="49"/>
      <c r="S358" s="47"/>
      <c r="T358" s="49"/>
      <c r="U358" s="49"/>
      <c r="V358" s="49"/>
      <c r="W358" s="1"/>
      <c r="X358" s="1"/>
      <c r="Y358" s="1"/>
      <c r="Z358" s="1"/>
      <c r="AA358" s="1"/>
      <c r="AB358" s="1"/>
      <c r="AC358" s="1"/>
      <c r="AD358" s="18"/>
      <c r="AE358" s="18"/>
      <c r="AF358" s="18"/>
      <c r="AG358" s="18"/>
      <c r="AH358" s="1"/>
      <c r="AI358" s="1"/>
    </row>
    <row r="359" spans="1:35" ht="20" customHeight="1" x14ac:dyDescent="0.15">
      <c r="A359" s="1"/>
      <c r="B359" s="1"/>
      <c r="C359" s="46"/>
      <c r="D359" s="1"/>
      <c r="E359" s="1"/>
      <c r="F359" s="18"/>
      <c r="G359" s="18"/>
      <c r="H359" s="18"/>
      <c r="I359" s="1"/>
      <c r="J359" s="1"/>
      <c r="K359" s="18"/>
      <c r="L359" s="49"/>
      <c r="M359" s="47"/>
      <c r="N359" s="49"/>
      <c r="O359" s="49"/>
      <c r="P359" s="49"/>
      <c r="Q359" s="49"/>
      <c r="R359" s="49"/>
      <c r="S359" s="47"/>
      <c r="T359" s="49"/>
      <c r="U359" s="49"/>
      <c r="V359" s="49"/>
      <c r="W359" s="1"/>
      <c r="X359" s="1"/>
      <c r="Y359" s="1"/>
      <c r="Z359" s="1"/>
      <c r="AA359" s="1"/>
      <c r="AB359" s="1"/>
      <c r="AC359" s="1"/>
      <c r="AD359" s="18"/>
      <c r="AE359" s="18"/>
      <c r="AF359" s="18"/>
      <c r="AG359" s="18"/>
      <c r="AH359" s="1"/>
      <c r="AI359" s="1"/>
    </row>
    <row r="360" spans="1:35" ht="20" customHeight="1" x14ac:dyDescent="0.15">
      <c r="A360" s="1"/>
      <c r="B360" s="1"/>
      <c r="C360" s="46"/>
      <c r="D360" s="1"/>
      <c r="E360" s="1"/>
      <c r="F360" s="18"/>
      <c r="G360" s="18"/>
      <c r="H360" s="18"/>
      <c r="I360" s="1"/>
      <c r="J360" s="1"/>
      <c r="K360" s="18"/>
      <c r="L360" s="49"/>
      <c r="M360" s="47"/>
      <c r="N360" s="49"/>
      <c r="O360" s="49"/>
      <c r="P360" s="49"/>
      <c r="Q360" s="49"/>
      <c r="R360" s="49"/>
      <c r="S360" s="47"/>
      <c r="T360" s="49"/>
      <c r="U360" s="49"/>
      <c r="V360" s="49"/>
      <c r="W360" s="1"/>
      <c r="X360" s="1"/>
      <c r="Y360" s="1"/>
      <c r="Z360" s="1"/>
      <c r="AA360" s="1"/>
      <c r="AB360" s="1"/>
      <c r="AC360" s="1"/>
      <c r="AD360" s="18"/>
      <c r="AE360" s="18"/>
      <c r="AF360" s="18"/>
      <c r="AG360" s="18"/>
      <c r="AH360" s="1"/>
      <c r="AI360" s="1"/>
    </row>
    <row r="361" spans="1:35" ht="20" customHeight="1" x14ac:dyDescent="0.15">
      <c r="A361" s="1"/>
      <c r="B361" s="1"/>
      <c r="C361" s="46"/>
      <c r="D361" s="1"/>
      <c r="E361" s="1"/>
      <c r="F361" s="18"/>
      <c r="G361" s="18"/>
      <c r="H361" s="18"/>
      <c r="I361" s="1"/>
      <c r="J361" s="1"/>
      <c r="K361" s="18"/>
      <c r="L361" s="49"/>
      <c r="M361" s="47"/>
      <c r="N361" s="49"/>
      <c r="O361" s="49"/>
      <c r="P361" s="49"/>
      <c r="Q361" s="49"/>
      <c r="R361" s="49"/>
      <c r="S361" s="47"/>
      <c r="T361" s="49"/>
      <c r="U361" s="49"/>
      <c r="V361" s="49"/>
      <c r="W361" s="1"/>
      <c r="X361" s="1"/>
      <c r="Y361" s="1"/>
      <c r="Z361" s="1"/>
      <c r="AA361" s="1"/>
      <c r="AB361" s="1"/>
      <c r="AC361" s="1"/>
      <c r="AD361" s="18"/>
      <c r="AE361" s="18"/>
      <c r="AF361" s="18"/>
      <c r="AG361" s="18"/>
      <c r="AH361" s="1"/>
      <c r="AI361" s="1"/>
    </row>
    <row r="362" spans="1:35" ht="20" customHeight="1" x14ac:dyDescent="0.15">
      <c r="A362" s="1"/>
      <c r="B362" s="1"/>
      <c r="C362" s="46"/>
      <c r="D362" s="1"/>
      <c r="E362" s="1"/>
      <c r="F362" s="18"/>
      <c r="G362" s="18"/>
      <c r="H362" s="18"/>
      <c r="I362" s="1"/>
      <c r="J362" s="1"/>
      <c r="K362" s="18"/>
      <c r="L362" s="49"/>
      <c r="M362" s="47"/>
      <c r="N362" s="49"/>
      <c r="O362" s="49"/>
      <c r="P362" s="49"/>
      <c r="Q362" s="49"/>
      <c r="R362" s="49"/>
      <c r="S362" s="47"/>
      <c r="T362" s="49"/>
      <c r="U362" s="49"/>
      <c r="V362" s="49"/>
      <c r="W362" s="1"/>
      <c r="X362" s="1"/>
      <c r="Y362" s="1"/>
      <c r="Z362" s="1"/>
      <c r="AA362" s="1"/>
      <c r="AB362" s="1"/>
      <c r="AC362" s="1"/>
      <c r="AD362" s="18"/>
      <c r="AE362" s="18"/>
      <c r="AF362" s="18"/>
      <c r="AG362" s="18"/>
      <c r="AH362" s="1"/>
      <c r="AI362" s="1"/>
    </row>
    <row r="363" spans="1:35" ht="20" customHeight="1" x14ac:dyDescent="0.15">
      <c r="A363" s="1"/>
      <c r="B363" s="1"/>
      <c r="C363" s="46"/>
      <c r="D363" s="1"/>
      <c r="E363" s="1"/>
      <c r="F363" s="18"/>
      <c r="G363" s="18"/>
      <c r="H363" s="18"/>
      <c r="I363" s="1"/>
      <c r="J363" s="1"/>
      <c r="K363" s="18"/>
      <c r="L363" s="49"/>
      <c r="M363" s="47"/>
      <c r="N363" s="49"/>
      <c r="O363" s="49"/>
      <c r="P363" s="49"/>
      <c r="Q363" s="49"/>
      <c r="R363" s="49"/>
      <c r="S363" s="47"/>
      <c r="T363" s="49"/>
      <c r="U363" s="49"/>
      <c r="V363" s="49"/>
      <c r="W363" s="1"/>
      <c r="X363" s="1"/>
      <c r="Y363" s="1"/>
      <c r="Z363" s="1"/>
      <c r="AA363" s="1"/>
      <c r="AB363" s="1"/>
      <c r="AC363" s="1"/>
      <c r="AD363" s="18"/>
      <c r="AE363" s="18"/>
      <c r="AF363" s="18"/>
      <c r="AG363" s="18"/>
      <c r="AH363" s="1"/>
      <c r="AI363" s="1"/>
    </row>
    <row r="364" spans="1:35" ht="20" customHeight="1" x14ac:dyDescent="0.15">
      <c r="A364" s="1"/>
      <c r="B364" s="1"/>
      <c r="C364" s="46"/>
      <c r="D364" s="1"/>
      <c r="E364" s="1"/>
      <c r="F364" s="18"/>
      <c r="G364" s="18"/>
      <c r="H364" s="18"/>
      <c r="I364" s="1"/>
      <c r="J364" s="1"/>
      <c r="K364" s="18"/>
      <c r="L364" s="49"/>
      <c r="M364" s="47"/>
      <c r="N364" s="49"/>
      <c r="O364" s="49"/>
      <c r="P364" s="49"/>
      <c r="Q364" s="49"/>
      <c r="R364" s="49"/>
      <c r="S364" s="47"/>
      <c r="T364" s="49"/>
      <c r="U364" s="49"/>
      <c r="V364" s="49"/>
      <c r="W364" s="1"/>
      <c r="X364" s="1"/>
      <c r="Y364" s="1"/>
      <c r="Z364" s="1"/>
      <c r="AA364" s="1"/>
      <c r="AB364" s="1"/>
      <c r="AC364" s="1"/>
      <c r="AD364" s="18"/>
      <c r="AE364" s="18"/>
      <c r="AF364" s="18"/>
      <c r="AG364" s="18"/>
      <c r="AH364" s="1"/>
      <c r="AI364" s="1"/>
    </row>
    <row r="365" spans="1:35" ht="20" customHeight="1" x14ac:dyDescent="0.15">
      <c r="A365" s="1"/>
      <c r="B365" s="1"/>
      <c r="C365" s="46"/>
      <c r="D365" s="1"/>
      <c r="E365" s="1"/>
      <c r="F365" s="18"/>
      <c r="G365" s="18"/>
      <c r="H365" s="18"/>
      <c r="I365" s="1"/>
      <c r="J365" s="1"/>
      <c r="K365" s="18"/>
      <c r="L365" s="49"/>
      <c r="M365" s="47"/>
      <c r="N365" s="49"/>
      <c r="O365" s="49"/>
      <c r="P365" s="49"/>
      <c r="Q365" s="49"/>
      <c r="R365" s="49"/>
      <c r="S365" s="47"/>
      <c r="T365" s="49"/>
      <c r="U365" s="49"/>
      <c r="V365" s="49"/>
      <c r="W365" s="1"/>
      <c r="X365" s="1"/>
      <c r="Y365" s="1"/>
      <c r="Z365" s="1"/>
      <c r="AA365" s="1"/>
      <c r="AB365" s="1"/>
      <c r="AC365" s="1"/>
      <c r="AD365" s="18"/>
      <c r="AE365" s="18"/>
      <c r="AF365" s="18"/>
      <c r="AG365" s="18"/>
      <c r="AH365" s="1"/>
      <c r="AI365" s="1"/>
    </row>
    <row r="366" spans="1:35" ht="20" customHeight="1" x14ac:dyDescent="0.15">
      <c r="A366" s="1"/>
      <c r="B366" s="1"/>
      <c r="C366" s="46"/>
      <c r="D366" s="1"/>
      <c r="E366" s="1"/>
      <c r="F366" s="18"/>
      <c r="G366" s="18"/>
      <c r="H366" s="18"/>
      <c r="I366" s="1"/>
      <c r="J366" s="1"/>
      <c r="K366" s="18"/>
      <c r="L366" s="49"/>
      <c r="M366" s="47"/>
      <c r="N366" s="49"/>
      <c r="O366" s="49"/>
      <c r="P366" s="49"/>
      <c r="Q366" s="49"/>
      <c r="R366" s="49"/>
      <c r="S366" s="47"/>
      <c r="T366" s="49"/>
      <c r="U366" s="49"/>
      <c r="V366" s="49"/>
      <c r="W366" s="1"/>
      <c r="X366" s="1"/>
      <c r="Y366" s="1"/>
      <c r="Z366" s="1"/>
      <c r="AA366" s="1"/>
      <c r="AB366" s="1"/>
      <c r="AC366" s="1"/>
      <c r="AD366" s="18"/>
      <c r="AE366" s="18"/>
      <c r="AF366" s="18"/>
      <c r="AG366" s="18"/>
      <c r="AH366" s="1"/>
      <c r="AI366" s="1"/>
    </row>
    <row r="367" spans="1:35" ht="20" customHeight="1" x14ac:dyDescent="0.15">
      <c r="A367" s="1"/>
      <c r="B367" s="1"/>
      <c r="C367" s="46"/>
      <c r="D367" s="1"/>
      <c r="E367" s="1"/>
      <c r="F367" s="18"/>
      <c r="G367" s="18"/>
      <c r="H367" s="18"/>
      <c r="I367" s="1"/>
      <c r="J367" s="1"/>
      <c r="K367" s="18"/>
      <c r="L367" s="49"/>
      <c r="M367" s="47"/>
      <c r="N367" s="49"/>
      <c r="O367" s="49"/>
      <c r="P367" s="49"/>
      <c r="Q367" s="49"/>
      <c r="R367" s="49"/>
      <c r="S367" s="47"/>
      <c r="T367" s="49"/>
      <c r="U367" s="49"/>
      <c r="V367" s="49"/>
      <c r="W367" s="1"/>
      <c r="X367" s="1"/>
      <c r="Y367" s="1"/>
      <c r="Z367" s="1"/>
      <c r="AA367" s="1"/>
      <c r="AB367" s="1"/>
      <c r="AC367" s="1"/>
      <c r="AD367" s="18"/>
      <c r="AE367" s="18"/>
      <c r="AF367" s="18"/>
      <c r="AG367" s="18"/>
      <c r="AH367" s="1"/>
      <c r="AI367" s="1"/>
    </row>
    <row r="368" spans="1:35" ht="20" customHeight="1" x14ac:dyDescent="0.15">
      <c r="A368" s="1"/>
      <c r="B368" s="1"/>
      <c r="C368" s="46"/>
      <c r="D368" s="1"/>
      <c r="E368" s="1"/>
      <c r="F368" s="18"/>
      <c r="G368" s="18"/>
      <c r="H368" s="18"/>
      <c r="I368" s="1"/>
      <c r="J368" s="1"/>
      <c r="K368" s="18"/>
      <c r="L368" s="49"/>
      <c r="M368" s="47"/>
      <c r="N368" s="49"/>
      <c r="O368" s="49"/>
      <c r="P368" s="49"/>
      <c r="Q368" s="49"/>
      <c r="R368" s="49"/>
      <c r="S368" s="47"/>
      <c r="T368" s="49"/>
      <c r="U368" s="49"/>
      <c r="V368" s="49"/>
      <c r="W368" s="1"/>
      <c r="X368" s="1"/>
      <c r="Y368" s="1"/>
      <c r="Z368" s="1"/>
      <c r="AA368" s="1"/>
      <c r="AB368" s="1"/>
      <c r="AC368" s="1"/>
      <c r="AD368" s="18"/>
      <c r="AE368" s="18"/>
      <c r="AF368" s="18"/>
      <c r="AG368" s="18"/>
      <c r="AH368" s="1"/>
      <c r="AI368" s="1"/>
    </row>
    <row r="369" spans="1:35" ht="20" customHeight="1" x14ac:dyDescent="0.15">
      <c r="A369" s="1"/>
      <c r="B369" s="1"/>
      <c r="C369" s="46"/>
      <c r="D369" s="1"/>
      <c r="E369" s="1"/>
      <c r="F369" s="18"/>
      <c r="G369" s="18"/>
      <c r="H369" s="18"/>
      <c r="I369" s="1"/>
      <c r="J369" s="1"/>
      <c r="K369" s="18"/>
      <c r="L369" s="49"/>
      <c r="M369" s="47"/>
      <c r="N369" s="49"/>
      <c r="O369" s="49"/>
      <c r="P369" s="49"/>
      <c r="Q369" s="49"/>
      <c r="R369" s="49"/>
      <c r="S369" s="47"/>
      <c r="T369" s="49"/>
      <c r="U369" s="49"/>
      <c r="V369" s="49"/>
      <c r="W369" s="1"/>
      <c r="X369" s="1"/>
      <c r="Y369" s="1"/>
      <c r="Z369" s="1"/>
      <c r="AA369" s="1"/>
      <c r="AB369" s="1"/>
      <c r="AC369" s="1"/>
      <c r="AD369" s="18"/>
      <c r="AE369" s="18"/>
      <c r="AF369" s="18"/>
      <c r="AG369" s="18"/>
      <c r="AH369" s="1"/>
      <c r="AI369" s="1"/>
    </row>
    <row r="370" spans="1:35" ht="20" customHeight="1" x14ac:dyDescent="0.15">
      <c r="A370" s="1"/>
      <c r="B370" s="1"/>
      <c r="C370" s="46"/>
      <c r="D370" s="1"/>
      <c r="E370" s="1"/>
      <c r="F370" s="18"/>
      <c r="G370" s="18"/>
      <c r="H370" s="18"/>
      <c r="I370" s="1"/>
      <c r="J370" s="1"/>
      <c r="K370" s="18"/>
      <c r="L370" s="49"/>
      <c r="M370" s="47"/>
      <c r="N370" s="49"/>
      <c r="O370" s="49"/>
      <c r="P370" s="49"/>
      <c r="Q370" s="49"/>
      <c r="R370" s="49"/>
      <c r="S370" s="47"/>
      <c r="T370" s="49"/>
      <c r="U370" s="49"/>
      <c r="V370" s="49"/>
      <c r="W370" s="1"/>
      <c r="X370" s="1"/>
      <c r="Y370" s="1"/>
      <c r="Z370" s="1"/>
      <c r="AA370" s="1"/>
      <c r="AB370" s="1"/>
      <c r="AC370" s="1"/>
      <c r="AD370" s="18"/>
      <c r="AE370" s="18"/>
      <c r="AF370" s="18"/>
      <c r="AG370" s="18"/>
      <c r="AH370" s="1"/>
      <c r="AI370" s="1"/>
    </row>
    <row r="371" spans="1:35" ht="20" customHeight="1" x14ac:dyDescent="0.15">
      <c r="A371" s="1"/>
      <c r="B371" s="1"/>
      <c r="C371" s="46"/>
      <c r="D371" s="1"/>
      <c r="E371" s="1"/>
      <c r="F371" s="18"/>
      <c r="G371" s="18"/>
      <c r="H371" s="18"/>
      <c r="I371" s="1"/>
      <c r="J371" s="1"/>
      <c r="K371" s="18"/>
      <c r="L371" s="49"/>
      <c r="M371" s="47"/>
      <c r="N371" s="49"/>
      <c r="O371" s="49"/>
      <c r="P371" s="49"/>
      <c r="Q371" s="49"/>
      <c r="R371" s="49"/>
      <c r="S371" s="47"/>
      <c r="T371" s="49"/>
      <c r="U371" s="49"/>
      <c r="V371" s="49"/>
      <c r="W371" s="1"/>
      <c r="X371" s="1"/>
      <c r="Y371" s="1"/>
      <c r="Z371" s="1"/>
      <c r="AA371" s="1"/>
      <c r="AB371" s="1"/>
      <c r="AC371" s="1"/>
      <c r="AD371" s="18"/>
      <c r="AE371" s="18"/>
      <c r="AF371" s="18"/>
      <c r="AG371" s="18"/>
      <c r="AH371" s="1"/>
      <c r="AI371" s="1"/>
    </row>
    <row r="372" spans="1:35" ht="20" customHeight="1" x14ac:dyDescent="0.15">
      <c r="A372" s="1"/>
      <c r="B372" s="1"/>
      <c r="C372" s="46"/>
      <c r="D372" s="1"/>
      <c r="E372" s="1"/>
      <c r="F372" s="18"/>
      <c r="G372" s="18"/>
      <c r="H372" s="18"/>
      <c r="I372" s="1"/>
      <c r="J372" s="1"/>
      <c r="K372" s="18"/>
      <c r="L372" s="49"/>
      <c r="M372" s="47"/>
      <c r="N372" s="49"/>
      <c r="O372" s="49"/>
      <c r="P372" s="49"/>
      <c r="Q372" s="49"/>
      <c r="R372" s="49"/>
      <c r="S372" s="47"/>
      <c r="T372" s="49"/>
      <c r="U372" s="49"/>
      <c r="V372" s="49"/>
      <c r="W372" s="1"/>
      <c r="X372" s="1"/>
      <c r="Y372" s="1"/>
      <c r="Z372" s="1"/>
      <c r="AA372" s="1"/>
      <c r="AB372" s="1"/>
      <c r="AC372" s="1"/>
      <c r="AD372" s="18"/>
      <c r="AE372" s="18"/>
      <c r="AF372" s="18"/>
      <c r="AG372" s="18"/>
      <c r="AH372" s="1"/>
      <c r="AI372" s="1"/>
    </row>
    <row r="373" spans="1:35" ht="20" customHeight="1" x14ac:dyDescent="0.15">
      <c r="A373" s="1"/>
      <c r="B373" s="1"/>
      <c r="C373" s="46"/>
      <c r="D373" s="1"/>
      <c r="E373" s="1"/>
      <c r="F373" s="18"/>
      <c r="G373" s="18"/>
      <c r="H373" s="18"/>
      <c r="I373" s="1"/>
      <c r="J373" s="1"/>
      <c r="K373" s="18"/>
      <c r="L373" s="49"/>
      <c r="M373" s="47"/>
      <c r="N373" s="49"/>
      <c r="O373" s="49"/>
      <c r="P373" s="49"/>
      <c r="Q373" s="49"/>
      <c r="R373" s="49"/>
      <c r="S373" s="47"/>
      <c r="T373" s="49"/>
      <c r="U373" s="49"/>
      <c r="V373" s="49"/>
      <c r="W373" s="1"/>
      <c r="X373" s="1"/>
      <c r="Y373" s="1"/>
      <c r="Z373" s="1"/>
      <c r="AA373" s="1"/>
      <c r="AB373" s="1"/>
      <c r="AC373" s="1"/>
      <c r="AD373" s="18"/>
      <c r="AE373" s="18"/>
      <c r="AF373" s="18"/>
      <c r="AG373" s="18"/>
      <c r="AH373" s="1"/>
      <c r="AI373" s="1"/>
    </row>
    <row r="374" spans="1:35" ht="20" customHeight="1" x14ac:dyDescent="0.15">
      <c r="A374" s="1"/>
      <c r="B374" s="1"/>
      <c r="C374" s="46"/>
      <c r="D374" s="1"/>
      <c r="E374" s="1"/>
      <c r="F374" s="18"/>
      <c r="G374" s="18"/>
      <c r="H374" s="18"/>
      <c r="I374" s="1"/>
      <c r="J374" s="1"/>
      <c r="K374" s="18"/>
      <c r="L374" s="49"/>
      <c r="M374" s="47"/>
      <c r="N374" s="49"/>
      <c r="O374" s="49"/>
      <c r="P374" s="49"/>
      <c r="Q374" s="49"/>
      <c r="R374" s="49"/>
      <c r="S374" s="47"/>
      <c r="T374" s="49"/>
      <c r="U374" s="49"/>
      <c r="V374" s="49"/>
      <c r="W374" s="1"/>
      <c r="X374" s="1"/>
      <c r="Y374" s="1"/>
      <c r="Z374" s="1"/>
      <c r="AA374" s="1"/>
      <c r="AB374" s="1"/>
      <c r="AC374" s="1"/>
      <c r="AD374" s="18"/>
      <c r="AE374" s="18"/>
      <c r="AF374" s="18"/>
      <c r="AG374" s="18"/>
      <c r="AH374" s="1"/>
      <c r="AI374" s="1"/>
    </row>
    <row r="375" spans="1:35" ht="20" customHeight="1" x14ac:dyDescent="0.15">
      <c r="A375" s="1"/>
      <c r="B375" s="1"/>
      <c r="C375" s="46"/>
      <c r="D375" s="1"/>
      <c r="E375" s="1"/>
      <c r="F375" s="18"/>
      <c r="G375" s="18"/>
      <c r="H375" s="18"/>
      <c r="I375" s="1"/>
      <c r="J375" s="1"/>
      <c r="K375" s="18"/>
      <c r="L375" s="49"/>
      <c r="M375" s="47"/>
      <c r="N375" s="49"/>
      <c r="O375" s="49"/>
      <c r="P375" s="49"/>
      <c r="Q375" s="49"/>
      <c r="R375" s="49"/>
      <c r="S375" s="47"/>
      <c r="T375" s="49"/>
      <c r="U375" s="49"/>
      <c r="V375" s="49"/>
      <c r="W375" s="1"/>
      <c r="X375" s="1"/>
      <c r="Y375" s="1"/>
      <c r="Z375" s="1"/>
      <c r="AA375" s="1"/>
      <c r="AB375" s="1"/>
      <c r="AC375" s="1"/>
      <c r="AD375" s="18"/>
      <c r="AE375" s="18"/>
      <c r="AF375" s="18"/>
      <c r="AG375" s="18"/>
      <c r="AH375" s="1"/>
      <c r="AI375" s="1"/>
    </row>
    <row r="376" spans="1:35" ht="20" customHeight="1" x14ac:dyDescent="0.15">
      <c r="A376" s="1"/>
      <c r="B376" s="1"/>
      <c r="C376" s="46"/>
      <c r="D376" s="1"/>
      <c r="E376" s="1"/>
      <c r="F376" s="18"/>
      <c r="G376" s="18"/>
      <c r="H376" s="18"/>
      <c r="I376" s="1"/>
      <c r="J376" s="1"/>
      <c r="K376" s="18"/>
      <c r="L376" s="49"/>
      <c r="M376" s="47"/>
      <c r="N376" s="49"/>
      <c r="O376" s="49"/>
      <c r="P376" s="49"/>
      <c r="Q376" s="49"/>
      <c r="R376" s="49"/>
      <c r="S376" s="47"/>
      <c r="T376" s="49"/>
      <c r="U376" s="49"/>
      <c r="V376" s="49"/>
      <c r="W376" s="1"/>
      <c r="X376" s="1"/>
      <c r="Y376" s="1"/>
      <c r="Z376" s="1"/>
      <c r="AA376" s="1"/>
      <c r="AB376" s="1"/>
      <c r="AC376" s="1"/>
      <c r="AD376" s="18"/>
      <c r="AE376" s="18"/>
      <c r="AF376" s="18"/>
      <c r="AG376" s="18"/>
      <c r="AH376" s="1"/>
      <c r="AI376" s="1"/>
    </row>
    <row r="377" spans="1:35" ht="20" customHeight="1" x14ac:dyDescent="0.15">
      <c r="A377" s="1"/>
      <c r="B377" s="1"/>
      <c r="C377" s="46"/>
      <c r="D377" s="1"/>
      <c r="E377" s="1"/>
      <c r="F377" s="18"/>
      <c r="G377" s="18"/>
      <c r="H377" s="18"/>
      <c r="I377" s="1"/>
      <c r="J377" s="1"/>
      <c r="K377" s="18"/>
      <c r="L377" s="49"/>
      <c r="M377" s="47"/>
      <c r="N377" s="49"/>
      <c r="O377" s="49"/>
      <c r="P377" s="49"/>
      <c r="Q377" s="49"/>
      <c r="R377" s="49"/>
      <c r="S377" s="47"/>
      <c r="T377" s="49"/>
      <c r="U377" s="49"/>
      <c r="V377" s="49"/>
      <c r="W377" s="1"/>
      <c r="X377" s="1"/>
      <c r="Y377" s="1"/>
      <c r="Z377" s="1"/>
      <c r="AA377" s="1"/>
      <c r="AB377" s="1"/>
      <c r="AC377" s="1"/>
      <c r="AD377" s="18"/>
      <c r="AE377" s="18"/>
      <c r="AF377" s="18"/>
      <c r="AG377" s="18"/>
      <c r="AH377" s="1"/>
      <c r="AI377" s="1"/>
    </row>
    <row r="378" spans="1:35" ht="20" customHeight="1" x14ac:dyDescent="0.15">
      <c r="A378" s="1"/>
      <c r="B378" s="1"/>
      <c r="C378" s="46"/>
      <c r="D378" s="1"/>
      <c r="E378" s="1"/>
      <c r="F378" s="18"/>
      <c r="G378" s="18"/>
      <c r="H378" s="18"/>
      <c r="I378" s="1"/>
      <c r="J378" s="1"/>
      <c r="K378" s="18"/>
      <c r="L378" s="49"/>
      <c r="M378" s="47"/>
      <c r="N378" s="49"/>
      <c r="O378" s="49"/>
      <c r="P378" s="49"/>
      <c r="Q378" s="49"/>
      <c r="R378" s="49"/>
      <c r="S378" s="47"/>
      <c r="T378" s="49"/>
      <c r="U378" s="49"/>
      <c r="V378" s="49"/>
      <c r="W378" s="1"/>
      <c r="X378" s="1"/>
      <c r="Y378" s="1"/>
      <c r="Z378" s="1"/>
      <c r="AA378" s="1"/>
      <c r="AB378" s="1"/>
      <c r="AC378" s="1"/>
      <c r="AD378" s="18"/>
      <c r="AE378" s="18"/>
      <c r="AF378" s="18"/>
      <c r="AG378" s="18"/>
      <c r="AH378" s="1"/>
      <c r="AI378" s="1"/>
    </row>
    <row r="379" spans="1:35" ht="20" customHeight="1" x14ac:dyDescent="0.15">
      <c r="A379" s="1"/>
      <c r="B379" s="1"/>
      <c r="C379" s="46"/>
      <c r="D379" s="1"/>
      <c r="E379" s="1"/>
      <c r="F379" s="18"/>
      <c r="G379" s="18"/>
      <c r="H379" s="18"/>
      <c r="I379" s="1"/>
      <c r="J379" s="1"/>
      <c r="K379" s="18"/>
      <c r="L379" s="49"/>
      <c r="M379" s="47"/>
      <c r="N379" s="49"/>
      <c r="O379" s="49"/>
      <c r="P379" s="49"/>
      <c r="Q379" s="49"/>
      <c r="R379" s="49"/>
      <c r="S379" s="47"/>
      <c r="T379" s="49"/>
      <c r="U379" s="49"/>
      <c r="V379" s="49"/>
      <c r="W379" s="1"/>
      <c r="X379" s="1"/>
      <c r="Y379" s="1"/>
      <c r="Z379" s="1"/>
      <c r="AA379" s="1"/>
      <c r="AB379" s="1"/>
      <c r="AC379" s="1"/>
      <c r="AD379" s="18"/>
      <c r="AE379" s="18"/>
      <c r="AF379" s="18"/>
      <c r="AG379" s="18"/>
      <c r="AH379" s="1"/>
      <c r="AI379" s="1"/>
    </row>
    <row r="380" spans="1:35" ht="20" customHeight="1" x14ac:dyDescent="0.15">
      <c r="A380" s="1"/>
      <c r="B380" s="1"/>
      <c r="C380" s="46"/>
      <c r="D380" s="1"/>
      <c r="E380" s="1"/>
      <c r="F380" s="18"/>
      <c r="G380" s="18"/>
      <c r="H380" s="18"/>
      <c r="I380" s="1"/>
      <c r="J380" s="1"/>
      <c r="K380" s="18"/>
      <c r="L380" s="49"/>
      <c r="M380" s="47"/>
      <c r="N380" s="49"/>
      <c r="O380" s="49"/>
      <c r="P380" s="49"/>
      <c r="Q380" s="49"/>
      <c r="R380" s="49"/>
      <c r="S380" s="47"/>
      <c r="T380" s="49"/>
      <c r="U380" s="49"/>
      <c r="V380" s="49"/>
      <c r="W380" s="1"/>
      <c r="X380" s="1"/>
      <c r="Y380" s="1"/>
      <c r="Z380" s="1"/>
      <c r="AA380" s="1"/>
      <c r="AB380" s="1"/>
      <c r="AC380" s="1"/>
      <c r="AD380" s="18"/>
      <c r="AE380" s="18"/>
      <c r="AF380" s="18"/>
      <c r="AG380" s="18"/>
      <c r="AH380" s="1"/>
      <c r="AI380" s="1"/>
    </row>
    <row r="381" spans="1:35" ht="20" customHeight="1" x14ac:dyDescent="0.15">
      <c r="A381" s="1"/>
      <c r="B381" s="1"/>
      <c r="C381" s="46"/>
      <c r="D381" s="1"/>
      <c r="E381" s="1"/>
      <c r="F381" s="18"/>
      <c r="G381" s="18"/>
      <c r="H381" s="18"/>
      <c r="I381" s="1"/>
      <c r="J381" s="1"/>
      <c r="K381" s="18"/>
      <c r="L381" s="49"/>
      <c r="M381" s="47"/>
      <c r="N381" s="49"/>
      <c r="O381" s="49"/>
      <c r="P381" s="49"/>
      <c r="Q381" s="49"/>
      <c r="R381" s="49"/>
      <c r="S381" s="47"/>
      <c r="T381" s="49"/>
      <c r="U381" s="49"/>
      <c r="V381" s="49"/>
      <c r="W381" s="1"/>
      <c r="X381" s="1"/>
      <c r="Y381" s="1"/>
      <c r="Z381" s="1"/>
      <c r="AA381" s="1"/>
      <c r="AB381" s="1"/>
      <c r="AC381" s="1"/>
      <c r="AD381" s="18"/>
      <c r="AE381" s="18"/>
      <c r="AF381" s="18"/>
      <c r="AG381" s="18"/>
      <c r="AH381" s="1"/>
      <c r="AI381" s="1"/>
    </row>
    <row r="382" spans="1:35" ht="20" customHeight="1" x14ac:dyDescent="0.15">
      <c r="A382" s="1"/>
      <c r="B382" s="1"/>
      <c r="C382" s="46"/>
      <c r="D382" s="1"/>
      <c r="E382" s="1"/>
      <c r="F382" s="18"/>
      <c r="G382" s="18"/>
      <c r="H382" s="18"/>
      <c r="I382" s="1"/>
      <c r="J382" s="1"/>
      <c r="K382" s="18"/>
      <c r="L382" s="49"/>
      <c r="M382" s="47"/>
      <c r="N382" s="49"/>
      <c r="O382" s="49"/>
      <c r="P382" s="49"/>
      <c r="Q382" s="49"/>
      <c r="R382" s="49"/>
      <c r="S382" s="47"/>
      <c r="T382" s="49"/>
      <c r="U382" s="49"/>
      <c r="V382" s="49"/>
      <c r="W382" s="1"/>
      <c r="X382" s="1"/>
      <c r="Y382" s="1"/>
      <c r="Z382" s="1"/>
      <c r="AA382" s="1"/>
      <c r="AB382" s="1"/>
      <c r="AC382" s="1"/>
      <c r="AD382" s="18"/>
      <c r="AE382" s="18"/>
      <c r="AF382" s="18"/>
      <c r="AG382" s="18"/>
      <c r="AH382" s="1"/>
      <c r="AI382" s="1"/>
    </row>
    <row r="383" spans="1:35" ht="20" customHeight="1" x14ac:dyDescent="0.15">
      <c r="A383" s="1"/>
      <c r="B383" s="1"/>
      <c r="C383" s="46"/>
      <c r="D383" s="1"/>
      <c r="E383" s="1"/>
      <c r="F383" s="18"/>
      <c r="G383" s="18"/>
      <c r="H383" s="18"/>
      <c r="I383" s="1"/>
      <c r="J383" s="1"/>
      <c r="K383" s="18"/>
      <c r="L383" s="49"/>
      <c r="M383" s="47"/>
      <c r="N383" s="49"/>
      <c r="O383" s="49"/>
      <c r="P383" s="49"/>
      <c r="Q383" s="49"/>
      <c r="R383" s="49"/>
      <c r="S383" s="47"/>
      <c r="T383" s="49"/>
      <c r="U383" s="49"/>
      <c r="V383" s="49"/>
      <c r="W383" s="1"/>
      <c r="X383" s="1"/>
      <c r="Y383" s="1"/>
      <c r="Z383" s="1"/>
      <c r="AA383" s="1"/>
      <c r="AB383" s="1"/>
      <c r="AC383" s="1"/>
      <c r="AD383" s="18"/>
      <c r="AE383" s="18"/>
      <c r="AF383" s="18"/>
      <c r="AG383" s="18"/>
      <c r="AH383" s="1"/>
      <c r="AI383" s="1"/>
    </row>
    <row r="384" spans="1:35" ht="20" customHeight="1" x14ac:dyDescent="0.15">
      <c r="A384" s="1"/>
      <c r="B384" s="1"/>
      <c r="C384" s="46"/>
      <c r="D384" s="1"/>
      <c r="E384" s="1"/>
      <c r="F384" s="18"/>
      <c r="G384" s="18"/>
      <c r="H384" s="18"/>
      <c r="I384" s="1"/>
      <c r="J384" s="1"/>
      <c r="K384" s="18"/>
      <c r="L384" s="49"/>
      <c r="M384" s="47"/>
      <c r="N384" s="49"/>
      <c r="O384" s="49"/>
      <c r="P384" s="49"/>
      <c r="Q384" s="49"/>
      <c r="R384" s="49"/>
      <c r="S384" s="47"/>
      <c r="T384" s="49"/>
      <c r="U384" s="49"/>
      <c r="V384" s="49"/>
      <c r="W384" s="1"/>
      <c r="X384" s="1"/>
      <c r="Y384" s="1"/>
      <c r="Z384" s="1"/>
      <c r="AA384" s="1"/>
      <c r="AB384" s="1"/>
      <c r="AC384" s="1"/>
      <c r="AD384" s="18"/>
      <c r="AE384" s="18"/>
      <c r="AF384" s="18"/>
      <c r="AG384" s="18"/>
      <c r="AH384" s="1"/>
      <c r="AI384" s="1"/>
    </row>
    <row r="385" spans="1:35" ht="20" customHeight="1" x14ac:dyDescent="0.15">
      <c r="A385" s="1"/>
      <c r="B385" s="1"/>
      <c r="C385" s="46"/>
      <c r="D385" s="1"/>
      <c r="E385" s="1"/>
      <c r="F385" s="18"/>
      <c r="G385" s="18"/>
      <c r="H385" s="18"/>
      <c r="I385" s="1"/>
      <c r="J385" s="1"/>
      <c r="K385" s="18"/>
      <c r="L385" s="49"/>
      <c r="M385" s="47"/>
      <c r="N385" s="49"/>
      <c r="O385" s="49"/>
      <c r="P385" s="49"/>
      <c r="Q385" s="49"/>
      <c r="R385" s="49"/>
      <c r="S385" s="47"/>
      <c r="T385" s="49"/>
      <c r="U385" s="49"/>
      <c r="V385" s="49"/>
      <c r="W385" s="1"/>
      <c r="X385" s="1"/>
      <c r="Y385" s="1"/>
      <c r="Z385" s="1"/>
      <c r="AA385" s="1"/>
      <c r="AB385" s="1"/>
      <c r="AC385" s="1"/>
      <c r="AD385" s="18"/>
      <c r="AE385" s="18"/>
      <c r="AF385" s="18"/>
      <c r="AG385" s="18"/>
      <c r="AH385" s="1"/>
      <c r="AI385" s="1"/>
    </row>
    <row r="386" spans="1:35" ht="20" customHeight="1" x14ac:dyDescent="0.15">
      <c r="A386" s="1"/>
      <c r="B386" s="1"/>
      <c r="C386" s="46"/>
      <c r="D386" s="1"/>
      <c r="E386" s="1"/>
      <c r="F386" s="18"/>
      <c r="G386" s="18"/>
      <c r="H386" s="18"/>
      <c r="I386" s="1"/>
      <c r="J386" s="1"/>
      <c r="K386" s="18"/>
      <c r="L386" s="49"/>
      <c r="M386" s="47"/>
      <c r="N386" s="49"/>
      <c r="O386" s="49"/>
      <c r="P386" s="49"/>
      <c r="Q386" s="49"/>
      <c r="R386" s="49"/>
      <c r="S386" s="47"/>
      <c r="T386" s="49"/>
      <c r="U386" s="49"/>
      <c r="V386" s="49"/>
      <c r="W386" s="1"/>
      <c r="X386" s="1"/>
      <c r="Y386" s="1"/>
      <c r="Z386" s="1"/>
      <c r="AA386" s="1"/>
      <c r="AB386" s="1"/>
      <c r="AC386" s="1"/>
      <c r="AD386" s="18"/>
      <c r="AE386" s="18"/>
      <c r="AF386" s="18"/>
      <c r="AG386" s="18"/>
      <c r="AH386" s="1"/>
      <c r="AI386" s="1"/>
    </row>
    <row r="387" spans="1:35" ht="20" customHeight="1" x14ac:dyDescent="0.15">
      <c r="A387" s="1"/>
      <c r="B387" s="1"/>
      <c r="C387" s="46"/>
      <c r="D387" s="1"/>
      <c r="E387" s="1"/>
      <c r="F387" s="18"/>
      <c r="G387" s="18"/>
      <c r="H387" s="18"/>
      <c r="I387" s="1"/>
      <c r="J387" s="1"/>
      <c r="K387" s="18"/>
      <c r="L387" s="49"/>
      <c r="M387" s="47"/>
      <c r="N387" s="49"/>
      <c r="O387" s="49"/>
      <c r="P387" s="49"/>
      <c r="Q387" s="49"/>
      <c r="R387" s="49"/>
      <c r="S387" s="47"/>
      <c r="T387" s="49"/>
      <c r="U387" s="49"/>
      <c r="V387" s="49"/>
      <c r="W387" s="1"/>
      <c r="X387" s="1"/>
      <c r="Y387" s="1"/>
      <c r="Z387" s="1"/>
      <c r="AA387" s="1"/>
      <c r="AB387" s="1"/>
      <c r="AC387" s="1"/>
      <c r="AD387" s="18"/>
      <c r="AE387" s="18"/>
      <c r="AF387" s="18"/>
      <c r="AG387" s="18"/>
      <c r="AH387" s="1"/>
      <c r="AI387" s="1"/>
    </row>
    <row r="388" spans="1:35" ht="20" customHeight="1" x14ac:dyDescent="0.15">
      <c r="A388" s="1"/>
      <c r="B388" s="1"/>
      <c r="C388" s="46"/>
      <c r="D388" s="1"/>
      <c r="E388" s="1"/>
      <c r="F388" s="18"/>
      <c r="G388" s="18"/>
      <c r="H388" s="18"/>
      <c r="I388" s="1"/>
      <c r="J388" s="1"/>
      <c r="K388" s="18"/>
      <c r="L388" s="49"/>
      <c r="M388" s="47"/>
      <c r="N388" s="49"/>
      <c r="O388" s="49"/>
      <c r="P388" s="49"/>
      <c r="Q388" s="49"/>
      <c r="R388" s="49"/>
      <c r="S388" s="47"/>
      <c r="T388" s="49"/>
      <c r="U388" s="49"/>
      <c r="V388" s="49"/>
      <c r="W388" s="1"/>
      <c r="X388" s="1"/>
      <c r="Y388" s="1"/>
      <c r="Z388" s="1"/>
      <c r="AA388" s="1"/>
      <c r="AB388" s="1"/>
      <c r="AC388" s="1"/>
      <c r="AD388" s="18"/>
      <c r="AE388" s="18"/>
      <c r="AF388" s="18"/>
      <c r="AG388" s="18"/>
      <c r="AH388" s="1"/>
      <c r="AI388" s="1"/>
    </row>
    <row r="389" spans="1:35" ht="20" customHeight="1" x14ac:dyDescent="0.15">
      <c r="A389" s="1"/>
      <c r="B389" s="1"/>
      <c r="C389" s="46"/>
      <c r="D389" s="1"/>
      <c r="E389" s="1"/>
      <c r="F389" s="18"/>
      <c r="G389" s="18"/>
      <c r="H389" s="18"/>
      <c r="I389" s="1"/>
      <c r="J389" s="1"/>
      <c r="K389" s="18"/>
      <c r="L389" s="49"/>
      <c r="M389" s="47"/>
      <c r="N389" s="49"/>
      <c r="O389" s="49"/>
      <c r="P389" s="49"/>
      <c r="Q389" s="49"/>
      <c r="R389" s="49"/>
      <c r="S389" s="47"/>
      <c r="T389" s="49"/>
      <c r="U389" s="49"/>
      <c r="V389" s="49"/>
      <c r="W389" s="1"/>
      <c r="X389" s="1"/>
      <c r="Y389" s="1"/>
      <c r="Z389" s="1"/>
      <c r="AA389" s="1"/>
      <c r="AB389" s="1"/>
      <c r="AC389" s="1"/>
      <c r="AD389" s="18"/>
      <c r="AE389" s="18"/>
      <c r="AF389" s="18"/>
      <c r="AG389" s="18"/>
      <c r="AH389" s="1"/>
      <c r="AI389" s="1"/>
    </row>
    <row r="390" spans="1:35" ht="20" customHeight="1" x14ac:dyDescent="0.15">
      <c r="A390" s="1"/>
      <c r="B390" s="1"/>
      <c r="C390" s="46"/>
      <c r="D390" s="1"/>
      <c r="E390" s="1"/>
      <c r="F390" s="18"/>
      <c r="G390" s="18"/>
      <c r="H390" s="18"/>
      <c r="I390" s="1"/>
      <c r="J390" s="1"/>
      <c r="K390" s="18"/>
      <c r="L390" s="49"/>
      <c r="M390" s="47"/>
      <c r="N390" s="49"/>
      <c r="O390" s="49"/>
      <c r="P390" s="49"/>
      <c r="Q390" s="49"/>
      <c r="R390" s="49"/>
      <c r="S390" s="47"/>
      <c r="T390" s="49"/>
      <c r="U390" s="49"/>
      <c r="V390" s="49"/>
      <c r="W390" s="1"/>
      <c r="X390" s="1"/>
      <c r="Y390" s="1"/>
      <c r="Z390" s="1"/>
      <c r="AA390" s="1"/>
      <c r="AB390" s="1"/>
      <c r="AC390" s="1"/>
      <c r="AD390" s="18"/>
      <c r="AE390" s="18"/>
      <c r="AF390" s="18"/>
      <c r="AG390" s="18"/>
      <c r="AH390" s="1"/>
      <c r="AI390" s="1"/>
    </row>
    <row r="391" spans="1:35" ht="20" customHeight="1" x14ac:dyDescent="0.15">
      <c r="A391" s="1"/>
      <c r="B391" s="1"/>
      <c r="C391" s="46"/>
      <c r="D391" s="1"/>
      <c r="E391" s="1"/>
      <c r="F391" s="18"/>
      <c r="G391" s="18"/>
      <c r="H391" s="18"/>
      <c r="I391" s="1"/>
      <c r="J391" s="1"/>
      <c r="K391" s="18"/>
      <c r="L391" s="49"/>
      <c r="M391" s="47"/>
      <c r="N391" s="49"/>
      <c r="O391" s="49"/>
      <c r="P391" s="49"/>
      <c r="Q391" s="49"/>
      <c r="R391" s="49"/>
      <c r="S391" s="47"/>
      <c r="T391" s="49"/>
      <c r="U391" s="49"/>
      <c r="V391" s="49"/>
      <c r="W391" s="1"/>
      <c r="X391" s="1"/>
      <c r="Y391" s="1"/>
      <c r="Z391" s="1"/>
      <c r="AA391" s="1"/>
      <c r="AB391" s="1"/>
      <c r="AC391" s="1"/>
      <c r="AD391" s="18"/>
      <c r="AE391" s="18"/>
      <c r="AF391" s="18"/>
      <c r="AG391" s="18"/>
      <c r="AH391" s="1"/>
      <c r="AI391" s="1"/>
    </row>
    <row r="392" spans="1:35" ht="20" customHeight="1" x14ac:dyDescent="0.15">
      <c r="A392" s="1"/>
      <c r="B392" s="1"/>
      <c r="C392" s="46"/>
      <c r="D392" s="1"/>
      <c r="E392" s="1"/>
      <c r="F392" s="18"/>
      <c r="G392" s="18"/>
      <c r="H392" s="18"/>
      <c r="I392" s="1"/>
      <c r="J392" s="1"/>
      <c r="K392" s="18"/>
      <c r="L392" s="49"/>
      <c r="M392" s="47"/>
      <c r="N392" s="49"/>
      <c r="O392" s="49"/>
      <c r="P392" s="49"/>
      <c r="Q392" s="49"/>
      <c r="R392" s="49"/>
      <c r="S392" s="47"/>
      <c r="T392" s="49"/>
      <c r="U392" s="49"/>
      <c r="V392" s="49"/>
      <c r="W392" s="1"/>
      <c r="X392" s="1"/>
      <c r="Y392" s="1"/>
      <c r="Z392" s="1"/>
      <c r="AA392" s="1"/>
      <c r="AB392" s="1"/>
      <c r="AC392" s="1"/>
      <c r="AD392" s="18"/>
      <c r="AE392" s="18"/>
      <c r="AF392" s="18"/>
      <c r="AG392" s="18"/>
      <c r="AH392" s="1"/>
      <c r="AI392" s="1"/>
    </row>
    <row r="393" spans="1:35" ht="20" customHeight="1" x14ac:dyDescent="0.15">
      <c r="A393" s="1"/>
      <c r="B393" s="1"/>
      <c r="C393" s="46"/>
      <c r="D393" s="1"/>
      <c r="E393" s="1"/>
      <c r="F393" s="18"/>
      <c r="G393" s="18"/>
      <c r="H393" s="18"/>
      <c r="I393" s="1"/>
      <c r="J393" s="1"/>
      <c r="K393" s="18"/>
      <c r="L393" s="49"/>
      <c r="M393" s="47"/>
      <c r="N393" s="49"/>
      <c r="O393" s="49"/>
      <c r="P393" s="49"/>
      <c r="Q393" s="49"/>
      <c r="R393" s="49"/>
      <c r="S393" s="47"/>
      <c r="T393" s="49"/>
      <c r="U393" s="49"/>
      <c r="V393" s="49"/>
      <c r="W393" s="1"/>
      <c r="X393" s="1"/>
      <c r="Y393" s="1"/>
      <c r="Z393" s="1"/>
      <c r="AA393" s="1"/>
      <c r="AB393" s="1"/>
      <c r="AC393" s="1"/>
      <c r="AD393" s="18"/>
      <c r="AE393" s="18"/>
      <c r="AF393" s="18"/>
      <c r="AG393" s="18"/>
      <c r="AH393" s="1"/>
      <c r="AI393" s="1"/>
    </row>
    <row r="394" spans="1:35" ht="20" customHeight="1" x14ac:dyDescent="0.15">
      <c r="A394" s="1"/>
      <c r="B394" s="1"/>
      <c r="C394" s="46"/>
      <c r="D394" s="1"/>
      <c r="E394" s="1"/>
      <c r="F394" s="18"/>
      <c r="G394" s="18"/>
      <c r="H394" s="18"/>
      <c r="I394" s="1"/>
      <c r="J394" s="1"/>
      <c r="K394" s="18"/>
      <c r="L394" s="49"/>
      <c r="M394" s="47"/>
      <c r="N394" s="49"/>
      <c r="O394" s="49"/>
      <c r="P394" s="49"/>
      <c r="Q394" s="49"/>
      <c r="R394" s="49"/>
      <c r="S394" s="47"/>
      <c r="T394" s="49"/>
      <c r="U394" s="49"/>
      <c r="V394" s="49"/>
      <c r="W394" s="1"/>
      <c r="X394" s="1"/>
      <c r="Y394" s="1"/>
      <c r="Z394" s="1"/>
      <c r="AA394" s="1"/>
      <c r="AB394" s="1"/>
      <c r="AC394" s="1"/>
      <c r="AD394" s="18"/>
      <c r="AE394" s="18"/>
      <c r="AF394" s="18"/>
      <c r="AG394" s="18"/>
      <c r="AH394" s="1"/>
      <c r="AI394" s="1"/>
    </row>
    <row r="395" spans="1:35" ht="20" customHeight="1" x14ac:dyDescent="0.15">
      <c r="A395" s="1"/>
      <c r="B395" s="1"/>
      <c r="C395" s="46"/>
      <c r="D395" s="1"/>
      <c r="E395" s="1"/>
      <c r="F395" s="18"/>
      <c r="G395" s="18"/>
      <c r="H395" s="18"/>
      <c r="I395" s="1"/>
      <c r="J395" s="1"/>
      <c r="K395" s="18"/>
      <c r="L395" s="49"/>
      <c r="M395" s="47"/>
      <c r="N395" s="49"/>
      <c r="O395" s="49"/>
      <c r="P395" s="49"/>
      <c r="Q395" s="49"/>
      <c r="R395" s="49"/>
      <c r="S395" s="47"/>
      <c r="T395" s="49"/>
      <c r="U395" s="49"/>
      <c r="V395" s="49"/>
      <c r="W395" s="1"/>
      <c r="X395" s="1"/>
      <c r="Y395" s="1"/>
      <c r="Z395" s="1"/>
      <c r="AA395" s="1"/>
      <c r="AB395" s="1"/>
      <c r="AC395" s="1"/>
      <c r="AD395" s="18"/>
      <c r="AE395" s="18"/>
      <c r="AF395" s="18"/>
      <c r="AG395" s="18"/>
      <c r="AH395" s="1"/>
      <c r="AI395" s="1"/>
    </row>
    <row r="396" spans="1:35" ht="20" customHeight="1" x14ac:dyDescent="0.15">
      <c r="A396" s="1"/>
      <c r="B396" s="1"/>
      <c r="C396" s="46"/>
      <c r="D396" s="1"/>
      <c r="E396" s="1"/>
      <c r="F396" s="18"/>
      <c r="G396" s="18"/>
      <c r="H396" s="18"/>
      <c r="I396" s="1"/>
      <c r="J396" s="1"/>
      <c r="K396" s="18"/>
      <c r="L396" s="49"/>
      <c r="M396" s="47"/>
      <c r="N396" s="49"/>
      <c r="O396" s="49"/>
      <c r="P396" s="49"/>
      <c r="Q396" s="49"/>
      <c r="R396" s="49"/>
      <c r="S396" s="47"/>
      <c r="T396" s="49"/>
      <c r="U396" s="49"/>
      <c r="V396" s="49"/>
      <c r="W396" s="1"/>
      <c r="X396" s="1"/>
      <c r="Y396" s="1"/>
      <c r="Z396" s="1"/>
      <c r="AA396" s="1"/>
      <c r="AB396" s="1"/>
      <c r="AC396" s="1"/>
      <c r="AD396" s="18"/>
      <c r="AE396" s="18"/>
      <c r="AF396" s="18"/>
      <c r="AG396" s="18"/>
      <c r="AH396" s="1"/>
      <c r="AI396" s="1"/>
    </row>
    <row r="397" spans="1:35" ht="20" customHeight="1" x14ac:dyDescent="0.15">
      <c r="A397" s="1"/>
      <c r="B397" s="1"/>
      <c r="C397" s="46"/>
      <c r="D397" s="1"/>
      <c r="E397" s="1"/>
      <c r="F397" s="18"/>
      <c r="G397" s="18"/>
      <c r="H397" s="18"/>
      <c r="I397" s="1"/>
      <c r="J397" s="1"/>
      <c r="K397" s="18"/>
      <c r="L397" s="49"/>
      <c r="M397" s="47"/>
      <c r="N397" s="49"/>
      <c r="O397" s="49"/>
      <c r="P397" s="49"/>
      <c r="Q397" s="49"/>
      <c r="R397" s="49"/>
      <c r="S397" s="47"/>
      <c r="T397" s="49"/>
      <c r="U397" s="49"/>
      <c r="V397" s="49"/>
      <c r="W397" s="1"/>
      <c r="X397" s="1"/>
      <c r="Y397" s="1"/>
      <c r="Z397" s="1"/>
      <c r="AA397" s="1"/>
      <c r="AB397" s="1"/>
      <c r="AC397" s="1"/>
      <c r="AD397" s="18"/>
      <c r="AE397" s="18"/>
      <c r="AF397" s="18"/>
      <c r="AG397" s="18"/>
      <c r="AH397" s="1"/>
      <c r="AI397" s="1"/>
    </row>
    <row r="398" spans="1:35" ht="20" customHeight="1" x14ac:dyDescent="0.15">
      <c r="A398" s="1"/>
      <c r="B398" s="1"/>
      <c r="C398" s="46"/>
      <c r="D398" s="1"/>
      <c r="E398" s="1"/>
      <c r="F398" s="18"/>
      <c r="G398" s="18"/>
      <c r="H398" s="18"/>
      <c r="I398" s="1"/>
      <c r="J398" s="1"/>
      <c r="K398" s="18"/>
      <c r="L398" s="49"/>
      <c r="M398" s="47"/>
      <c r="N398" s="49"/>
      <c r="O398" s="49"/>
      <c r="P398" s="49"/>
      <c r="Q398" s="49"/>
      <c r="R398" s="49"/>
      <c r="S398" s="47"/>
      <c r="T398" s="49"/>
      <c r="U398" s="49"/>
      <c r="V398" s="49"/>
      <c r="W398" s="1"/>
      <c r="X398" s="1"/>
      <c r="Y398" s="1"/>
      <c r="Z398" s="1"/>
      <c r="AA398" s="1"/>
      <c r="AB398" s="1"/>
      <c r="AC398" s="1"/>
      <c r="AD398" s="18"/>
      <c r="AE398" s="18"/>
      <c r="AF398" s="18"/>
      <c r="AG398" s="18"/>
      <c r="AH398" s="1"/>
      <c r="AI398" s="1"/>
    </row>
    <row r="399" spans="1:35" ht="20" customHeight="1" x14ac:dyDescent="0.15">
      <c r="A399" s="1"/>
      <c r="B399" s="1"/>
      <c r="C399" s="46"/>
      <c r="D399" s="1"/>
      <c r="E399" s="1"/>
      <c r="F399" s="18"/>
      <c r="G399" s="18"/>
      <c r="H399" s="18"/>
      <c r="I399" s="1"/>
      <c r="J399" s="1"/>
      <c r="K399" s="18"/>
      <c r="L399" s="49"/>
      <c r="M399" s="47"/>
      <c r="N399" s="49"/>
      <c r="O399" s="49"/>
      <c r="P399" s="49"/>
      <c r="Q399" s="49"/>
      <c r="R399" s="49"/>
      <c r="S399" s="47"/>
      <c r="T399" s="49"/>
      <c r="U399" s="49"/>
      <c r="V399" s="49"/>
      <c r="W399" s="1"/>
      <c r="X399" s="1"/>
      <c r="Y399" s="1"/>
      <c r="Z399" s="1"/>
      <c r="AA399" s="1"/>
      <c r="AB399" s="1"/>
      <c r="AC399" s="1"/>
      <c r="AD399" s="18"/>
      <c r="AE399" s="18"/>
      <c r="AF399" s="18"/>
      <c r="AG399" s="18"/>
      <c r="AH399" s="1"/>
      <c r="AI399" s="1"/>
    </row>
    <row r="400" spans="1:35" ht="20" customHeight="1" x14ac:dyDescent="0.15">
      <c r="A400" s="1"/>
      <c r="B400" s="1"/>
      <c r="C400" s="46"/>
      <c r="D400" s="1"/>
      <c r="E400" s="1"/>
      <c r="F400" s="18"/>
      <c r="G400" s="18"/>
      <c r="H400" s="18"/>
      <c r="I400" s="1"/>
      <c r="J400" s="1"/>
      <c r="K400" s="18"/>
      <c r="L400" s="49"/>
      <c r="M400" s="47"/>
      <c r="N400" s="49"/>
      <c r="O400" s="49"/>
      <c r="P400" s="49"/>
      <c r="Q400" s="49"/>
      <c r="R400" s="49"/>
      <c r="S400" s="47"/>
      <c r="T400" s="49"/>
      <c r="U400" s="49"/>
      <c r="V400" s="49"/>
      <c r="W400" s="1"/>
      <c r="X400" s="1"/>
      <c r="Y400" s="1"/>
      <c r="Z400" s="1"/>
      <c r="AA400" s="1"/>
      <c r="AB400" s="1"/>
      <c r="AC400" s="1"/>
      <c r="AD400" s="18"/>
      <c r="AE400" s="18"/>
      <c r="AF400" s="18"/>
      <c r="AG400" s="18"/>
      <c r="AH400" s="1"/>
      <c r="AI400" s="1"/>
    </row>
    <row r="401" spans="1:35" ht="20" customHeight="1" x14ac:dyDescent="0.15">
      <c r="A401" s="1"/>
      <c r="B401" s="1"/>
      <c r="C401" s="46"/>
      <c r="D401" s="1"/>
      <c r="E401" s="1"/>
      <c r="F401" s="18"/>
      <c r="G401" s="18"/>
      <c r="H401" s="18"/>
      <c r="I401" s="1"/>
      <c r="J401" s="1"/>
      <c r="K401" s="18"/>
      <c r="L401" s="49"/>
      <c r="M401" s="47"/>
      <c r="N401" s="49"/>
      <c r="O401" s="49"/>
      <c r="P401" s="49"/>
      <c r="Q401" s="49"/>
      <c r="R401" s="49"/>
      <c r="S401" s="47"/>
      <c r="T401" s="49"/>
      <c r="U401" s="49"/>
      <c r="V401" s="49"/>
      <c r="W401" s="1"/>
      <c r="X401" s="1"/>
      <c r="Y401" s="1"/>
      <c r="Z401" s="1"/>
      <c r="AA401" s="1"/>
      <c r="AB401" s="1"/>
      <c r="AC401" s="1"/>
      <c r="AD401" s="18"/>
      <c r="AE401" s="18"/>
      <c r="AF401" s="18"/>
      <c r="AG401" s="18"/>
      <c r="AH401" s="1"/>
      <c r="AI401" s="1"/>
    </row>
    <row r="402" spans="1:35" ht="20" customHeight="1" x14ac:dyDescent="0.15">
      <c r="A402" s="1"/>
      <c r="B402" s="1"/>
      <c r="C402" s="46"/>
      <c r="D402" s="1"/>
      <c r="E402" s="1"/>
      <c r="F402" s="18"/>
      <c r="G402" s="18"/>
      <c r="H402" s="18"/>
      <c r="I402" s="1"/>
      <c r="J402" s="1"/>
      <c r="K402" s="18"/>
      <c r="L402" s="49"/>
      <c r="M402" s="47"/>
      <c r="N402" s="49"/>
      <c r="O402" s="49"/>
      <c r="P402" s="49"/>
      <c r="Q402" s="49"/>
      <c r="R402" s="49"/>
      <c r="S402" s="47"/>
      <c r="T402" s="49"/>
      <c r="U402" s="49"/>
      <c r="V402" s="49"/>
      <c r="W402" s="1"/>
      <c r="X402" s="1"/>
      <c r="Y402" s="1"/>
      <c r="Z402" s="1"/>
      <c r="AA402" s="1"/>
      <c r="AB402" s="1"/>
      <c r="AC402" s="1"/>
      <c r="AD402" s="18"/>
      <c r="AE402" s="18"/>
      <c r="AF402" s="18"/>
      <c r="AG402" s="18"/>
      <c r="AH402" s="1"/>
      <c r="AI402" s="1"/>
    </row>
    <row r="403" spans="1:35" ht="20" customHeight="1" x14ac:dyDescent="0.15">
      <c r="A403" s="1"/>
      <c r="B403" s="1"/>
      <c r="C403" s="46"/>
      <c r="D403" s="1"/>
      <c r="E403" s="1"/>
      <c r="F403" s="18"/>
      <c r="G403" s="18"/>
      <c r="H403" s="18"/>
      <c r="I403" s="1"/>
      <c r="J403" s="1"/>
      <c r="K403" s="18"/>
      <c r="L403" s="49"/>
      <c r="M403" s="47"/>
      <c r="N403" s="49"/>
      <c r="O403" s="49"/>
      <c r="P403" s="49"/>
      <c r="Q403" s="49"/>
      <c r="R403" s="49"/>
      <c r="S403" s="47"/>
      <c r="T403" s="49"/>
      <c r="U403" s="49"/>
      <c r="V403" s="49"/>
      <c r="W403" s="1"/>
      <c r="X403" s="1"/>
      <c r="Y403" s="1"/>
      <c r="Z403" s="1"/>
      <c r="AA403" s="1"/>
      <c r="AB403" s="1"/>
      <c r="AC403" s="1"/>
      <c r="AD403" s="18"/>
      <c r="AE403" s="18"/>
      <c r="AF403" s="18"/>
      <c r="AG403" s="18"/>
      <c r="AH403" s="1"/>
      <c r="AI403" s="1"/>
    </row>
    <row r="404" spans="1:35" ht="20" customHeight="1" x14ac:dyDescent="0.15">
      <c r="A404" s="1"/>
      <c r="B404" s="1"/>
      <c r="C404" s="46"/>
      <c r="D404" s="1"/>
      <c r="E404" s="1"/>
      <c r="F404" s="18"/>
      <c r="G404" s="18"/>
      <c r="H404" s="18"/>
      <c r="I404" s="1"/>
      <c r="J404" s="1"/>
      <c r="K404" s="18"/>
      <c r="L404" s="49"/>
      <c r="M404" s="47"/>
      <c r="N404" s="49"/>
      <c r="O404" s="49"/>
      <c r="P404" s="49"/>
      <c r="Q404" s="49"/>
      <c r="R404" s="49"/>
      <c r="S404" s="47"/>
      <c r="T404" s="49"/>
      <c r="U404" s="49"/>
      <c r="V404" s="49"/>
      <c r="W404" s="1"/>
      <c r="X404" s="1"/>
      <c r="Y404" s="1"/>
      <c r="Z404" s="1"/>
      <c r="AA404" s="1"/>
      <c r="AB404" s="1"/>
      <c r="AC404" s="1"/>
      <c r="AD404" s="18"/>
      <c r="AE404" s="18"/>
      <c r="AF404" s="18"/>
      <c r="AG404" s="18"/>
      <c r="AH404" s="1"/>
      <c r="AI404" s="1"/>
    </row>
    <row r="405" spans="1:35" ht="20" customHeight="1" x14ac:dyDescent="0.15">
      <c r="A405" s="1"/>
      <c r="B405" s="1"/>
      <c r="C405" s="46"/>
      <c r="D405" s="1"/>
      <c r="E405" s="1"/>
      <c r="F405" s="18"/>
      <c r="G405" s="18"/>
      <c r="H405" s="18"/>
      <c r="I405" s="1"/>
      <c r="J405" s="1"/>
      <c r="K405" s="18"/>
      <c r="L405" s="49"/>
      <c r="M405" s="47"/>
      <c r="N405" s="49"/>
      <c r="O405" s="49"/>
      <c r="P405" s="49"/>
      <c r="Q405" s="49"/>
      <c r="R405" s="49"/>
      <c r="S405" s="47"/>
      <c r="T405" s="49"/>
      <c r="U405" s="49"/>
      <c r="V405" s="49"/>
      <c r="W405" s="1"/>
      <c r="X405" s="1"/>
      <c r="Y405" s="1"/>
      <c r="Z405" s="1"/>
      <c r="AA405" s="1"/>
      <c r="AB405" s="1"/>
      <c r="AC405" s="1"/>
      <c r="AD405" s="18"/>
      <c r="AE405" s="18"/>
      <c r="AF405" s="18"/>
      <c r="AG405" s="18"/>
      <c r="AH405" s="1"/>
      <c r="AI405" s="1"/>
    </row>
    <row r="406" spans="1:35" ht="20" customHeight="1" x14ac:dyDescent="0.15">
      <c r="A406" s="1"/>
      <c r="B406" s="1"/>
      <c r="C406" s="46"/>
      <c r="D406" s="1"/>
      <c r="E406" s="1"/>
      <c r="F406" s="18"/>
      <c r="G406" s="18"/>
      <c r="H406" s="18"/>
      <c r="I406" s="1"/>
      <c r="J406" s="1"/>
      <c r="K406" s="18"/>
      <c r="L406" s="49"/>
      <c r="M406" s="47"/>
      <c r="N406" s="49"/>
      <c r="O406" s="49"/>
      <c r="P406" s="49"/>
      <c r="Q406" s="49"/>
      <c r="R406" s="49"/>
      <c r="S406" s="47"/>
      <c r="T406" s="49"/>
      <c r="U406" s="49"/>
      <c r="V406" s="49"/>
      <c r="W406" s="1"/>
      <c r="X406" s="1"/>
      <c r="Y406" s="1"/>
      <c r="Z406" s="1"/>
      <c r="AA406" s="1"/>
      <c r="AB406" s="1"/>
      <c r="AC406" s="1"/>
      <c r="AD406" s="18"/>
      <c r="AE406" s="18"/>
      <c r="AF406" s="18"/>
      <c r="AG406" s="18"/>
      <c r="AH406" s="1"/>
      <c r="AI406" s="1"/>
    </row>
    <row r="407" spans="1:35" ht="20" customHeight="1" x14ac:dyDescent="0.15">
      <c r="A407" s="1"/>
      <c r="B407" s="1"/>
      <c r="C407" s="46"/>
      <c r="D407" s="1"/>
      <c r="E407" s="1"/>
      <c r="F407" s="18"/>
      <c r="G407" s="18"/>
      <c r="H407" s="18"/>
      <c r="I407" s="1"/>
      <c r="J407" s="1"/>
      <c r="K407" s="18"/>
      <c r="L407" s="49"/>
      <c r="M407" s="47"/>
      <c r="N407" s="49"/>
      <c r="O407" s="49"/>
      <c r="P407" s="49"/>
      <c r="Q407" s="49"/>
      <c r="R407" s="49"/>
      <c r="S407" s="47"/>
      <c r="T407" s="49"/>
      <c r="U407" s="49"/>
      <c r="V407" s="49"/>
      <c r="W407" s="1"/>
      <c r="X407" s="1"/>
      <c r="Y407" s="1"/>
      <c r="Z407" s="1"/>
      <c r="AA407" s="1"/>
      <c r="AB407" s="1"/>
      <c r="AC407" s="1"/>
      <c r="AD407" s="18"/>
      <c r="AE407" s="18"/>
      <c r="AF407" s="18"/>
      <c r="AG407" s="18"/>
      <c r="AH407" s="1"/>
      <c r="AI407" s="1"/>
    </row>
    <row r="408" spans="1:35" ht="20" customHeight="1" x14ac:dyDescent="0.15">
      <c r="A408" s="1"/>
      <c r="B408" s="1"/>
      <c r="C408" s="46"/>
      <c r="D408" s="1"/>
      <c r="E408" s="1"/>
      <c r="F408" s="18"/>
      <c r="G408" s="18"/>
      <c r="H408" s="18"/>
      <c r="I408" s="1"/>
      <c r="J408" s="1"/>
      <c r="K408" s="18"/>
      <c r="L408" s="49"/>
      <c r="M408" s="47"/>
      <c r="N408" s="49"/>
      <c r="O408" s="49"/>
      <c r="P408" s="49"/>
      <c r="Q408" s="49"/>
      <c r="R408" s="49"/>
      <c r="S408" s="47"/>
      <c r="T408" s="49"/>
      <c r="U408" s="49"/>
      <c r="V408" s="49"/>
      <c r="W408" s="1"/>
      <c r="X408" s="1"/>
      <c r="Y408" s="1"/>
      <c r="Z408" s="1"/>
      <c r="AA408" s="1"/>
      <c r="AB408" s="1"/>
      <c r="AC408" s="1"/>
      <c r="AD408" s="18"/>
      <c r="AE408" s="18"/>
      <c r="AF408" s="18"/>
      <c r="AG408" s="18"/>
      <c r="AH408" s="1"/>
      <c r="AI408" s="1"/>
    </row>
    <row r="409" spans="1:35" ht="20" customHeight="1" x14ac:dyDescent="0.15">
      <c r="A409" s="1"/>
      <c r="B409" s="1"/>
      <c r="C409" s="46"/>
      <c r="D409" s="1"/>
      <c r="E409" s="1"/>
      <c r="F409" s="18"/>
      <c r="G409" s="18"/>
      <c r="H409" s="18"/>
      <c r="I409" s="1"/>
      <c r="J409" s="1"/>
      <c r="K409" s="18"/>
      <c r="L409" s="49"/>
      <c r="M409" s="47"/>
      <c r="N409" s="49"/>
      <c r="O409" s="49"/>
      <c r="P409" s="49"/>
      <c r="Q409" s="49"/>
      <c r="R409" s="49"/>
      <c r="S409" s="47"/>
      <c r="T409" s="49"/>
      <c r="U409" s="49"/>
      <c r="V409" s="49"/>
      <c r="W409" s="1"/>
      <c r="X409" s="1"/>
      <c r="Y409" s="1"/>
      <c r="Z409" s="1"/>
      <c r="AA409" s="1"/>
      <c r="AB409" s="1"/>
      <c r="AC409" s="1"/>
      <c r="AD409" s="18"/>
      <c r="AE409" s="18"/>
      <c r="AF409" s="18"/>
      <c r="AG409" s="18"/>
      <c r="AH409" s="1"/>
      <c r="AI409" s="1"/>
    </row>
    <row r="410" spans="1:35" ht="20" customHeight="1" x14ac:dyDescent="0.15">
      <c r="A410" s="1"/>
      <c r="B410" s="1"/>
      <c r="C410" s="46"/>
      <c r="D410" s="1"/>
      <c r="E410" s="1"/>
      <c r="F410" s="18"/>
      <c r="G410" s="18"/>
      <c r="H410" s="18"/>
      <c r="I410" s="1"/>
      <c r="J410" s="1"/>
      <c r="K410" s="18"/>
      <c r="L410" s="49"/>
      <c r="M410" s="47"/>
      <c r="N410" s="49"/>
      <c r="O410" s="49"/>
      <c r="P410" s="49"/>
      <c r="Q410" s="49"/>
      <c r="R410" s="49"/>
      <c r="S410" s="47"/>
      <c r="T410" s="49"/>
      <c r="U410" s="49"/>
      <c r="V410" s="49"/>
      <c r="W410" s="1"/>
      <c r="X410" s="1"/>
      <c r="Y410" s="1"/>
      <c r="Z410" s="1"/>
      <c r="AA410" s="1"/>
      <c r="AB410" s="1"/>
      <c r="AC410" s="1"/>
      <c r="AD410" s="18"/>
      <c r="AE410" s="18"/>
      <c r="AF410" s="18"/>
      <c r="AG410" s="18"/>
      <c r="AH410" s="1"/>
      <c r="AI410" s="1"/>
    </row>
    <row r="411" spans="1:35" ht="20" customHeight="1" x14ac:dyDescent="0.15">
      <c r="A411" s="1"/>
      <c r="B411" s="1"/>
      <c r="C411" s="46"/>
      <c r="D411" s="1"/>
      <c r="E411" s="1"/>
      <c r="F411" s="18"/>
      <c r="G411" s="18"/>
      <c r="H411" s="18"/>
      <c r="I411" s="1"/>
      <c r="J411" s="1"/>
      <c r="K411" s="18"/>
      <c r="L411" s="49"/>
      <c r="M411" s="47"/>
      <c r="N411" s="49"/>
      <c r="O411" s="49"/>
      <c r="P411" s="49"/>
      <c r="Q411" s="49"/>
      <c r="R411" s="49"/>
      <c r="S411" s="47"/>
      <c r="T411" s="49"/>
      <c r="U411" s="49"/>
      <c r="V411" s="49"/>
      <c r="W411" s="1"/>
      <c r="X411" s="1"/>
      <c r="Y411" s="1"/>
      <c r="Z411" s="1"/>
      <c r="AA411" s="1"/>
      <c r="AB411" s="1"/>
      <c r="AC411" s="1"/>
      <c r="AD411" s="18"/>
      <c r="AE411" s="18"/>
      <c r="AF411" s="18"/>
      <c r="AG411" s="18"/>
      <c r="AH411" s="1"/>
      <c r="AI411" s="1"/>
    </row>
    <row r="412" spans="1:35" ht="20" customHeight="1" x14ac:dyDescent="0.15">
      <c r="A412" s="1"/>
      <c r="B412" s="1"/>
      <c r="C412" s="46"/>
      <c r="D412" s="1"/>
      <c r="E412" s="1"/>
      <c r="F412" s="18"/>
      <c r="G412" s="18"/>
      <c r="H412" s="18"/>
      <c r="I412" s="1"/>
      <c r="J412" s="1"/>
      <c r="K412" s="18"/>
      <c r="L412" s="49"/>
      <c r="M412" s="47"/>
      <c r="N412" s="49"/>
      <c r="O412" s="49"/>
      <c r="P412" s="49"/>
      <c r="Q412" s="49"/>
      <c r="R412" s="49"/>
      <c r="S412" s="47"/>
      <c r="T412" s="49"/>
      <c r="U412" s="49"/>
      <c r="V412" s="49"/>
      <c r="W412" s="1"/>
      <c r="X412" s="1"/>
      <c r="Y412" s="1"/>
      <c r="Z412" s="1"/>
      <c r="AA412" s="1"/>
      <c r="AB412" s="1"/>
      <c r="AC412" s="1"/>
      <c r="AD412" s="18"/>
      <c r="AE412" s="18"/>
      <c r="AF412" s="18"/>
      <c r="AG412" s="18"/>
      <c r="AH412" s="1"/>
      <c r="AI412" s="1"/>
    </row>
    <row r="413" spans="1:35" ht="20" customHeight="1" x14ac:dyDescent="0.15">
      <c r="A413" s="1"/>
      <c r="B413" s="1"/>
      <c r="C413" s="46"/>
      <c r="D413" s="1"/>
      <c r="E413" s="1"/>
      <c r="F413" s="18"/>
      <c r="G413" s="18"/>
      <c r="H413" s="18"/>
      <c r="I413" s="1"/>
      <c r="J413" s="1"/>
      <c r="K413" s="18"/>
      <c r="L413" s="49"/>
      <c r="M413" s="47"/>
      <c r="N413" s="49"/>
      <c r="O413" s="49"/>
      <c r="P413" s="49"/>
      <c r="Q413" s="49"/>
      <c r="R413" s="49"/>
      <c r="S413" s="47"/>
      <c r="T413" s="49"/>
      <c r="U413" s="49"/>
      <c r="V413" s="49"/>
      <c r="W413" s="1"/>
      <c r="X413" s="1"/>
      <c r="Y413" s="1"/>
      <c r="Z413" s="1"/>
      <c r="AA413" s="1"/>
      <c r="AB413" s="1"/>
      <c r="AC413" s="1"/>
      <c r="AD413" s="18"/>
      <c r="AE413" s="18"/>
      <c r="AF413" s="18"/>
      <c r="AG413" s="18"/>
      <c r="AH413" s="1"/>
      <c r="AI413" s="1"/>
    </row>
    <row r="414" spans="1:35" ht="20" customHeight="1" x14ac:dyDescent="0.15">
      <c r="A414" s="1"/>
      <c r="B414" s="1"/>
      <c r="C414" s="46"/>
      <c r="D414" s="1"/>
      <c r="E414" s="1"/>
      <c r="F414" s="18"/>
      <c r="G414" s="18"/>
      <c r="H414" s="18"/>
      <c r="I414" s="1"/>
      <c r="J414" s="1"/>
      <c r="K414" s="18"/>
      <c r="L414" s="49"/>
      <c r="M414" s="47"/>
      <c r="N414" s="49"/>
      <c r="O414" s="49"/>
      <c r="P414" s="49"/>
      <c r="Q414" s="49"/>
      <c r="R414" s="49"/>
      <c r="S414" s="47"/>
      <c r="T414" s="49"/>
      <c r="U414" s="49"/>
      <c r="V414" s="49"/>
      <c r="W414" s="1"/>
      <c r="X414" s="1"/>
      <c r="Y414" s="1"/>
      <c r="Z414" s="1"/>
      <c r="AA414" s="1"/>
      <c r="AB414" s="1"/>
      <c r="AC414" s="1"/>
      <c r="AD414" s="18"/>
      <c r="AE414" s="18"/>
      <c r="AF414" s="18"/>
      <c r="AG414" s="18"/>
      <c r="AH414" s="1"/>
      <c r="AI414" s="1"/>
    </row>
    <row r="415" spans="1:35" ht="20" customHeight="1" x14ac:dyDescent="0.15">
      <c r="A415" s="1"/>
      <c r="B415" s="1"/>
      <c r="C415" s="46"/>
      <c r="D415" s="1"/>
      <c r="E415" s="1"/>
      <c r="F415" s="18"/>
      <c r="G415" s="18"/>
      <c r="H415" s="18"/>
      <c r="I415" s="1"/>
      <c r="J415" s="1"/>
      <c r="K415" s="18"/>
      <c r="L415" s="49"/>
      <c r="M415" s="47"/>
      <c r="N415" s="49"/>
      <c r="O415" s="49"/>
      <c r="P415" s="49"/>
      <c r="Q415" s="49"/>
      <c r="R415" s="49"/>
      <c r="S415" s="47"/>
      <c r="T415" s="49"/>
      <c r="U415" s="49"/>
      <c r="V415" s="49"/>
      <c r="W415" s="1"/>
      <c r="X415" s="1"/>
      <c r="Y415" s="1"/>
      <c r="Z415" s="1"/>
      <c r="AA415" s="1"/>
      <c r="AB415" s="1"/>
      <c r="AC415" s="1"/>
      <c r="AD415" s="18"/>
      <c r="AE415" s="18"/>
      <c r="AF415" s="18"/>
      <c r="AG415" s="18"/>
      <c r="AH415" s="1"/>
      <c r="AI415" s="1"/>
    </row>
    <row r="416" spans="1:35" ht="20" customHeight="1" x14ac:dyDescent="0.15">
      <c r="A416" s="1"/>
      <c r="B416" s="1"/>
      <c r="C416" s="46"/>
      <c r="D416" s="1"/>
      <c r="E416" s="1"/>
      <c r="F416" s="18"/>
      <c r="G416" s="18"/>
      <c r="H416" s="18"/>
      <c r="I416" s="1"/>
      <c r="J416" s="1"/>
      <c r="K416" s="18"/>
      <c r="L416" s="49"/>
      <c r="M416" s="47"/>
      <c r="N416" s="49"/>
      <c r="O416" s="49"/>
      <c r="P416" s="49"/>
      <c r="Q416" s="49"/>
      <c r="R416" s="49"/>
      <c r="S416" s="47"/>
      <c r="T416" s="49"/>
      <c r="U416" s="49"/>
      <c r="V416" s="49"/>
      <c r="W416" s="1"/>
      <c r="X416" s="1"/>
      <c r="Y416" s="1"/>
      <c r="Z416" s="1"/>
      <c r="AA416" s="1"/>
      <c r="AB416" s="1"/>
      <c r="AC416" s="1"/>
      <c r="AD416" s="18"/>
      <c r="AE416" s="18"/>
      <c r="AF416" s="18"/>
      <c r="AG416" s="18"/>
      <c r="AH416" s="1"/>
      <c r="AI416" s="1"/>
    </row>
    <row r="417" spans="1:35" ht="20" customHeight="1" x14ac:dyDescent="0.15">
      <c r="A417" s="1"/>
      <c r="B417" s="1"/>
      <c r="C417" s="46"/>
      <c r="D417" s="1"/>
      <c r="E417" s="1"/>
      <c r="F417" s="18"/>
      <c r="G417" s="18"/>
      <c r="H417" s="18"/>
      <c r="I417" s="1"/>
      <c r="J417" s="1"/>
      <c r="K417" s="18"/>
      <c r="L417" s="49"/>
      <c r="M417" s="47"/>
      <c r="N417" s="49"/>
      <c r="O417" s="49"/>
      <c r="P417" s="49"/>
      <c r="Q417" s="49"/>
      <c r="R417" s="49"/>
      <c r="S417" s="47"/>
      <c r="T417" s="49"/>
      <c r="U417" s="49"/>
      <c r="V417" s="49"/>
      <c r="W417" s="1"/>
      <c r="X417" s="1"/>
      <c r="Y417" s="1"/>
      <c r="Z417" s="1"/>
      <c r="AA417" s="1"/>
      <c r="AB417" s="1"/>
      <c r="AC417" s="1"/>
      <c r="AD417" s="18"/>
      <c r="AE417" s="18"/>
      <c r="AF417" s="18"/>
      <c r="AG417" s="18"/>
      <c r="AH417" s="1"/>
      <c r="AI417" s="1"/>
    </row>
    <row r="418" spans="1:35" ht="20" customHeight="1" x14ac:dyDescent="0.15">
      <c r="A418" s="1"/>
      <c r="B418" s="1"/>
      <c r="C418" s="46"/>
      <c r="D418" s="1"/>
      <c r="E418" s="1"/>
      <c r="F418" s="18"/>
      <c r="G418" s="18"/>
      <c r="H418" s="18"/>
      <c r="I418" s="1"/>
      <c r="J418" s="1"/>
      <c r="K418" s="18"/>
      <c r="L418" s="49"/>
      <c r="M418" s="47"/>
      <c r="N418" s="49"/>
      <c r="O418" s="49"/>
      <c r="P418" s="49"/>
      <c r="Q418" s="49"/>
      <c r="R418" s="49"/>
      <c r="S418" s="47"/>
      <c r="T418" s="49"/>
      <c r="U418" s="49"/>
      <c r="V418" s="49"/>
      <c r="W418" s="1"/>
      <c r="X418" s="1"/>
      <c r="Y418" s="1"/>
      <c r="Z418" s="1"/>
      <c r="AA418" s="1"/>
      <c r="AB418" s="1"/>
      <c r="AC418" s="1"/>
      <c r="AD418" s="18"/>
      <c r="AE418" s="18"/>
      <c r="AF418" s="18"/>
      <c r="AG418" s="18"/>
      <c r="AH418" s="1"/>
      <c r="AI418" s="1"/>
    </row>
    <row r="419" spans="1:35" ht="20" customHeight="1" x14ac:dyDescent="0.15">
      <c r="A419" s="1"/>
      <c r="B419" s="1"/>
      <c r="C419" s="46"/>
      <c r="D419" s="1"/>
      <c r="E419" s="1"/>
      <c r="F419" s="18"/>
      <c r="G419" s="18"/>
      <c r="H419" s="18"/>
      <c r="I419" s="1"/>
      <c r="J419" s="1"/>
      <c r="K419" s="18"/>
      <c r="L419" s="49"/>
      <c r="M419" s="47"/>
      <c r="N419" s="49"/>
      <c r="O419" s="49"/>
      <c r="P419" s="49"/>
      <c r="Q419" s="49"/>
      <c r="R419" s="49"/>
      <c r="S419" s="47"/>
      <c r="T419" s="49"/>
      <c r="U419" s="49"/>
      <c r="V419" s="49"/>
      <c r="W419" s="1"/>
      <c r="X419" s="1"/>
      <c r="Y419" s="1"/>
      <c r="Z419" s="1"/>
      <c r="AA419" s="1"/>
      <c r="AB419" s="1"/>
      <c r="AC419" s="1"/>
      <c r="AD419" s="18"/>
      <c r="AE419" s="18"/>
      <c r="AF419" s="18"/>
      <c r="AG419" s="18"/>
      <c r="AH419" s="1"/>
      <c r="AI419" s="1"/>
    </row>
    <row r="420" spans="1:35" ht="20" customHeight="1" x14ac:dyDescent="0.15">
      <c r="A420" s="1"/>
      <c r="B420" s="1"/>
      <c r="C420" s="46"/>
      <c r="D420" s="1"/>
      <c r="E420" s="1"/>
      <c r="F420" s="18"/>
      <c r="G420" s="18"/>
      <c r="H420" s="18"/>
      <c r="I420" s="1"/>
      <c r="J420" s="1"/>
      <c r="K420" s="18"/>
      <c r="L420" s="49"/>
      <c r="M420" s="47"/>
      <c r="N420" s="49"/>
      <c r="O420" s="49"/>
      <c r="P420" s="49"/>
      <c r="Q420" s="49"/>
      <c r="R420" s="49"/>
      <c r="S420" s="47"/>
      <c r="T420" s="49"/>
      <c r="U420" s="49"/>
      <c r="V420" s="49"/>
      <c r="W420" s="1"/>
      <c r="X420" s="1"/>
      <c r="Y420" s="1"/>
      <c r="Z420" s="1"/>
      <c r="AA420" s="1"/>
      <c r="AB420" s="1"/>
      <c r="AC420" s="1"/>
      <c r="AD420" s="18"/>
      <c r="AE420" s="18"/>
      <c r="AF420" s="18"/>
      <c r="AG420" s="18"/>
      <c r="AH420" s="1"/>
      <c r="AI420" s="1"/>
    </row>
    <row r="421" spans="1:35" ht="20" customHeight="1" x14ac:dyDescent="0.15">
      <c r="A421" s="1"/>
      <c r="B421" s="1"/>
      <c r="C421" s="46"/>
      <c r="D421" s="1"/>
      <c r="E421" s="1"/>
      <c r="F421" s="18"/>
      <c r="G421" s="18"/>
      <c r="H421" s="18"/>
      <c r="I421" s="1"/>
      <c r="J421" s="1"/>
      <c r="K421" s="18"/>
      <c r="L421" s="49"/>
      <c r="M421" s="47"/>
      <c r="N421" s="49"/>
      <c r="O421" s="49"/>
      <c r="P421" s="49"/>
      <c r="Q421" s="49"/>
      <c r="R421" s="49"/>
      <c r="S421" s="47"/>
      <c r="T421" s="49"/>
      <c r="U421" s="49"/>
      <c r="V421" s="49"/>
      <c r="W421" s="1"/>
      <c r="X421" s="1"/>
      <c r="Y421" s="1"/>
      <c r="Z421" s="1"/>
      <c r="AA421" s="1"/>
      <c r="AB421" s="1"/>
      <c r="AC421" s="1"/>
      <c r="AD421" s="18"/>
      <c r="AE421" s="18"/>
      <c r="AF421" s="18"/>
      <c r="AG421" s="18"/>
      <c r="AH421" s="1"/>
      <c r="AI421" s="1"/>
    </row>
    <row r="422" spans="1:35" ht="20" customHeight="1" x14ac:dyDescent="0.15">
      <c r="A422" s="1"/>
      <c r="B422" s="1"/>
      <c r="C422" s="46"/>
      <c r="D422" s="1"/>
      <c r="E422" s="1"/>
      <c r="F422" s="18"/>
      <c r="G422" s="18"/>
      <c r="H422" s="18"/>
      <c r="I422" s="1"/>
      <c r="J422" s="1"/>
      <c r="K422" s="18"/>
      <c r="L422" s="49"/>
      <c r="M422" s="47"/>
      <c r="N422" s="49"/>
      <c r="O422" s="49"/>
      <c r="P422" s="49"/>
      <c r="Q422" s="49"/>
      <c r="R422" s="49"/>
      <c r="S422" s="47"/>
      <c r="T422" s="49"/>
      <c r="U422" s="49"/>
      <c r="V422" s="49"/>
      <c r="W422" s="1"/>
      <c r="X422" s="1"/>
      <c r="Y422" s="1"/>
      <c r="Z422" s="1"/>
      <c r="AA422" s="1"/>
      <c r="AB422" s="1"/>
      <c r="AC422" s="1"/>
      <c r="AD422" s="18"/>
      <c r="AE422" s="18"/>
      <c r="AF422" s="18"/>
      <c r="AG422" s="18"/>
      <c r="AH422" s="1"/>
      <c r="AI422" s="1"/>
    </row>
    <row r="423" spans="1:35" ht="20" customHeight="1" x14ac:dyDescent="0.15">
      <c r="A423" s="1"/>
      <c r="B423" s="1"/>
      <c r="C423" s="46"/>
      <c r="D423" s="1"/>
      <c r="E423" s="1"/>
      <c r="F423" s="18"/>
      <c r="G423" s="18"/>
      <c r="H423" s="18"/>
      <c r="I423" s="1"/>
      <c r="J423" s="1"/>
      <c r="K423" s="18"/>
      <c r="L423" s="49"/>
      <c r="M423" s="47"/>
      <c r="N423" s="49"/>
      <c r="O423" s="49"/>
      <c r="P423" s="49"/>
      <c r="Q423" s="49"/>
      <c r="R423" s="49"/>
      <c r="S423" s="47"/>
      <c r="T423" s="49"/>
      <c r="U423" s="49"/>
      <c r="V423" s="49"/>
      <c r="W423" s="1"/>
      <c r="X423" s="1"/>
      <c r="Y423" s="1"/>
      <c r="Z423" s="1"/>
      <c r="AA423" s="1"/>
      <c r="AB423" s="1"/>
      <c r="AC423" s="1"/>
      <c r="AD423" s="18"/>
      <c r="AE423" s="18"/>
      <c r="AF423" s="18"/>
      <c r="AG423" s="18"/>
      <c r="AH423" s="1"/>
      <c r="AI423" s="1"/>
    </row>
    <row r="424" spans="1:35" ht="20" customHeight="1" x14ac:dyDescent="0.15">
      <c r="A424" s="1"/>
      <c r="B424" s="1"/>
      <c r="C424" s="46"/>
      <c r="D424" s="1"/>
      <c r="E424" s="1"/>
      <c r="F424" s="18"/>
      <c r="G424" s="18"/>
      <c r="H424" s="18"/>
      <c r="I424" s="1"/>
      <c r="J424" s="1"/>
      <c r="K424" s="18"/>
      <c r="L424" s="49"/>
      <c r="M424" s="47"/>
      <c r="N424" s="49"/>
      <c r="O424" s="49"/>
      <c r="P424" s="49"/>
      <c r="Q424" s="49"/>
      <c r="R424" s="49"/>
      <c r="S424" s="47"/>
      <c r="T424" s="49"/>
      <c r="U424" s="49"/>
      <c r="V424" s="49"/>
      <c r="W424" s="1"/>
      <c r="X424" s="1"/>
      <c r="Y424" s="1"/>
      <c r="Z424" s="1"/>
      <c r="AA424" s="1"/>
      <c r="AB424" s="1"/>
      <c r="AC424" s="1"/>
      <c r="AD424" s="18"/>
      <c r="AE424" s="18"/>
      <c r="AF424" s="18"/>
      <c r="AG424" s="18"/>
      <c r="AH424" s="1"/>
      <c r="AI424" s="1"/>
    </row>
    <row r="425" spans="1:35" ht="20" customHeight="1" x14ac:dyDescent="0.15">
      <c r="A425" s="1"/>
      <c r="B425" s="1"/>
      <c r="C425" s="46"/>
      <c r="D425" s="1"/>
      <c r="E425" s="1"/>
      <c r="F425" s="18"/>
      <c r="G425" s="18"/>
      <c r="H425" s="18"/>
      <c r="I425" s="1"/>
      <c r="J425" s="1"/>
      <c r="K425" s="18"/>
      <c r="L425" s="49"/>
      <c r="M425" s="47"/>
      <c r="N425" s="49"/>
      <c r="O425" s="49"/>
      <c r="P425" s="49"/>
      <c r="Q425" s="49"/>
      <c r="R425" s="49"/>
      <c r="S425" s="47"/>
      <c r="T425" s="49"/>
      <c r="U425" s="49"/>
      <c r="V425" s="49"/>
      <c r="W425" s="1"/>
      <c r="X425" s="1"/>
      <c r="Y425" s="1"/>
      <c r="Z425" s="1"/>
      <c r="AA425" s="1"/>
      <c r="AB425" s="1"/>
      <c r="AC425" s="1"/>
      <c r="AD425" s="18"/>
      <c r="AE425" s="18"/>
      <c r="AF425" s="18"/>
      <c r="AG425" s="18"/>
      <c r="AH425" s="1"/>
      <c r="AI425" s="1"/>
    </row>
    <row r="426" spans="1:35" ht="20" customHeight="1" x14ac:dyDescent="0.15">
      <c r="A426" s="1"/>
      <c r="B426" s="1"/>
      <c r="C426" s="46"/>
      <c r="D426" s="1"/>
      <c r="E426" s="1"/>
      <c r="F426" s="18"/>
      <c r="G426" s="18"/>
      <c r="H426" s="18"/>
      <c r="I426" s="1"/>
      <c r="J426" s="1"/>
      <c r="K426" s="18"/>
      <c r="L426" s="49"/>
      <c r="M426" s="47"/>
      <c r="N426" s="49"/>
      <c r="O426" s="49"/>
      <c r="P426" s="49"/>
      <c r="Q426" s="49"/>
      <c r="R426" s="49"/>
      <c r="S426" s="47"/>
      <c r="T426" s="49"/>
      <c r="U426" s="49"/>
      <c r="V426" s="49"/>
      <c r="W426" s="1"/>
      <c r="X426" s="1"/>
      <c r="Y426" s="1"/>
      <c r="Z426" s="1"/>
      <c r="AA426" s="1"/>
      <c r="AB426" s="1"/>
      <c r="AC426" s="1"/>
      <c r="AD426" s="18"/>
      <c r="AE426" s="18"/>
      <c r="AF426" s="18"/>
      <c r="AG426" s="18"/>
      <c r="AH426" s="1"/>
      <c r="AI426" s="1"/>
    </row>
    <row r="427" spans="1:35" ht="20" customHeight="1" x14ac:dyDescent="0.15">
      <c r="A427" s="1"/>
      <c r="B427" s="1"/>
      <c r="C427" s="46"/>
      <c r="D427" s="1"/>
      <c r="E427" s="1"/>
      <c r="F427" s="18"/>
      <c r="G427" s="18"/>
      <c r="H427" s="18"/>
      <c r="I427" s="1"/>
      <c r="J427" s="1"/>
      <c r="K427" s="18"/>
      <c r="L427" s="49"/>
      <c r="M427" s="47"/>
      <c r="N427" s="49"/>
      <c r="O427" s="49"/>
      <c r="P427" s="49"/>
      <c r="Q427" s="49"/>
      <c r="R427" s="49"/>
      <c r="S427" s="47"/>
      <c r="T427" s="49"/>
      <c r="U427" s="49"/>
      <c r="V427" s="49"/>
      <c r="W427" s="1"/>
      <c r="X427" s="1"/>
      <c r="Y427" s="1"/>
      <c r="Z427" s="1"/>
      <c r="AA427" s="1"/>
      <c r="AB427" s="1"/>
      <c r="AC427" s="1"/>
      <c r="AD427" s="18"/>
      <c r="AE427" s="18"/>
      <c r="AF427" s="18"/>
      <c r="AG427" s="18"/>
      <c r="AH427" s="1"/>
      <c r="AI427" s="1"/>
    </row>
    <row r="428" spans="1:35" ht="20" customHeight="1" x14ac:dyDescent="0.15">
      <c r="A428" s="1"/>
      <c r="B428" s="1"/>
      <c r="C428" s="46"/>
      <c r="D428" s="1"/>
      <c r="E428" s="1"/>
      <c r="F428" s="18"/>
      <c r="G428" s="18"/>
      <c r="H428" s="18"/>
      <c r="I428" s="1"/>
      <c r="J428" s="1"/>
      <c r="K428" s="18"/>
      <c r="L428" s="49"/>
      <c r="M428" s="47"/>
      <c r="N428" s="49"/>
      <c r="O428" s="49"/>
      <c r="P428" s="49"/>
      <c r="Q428" s="49"/>
      <c r="R428" s="49"/>
      <c r="S428" s="47"/>
      <c r="T428" s="49"/>
      <c r="U428" s="49"/>
      <c r="V428" s="49"/>
      <c r="W428" s="1"/>
      <c r="X428" s="1"/>
      <c r="Y428" s="1"/>
      <c r="Z428" s="1"/>
      <c r="AA428" s="1"/>
      <c r="AB428" s="1"/>
      <c r="AC428" s="1"/>
      <c r="AD428" s="18"/>
      <c r="AE428" s="18"/>
      <c r="AF428" s="18"/>
      <c r="AG428" s="18"/>
      <c r="AH428" s="1"/>
      <c r="AI428" s="1"/>
    </row>
    <row r="429" spans="1:35" ht="20" customHeight="1" x14ac:dyDescent="0.15">
      <c r="A429" s="1"/>
      <c r="B429" s="1"/>
      <c r="C429" s="46"/>
      <c r="D429" s="1"/>
      <c r="E429" s="1"/>
      <c r="F429" s="18"/>
      <c r="G429" s="18"/>
      <c r="H429" s="18"/>
      <c r="I429" s="1"/>
      <c r="J429" s="1"/>
      <c r="K429" s="18"/>
      <c r="L429" s="49"/>
      <c r="M429" s="47"/>
      <c r="N429" s="49"/>
      <c r="O429" s="49"/>
      <c r="P429" s="49"/>
      <c r="Q429" s="49"/>
      <c r="R429" s="49"/>
      <c r="S429" s="47"/>
      <c r="T429" s="49"/>
      <c r="U429" s="49"/>
      <c r="V429" s="49"/>
      <c r="W429" s="1"/>
      <c r="X429" s="1"/>
      <c r="Y429" s="1"/>
      <c r="Z429" s="1"/>
      <c r="AA429" s="1"/>
      <c r="AB429" s="1"/>
      <c r="AC429" s="1"/>
      <c r="AD429" s="18"/>
      <c r="AE429" s="18"/>
      <c r="AF429" s="18"/>
      <c r="AG429" s="18"/>
      <c r="AH429" s="1"/>
      <c r="AI429" s="1"/>
    </row>
    <row r="430" spans="1:35" ht="20" customHeight="1" x14ac:dyDescent="0.15">
      <c r="A430" s="1"/>
      <c r="B430" s="1"/>
      <c r="C430" s="46"/>
      <c r="D430" s="1"/>
      <c r="E430" s="1"/>
      <c r="F430" s="18"/>
      <c r="G430" s="18"/>
      <c r="H430" s="18"/>
      <c r="I430" s="1"/>
      <c r="J430" s="1"/>
      <c r="K430" s="18"/>
      <c r="L430" s="49"/>
      <c r="M430" s="47"/>
      <c r="N430" s="49"/>
      <c r="O430" s="49"/>
      <c r="P430" s="49"/>
      <c r="Q430" s="49"/>
      <c r="R430" s="49"/>
      <c r="S430" s="47"/>
      <c r="T430" s="49"/>
      <c r="U430" s="49"/>
      <c r="V430" s="49"/>
      <c r="W430" s="1"/>
      <c r="X430" s="1"/>
      <c r="Y430" s="1"/>
      <c r="Z430" s="1"/>
      <c r="AA430" s="1"/>
      <c r="AB430" s="1"/>
      <c r="AC430" s="1"/>
      <c r="AD430" s="18"/>
      <c r="AE430" s="18"/>
      <c r="AF430" s="18"/>
      <c r="AG430" s="18"/>
      <c r="AH430" s="1"/>
      <c r="AI430" s="1"/>
    </row>
    <row r="431" spans="1:35" ht="20" customHeight="1" x14ac:dyDescent="0.15">
      <c r="A431" s="1"/>
      <c r="B431" s="1"/>
      <c r="C431" s="46"/>
      <c r="D431" s="1"/>
      <c r="E431" s="1"/>
      <c r="F431" s="18"/>
      <c r="G431" s="18"/>
      <c r="H431" s="18"/>
      <c r="I431" s="1"/>
      <c r="J431" s="1"/>
      <c r="K431" s="18"/>
      <c r="L431" s="49"/>
      <c r="M431" s="47"/>
      <c r="N431" s="49"/>
      <c r="O431" s="49"/>
      <c r="P431" s="49"/>
      <c r="Q431" s="49"/>
      <c r="R431" s="49"/>
      <c r="S431" s="47"/>
      <c r="T431" s="49"/>
      <c r="U431" s="49"/>
      <c r="V431" s="49"/>
      <c r="W431" s="1"/>
      <c r="X431" s="1"/>
      <c r="Y431" s="1"/>
      <c r="Z431" s="1"/>
      <c r="AA431" s="1"/>
      <c r="AB431" s="1"/>
      <c r="AC431" s="1"/>
      <c r="AD431" s="18"/>
      <c r="AE431" s="18"/>
      <c r="AF431" s="18"/>
      <c r="AG431" s="18"/>
      <c r="AH431" s="1"/>
      <c r="AI431" s="1"/>
    </row>
    <row r="432" spans="1:35" ht="20" customHeight="1" x14ac:dyDescent="0.15">
      <c r="A432" s="1"/>
      <c r="B432" s="1"/>
      <c r="C432" s="46"/>
      <c r="D432" s="1"/>
      <c r="E432" s="1"/>
      <c r="F432" s="18"/>
      <c r="G432" s="18"/>
      <c r="H432" s="18"/>
      <c r="I432" s="1"/>
      <c r="J432" s="1"/>
      <c r="K432" s="18"/>
      <c r="L432" s="49"/>
      <c r="M432" s="47"/>
      <c r="N432" s="49"/>
      <c r="O432" s="49"/>
      <c r="P432" s="49"/>
      <c r="Q432" s="49"/>
      <c r="R432" s="49"/>
      <c r="S432" s="47"/>
      <c r="T432" s="49"/>
      <c r="U432" s="49"/>
      <c r="V432" s="49"/>
      <c r="W432" s="1"/>
      <c r="X432" s="1"/>
      <c r="Y432" s="1"/>
      <c r="Z432" s="1"/>
      <c r="AA432" s="1"/>
      <c r="AB432" s="1"/>
      <c r="AC432" s="1"/>
      <c r="AD432" s="18"/>
      <c r="AE432" s="18"/>
      <c r="AF432" s="18"/>
      <c r="AG432" s="18"/>
      <c r="AH432" s="1"/>
      <c r="AI432" s="1"/>
    </row>
    <row r="433" spans="1:35" ht="20" customHeight="1" x14ac:dyDescent="0.15">
      <c r="A433" s="1"/>
      <c r="B433" s="1"/>
      <c r="C433" s="46"/>
      <c r="D433" s="1"/>
      <c r="E433" s="1"/>
      <c r="F433" s="18"/>
      <c r="G433" s="18"/>
      <c r="H433" s="18"/>
      <c r="I433" s="1"/>
      <c r="J433" s="1"/>
      <c r="K433" s="18"/>
      <c r="L433" s="49"/>
      <c r="M433" s="47"/>
      <c r="N433" s="49"/>
      <c r="O433" s="49"/>
      <c r="P433" s="49"/>
      <c r="Q433" s="49"/>
      <c r="R433" s="49"/>
      <c r="S433" s="47"/>
      <c r="T433" s="49"/>
      <c r="U433" s="49"/>
      <c r="V433" s="49"/>
      <c r="W433" s="1"/>
      <c r="X433" s="1"/>
      <c r="Y433" s="1"/>
      <c r="Z433" s="1"/>
      <c r="AA433" s="1"/>
      <c r="AB433" s="1"/>
      <c r="AC433" s="1"/>
      <c r="AD433" s="18"/>
      <c r="AE433" s="18"/>
      <c r="AF433" s="18"/>
      <c r="AG433" s="18"/>
      <c r="AH433" s="1"/>
      <c r="AI433" s="1"/>
    </row>
    <row r="434" spans="1:35" ht="20" customHeight="1" x14ac:dyDescent="0.15">
      <c r="A434" s="1"/>
      <c r="B434" s="1"/>
      <c r="C434" s="46"/>
      <c r="D434" s="1"/>
      <c r="E434" s="1"/>
      <c r="F434" s="18"/>
      <c r="G434" s="18"/>
      <c r="H434" s="18"/>
      <c r="I434" s="1"/>
      <c r="J434" s="1"/>
      <c r="K434" s="18"/>
      <c r="L434" s="49"/>
      <c r="M434" s="47"/>
      <c r="N434" s="49"/>
      <c r="O434" s="49"/>
      <c r="P434" s="49"/>
      <c r="Q434" s="49"/>
      <c r="R434" s="49"/>
      <c r="S434" s="47"/>
      <c r="T434" s="49"/>
      <c r="U434" s="49"/>
      <c r="V434" s="49"/>
      <c r="W434" s="1"/>
      <c r="X434" s="1"/>
      <c r="Y434" s="1"/>
      <c r="Z434" s="1"/>
      <c r="AA434" s="1"/>
      <c r="AB434" s="1"/>
      <c r="AC434" s="1"/>
      <c r="AD434" s="18"/>
      <c r="AE434" s="18"/>
      <c r="AF434" s="18"/>
      <c r="AG434" s="18"/>
      <c r="AH434" s="1"/>
      <c r="AI434" s="1"/>
    </row>
    <row r="435" spans="1:35" ht="20" customHeight="1" x14ac:dyDescent="0.15">
      <c r="A435" s="1"/>
      <c r="B435" s="1"/>
      <c r="C435" s="46"/>
      <c r="D435" s="1"/>
      <c r="E435" s="1"/>
      <c r="F435" s="18"/>
      <c r="G435" s="18"/>
      <c r="H435" s="18"/>
      <c r="I435" s="1"/>
      <c r="J435" s="1"/>
      <c r="K435" s="18"/>
      <c r="L435" s="49"/>
      <c r="M435" s="47"/>
      <c r="N435" s="49"/>
      <c r="O435" s="49"/>
      <c r="P435" s="49"/>
      <c r="Q435" s="49"/>
      <c r="R435" s="49"/>
      <c r="S435" s="47"/>
      <c r="T435" s="49"/>
      <c r="U435" s="49"/>
      <c r="V435" s="49"/>
      <c r="W435" s="1"/>
      <c r="X435" s="1"/>
      <c r="Y435" s="1"/>
      <c r="Z435" s="1"/>
      <c r="AA435" s="1"/>
      <c r="AB435" s="1"/>
      <c r="AC435" s="1"/>
      <c r="AD435" s="18"/>
      <c r="AE435" s="18"/>
      <c r="AF435" s="18"/>
      <c r="AG435" s="18"/>
      <c r="AH435" s="1"/>
      <c r="AI435" s="1"/>
    </row>
    <row r="436" spans="1:35" ht="20" customHeight="1" x14ac:dyDescent="0.15">
      <c r="A436" s="1"/>
      <c r="B436" s="1"/>
      <c r="C436" s="46"/>
      <c r="D436" s="1"/>
      <c r="E436" s="1"/>
      <c r="F436" s="18"/>
      <c r="G436" s="18"/>
      <c r="H436" s="18"/>
      <c r="I436" s="1"/>
      <c r="J436" s="1"/>
      <c r="K436" s="18"/>
      <c r="L436" s="49"/>
      <c r="M436" s="47"/>
      <c r="N436" s="49"/>
      <c r="O436" s="49"/>
      <c r="P436" s="49"/>
      <c r="Q436" s="49"/>
      <c r="R436" s="49"/>
      <c r="S436" s="47"/>
      <c r="T436" s="49"/>
      <c r="U436" s="49"/>
      <c r="V436" s="49"/>
      <c r="W436" s="1"/>
      <c r="X436" s="1"/>
      <c r="Y436" s="1"/>
      <c r="Z436" s="1"/>
      <c r="AA436" s="1"/>
      <c r="AB436" s="1"/>
      <c r="AC436" s="1"/>
      <c r="AD436" s="18"/>
      <c r="AE436" s="18"/>
      <c r="AF436" s="18"/>
      <c r="AG436" s="18"/>
      <c r="AH436" s="1"/>
      <c r="AI436" s="1"/>
    </row>
    <row r="437" spans="1:35" ht="20" customHeight="1" x14ac:dyDescent="0.15">
      <c r="A437" s="1"/>
      <c r="B437" s="1"/>
      <c r="C437" s="46"/>
      <c r="D437" s="1"/>
      <c r="E437" s="1"/>
      <c r="F437" s="18"/>
      <c r="G437" s="18"/>
      <c r="H437" s="18"/>
      <c r="I437" s="1"/>
      <c r="J437" s="1"/>
      <c r="K437" s="18"/>
      <c r="L437" s="49"/>
      <c r="M437" s="47"/>
      <c r="N437" s="49"/>
      <c r="O437" s="49"/>
      <c r="P437" s="49"/>
      <c r="Q437" s="49"/>
      <c r="R437" s="49"/>
      <c r="S437" s="47"/>
      <c r="T437" s="49"/>
      <c r="U437" s="49"/>
      <c r="V437" s="49"/>
      <c r="W437" s="1"/>
      <c r="X437" s="1"/>
      <c r="Y437" s="1"/>
      <c r="Z437" s="1"/>
      <c r="AA437" s="1"/>
      <c r="AB437" s="1"/>
      <c r="AC437" s="1"/>
      <c r="AD437" s="18"/>
      <c r="AE437" s="18"/>
      <c r="AF437" s="18"/>
      <c r="AG437" s="18"/>
      <c r="AH437" s="1"/>
      <c r="AI437" s="1"/>
    </row>
    <row r="438" spans="1:35" ht="20" customHeight="1" x14ac:dyDescent="0.15">
      <c r="A438" s="1"/>
      <c r="B438" s="1"/>
      <c r="C438" s="46"/>
      <c r="D438" s="1"/>
      <c r="E438" s="1"/>
      <c r="F438" s="18"/>
      <c r="G438" s="18"/>
      <c r="H438" s="18"/>
      <c r="I438" s="1"/>
      <c r="J438" s="1"/>
      <c r="K438" s="18"/>
      <c r="L438" s="49"/>
      <c r="M438" s="47"/>
      <c r="N438" s="49"/>
      <c r="O438" s="49"/>
      <c r="P438" s="49"/>
      <c r="Q438" s="49"/>
      <c r="R438" s="49"/>
      <c r="S438" s="47"/>
      <c r="T438" s="49"/>
      <c r="U438" s="49"/>
      <c r="V438" s="49"/>
      <c r="W438" s="1"/>
      <c r="X438" s="1"/>
      <c r="Y438" s="1"/>
      <c r="Z438" s="1"/>
      <c r="AA438" s="1"/>
      <c r="AB438" s="1"/>
      <c r="AC438" s="1"/>
      <c r="AD438" s="18"/>
      <c r="AE438" s="18"/>
      <c r="AF438" s="18"/>
      <c r="AG438" s="18"/>
      <c r="AH438" s="1"/>
      <c r="AI438" s="1"/>
    </row>
    <row r="439" spans="1:35" ht="20" customHeight="1" x14ac:dyDescent="0.15">
      <c r="A439" s="1"/>
      <c r="B439" s="1"/>
      <c r="C439" s="46"/>
      <c r="D439" s="1"/>
      <c r="E439" s="1"/>
      <c r="F439" s="18"/>
      <c r="G439" s="18"/>
      <c r="H439" s="18"/>
      <c r="I439" s="1"/>
      <c r="J439" s="1"/>
      <c r="K439" s="18"/>
      <c r="L439" s="49"/>
      <c r="M439" s="47"/>
      <c r="N439" s="49"/>
      <c r="O439" s="49"/>
      <c r="P439" s="49"/>
      <c r="Q439" s="49"/>
      <c r="R439" s="49"/>
      <c r="S439" s="47"/>
      <c r="T439" s="49"/>
      <c r="U439" s="49"/>
      <c r="V439" s="49"/>
      <c r="W439" s="1"/>
      <c r="X439" s="1"/>
      <c r="Y439" s="1"/>
      <c r="Z439" s="1"/>
      <c r="AA439" s="1"/>
      <c r="AB439" s="1"/>
      <c r="AC439" s="1"/>
      <c r="AD439" s="18"/>
      <c r="AE439" s="18"/>
      <c r="AF439" s="18"/>
      <c r="AG439" s="18"/>
      <c r="AH439" s="1"/>
      <c r="AI439" s="1"/>
    </row>
    <row r="440" spans="1:35" ht="20" customHeight="1" x14ac:dyDescent="0.15">
      <c r="A440" s="1"/>
      <c r="B440" s="1"/>
      <c r="C440" s="46"/>
      <c r="D440" s="1"/>
      <c r="E440" s="1"/>
      <c r="F440" s="18"/>
      <c r="G440" s="18"/>
      <c r="H440" s="18"/>
      <c r="I440" s="1"/>
      <c r="J440" s="1"/>
      <c r="K440" s="18"/>
      <c r="L440" s="49"/>
      <c r="M440" s="47"/>
      <c r="N440" s="49"/>
      <c r="O440" s="49"/>
      <c r="P440" s="49"/>
      <c r="Q440" s="49"/>
      <c r="R440" s="49"/>
      <c r="S440" s="47"/>
      <c r="T440" s="49"/>
      <c r="U440" s="49"/>
      <c r="V440" s="49"/>
      <c r="W440" s="1"/>
      <c r="X440" s="1"/>
      <c r="Y440" s="1"/>
      <c r="Z440" s="1"/>
      <c r="AA440" s="1"/>
      <c r="AB440" s="1"/>
      <c r="AC440" s="1"/>
      <c r="AD440" s="18"/>
      <c r="AE440" s="18"/>
      <c r="AF440" s="18"/>
      <c r="AG440" s="18"/>
      <c r="AH440" s="1"/>
      <c r="AI440" s="1"/>
    </row>
    <row r="441" spans="1:35" ht="20" customHeight="1" x14ac:dyDescent="0.15">
      <c r="A441" s="1"/>
      <c r="B441" s="1"/>
      <c r="C441" s="46"/>
      <c r="D441" s="1"/>
      <c r="E441" s="1"/>
      <c r="F441" s="18"/>
      <c r="G441" s="18"/>
      <c r="H441" s="18"/>
      <c r="I441" s="1"/>
      <c r="J441" s="1"/>
      <c r="K441" s="18"/>
      <c r="L441" s="49"/>
      <c r="M441" s="47"/>
      <c r="N441" s="49"/>
      <c r="O441" s="49"/>
      <c r="P441" s="49"/>
      <c r="Q441" s="49"/>
      <c r="R441" s="49"/>
      <c r="S441" s="47"/>
      <c r="T441" s="49"/>
      <c r="U441" s="49"/>
      <c r="V441" s="49"/>
      <c r="W441" s="1"/>
      <c r="X441" s="1"/>
      <c r="Y441" s="1"/>
      <c r="Z441" s="1"/>
      <c r="AA441" s="1"/>
      <c r="AB441" s="1"/>
      <c r="AC441" s="1"/>
      <c r="AD441" s="18"/>
      <c r="AE441" s="18"/>
      <c r="AF441" s="18"/>
      <c r="AG441" s="18"/>
      <c r="AH441" s="1"/>
      <c r="AI441" s="1"/>
    </row>
    <row r="442" spans="1:35" ht="20" customHeight="1" x14ac:dyDescent="0.15">
      <c r="A442" s="1"/>
      <c r="B442" s="1"/>
      <c r="C442" s="46"/>
      <c r="D442" s="1"/>
      <c r="E442" s="1"/>
      <c r="F442" s="18"/>
      <c r="G442" s="18"/>
      <c r="H442" s="18"/>
      <c r="I442" s="1"/>
      <c r="J442" s="1"/>
      <c r="K442" s="18"/>
      <c r="L442" s="49"/>
      <c r="M442" s="47"/>
      <c r="N442" s="49"/>
      <c r="O442" s="49"/>
      <c r="P442" s="49"/>
      <c r="Q442" s="49"/>
      <c r="R442" s="49"/>
      <c r="S442" s="47"/>
      <c r="T442" s="49"/>
      <c r="U442" s="49"/>
      <c r="V442" s="49"/>
      <c r="W442" s="1"/>
      <c r="X442" s="1"/>
      <c r="Y442" s="1"/>
      <c r="Z442" s="1"/>
      <c r="AA442" s="1"/>
      <c r="AB442" s="1"/>
      <c r="AC442" s="1"/>
      <c r="AD442" s="18"/>
      <c r="AE442" s="18"/>
      <c r="AF442" s="18"/>
      <c r="AG442" s="18"/>
      <c r="AH442" s="1"/>
      <c r="AI442" s="1"/>
    </row>
    <row r="443" spans="1:35" ht="20" customHeight="1" x14ac:dyDescent="0.15">
      <c r="A443" s="1"/>
      <c r="B443" s="1"/>
      <c r="C443" s="46"/>
      <c r="D443" s="1"/>
      <c r="E443" s="1"/>
      <c r="F443" s="18"/>
      <c r="G443" s="18"/>
      <c r="H443" s="18"/>
      <c r="I443" s="1"/>
      <c r="J443" s="1"/>
      <c r="K443" s="18"/>
      <c r="L443" s="49"/>
      <c r="M443" s="47"/>
      <c r="N443" s="49"/>
      <c r="O443" s="49"/>
      <c r="P443" s="49"/>
      <c r="Q443" s="49"/>
      <c r="R443" s="49"/>
      <c r="S443" s="47"/>
      <c r="T443" s="49"/>
      <c r="U443" s="49"/>
      <c r="V443" s="49"/>
      <c r="W443" s="1"/>
      <c r="X443" s="1"/>
      <c r="Y443" s="1"/>
      <c r="Z443" s="1"/>
      <c r="AA443" s="1"/>
      <c r="AB443" s="1"/>
      <c r="AC443" s="1"/>
      <c r="AD443" s="18"/>
      <c r="AE443" s="18"/>
      <c r="AF443" s="18"/>
      <c r="AG443" s="18"/>
      <c r="AH443" s="1"/>
      <c r="AI443" s="1"/>
    </row>
    <row r="444" spans="1:35" ht="20" customHeight="1" x14ac:dyDescent="0.15">
      <c r="A444" s="1"/>
      <c r="B444" s="1"/>
      <c r="C444" s="46"/>
      <c r="D444" s="1"/>
      <c r="E444" s="1"/>
      <c r="F444" s="18"/>
      <c r="G444" s="18"/>
      <c r="H444" s="18"/>
      <c r="I444" s="1"/>
      <c r="J444" s="1"/>
      <c r="K444" s="18"/>
      <c r="L444" s="49"/>
      <c r="M444" s="47"/>
      <c r="N444" s="49"/>
      <c r="O444" s="49"/>
      <c r="P444" s="49"/>
      <c r="Q444" s="49"/>
      <c r="R444" s="49"/>
      <c r="S444" s="47"/>
      <c r="T444" s="49"/>
      <c r="U444" s="49"/>
      <c r="V444" s="49"/>
      <c r="W444" s="1"/>
      <c r="X444" s="1"/>
      <c r="Y444" s="1"/>
      <c r="Z444" s="1"/>
      <c r="AA444" s="1"/>
      <c r="AB444" s="1"/>
      <c r="AC444" s="1"/>
      <c r="AD444" s="18"/>
      <c r="AE444" s="18"/>
      <c r="AF444" s="18"/>
      <c r="AG444" s="18"/>
      <c r="AH444" s="1"/>
      <c r="AI444" s="1"/>
    </row>
    <row r="445" spans="1:35" ht="20" customHeight="1" x14ac:dyDescent="0.15">
      <c r="A445" s="1"/>
      <c r="B445" s="1"/>
      <c r="C445" s="46"/>
      <c r="D445" s="1"/>
      <c r="E445" s="1"/>
      <c r="F445" s="18"/>
      <c r="G445" s="18"/>
      <c r="H445" s="18"/>
      <c r="I445" s="1"/>
      <c r="J445" s="1"/>
      <c r="K445" s="18"/>
      <c r="L445" s="49"/>
      <c r="M445" s="47"/>
      <c r="N445" s="49"/>
      <c r="O445" s="49"/>
      <c r="P445" s="49"/>
      <c r="Q445" s="49"/>
      <c r="R445" s="49"/>
      <c r="S445" s="47"/>
      <c r="T445" s="49"/>
      <c r="U445" s="49"/>
      <c r="V445" s="49"/>
      <c r="W445" s="1"/>
      <c r="X445" s="1"/>
      <c r="Y445" s="1"/>
      <c r="Z445" s="1"/>
      <c r="AA445" s="1"/>
      <c r="AB445" s="1"/>
      <c r="AC445" s="1"/>
      <c r="AD445" s="18"/>
      <c r="AE445" s="18"/>
      <c r="AF445" s="18"/>
      <c r="AG445" s="18"/>
      <c r="AH445" s="1"/>
      <c r="AI445" s="1"/>
    </row>
    <row r="446" spans="1:35" ht="20" customHeight="1" x14ac:dyDescent="0.15">
      <c r="A446" s="1"/>
      <c r="B446" s="1"/>
      <c r="C446" s="46"/>
      <c r="D446" s="1"/>
      <c r="E446" s="1"/>
      <c r="F446" s="18"/>
      <c r="G446" s="18"/>
      <c r="H446" s="18"/>
      <c r="I446" s="1"/>
      <c r="J446" s="1"/>
      <c r="K446" s="18"/>
      <c r="L446" s="49"/>
      <c r="M446" s="47"/>
      <c r="N446" s="49"/>
      <c r="O446" s="49"/>
      <c r="P446" s="49"/>
      <c r="Q446" s="49"/>
      <c r="R446" s="49"/>
      <c r="S446" s="47"/>
      <c r="T446" s="49"/>
      <c r="U446" s="49"/>
      <c r="V446" s="49"/>
      <c r="W446" s="1"/>
      <c r="X446" s="1"/>
      <c r="Y446" s="1"/>
      <c r="Z446" s="1"/>
      <c r="AA446" s="1"/>
      <c r="AB446" s="1"/>
      <c r="AC446" s="1"/>
      <c r="AD446" s="18"/>
      <c r="AE446" s="18"/>
      <c r="AF446" s="18"/>
      <c r="AG446" s="18"/>
      <c r="AH446" s="1"/>
      <c r="AI446" s="1"/>
    </row>
    <row r="447" spans="1:35" ht="20" customHeight="1" x14ac:dyDescent="0.15">
      <c r="A447" s="1"/>
      <c r="B447" s="1"/>
      <c r="C447" s="46"/>
      <c r="D447" s="1"/>
      <c r="E447" s="1"/>
      <c r="F447" s="18"/>
      <c r="G447" s="18"/>
      <c r="H447" s="18"/>
      <c r="I447" s="1"/>
      <c r="J447" s="1"/>
      <c r="K447" s="18"/>
      <c r="L447" s="49"/>
      <c r="M447" s="47"/>
      <c r="N447" s="49"/>
      <c r="O447" s="49"/>
      <c r="P447" s="49"/>
      <c r="Q447" s="49"/>
      <c r="R447" s="49"/>
      <c r="S447" s="47"/>
      <c r="T447" s="49"/>
      <c r="U447" s="49"/>
      <c r="V447" s="49"/>
      <c r="W447" s="1"/>
      <c r="X447" s="1"/>
      <c r="Y447" s="1"/>
      <c r="Z447" s="1"/>
      <c r="AA447" s="1"/>
      <c r="AB447" s="1"/>
      <c r="AC447" s="1"/>
      <c r="AD447" s="18"/>
      <c r="AE447" s="18"/>
      <c r="AF447" s="18"/>
      <c r="AG447" s="18"/>
      <c r="AH447" s="1"/>
      <c r="AI447" s="1"/>
    </row>
    <row r="448" spans="1:35" ht="20" customHeight="1" x14ac:dyDescent="0.15">
      <c r="A448" s="1"/>
      <c r="B448" s="1"/>
      <c r="C448" s="46"/>
      <c r="D448" s="1"/>
      <c r="E448" s="1"/>
      <c r="F448" s="18"/>
      <c r="G448" s="18"/>
      <c r="H448" s="18"/>
      <c r="I448" s="1"/>
      <c r="J448" s="1"/>
      <c r="K448" s="18"/>
      <c r="L448" s="49"/>
      <c r="M448" s="47"/>
      <c r="N448" s="49"/>
      <c r="O448" s="49"/>
      <c r="P448" s="49"/>
      <c r="Q448" s="49"/>
      <c r="R448" s="49"/>
      <c r="S448" s="47"/>
      <c r="T448" s="49"/>
      <c r="U448" s="49"/>
      <c r="V448" s="49"/>
      <c r="W448" s="1"/>
      <c r="X448" s="1"/>
      <c r="Y448" s="1"/>
      <c r="Z448" s="1"/>
      <c r="AA448" s="1"/>
      <c r="AB448" s="1"/>
      <c r="AC448" s="1"/>
      <c r="AD448" s="18"/>
      <c r="AE448" s="18"/>
      <c r="AF448" s="18"/>
      <c r="AG448" s="18"/>
      <c r="AH448" s="1"/>
      <c r="AI448" s="1"/>
    </row>
    <row r="449" spans="1:35" ht="20" customHeight="1" x14ac:dyDescent="0.15">
      <c r="A449" s="1"/>
      <c r="B449" s="1"/>
      <c r="C449" s="46"/>
      <c r="D449" s="1"/>
      <c r="E449" s="1"/>
      <c r="F449" s="18"/>
      <c r="G449" s="18"/>
      <c r="H449" s="18"/>
      <c r="I449" s="1"/>
      <c r="J449" s="1"/>
      <c r="K449" s="18"/>
      <c r="L449" s="49"/>
      <c r="M449" s="47"/>
      <c r="N449" s="49"/>
      <c r="O449" s="49"/>
      <c r="P449" s="49"/>
      <c r="Q449" s="49"/>
      <c r="R449" s="49"/>
      <c r="S449" s="47"/>
      <c r="T449" s="49"/>
      <c r="U449" s="49"/>
      <c r="V449" s="49"/>
      <c r="W449" s="1"/>
      <c r="X449" s="1"/>
      <c r="Y449" s="1"/>
      <c r="Z449" s="1"/>
      <c r="AA449" s="1"/>
      <c r="AB449" s="1"/>
      <c r="AC449" s="1"/>
      <c r="AD449" s="18"/>
      <c r="AE449" s="18"/>
      <c r="AF449" s="18"/>
      <c r="AG449" s="18"/>
      <c r="AH449" s="1"/>
      <c r="AI449" s="1"/>
    </row>
    <row r="450" spans="1:35" ht="20" customHeight="1" x14ac:dyDescent="0.15">
      <c r="A450" s="1"/>
      <c r="B450" s="1"/>
      <c r="C450" s="46"/>
      <c r="D450" s="1"/>
      <c r="E450" s="1"/>
      <c r="F450" s="18"/>
      <c r="G450" s="18"/>
      <c r="H450" s="18"/>
      <c r="I450" s="1"/>
      <c r="J450" s="1"/>
      <c r="K450" s="18"/>
      <c r="L450" s="49"/>
      <c r="M450" s="47"/>
      <c r="N450" s="49"/>
      <c r="O450" s="49"/>
      <c r="P450" s="49"/>
      <c r="Q450" s="49"/>
      <c r="R450" s="49"/>
      <c r="S450" s="47"/>
      <c r="T450" s="49"/>
      <c r="U450" s="49"/>
      <c r="V450" s="49"/>
      <c r="W450" s="1"/>
      <c r="X450" s="1"/>
      <c r="Y450" s="1"/>
      <c r="Z450" s="1"/>
      <c r="AA450" s="1"/>
      <c r="AB450" s="1"/>
      <c r="AC450" s="1"/>
      <c r="AD450" s="18"/>
      <c r="AE450" s="18"/>
      <c r="AF450" s="18"/>
      <c r="AG450" s="18"/>
      <c r="AH450" s="1"/>
      <c r="AI450" s="1"/>
    </row>
    <row r="451" spans="1:35" ht="20" customHeight="1" x14ac:dyDescent="0.15">
      <c r="A451" s="1"/>
      <c r="B451" s="1"/>
      <c r="C451" s="46"/>
      <c r="D451" s="1"/>
      <c r="E451" s="1"/>
      <c r="F451" s="18"/>
      <c r="G451" s="18"/>
      <c r="H451" s="18"/>
      <c r="I451" s="1"/>
      <c r="J451" s="1"/>
      <c r="K451" s="18"/>
      <c r="L451" s="49"/>
      <c r="M451" s="47"/>
      <c r="N451" s="49"/>
      <c r="O451" s="49"/>
      <c r="P451" s="49"/>
      <c r="Q451" s="49"/>
      <c r="R451" s="49"/>
      <c r="S451" s="47"/>
      <c r="T451" s="49"/>
      <c r="U451" s="49"/>
      <c r="V451" s="49"/>
      <c r="W451" s="1"/>
      <c r="X451" s="1"/>
      <c r="Y451" s="1"/>
      <c r="Z451" s="1"/>
      <c r="AA451" s="1"/>
      <c r="AB451" s="1"/>
      <c r="AC451" s="1"/>
      <c r="AD451" s="18"/>
      <c r="AE451" s="18"/>
      <c r="AF451" s="18"/>
      <c r="AG451" s="18"/>
      <c r="AH451" s="1"/>
      <c r="AI451" s="1"/>
    </row>
    <row r="452" spans="1:35" ht="20" customHeight="1" x14ac:dyDescent="0.15">
      <c r="A452" s="1"/>
      <c r="B452" s="1"/>
      <c r="C452" s="46"/>
      <c r="D452" s="1"/>
      <c r="E452" s="1"/>
      <c r="F452" s="18"/>
      <c r="G452" s="18"/>
      <c r="H452" s="18"/>
      <c r="I452" s="1"/>
      <c r="J452" s="1"/>
      <c r="K452" s="18"/>
      <c r="L452" s="49"/>
      <c r="M452" s="47"/>
      <c r="N452" s="49"/>
      <c r="O452" s="49"/>
      <c r="P452" s="49"/>
      <c r="Q452" s="49"/>
      <c r="R452" s="49"/>
      <c r="S452" s="47"/>
      <c r="T452" s="49"/>
      <c r="U452" s="49"/>
      <c r="V452" s="49"/>
      <c r="W452" s="1"/>
      <c r="X452" s="1"/>
      <c r="Y452" s="1"/>
      <c r="Z452" s="1"/>
      <c r="AA452" s="1"/>
      <c r="AB452" s="1"/>
      <c r="AC452" s="1"/>
      <c r="AD452" s="18"/>
      <c r="AE452" s="18"/>
      <c r="AF452" s="18"/>
      <c r="AG452" s="18"/>
      <c r="AH452" s="1"/>
      <c r="AI452" s="1"/>
    </row>
    <row r="453" spans="1:35" ht="20" customHeight="1" x14ac:dyDescent="0.15">
      <c r="A453" s="1"/>
      <c r="B453" s="1"/>
      <c r="C453" s="46"/>
      <c r="D453" s="1"/>
      <c r="E453" s="1"/>
      <c r="F453" s="18"/>
      <c r="G453" s="18"/>
      <c r="H453" s="18"/>
      <c r="I453" s="1"/>
      <c r="J453" s="1"/>
      <c r="K453" s="18"/>
      <c r="L453" s="49"/>
      <c r="M453" s="47"/>
      <c r="N453" s="49"/>
      <c r="O453" s="49"/>
      <c r="P453" s="49"/>
      <c r="Q453" s="49"/>
      <c r="R453" s="49"/>
      <c r="S453" s="47"/>
      <c r="T453" s="49"/>
      <c r="U453" s="49"/>
      <c r="V453" s="49"/>
      <c r="W453" s="1"/>
      <c r="X453" s="1"/>
      <c r="Y453" s="1"/>
      <c r="Z453" s="1"/>
      <c r="AA453" s="1"/>
      <c r="AB453" s="1"/>
      <c r="AC453" s="1"/>
      <c r="AD453" s="18"/>
      <c r="AE453" s="18"/>
      <c r="AF453" s="18"/>
      <c r="AG453" s="18"/>
      <c r="AH453" s="1"/>
      <c r="AI453" s="1"/>
    </row>
    <row r="454" spans="1:35" ht="20" customHeight="1" x14ac:dyDescent="0.15">
      <c r="A454" s="1"/>
      <c r="B454" s="1"/>
      <c r="C454" s="46"/>
      <c r="D454" s="1"/>
      <c r="E454" s="1"/>
      <c r="F454" s="18"/>
      <c r="G454" s="18"/>
      <c r="H454" s="18"/>
      <c r="I454" s="1"/>
      <c r="J454" s="1"/>
      <c r="K454" s="18"/>
      <c r="L454" s="49"/>
      <c r="M454" s="47"/>
      <c r="N454" s="49"/>
      <c r="O454" s="49"/>
      <c r="P454" s="49"/>
      <c r="Q454" s="49"/>
      <c r="R454" s="49"/>
      <c r="S454" s="47"/>
      <c r="T454" s="49"/>
      <c r="U454" s="49"/>
      <c r="V454" s="49"/>
      <c r="W454" s="1"/>
      <c r="X454" s="1"/>
      <c r="Y454" s="1"/>
      <c r="Z454" s="1"/>
      <c r="AA454" s="1"/>
      <c r="AB454" s="1"/>
      <c r="AC454" s="1"/>
      <c r="AD454" s="18"/>
      <c r="AE454" s="18"/>
      <c r="AF454" s="18"/>
      <c r="AG454" s="18"/>
      <c r="AH454" s="1"/>
      <c r="AI454" s="1"/>
    </row>
    <row r="455" spans="1:35" ht="20" customHeight="1" x14ac:dyDescent="0.15">
      <c r="A455" s="1"/>
      <c r="B455" s="1"/>
      <c r="C455" s="46"/>
      <c r="D455" s="1"/>
      <c r="E455" s="1"/>
      <c r="F455" s="18"/>
      <c r="G455" s="18"/>
      <c r="H455" s="18"/>
      <c r="I455" s="1"/>
      <c r="J455" s="1"/>
      <c r="K455" s="18"/>
      <c r="L455" s="49"/>
      <c r="M455" s="47"/>
      <c r="N455" s="49"/>
      <c r="O455" s="49"/>
      <c r="P455" s="49"/>
      <c r="Q455" s="49"/>
      <c r="R455" s="49"/>
      <c r="S455" s="47"/>
      <c r="T455" s="49"/>
      <c r="U455" s="49"/>
      <c r="V455" s="49"/>
      <c r="W455" s="1"/>
      <c r="X455" s="1"/>
      <c r="Y455" s="1"/>
      <c r="Z455" s="1"/>
      <c r="AA455" s="1"/>
      <c r="AB455" s="1"/>
      <c r="AC455" s="1"/>
      <c r="AD455" s="18"/>
      <c r="AE455" s="18"/>
      <c r="AF455" s="18"/>
      <c r="AG455" s="18"/>
      <c r="AH455" s="1"/>
      <c r="AI455" s="1"/>
    </row>
    <row r="456" spans="1:35" ht="20" customHeight="1" x14ac:dyDescent="0.15">
      <c r="A456" s="1"/>
      <c r="B456" s="1"/>
      <c r="C456" s="46"/>
      <c r="D456" s="1"/>
      <c r="E456" s="1"/>
      <c r="F456" s="18"/>
      <c r="G456" s="18"/>
      <c r="H456" s="18"/>
      <c r="I456" s="1"/>
      <c r="J456" s="1"/>
      <c r="K456" s="18"/>
      <c r="L456" s="49"/>
      <c r="M456" s="47"/>
      <c r="N456" s="49"/>
      <c r="O456" s="49"/>
      <c r="P456" s="49"/>
      <c r="Q456" s="49"/>
      <c r="R456" s="49"/>
      <c r="S456" s="47"/>
      <c r="T456" s="49"/>
      <c r="U456" s="49"/>
      <c r="V456" s="49"/>
      <c r="W456" s="1"/>
      <c r="X456" s="1"/>
      <c r="Y456" s="1"/>
      <c r="Z456" s="1"/>
      <c r="AA456" s="1"/>
      <c r="AB456" s="1"/>
      <c r="AC456" s="1"/>
      <c r="AD456" s="18"/>
      <c r="AE456" s="18"/>
      <c r="AF456" s="18"/>
      <c r="AG456" s="18"/>
      <c r="AH456" s="1"/>
      <c r="AI456" s="1"/>
    </row>
    <row r="457" spans="1:35" ht="20" customHeight="1" x14ac:dyDescent="0.15">
      <c r="A457" s="1"/>
      <c r="B457" s="1"/>
      <c r="C457" s="46"/>
      <c r="D457" s="1"/>
      <c r="E457" s="1"/>
      <c r="F457" s="18"/>
      <c r="G457" s="18"/>
      <c r="H457" s="18"/>
      <c r="I457" s="1"/>
      <c r="J457" s="1"/>
      <c r="K457" s="18"/>
      <c r="L457" s="49"/>
      <c r="M457" s="47"/>
      <c r="N457" s="49"/>
      <c r="O457" s="49"/>
      <c r="P457" s="49"/>
      <c r="Q457" s="49"/>
      <c r="R457" s="49"/>
      <c r="S457" s="47"/>
      <c r="T457" s="49"/>
      <c r="U457" s="49"/>
      <c r="V457" s="49"/>
      <c r="W457" s="1"/>
      <c r="X457" s="1"/>
      <c r="Y457" s="1"/>
      <c r="Z457" s="1"/>
      <c r="AA457" s="1"/>
      <c r="AB457" s="1"/>
      <c r="AC457" s="1"/>
      <c r="AD457" s="18"/>
      <c r="AE457" s="18"/>
      <c r="AF457" s="18"/>
      <c r="AG457" s="18"/>
      <c r="AH457" s="1"/>
      <c r="AI457" s="1"/>
    </row>
    <row r="458" spans="1:35" ht="20" customHeight="1" x14ac:dyDescent="0.15">
      <c r="A458" s="1"/>
      <c r="B458" s="1"/>
      <c r="C458" s="46"/>
      <c r="D458" s="1"/>
      <c r="E458" s="1"/>
      <c r="F458" s="18"/>
      <c r="G458" s="18"/>
      <c r="H458" s="18"/>
      <c r="I458" s="1"/>
      <c r="J458" s="1"/>
      <c r="K458" s="18"/>
      <c r="L458" s="49"/>
      <c r="M458" s="47"/>
      <c r="N458" s="49"/>
      <c r="O458" s="49"/>
      <c r="P458" s="49"/>
      <c r="Q458" s="49"/>
      <c r="R458" s="49"/>
      <c r="S458" s="47"/>
      <c r="T458" s="49"/>
      <c r="U458" s="49"/>
      <c r="V458" s="49"/>
      <c r="W458" s="1"/>
      <c r="X458" s="1"/>
      <c r="Y458" s="1"/>
      <c r="Z458" s="1"/>
      <c r="AA458" s="1"/>
      <c r="AB458" s="1"/>
      <c r="AC458" s="1"/>
      <c r="AD458" s="18"/>
      <c r="AE458" s="18"/>
      <c r="AF458" s="18"/>
      <c r="AG458" s="18"/>
      <c r="AH458" s="1"/>
      <c r="AI458" s="1"/>
    </row>
    <row r="459" spans="1:35" ht="20" customHeight="1" x14ac:dyDescent="0.15">
      <c r="A459" s="1"/>
      <c r="B459" s="1"/>
      <c r="C459" s="46"/>
      <c r="D459" s="1"/>
      <c r="E459" s="1"/>
      <c r="F459" s="18"/>
      <c r="G459" s="18"/>
      <c r="H459" s="18"/>
      <c r="I459" s="1"/>
      <c r="J459" s="1"/>
      <c r="K459" s="18"/>
      <c r="L459" s="49"/>
      <c r="M459" s="47"/>
      <c r="N459" s="49"/>
      <c r="O459" s="49"/>
      <c r="P459" s="49"/>
      <c r="Q459" s="49"/>
      <c r="R459" s="49"/>
      <c r="S459" s="47"/>
      <c r="T459" s="49"/>
      <c r="U459" s="49"/>
      <c r="V459" s="49"/>
      <c r="W459" s="1"/>
      <c r="X459" s="1"/>
      <c r="Y459" s="1"/>
      <c r="Z459" s="1"/>
      <c r="AA459" s="1"/>
      <c r="AB459" s="1"/>
      <c r="AC459" s="1"/>
      <c r="AD459" s="18"/>
      <c r="AE459" s="18"/>
      <c r="AF459" s="18"/>
      <c r="AG459" s="18"/>
      <c r="AH459" s="1"/>
      <c r="AI459" s="1"/>
    </row>
    <row r="460" spans="1:35" ht="20" customHeight="1" x14ac:dyDescent="0.15">
      <c r="A460" s="1"/>
      <c r="B460" s="1"/>
      <c r="C460" s="46"/>
      <c r="D460" s="1"/>
      <c r="E460" s="1"/>
      <c r="F460" s="18"/>
      <c r="G460" s="18"/>
      <c r="H460" s="18"/>
      <c r="I460" s="1"/>
      <c r="J460" s="1"/>
      <c r="K460" s="18"/>
      <c r="L460" s="49"/>
      <c r="M460" s="47"/>
      <c r="N460" s="49"/>
      <c r="O460" s="49"/>
      <c r="P460" s="49"/>
      <c r="Q460" s="49"/>
      <c r="R460" s="49"/>
      <c r="S460" s="47"/>
      <c r="T460" s="49"/>
      <c r="U460" s="49"/>
      <c r="V460" s="49"/>
      <c r="W460" s="1"/>
      <c r="X460" s="1"/>
      <c r="Y460" s="1"/>
      <c r="Z460" s="1"/>
      <c r="AA460" s="1"/>
      <c r="AB460" s="1"/>
      <c r="AC460" s="1"/>
      <c r="AD460" s="18"/>
      <c r="AE460" s="18"/>
      <c r="AF460" s="18"/>
      <c r="AG460" s="18"/>
      <c r="AH460" s="1"/>
      <c r="AI460" s="1"/>
    </row>
    <row r="461" spans="1:35" ht="20" customHeight="1" x14ac:dyDescent="0.15">
      <c r="A461" s="1"/>
      <c r="B461" s="1"/>
      <c r="C461" s="46"/>
      <c r="D461" s="1"/>
      <c r="E461" s="1"/>
      <c r="F461" s="18"/>
      <c r="G461" s="18"/>
      <c r="H461" s="18"/>
      <c r="I461" s="1"/>
      <c r="J461" s="1"/>
      <c r="K461" s="18"/>
      <c r="L461" s="49"/>
      <c r="M461" s="47"/>
      <c r="N461" s="49"/>
      <c r="O461" s="49"/>
      <c r="P461" s="49"/>
      <c r="Q461" s="49"/>
      <c r="R461" s="49"/>
      <c r="S461" s="47"/>
      <c r="T461" s="49"/>
      <c r="U461" s="49"/>
      <c r="V461" s="49"/>
      <c r="W461" s="1"/>
      <c r="X461" s="1"/>
      <c r="Y461" s="1"/>
      <c r="Z461" s="1"/>
      <c r="AA461" s="1"/>
      <c r="AB461" s="1"/>
      <c r="AC461" s="1"/>
      <c r="AD461" s="18"/>
      <c r="AE461" s="18"/>
      <c r="AF461" s="18"/>
      <c r="AG461" s="18"/>
      <c r="AH461" s="1"/>
      <c r="AI461" s="1"/>
    </row>
    <row r="462" spans="1:35" ht="20" customHeight="1" x14ac:dyDescent="0.15">
      <c r="A462" s="1"/>
      <c r="B462" s="1"/>
      <c r="C462" s="46"/>
      <c r="D462" s="1"/>
      <c r="E462" s="1"/>
      <c r="F462" s="18"/>
      <c r="G462" s="18"/>
      <c r="H462" s="18"/>
      <c r="I462" s="1"/>
      <c r="J462" s="1"/>
      <c r="K462" s="18"/>
      <c r="L462" s="49"/>
      <c r="M462" s="47"/>
      <c r="N462" s="49"/>
      <c r="O462" s="49"/>
      <c r="P462" s="49"/>
      <c r="Q462" s="49"/>
      <c r="R462" s="49"/>
      <c r="S462" s="47"/>
      <c r="T462" s="49"/>
      <c r="U462" s="49"/>
      <c r="V462" s="49"/>
      <c r="W462" s="1"/>
      <c r="X462" s="1"/>
      <c r="Y462" s="1"/>
      <c r="Z462" s="1"/>
      <c r="AA462" s="1"/>
      <c r="AB462" s="1"/>
      <c r="AC462" s="1"/>
      <c r="AD462" s="18"/>
      <c r="AE462" s="18"/>
      <c r="AF462" s="18"/>
      <c r="AG462" s="18"/>
      <c r="AH462" s="1"/>
      <c r="AI462" s="1"/>
    </row>
    <row r="463" spans="1:35" ht="20" customHeight="1" x14ac:dyDescent="0.15">
      <c r="A463" s="1"/>
      <c r="B463" s="1"/>
      <c r="C463" s="46"/>
      <c r="D463" s="1"/>
      <c r="E463" s="1"/>
      <c r="F463" s="18"/>
      <c r="G463" s="18"/>
      <c r="H463" s="18"/>
      <c r="I463" s="1"/>
      <c r="J463" s="1"/>
      <c r="K463" s="18"/>
      <c r="L463" s="49"/>
      <c r="M463" s="47"/>
      <c r="N463" s="49"/>
      <c r="O463" s="49"/>
      <c r="P463" s="49"/>
      <c r="Q463" s="49"/>
      <c r="R463" s="49"/>
      <c r="S463" s="47"/>
      <c r="T463" s="49"/>
      <c r="U463" s="49"/>
      <c r="V463" s="49"/>
      <c r="W463" s="1"/>
      <c r="X463" s="1"/>
      <c r="Y463" s="1"/>
      <c r="Z463" s="1"/>
      <c r="AA463" s="1"/>
      <c r="AB463" s="1"/>
      <c r="AC463" s="1"/>
      <c r="AD463" s="18"/>
      <c r="AE463" s="18"/>
      <c r="AF463" s="18"/>
      <c r="AG463" s="18"/>
      <c r="AH463" s="1"/>
      <c r="AI463" s="1"/>
    </row>
    <row r="464" spans="1:35" ht="20" customHeight="1" x14ac:dyDescent="0.15">
      <c r="A464" s="1"/>
      <c r="B464" s="1"/>
      <c r="C464" s="46"/>
      <c r="D464" s="1"/>
      <c r="E464" s="1"/>
      <c r="F464" s="18"/>
      <c r="G464" s="18"/>
      <c r="H464" s="18"/>
      <c r="I464" s="1"/>
      <c r="J464" s="1"/>
      <c r="K464" s="18"/>
      <c r="L464" s="49"/>
      <c r="M464" s="47"/>
      <c r="N464" s="49"/>
      <c r="O464" s="49"/>
      <c r="P464" s="49"/>
      <c r="Q464" s="49"/>
      <c r="R464" s="49"/>
      <c r="S464" s="47"/>
      <c r="T464" s="49"/>
      <c r="U464" s="49"/>
      <c r="V464" s="49"/>
      <c r="W464" s="1"/>
      <c r="X464" s="1"/>
      <c r="Y464" s="1"/>
      <c r="Z464" s="1"/>
      <c r="AA464" s="1"/>
      <c r="AB464" s="1"/>
      <c r="AC464" s="1"/>
      <c r="AD464" s="18"/>
      <c r="AE464" s="18"/>
      <c r="AF464" s="18"/>
      <c r="AG464" s="18"/>
      <c r="AH464" s="1"/>
      <c r="AI464" s="1"/>
    </row>
    <row r="465" spans="1:35" ht="20" customHeight="1" x14ac:dyDescent="0.15">
      <c r="A465" s="1"/>
      <c r="B465" s="1"/>
      <c r="C465" s="46"/>
      <c r="D465" s="1"/>
      <c r="E465" s="1"/>
      <c r="F465" s="18"/>
      <c r="G465" s="18"/>
      <c r="H465" s="18"/>
      <c r="I465" s="1"/>
      <c r="J465" s="1"/>
      <c r="K465" s="18"/>
      <c r="L465" s="49"/>
      <c r="M465" s="47"/>
      <c r="N465" s="49"/>
      <c r="O465" s="49"/>
      <c r="P465" s="49"/>
      <c r="Q465" s="49"/>
      <c r="R465" s="49"/>
      <c r="S465" s="47"/>
      <c r="T465" s="49"/>
      <c r="U465" s="49"/>
      <c r="V465" s="49"/>
      <c r="W465" s="1"/>
      <c r="X465" s="1"/>
      <c r="Y465" s="1"/>
      <c r="Z465" s="1"/>
      <c r="AA465" s="1"/>
      <c r="AB465" s="1"/>
      <c r="AC465" s="1"/>
      <c r="AD465" s="18"/>
      <c r="AE465" s="18"/>
      <c r="AF465" s="18"/>
      <c r="AG465" s="18"/>
      <c r="AH465" s="1"/>
      <c r="AI465" s="1"/>
    </row>
    <row r="466" spans="1:35" ht="20" customHeight="1" x14ac:dyDescent="0.15">
      <c r="A466" s="1"/>
      <c r="B466" s="1"/>
      <c r="C466" s="46"/>
      <c r="D466" s="1"/>
      <c r="E466" s="1"/>
      <c r="F466" s="18"/>
      <c r="G466" s="18"/>
      <c r="H466" s="18"/>
      <c r="I466" s="1"/>
      <c r="J466" s="1"/>
      <c r="K466" s="18"/>
      <c r="L466" s="49"/>
      <c r="M466" s="47"/>
      <c r="N466" s="49"/>
      <c r="O466" s="49"/>
      <c r="P466" s="49"/>
      <c r="Q466" s="49"/>
      <c r="R466" s="49"/>
      <c r="S466" s="47"/>
      <c r="T466" s="49"/>
      <c r="U466" s="49"/>
      <c r="V466" s="49"/>
      <c r="W466" s="1"/>
      <c r="X466" s="1"/>
      <c r="Y466" s="1"/>
      <c r="Z466" s="1"/>
      <c r="AA466" s="1"/>
      <c r="AB466" s="1"/>
      <c r="AC466" s="1"/>
      <c r="AD466" s="18"/>
      <c r="AE466" s="18"/>
      <c r="AF466" s="18"/>
      <c r="AG466" s="18"/>
      <c r="AH466" s="1"/>
      <c r="AI466" s="1"/>
    </row>
    <row r="467" spans="1:35" ht="20" customHeight="1" x14ac:dyDescent="0.15">
      <c r="A467" s="1"/>
      <c r="B467" s="1"/>
      <c r="C467" s="46"/>
      <c r="D467" s="1"/>
      <c r="E467" s="1"/>
      <c r="F467" s="18"/>
      <c r="G467" s="18"/>
      <c r="H467" s="18"/>
      <c r="I467" s="1"/>
      <c r="J467" s="1"/>
      <c r="K467" s="18"/>
      <c r="L467" s="49"/>
      <c r="M467" s="47"/>
      <c r="N467" s="49"/>
      <c r="O467" s="49"/>
      <c r="P467" s="49"/>
      <c r="Q467" s="49"/>
      <c r="R467" s="49"/>
      <c r="S467" s="47"/>
      <c r="T467" s="49"/>
      <c r="U467" s="49"/>
      <c r="V467" s="49"/>
      <c r="W467" s="1"/>
      <c r="X467" s="1"/>
      <c r="Y467" s="1"/>
      <c r="Z467" s="1"/>
      <c r="AA467" s="1"/>
      <c r="AB467" s="1"/>
      <c r="AC467" s="1"/>
      <c r="AD467" s="18"/>
      <c r="AE467" s="18"/>
      <c r="AF467" s="18"/>
      <c r="AG467" s="18"/>
      <c r="AH467" s="1"/>
      <c r="AI467" s="1"/>
    </row>
    <row r="468" spans="1:35" ht="20" customHeight="1" x14ac:dyDescent="0.15">
      <c r="A468" s="1"/>
      <c r="B468" s="1"/>
      <c r="C468" s="46"/>
      <c r="D468" s="1"/>
      <c r="E468" s="1"/>
      <c r="F468" s="18"/>
      <c r="G468" s="18"/>
      <c r="H468" s="18"/>
      <c r="I468" s="1"/>
      <c r="J468" s="1"/>
      <c r="K468" s="18"/>
      <c r="L468" s="49"/>
      <c r="M468" s="47"/>
      <c r="N468" s="49"/>
      <c r="O468" s="49"/>
      <c r="P468" s="49"/>
      <c r="Q468" s="49"/>
      <c r="R468" s="49"/>
      <c r="S468" s="47"/>
      <c r="T468" s="49"/>
      <c r="U468" s="49"/>
      <c r="V468" s="49"/>
      <c r="W468" s="1"/>
      <c r="X468" s="1"/>
      <c r="Y468" s="1"/>
      <c r="Z468" s="1"/>
      <c r="AA468" s="1"/>
      <c r="AB468" s="1"/>
      <c r="AC468" s="1"/>
      <c r="AD468" s="18"/>
      <c r="AE468" s="18"/>
      <c r="AF468" s="18"/>
      <c r="AG468" s="18"/>
      <c r="AH468" s="1"/>
      <c r="AI468" s="1"/>
    </row>
    <row r="469" spans="1:35" ht="20" customHeight="1" x14ac:dyDescent="0.15">
      <c r="A469" s="1"/>
      <c r="B469" s="1"/>
      <c r="C469" s="46"/>
      <c r="D469" s="1"/>
      <c r="E469" s="1"/>
      <c r="F469" s="18"/>
      <c r="G469" s="18"/>
      <c r="H469" s="18"/>
      <c r="I469" s="1"/>
      <c r="J469" s="1"/>
      <c r="K469" s="18"/>
      <c r="L469" s="49"/>
      <c r="M469" s="47"/>
      <c r="N469" s="49"/>
      <c r="O469" s="49"/>
      <c r="P469" s="49"/>
      <c r="Q469" s="49"/>
      <c r="R469" s="49"/>
      <c r="S469" s="47"/>
      <c r="T469" s="49"/>
      <c r="U469" s="49"/>
      <c r="V469" s="49"/>
      <c r="W469" s="1"/>
      <c r="X469" s="1"/>
      <c r="Y469" s="1"/>
      <c r="Z469" s="1"/>
      <c r="AA469" s="1"/>
      <c r="AB469" s="1"/>
      <c r="AC469" s="1"/>
      <c r="AD469" s="18"/>
      <c r="AE469" s="18"/>
      <c r="AF469" s="18"/>
      <c r="AG469" s="18"/>
      <c r="AH469" s="1"/>
      <c r="AI469" s="1"/>
    </row>
    <row r="470" spans="1:35" ht="20" customHeight="1" x14ac:dyDescent="0.15">
      <c r="A470" s="1"/>
      <c r="B470" s="1"/>
      <c r="C470" s="46"/>
      <c r="D470" s="1"/>
      <c r="E470" s="1"/>
      <c r="F470" s="18"/>
      <c r="G470" s="18"/>
      <c r="H470" s="18"/>
      <c r="I470" s="1"/>
      <c r="J470" s="1"/>
      <c r="K470" s="18"/>
      <c r="L470" s="49"/>
      <c r="M470" s="47"/>
      <c r="N470" s="49"/>
      <c r="O470" s="49"/>
      <c r="P470" s="49"/>
      <c r="Q470" s="49"/>
      <c r="R470" s="49"/>
      <c r="S470" s="47"/>
      <c r="T470" s="49"/>
      <c r="U470" s="49"/>
      <c r="V470" s="49"/>
      <c r="W470" s="1"/>
      <c r="X470" s="1"/>
      <c r="Y470" s="1"/>
      <c r="Z470" s="1"/>
      <c r="AA470" s="1"/>
      <c r="AB470" s="1"/>
      <c r="AC470" s="1"/>
      <c r="AD470" s="18"/>
      <c r="AE470" s="18"/>
      <c r="AF470" s="18"/>
      <c r="AG470" s="18"/>
      <c r="AH470" s="1"/>
      <c r="AI470" s="1"/>
    </row>
    <row r="471" spans="1:35" ht="20" customHeight="1" x14ac:dyDescent="0.15">
      <c r="A471" s="1"/>
      <c r="B471" s="1"/>
      <c r="C471" s="46"/>
      <c r="D471" s="1"/>
      <c r="E471" s="1"/>
      <c r="F471" s="18"/>
      <c r="G471" s="18"/>
      <c r="H471" s="18"/>
      <c r="I471" s="1"/>
      <c r="J471" s="1"/>
      <c r="K471" s="18"/>
      <c r="L471" s="49"/>
      <c r="M471" s="47"/>
      <c r="N471" s="49"/>
      <c r="O471" s="49"/>
      <c r="P471" s="49"/>
      <c r="Q471" s="49"/>
      <c r="R471" s="49"/>
      <c r="S471" s="47"/>
      <c r="T471" s="49"/>
      <c r="U471" s="49"/>
      <c r="V471" s="49"/>
      <c r="W471" s="1"/>
      <c r="X471" s="1"/>
      <c r="Y471" s="1"/>
      <c r="Z471" s="1"/>
      <c r="AA471" s="1"/>
      <c r="AB471" s="1"/>
      <c r="AC471" s="1"/>
      <c r="AD471" s="18"/>
      <c r="AE471" s="18"/>
      <c r="AF471" s="18"/>
      <c r="AG471" s="18"/>
      <c r="AH471" s="1"/>
      <c r="AI471" s="1"/>
    </row>
    <row r="472" spans="1:35" ht="20" customHeight="1" x14ac:dyDescent="0.15">
      <c r="A472" s="1"/>
      <c r="B472" s="1"/>
      <c r="C472" s="46"/>
      <c r="D472" s="1"/>
      <c r="E472" s="1"/>
      <c r="F472" s="18"/>
      <c r="G472" s="18"/>
      <c r="H472" s="18"/>
      <c r="I472" s="1"/>
      <c r="J472" s="1"/>
      <c r="K472" s="18"/>
      <c r="L472" s="49"/>
      <c r="M472" s="47"/>
      <c r="N472" s="49"/>
      <c r="O472" s="49"/>
      <c r="P472" s="49"/>
      <c r="Q472" s="49"/>
      <c r="R472" s="49"/>
      <c r="S472" s="47"/>
      <c r="T472" s="49"/>
      <c r="U472" s="49"/>
      <c r="V472" s="49"/>
      <c r="W472" s="1"/>
      <c r="X472" s="1"/>
      <c r="Y472" s="1"/>
      <c r="Z472" s="1"/>
      <c r="AA472" s="1"/>
      <c r="AB472" s="1"/>
      <c r="AC472" s="1"/>
      <c r="AD472" s="18"/>
      <c r="AE472" s="18"/>
      <c r="AF472" s="18"/>
      <c r="AG472" s="18"/>
      <c r="AH472" s="1"/>
      <c r="AI472" s="1"/>
    </row>
    <row r="473" spans="1:35" ht="20" customHeight="1" x14ac:dyDescent="0.15">
      <c r="A473" s="1"/>
      <c r="B473" s="1"/>
      <c r="C473" s="46"/>
      <c r="D473" s="1"/>
      <c r="E473" s="1"/>
      <c r="F473" s="18"/>
      <c r="G473" s="18"/>
      <c r="H473" s="18"/>
      <c r="I473" s="1"/>
      <c r="J473" s="1"/>
      <c r="K473" s="18"/>
      <c r="L473" s="49"/>
      <c r="M473" s="47"/>
      <c r="N473" s="49"/>
      <c r="O473" s="49"/>
      <c r="P473" s="49"/>
      <c r="Q473" s="49"/>
      <c r="R473" s="49"/>
      <c r="S473" s="47"/>
      <c r="T473" s="49"/>
      <c r="U473" s="49"/>
      <c r="V473" s="49"/>
      <c r="W473" s="1"/>
      <c r="X473" s="1"/>
      <c r="Y473" s="1"/>
      <c r="Z473" s="1"/>
      <c r="AA473" s="1"/>
      <c r="AB473" s="1"/>
      <c r="AC473" s="1"/>
      <c r="AD473" s="18"/>
      <c r="AE473" s="18"/>
      <c r="AF473" s="18"/>
      <c r="AG473" s="18"/>
      <c r="AH473" s="1"/>
      <c r="AI473" s="1"/>
    </row>
    <row r="474" spans="1:35" ht="20" customHeight="1" x14ac:dyDescent="0.15">
      <c r="A474" s="1"/>
      <c r="B474" s="1"/>
      <c r="C474" s="46"/>
      <c r="D474" s="1"/>
      <c r="E474" s="1"/>
      <c r="F474" s="18"/>
      <c r="G474" s="18"/>
      <c r="H474" s="18"/>
      <c r="I474" s="1"/>
      <c r="J474" s="1"/>
      <c r="K474" s="18"/>
      <c r="L474" s="49"/>
      <c r="M474" s="47"/>
      <c r="N474" s="49"/>
      <c r="O474" s="49"/>
      <c r="P474" s="49"/>
      <c r="Q474" s="49"/>
      <c r="R474" s="49"/>
      <c r="S474" s="47"/>
      <c r="T474" s="49"/>
      <c r="U474" s="49"/>
      <c r="V474" s="49"/>
      <c r="W474" s="1"/>
      <c r="X474" s="1"/>
      <c r="Y474" s="1"/>
      <c r="Z474" s="1"/>
      <c r="AA474" s="1"/>
      <c r="AB474" s="1"/>
      <c r="AC474" s="1"/>
      <c r="AD474" s="18"/>
      <c r="AE474" s="18"/>
      <c r="AF474" s="18"/>
      <c r="AG474" s="18"/>
      <c r="AH474" s="1"/>
      <c r="AI474" s="1"/>
    </row>
    <row r="475" spans="1:35" ht="20" customHeight="1" x14ac:dyDescent="0.15">
      <c r="A475" s="1"/>
      <c r="B475" s="1"/>
      <c r="C475" s="46"/>
      <c r="D475" s="1"/>
      <c r="E475" s="1"/>
      <c r="F475" s="18"/>
      <c r="G475" s="18"/>
      <c r="H475" s="18"/>
      <c r="I475" s="1"/>
      <c r="J475" s="1"/>
      <c r="K475" s="18"/>
      <c r="L475" s="49"/>
      <c r="M475" s="47"/>
      <c r="N475" s="49"/>
      <c r="O475" s="49"/>
      <c r="P475" s="49"/>
      <c r="Q475" s="49"/>
      <c r="R475" s="49"/>
      <c r="S475" s="47"/>
      <c r="T475" s="49"/>
      <c r="U475" s="49"/>
      <c r="V475" s="49"/>
      <c r="W475" s="1"/>
      <c r="X475" s="1"/>
      <c r="Y475" s="1"/>
      <c r="Z475" s="1"/>
      <c r="AA475" s="1"/>
      <c r="AB475" s="1"/>
      <c r="AC475" s="1"/>
      <c r="AD475" s="18"/>
      <c r="AE475" s="18"/>
      <c r="AF475" s="18"/>
      <c r="AG475" s="18"/>
      <c r="AH475" s="1"/>
      <c r="AI475" s="1"/>
    </row>
    <row r="476" spans="1:35" ht="20" customHeight="1" x14ac:dyDescent="0.15">
      <c r="A476" s="1"/>
      <c r="B476" s="1"/>
      <c r="C476" s="46"/>
      <c r="D476" s="1"/>
      <c r="E476" s="1"/>
      <c r="F476" s="18"/>
      <c r="G476" s="18"/>
      <c r="H476" s="18"/>
      <c r="I476" s="1"/>
      <c r="J476" s="1"/>
      <c r="K476" s="18"/>
      <c r="L476" s="49"/>
      <c r="M476" s="47"/>
      <c r="N476" s="49"/>
      <c r="O476" s="49"/>
      <c r="P476" s="49"/>
      <c r="Q476" s="49"/>
      <c r="R476" s="49"/>
      <c r="S476" s="47"/>
      <c r="T476" s="49"/>
      <c r="U476" s="49"/>
      <c r="V476" s="49"/>
      <c r="W476" s="1"/>
      <c r="X476" s="1"/>
      <c r="Y476" s="1"/>
      <c r="Z476" s="1"/>
      <c r="AA476" s="1"/>
      <c r="AB476" s="1"/>
      <c r="AC476" s="1"/>
      <c r="AD476" s="18"/>
      <c r="AE476" s="18"/>
      <c r="AF476" s="18"/>
      <c r="AG476" s="18"/>
      <c r="AH476" s="1"/>
      <c r="AI476" s="1"/>
    </row>
    <row r="477" spans="1:35" ht="20" customHeight="1" x14ac:dyDescent="0.15">
      <c r="A477" s="1"/>
      <c r="B477" s="1"/>
      <c r="C477" s="46"/>
      <c r="D477" s="1"/>
      <c r="E477" s="1"/>
      <c r="F477" s="18"/>
      <c r="G477" s="18"/>
      <c r="H477" s="18"/>
      <c r="I477" s="1"/>
      <c r="J477" s="1"/>
      <c r="K477" s="18"/>
      <c r="L477" s="49"/>
      <c r="M477" s="47"/>
      <c r="N477" s="49"/>
      <c r="O477" s="49"/>
      <c r="P477" s="49"/>
      <c r="Q477" s="49"/>
      <c r="R477" s="49"/>
      <c r="S477" s="47"/>
      <c r="T477" s="49"/>
      <c r="U477" s="49"/>
      <c r="V477" s="49"/>
      <c r="W477" s="1"/>
      <c r="X477" s="1"/>
      <c r="Y477" s="1"/>
      <c r="Z477" s="1"/>
      <c r="AA477" s="1"/>
      <c r="AB477" s="1"/>
      <c r="AC477" s="1"/>
      <c r="AD477" s="18"/>
      <c r="AE477" s="18"/>
      <c r="AF477" s="18"/>
      <c r="AG477" s="18"/>
      <c r="AH477" s="1"/>
      <c r="AI477" s="1"/>
    </row>
    <row r="478" spans="1:35" ht="20" customHeight="1" x14ac:dyDescent="0.15">
      <c r="A478" s="1"/>
      <c r="B478" s="1"/>
      <c r="C478" s="46"/>
      <c r="D478" s="1"/>
      <c r="E478" s="1"/>
      <c r="F478" s="18"/>
      <c r="G478" s="18"/>
      <c r="H478" s="18"/>
      <c r="I478" s="1"/>
      <c r="J478" s="1"/>
      <c r="K478" s="18"/>
      <c r="L478" s="49"/>
      <c r="M478" s="47"/>
      <c r="N478" s="49"/>
      <c r="O478" s="49"/>
      <c r="P478" s="49"/>
      <c r="Q478" s="49"/>
      <c r="R478" s="49"/>
      <c r="S478" s="47"/>
      <c r="T478" s="49"/>
      <c r="U478" s="49"/>
      <c r="V478" s="49"/>
      <c r="W478" s="1"/>
      <c r="X478" s="1"/>
      <c r="Y478" s="1"/>
      <c r="Z478" s="1"/>
      <c r="AA478" s="1"/>
      <c r="AB478" s="1"/>
      <c r="AC478" s="1"/>
      <c r="AD478" s="18"/>
      <c r="AE478" s="18"/>
      <c r="AF478" s="18"/>
      <c r="AG478" s="18"/>
      <c r="AH478" s="1"/>
      <c r="AI478" s="1"/>
    </row>
    <row r="479" spans="1:35" ht="20" customHeight="1" x14ac:dyDescent="0.15">
      <c r="A479" s="1"/>
      <c r="B479" s="1"/>
      <c r="C479" s="46"/>
      <c r="D479" s="1"/>
      <c r="E479" s="1"/>
      <c r="F479" s="18"/>
      <c r="G479" s="18"/>
      <c r="H479" s="18"/>
      <c r="I479" s="1"/>
      <c r="J479" s="1"/>
      <c r="K479" s="18"/>
      <c r="L479" s="49"/>
      <c r="M479" s="47"/>
      <c r="N479" s="49"/>
      <c r="O479" s="49"/>
      <c r="P479" s="49"/>
      <c r="Q479" s="49"/>
      <c r="R479" s="49"/>
      <c r="S479" s="47"/>
      <c r="T479" s="49"/>
      <c r="U479" s="49"/>
      <c r="V479" s="49"/>
      <c r="W479" s="1"/>
      <c r="X479" s="1"/>
      <c r="Y479" s="1"/>
      <c r="Z479" s="1"/>
      <c r="AA479" s="1"/>
      <c r="AB479" s="1"/>
      <c r="AC479" s="1"/>
      <c r="AD479" s="18"/>
      <c r="AE479" s="18"/>
      <c r="AF479" s="18"/>
      <c r="AG479" s="18"/>
      <c r="AH479" s="1"/>
      <c r="AI479" s="1"/>
    </row>
    <row r="480" spans="1:35" ht="20" customHeight="1" x14ac:dyDescent="0.15">
      <c r="A480" s="1"/>
      <c r="B480" s="1"/>
      <c r="C480" s="46"/>
      <c r="D480" s="1"/>
      <c r="E480" s="1"/>
      <c r="F480" s="18"/>
      <c r="G480" s="18"/>
      <c r="H480" s="18"/>
      <c r="I480" s="1"/>
      <c r="J480" s="1"/>
      <c r="K480" s="18"/>
      <c r="L480" s="49"/>
      <c r="M480" s="47"/>
      <c r="N480" s="49"/>
      <c r="O480" s="49"/>
      <c r="P480" s="49"/>
      <c r="Q480" s="49"/>
      <c r="R480" s="49"/>
      <c r="S480" s="47"/>
      <c r="T480" s="49"/>
      <c r="U480" s="49"/>
      <c r="V480" s="49"/>
      <c r="W480" s="1"/>
      <c r="X480" s="1"/>
      <c r="Y480" s="1"/>
      <c r="Z480" s="1"/>
      <c r="AA480" s="1"/>
      <c r="AB480" s="1"/>
      <c r="AC480" s="1"/>
      <c r="AD480" s="18"/>
      <c r="AE480" s="18"/>
      <c r="AF480" s="18"/>
      <c r="AG480" s="18"/>
      <c r="AH480" s="1"/>
      <c r="AI480" s="1"/>
    </row>
    <row r="481" spans="1:35" ht="20" customHeight="1" x14ac:dyDescent="0.15">
      <c r="A481" s="1"/>
      <c r="B481" s="1"/>
      <c r="C481" s="46"/>
      <c r="D481" s="1"/>
      <c r="E481" s="1"/>
      <c r="F481" s="18"/>
      <c r="G481" s="18"/>
      <c r="H481" s="18"/>
      <c r="I481" s="1"/>
      <c r="J481" s="1"/>
      <c r="K481" s="18"/>
      <c r="L481" s="49"/>
      <c r="M481" s="47"/>
      <c r="N481" s="49"/>
      <c r="O481" s="49"/>
      <c r="P481" s="49"/>
      <c r="Q481" s="49"/>
      <c r="R481" s="49"/>
      <c r="S481" s="47"/>
      <c r="T481" s="49"/>
      <c r="U481" s="49"/>
      <c r="V481" s="49"/>
      <c r="W481" s="1"/>
      <c r="X481" s="1"/>
      <c r="Y481" s="1"/>
      <c r="Z481" s="1"/>
      <c r="AA481" s="1"/>
      <c r="AB481" s="1"/>
      <c r="AC481" s="1"/>
      <c r="AD481" s="18"/>
      <c r="AE481" s="18"/>
      <c r="AF481" s="18"/>
      <c r="AG481" s="18"/>
      <c r="AH481" s="1"/>
      <c r="AI481" s="1"/>
    </row>
    <row r="482" spans="1:35" ht="20" customHeight="1" x14ac:dyDescent="0.15">
      <c r="A482" s="1"/>
      <c r="B482" s="1"/>
      <c r="C482" s="46"/>
      <c r="D482" s="1"/>
      <c r="E482" s="1"/>
      <c r="F482" s="18"/>
      <c r="G482" s="18"/>
      <c r="H482" s="18"/>
      <c r="I482" s="1"/>
      <c r="J482" s="1"/>
      <c r="K482" s="18"/>
      <c r="L482" s="49"/>
      <c r="M482" s="47"/>
      <c r="N482" s="49"/>
      <c r="O482" s="49"/>
      <c r="P482" s="49"/>
      <c r="Q482" s="49"/>
      <c r="R482" s="49"/>
      <c r="S482" s="47"/>
      <c r="T482" s="49"/>
      <c r="U482" s="49"/>
      <c r="V482" s="49"/>
      <c r="W482" s="1"/>
      <c r="X482" s="1"/>
      <c r="Y482" s="1"/>
      <c r="Z482" s="1"/>
      <c r="AA482" s="1"/>
      <c r="AB482" s="1"/>
      <c r="AC482" s="1"/>
      <c r="AD482" s="18"/>
      <c r="AE482" s="18"/>
      <c r="AF482" s="18"/>
      <c r="AG482" s="18"/>
      <c r="AH482" s="1"/>
      <c r="AI482" s="1"/>
    </row>
    <row r="483" spans="1:35" ht="20" customHeight="1" x14ac:dyDescent="0.15">
      <c r="A483" s="1"/>
      <c r="B483" s="1"/>
      <c r="C483" s="46"/>
      <c r="D483" s="1"/>
      <c r="E483" s="1"/>
      <c r="F483" s="18"/>
      <c r="G483" s="18"/>
      <c r="H483" s="18"/>
      <c r="I483" s="1"/>
      <c r="J483" s="1"/>
      <c r="K483" s="18"/>
      <c r="L483" s="49"/>
      <c r="M483" s="47"/>
      <c r="N483" s="49"/>
      <c r="O483" s="49"/>
      <c r="P483" s="49"/>
      <c r="Q483" s="49"/>
      <c r="R483" s="49"/>
      <c r="S483" s="47"/>
      <c r="T483" s="49"/>
      <c r="U483" s="49"/>
      <c r="V483" s="49"/>
      <c r="W483" s="1"/>
      <c r="X483" s="1"/>
      <c r="Y483" s="1"/>
      <c r="Z483" s="1"/>
      <c r="AA483" s="1"/>
      <c r="AB483" s="1"/>
      <c r="AC483" s="1"/>
      <c r="AD483" s="18"/>
      <c r="AE483" s="18"/>
      <c r="AF483" s="18"/>
      <c r="AG483" s="18"/>
      <c r="AH483" s="1"/>
      <c r="AI483" s="1"/>
    </row>
    <row r="484" spans="1:35" ht="20" customHeight="1" x14ac:dyDescent="0.15">
      <c r="A484" s="1"/>
      <c r="B484" s="1"/>
      <c r="C484" s="46"/>
      <c r="D484" s="1"/>
      <c r="E484" s="1"/>
      <c r="F484" s="18"/>
      <c r="G484" s="18"/>
      <c r="H484" s="18"/>
      <c r="I484" s="1"/>
      <c r="J484" s="1"/>
      <c r="K484" s="18"/>
      <c r="L484" s="49"/>
      <c r="M484" s="47"/>
      <c r="N484" s="49"/>
      <c r="O484" s="49"/>
      <c r="P484" s="49"/>
      <c r="Q484" s="49"/>
      <c r="R484" s="49"/>
      <c r="S484" s="47"/>
      <c r="T484" s="49"/>
      <c r="U484" s="49"/>
      <c r="V484" s="49"/>
      <c r="W484" s="1"/>
      <c r="X484" s="1"/>
      <c r="Y484" s="1"/>
      <c r="Z484" s="1"/>
      <c r="AA484" s="1"/>
      <c r="AB484" s="1"/>
      <c r="AC484" s="1"/>
      <c r="AD484" s="18"/>
      <c r="AE484" s="18"/>
      <c r="AF484" s="18"/>
      <c r="AG484" s="18"/>
      <c r="AH484" s="1"/>
      <c r="AI484" s="1"/>
    </row>
    <row r="485" spans="1:35" ht="20" customHeight="1" x14ac:dyDescent="0.15">
      <c r="A485" s="1"/>
      <c r="B485" s="1"/>
      <c r="C485" s="46"/>
      <c r="D485" s="1"/>
      <c r="E485" s="1"/>
      <c r="F485" s="18"/>
      <c r="G485" s="18"/>
      <c r="H485" s="18"/>
      <c r="I485" s="1"/>
      <c r="J485" s="1"/>
      <c r="K485" s="18"/>
      <c r="L485" s="49"/>
      <c r="M485" s="47"/>
      <c r="N485" s="49"/>
      <c r="O485" s="49"/>
      <c r="P485" s="49"/>
      <c r="Q485" s="49"/>
      <c r="R485" s="49"/>
      <c r="S485" s="47"/>
      <c r="T485" s="49"/>
      <c r="U485" s="49"/>
      <c r="V485" s="49"/>
      <c r="W485" s="1"/>
      <c r="X485" s="1"/>
      <c r="Y485" s="1"/>
      <c r="Z485" s="1"/>
      <c r="AA485" s="1"/>
      <c r="AB485" s="1"/>
      <c r="AC485" s="1"/>
      <c r="AD485" s="18"/>
      <c r="AE485" s="18"/>
      <c r="AF485" s="18"/>
      <c r="AG485" s="18"/>
      <c r="AH485" s="1"/>
      <c r="AI485" s="1"/>
    </row>
    <row r="486" spans="1:35" ht="20" customHeight="1" x14ac:dyDescent="0.15">
      <c r="A486" s="1"/>
      <c r="B486" s="1"/>
      <c r="C486" s="46"/>
      <c r="D486" s="1"/>
      <c r="E486" s="1"/>
      <c r="F486" s="18"/>
      <c r="G486" s="18"/>
      <c r="H486" s="18"/>
      <c r="I486" s="1"/>
      <c r="J486" s="1"/>
      <c r="K486" s="18"/>
      <c r="L486" s="49"/>
      <c r="M486" s="47"/>
      <c r="N486" s="49"/>
      <c r="O486" s="49"/>
      <c r="P486" s="49"/>
      <c r="Q486" s="49"/>
      <c r="R486" s="49"/>
      <c r="S486" s="47"/>
      <c r="T486" s="49"/>
      <c r="U486" s="49"/>
      <c r="V486" s="49"/>
      <c r="W486" s="1"/>
      <c r="X486" s="1"/>
      <c r="Y486" s="1"/>
      <c r="Z486" s="1"/>
      <c r="AA486" s="1"/>
      <c r="AB486" s="1"/>
      <c r="AC486" s="1"/>
      <c r="AD486" s="18"/>
      <c r="AE486" s="18"/>
      <c r="AF486" s="18"/>
      <c r="AG486" s="18"/>
      <c r="AH486" s="1"/>
      <c r="AI486" s="1"/>
    </row>
    <row r="487" spans="1:35" ht="20" customHeight="1" x14ac:dyDescent="0.15">
      <c r="A487" s="1"/>
      <c r="B487" s="1"/>
      <c r="C487" s="46"/>
      <c r="D487" s="1"/>
      <c r="E487" s="1"/>
      <c r="F487" s="18"/>
      <c r="G487" s="18"/>
      <c r="H487" s="18"/>
      <c r="I487" s="1"/>
      <c r="J487" s="1"/>
      <c r="K487" s="18"/>
      <c r="L487" s="49"/>
      <c r="M487" s="47"/>
      <c r="N487" s="49"/>
      <c r="O487" s="49"/>
      <c r="P487" s="49"/>
      <c r="Q487" s="49"/>
      <c r="R487" s="49"/>
      <c r="S487" s="47"/>
      <c r="T487" s="49"/>
      <c r="U487" s="49"/>
      <c r="V487" s="49"/>
      <c r="W487" s="1"/>
      <c r="X487" s="1"/>
      <c r="Y487" s="1"/>
      <c r="Z487" s="1"/>
      <c r="AA487" s="1"/>
      <c r="AB487" s="1"/>
      <c r="AC487" s="1"/>
      <c r="AD487" s="18"/>
      <c r="AE487" s="18"/>
      <c r="AF487" s="18"/>
      <c r="AG487" s="18"/>
      <c r="AH487" s="1"/>
      <c r="AI487" s="1"/>
    </row>
    <row r="488" spans="1:35" ht="20" customHeight="1" x14ac:dyDescent="0.15">
      <c r="A488" s="1"/>
      <c r="B488" s="1"/>
      <c r="C488" s="46"/>
      <c r="D488" s="1"/>
      <c r="E488" s="1"/>
      <c r="F488" s="18"/>
      <c r="G488" s="18"/>
      <c r="H488" s="18"/>
      <c r="I488" s="1"/>
      <c r="J488" s="1"/>
      <c r="K488" s="18"/>
      <c r="L488" s="49"/>
      <c r="M488" s="47"/>
      <c r="N488" s="49"/>
      <c r="O488" s="49"/>
      <c r="P488" s="49"/>
      <c r="Q488" s="49"/>
      <c r="R488" s="49"/>
      <c r="S488" s="47"/>
      <c r="T488" s="49"/>
      <c r="U488" s="49"/>
      <c r="V488" s="49"/>
      <c r="W488" s="1"/>
      <c r="X488" s="1"/>
      <c r="Y488" s="1"/>
      <c r="Z488" s="1"/>
      <c r="AA488" s="1"/>
      <c r="AB488" s="1"/>
      <c r="AC488" s="1"/>
      <c r="AD488" s="18"/>
      <c r="AE488" s="18"/>
      <c r="AF488" s="18"/>
      <c r="AG488" s="18"/>
      <c r="AH488" s="1"/>
      <c r="AI488" s="1"/>
    </row>
    <row r="489" spans="1:35" ht="20" customHeight="1" x14ac:dyDescent="0.15">
      <c r="A489" s="1"/>
      <c r="B489" s="1"/>
      <c r="C489" s="46"/>
      <c r="D489" s="1"/>
      <c r="E489" s="1"/>
      <c r="F489" s="18"/>
      <c r="G489" s="18"/>
      <c r="H489" s="18"/>
      <c r="I489" s="1"/>
      <c r="J489" s="1"/>
      <c r="K489" s="18"/>
      <c r="L489" s="49"/>
      <c r="M489" s="47"/>
      <c r="N489" s="49"/>
      <c r="O489" s="49"/>
      <c r="P489" s="49"/>
      <c r="Q489" s="49"/>
      <c r="R489" s="49"/>
      <c r="S489" s="47"/>
      <c r="T489" s="49"/>
      <c r="U489" s="49"/>
      <c r="V489" s="49"/>
      <c r="W489" s="1"/>
      <c r="X489" s="1"/>
      <c r="Y489" s="1"/>
      <c r="Z489" s="1"/>
      <c r="AA489" s="1"/>
      <c r="AB489" s="1"/>
      <c r="AC489" s="1"/>
      <c r="AD489" s="18"/>
      <c r="AE489" s="18"/>
      <c r="AF489" s="18"/>
      <c r="AG489" s="18"/>
      <c r="AH489" s="1"/>
      <c r="AI489" s="1"/>
    </row>
    <row r="490" spans="1:35" ht="20" customHeight="1" x14ac:dyDescent="0.15">
      <c r="A490" s="1"/>
      <c r="B490" s="1"/>
      <c r="C490" s="46"/>
      <c r="D490" s="1"/>
      <c r="E490" s="1"/>
      <c r="F490" s="18"/>
      <c r="G490" s="18"/>
      <c r="H490" s="18"/>
      <c r="I490" s="1"/>
      <c r="J490" s="1"/>
      <c r="K490" s="18"/>
      <c r="L490" s="49"/>
      <c r="M490" s="47"/>
      <c r="N490" s="49"/>
      <c r="O490" s="49"/>
      <c r="P490" s="49"/>
      <c r="Q490" s="49"/>
      <c r="R490" s="49"/>
      <c r="S490" s="47"/>
      <c r="T490" s="49"/>
      <c r="U490" s="49"/>
      <c r="V490" s="49"/>
      <c r="W490" s="1"/>
      <c r="X490" s="1"/>
      <c r="Y490" s="1"/>
      <c r="Z490" s="1"/>
      <c r="AA490" s="1"/>
      <c r="AB490" s="1"/>
      <c r="AC490" s="1"/>
      <c r="AD490" s="18"/>
      <c r="AE490" s="18"/>
      <c r="AF490" s="18"/>
      <c r="AG490" s="18"/>
      <c r="AH490" s="1"/>
      <c r="AI490" s="1"/>
    </row>
    <row r="491" spans="1:35" ht="20" customHeight="1" x14ac:dyDescent="0.15">
      <c r="A491" s="1"/>
      <c r="B491" s="1"/>
      <c r="C491" s="46"/>
      <c r="D491" s="1"/>
      <c r="E491" s="1"/>
      <c r="F491" s="18"/>
      <c r="G491" s="18"/>
      <c r="H491" s="18"/>
      <c r="I491" s="1"/>
      <c r="J491" s="1"/>
      <c r="K491" s="18"/>
      <c r="L491" s="49"/>
      <c r="M491" s="47"/>
      <c r="N491" s="49"/>
      <c r="O491" s="49"/>
      <c r="P491" s="49"/>
      <c r="Q491" s="49"/>
      <c r="R491" s="49"/>
      <c r="S491" s="47"/>
      <c r="T491" s="49"/>
      <c r="U491" s="49"/>
      <c r="V491" s="49"/>
      <c r="W491" s="1"/>
      <c r="X491" s="1"/>
      <c r="Y491" s="1"/>
      <c r="Z491" s="1"/>
      <c r="AA491" s="1"/>
      <c r="AB491" s="1"/>
      <c r="AC491" s="1"/>
      <c r="AD491" s="18"/>
      <c r="AE491" s="18"/>
      <c r="AF491" s="18"/>
      <c r="AG491" s="18"/>
      <c r="AH491" s="1"/>
      <c r="AI491" s="1"/>
    </row>
    <row r="492" spans="1:35" ht="20" customHeight="1" x14ac:dyDescent="0.15">
      <c r="A492" s="1"/>
      <c r="B492" s="1"/>
      <c r="C492" s="46"/>
      <c r="D492" s="1"/>
      <c r="E492" s="1"/>
      <c r="F492" s="18"/>
      <c r="G492" s="18"/>
      <c r="H492" s="18"/>
      <c r="I492" s="1"/>
      <c r="J492" s="1"/>
      <c r="K492" s="18"/>
      <c r="L492" s="49"/>
      <c r="M492" s="47"/>
      <c r="N492" s="49"/>
      <c r="O492" s="49"/>
      <c r="P492" s="49"/>
      <c r="Q492" s="49"/>
      <c r="R492" s="49"/>
      <c r="S492" s="47"/>
      <c r="T492" s="49"/>
      <c r="U492" s="49"/>
      <c r="V492" s="49"/>
      <c r="W492" s="1"/>
      <c r="X492" s="1"/>
      <c r="Y492" s="1"/>
      <c r="Z492" s="1"/>
      <c r="AA492" s="1"/>
      <c r="AB492" s="1"/>
      <c r="AC492" s="1"/>
      <c r="AD492" s="18"/>
      <c r="AE492" s="18"/>
      <c r="AF492" s="18"/>
      <c r="AG492" s="18"/>
      <c r="AH492" s="1"/>
      <c r="AI492" s="1"/>
    </row>
    <row r="493" spans="1:35" ht="20" customHeight="1" x14ac:dyDescent="0.15">
      <c r="A493" s="1"/>
      <c r="B493" s="1"/>
      <c r="C493" s="46"/>
      <c r="D493" s="1"/>
      <c r="E493" s="1"/>
      <c r="F493" s="18"/>
      <c r="G493" s="18"/>
      <c r="H493" s="18"/>
      <c r="I493" s="1"/>
      <c r="J493" s="1"/>
      <c r="K493" s="18"/>
      <c r="L493" s="49"/>
      <c r="M493" s="47"/>
      <c r="N493" s="49"/>
      <c r="O493" s="49"/>
      <c r="P493" s="49"/>
      <c r="Q493" s="49"/>
      <c r="R493" s="49"/>
      <c r="S493" s="47"/>
      <c r="T493" s="49"/>
      <c r="U493" s="49"/>
      <c r="V493" s="49"/>
      <c r="W493" s="1"/>
      <c r="X493" s="1"/>
      <c r="Y493" s="1"/>
      <c r="Z493" s="1"/>
      <c r="AA493" s="1"/>
      <c r="AB493" s="1"/>
      <c r="AC493" s="1"/>
      <c r="AD493" s="18"/>
      <c r="AE493" s="18"/>
      <c r="AF493" s="18"/>
      <c r="AG493" s="18"/>
      <c r="AH493" s="1"/>
      <c r="AI493" s="1"/>
    </row>
    <row r="494" spans="1:35" ht="20" customHeight="1" x14ac:dyDescent="0.15">
      <c r="A494" s="1"/>
      <c r="B494" s="1"/>
      <c r="C494" s="46"/>
      <c r="D494" s="1"/>
      <c r="E494" s="1"/>
      <c r="F494" s="18"/>
      <c r="G494" s="18"/>
      <c r="H494" s="18"/>
      <c r="I494" s="1"/>
      <c r="J494" s="1"/>
      <c r="K494" s="18"/>
      <c r="L494" s="49"/>
      <c r="M494" s="47"/>
      <c r="N494" s="49"/>
      <c r="O494" s="49"/>
      <c r="P494" s="49"/>
      <c r="Q494" s="49"/>
      <c r="R494" s="49"/>
      <c r="S494" s="47"/>
      <c r="T494" s="49"/>
      <c r="U494" s="49"/>
      <c r="V494" s="49"/>
      <c r="W494" s="1"/>
      <c r="X494" s="1"/>
      <c r="Y494" s="1"/>
      <c r="Z494" s="1"/>
      <c r="AA494" s="1"/>
      <c r="AB494" s="1"/>
      <c r="AC494" s="1"/>
      <c r="AD494" s="18"/>
      <c r="AE494" s="18"/>
      <c r="AF494" s="18"/>
      <c r="AG494" s="18"/>
      <c r="AH494" s="1"/>
      <c r="AI494" s="1"/>
    </row>
    <row r="495" spans="1:35" ht="20" customHeight="1" x14ac:dyDescent="0.15">
      <c r="A495" s="1"/>
      <c r="B495" s="1"/>
      <c r="C495" s="46"/>
      <c r="D495" s="1"/>
      <c r="E495" s="1"/>
      <c r="F495" s="18"/>
      <c r="G495" s="18"/>
      <c r="H495" s="18"/>
      <c r="I495" s="1"/>
      <c r="J495" s="1"/>
      <c r="K495" s="18"/>
      <c r="L495" s="49"/>
      <c r="M495" s="47"/>
      <c r="N495" s="49"/>
      <c r="O495" s="49"/>
      <c r="P495" s="49"/>
      <c r="Q495" s="49"/>
      <c r="R495" s="49"/>
      <c r="S495" s="47"/>
      <c r="T495" s="49"/>
      <c r="U495" s="49"/>
      <c r="V495" s="49"/>
      <c r="W495" s="1"/>
      <c r="X495" s="1"/>
      <c r="Y495" s="1"/>
      <c r="Z495" s="1"/>
      <c r="AA495" s="1"/>
      <c r="AB495" s="1"/>
      <c r="AC495" s="1"/>
      <c r="AD495" s="18"/>
      <c r="AE495" s="18"/>
      <c r="AF495" s="18"/>
      <c r="AG495" s="18"/>
      <c r="AH495" s="1"/>
      <c r="AI495" s="1"/>
    </row>
    <row r="496" spans="1:35" ht="20" customHeight="1" x14ac:dyDescent="0.15">
      <c r="A496" s="1"/>
      <c r="B496" s="1"/>
      <c r="C496" s="46"/>
      <c r="D496" s="1"/>
      <c r="E496" s="1"/>
      <c r="F496" s="18"/>
      <c r="G496" s="18"/>
      <c r="H496" s="18"/>
      <c r="I496" s="1"/>
      <c r="J496" s="1"/>
      <c r="K496" s="18"/>
      <c r="L496" s="49"/>
      <c r="M496" s="47"/>
      <c r="N496" s="49"/>
      <c r="O496" s="49"/>
      <c r="P496" s="49"/>
      <c r="Q496" s="49"/>
      <c r="R496" s="49"/>
      <c r="S496" s="47"/>
      <c r="T496" s="49"/>
      <c r="U496" s="49"/>
      <c r="V496" s="49"/>
      <c r="W496" s="1"/>
      <c r="X496" s="1"/>
      <c r="Y496" s="1"/>
      <c r="Z496" s="1"/>
      <c r="AA496" s="1"/>
      <c r="AB496" s="1"/>
      <c r="AC496" s="1"/>
      <c r="AD496" s="18"/>
      <c r="AE496" s="18"/>
      <c r="AF496" s="18"/>
      <c r="AG496" s="18"/>
      <c r="AH496" s="1"/>
      <c r="AI496" s="1"/>
    </row>
    <row r="497" spans="1:35" ht="20" customHeight="1" x14ac:dyDescent="0.15">
      <c r="A497" s="1"/>
      <c r="B497" s="1"/>
      <c r="C497" s="46"/>
      <c r="D497" s="1"/>
      <c r="E497" s="1"/>
      <c r="F497" s="18"/>
      <c r="G497" s="18"/>
      <c r="H497" s="18"/>
      <c r="I497" s="1"/>
      <c r="J497" s="1"/>
      <c r="K497" s="18"/>
      <c r="L497" s="49"/>
      <c r="M497" s="47"/>
      <c r="N497" s="49"/>
      <c r="O497" s="49"/>
      <c r="P497" s="49"/>
      <c r="Q497" s="49"/>
      <c r="R497" s="49"/>
      <c r="S497" s="47"/>
      <c r="T497" s="49"/>
      <c r="U497" s="49"/>
      <c r="V497" s="49"/>
      <c r="W497" s="1"/>
      <c r="X497" s="1"/>
      <c r="Y497" s="1"/>
      <c r="Z497" s="1"/>
      <c r="AA497" s="1"/>
      <c r="AB497" s="1"/>
      <c r="AC497" s="1"/>
      <c r="AD497" s="18"/>
      <c r="AE497" s="18"/>
      <c r="AF497" s="18"/>
      <c r="AG497" s="18"/>
      <c r="AH497" s="1"/>
      <c r="AI497" s="1"/>
    </row>
    <row r="498" spans="1:35" ht="20" customHeight="1" x14ac:dyDescent="0.15">
      <c r="A498" s="1"/>
      <c r="B498" s="1"/>
      <c r="C498" s="46"/>
      <c r="D498" s="1"/>
      <c r="E498" s="1"/>
      <c r="F498" s="18"/>
      <c r="G498" s="18"/>
      <c r="H498" s="18"/>
      <c r="I498" s="1"/>
      <c r="J498" s="1"/>
      <c r="K498" s="18"/>
      <c r="L498" s="49"/>
      <c r="M498" s="47"/>
      <c r="N498" s="49"/>
      <c r="O498" s="49"/>
      <c r="P498" s="49"/>
      <c r="Q498" s="49"/>
      <c r="R498" s="49"/>
      <c r="S498" s="47"/>
      <c r="T498" s="49"/>
      <c r="U498" s="49"/>
      <c r="V498" s="49"/>
      <c r="W498" s="1"/>
      <c r="X498" s="1"/>
      <c r="Y498" s="1"/>
      <c r="Z498" s="1"/>
      <c r="AA498" s="1"/>
      <c r="AB498" s="1"/>
      <c r="AC498" s="1"/>
      <c r="AD498" s="18"/>
      <c r="AE498" s="18"/>
      <c r="AF498" s="18"/>
      <c r="AG498" s="18"/>
      <c r="AH498" s="1"/>
      <c r="AI498" s="1"/>
    </row>
    <row r="499" spans="1:35" ht="20" customHeight="1" x14ac:dyDescent="0.15">
      <c r="A499" s="1"/>
      <c r="B499" s="1"/>
      <c r="C499" s="46"/>
      <c r="D499" s="1"/>
      <c r="E499" s="1"/>
      <c r="F499" s="18"/>
      <c r="G499" s="18"/>
      <c r="H499" s="18"/>
      <c r="I499" s="1"/>
      <c r="J499" s="1"/>
      <c r="K499" s="18"/>
      <c r="L499" s="49"/>
      <c r="M499" s="47"/>
      <c r="N499" s="49"/>
      <c r="O499" s="49"/>
      <c r="P499" s="49"/>
      <c r="Q499" s="49"/>
      <c r="R499" s="49"/>
      <c r="S499" s="47"/>
      <c r="T499" s="49"/>
      <c r="U499" s="49"/>
      <c r="V499" s="49"/>
      <c r="W499" s="1"/>
      <c r="X499" s="1"/>
      <c r="Y499" s="1"/>
      <c r="Z499" s="1"/>
      <c r="AA499" s="1"/>
      <c r="AB499" s="1"/>
      <c r="AC499" s="1"/>
      <c r="AD499" s="18"/>
      <c r="AE499" s="18"/>
      <c r="AF499" s="18"/>
      <c r="AG499" s="18"/>
      <c r="AH499" s="1"/>
      <c r="AI499" s="1"/>
    </row>
    <row r="500" spans="1:35" ht="20" customHeight="1" x14ac:dyDescent="0.15">
      <c r="A500" s="1"/>
      <c r="B500" s="1"/>
      <c r="C500" s="46"/>
      <c r="D500" s="1"/>
      <c r="E500" s="1"/>
      <c r="F500" s="18"/>
      <c r="G500" s="18"/>
      <c r="H500" s="18"/>
      <c r="I500" s="1"/>
      <c r="J500" s="1"/>
      <c r="K500" s="18"/>
      <c r="L500" s="49"/>
      <c r="M500" s="47"/>
      <c r="N500" s="49"/>
      <c r="O500" s="49"/>
      <c r="P500" s="49"/>
      <c r="Q500" s="49"/>
      <c r="R500" s="49"/>
      <c r="S500" s="47"/>
      <c r="T500" s="49"/>
      <c r="U500" s="49"/>
      <c r="V500" s="49"/>
      <c r="W500" s="1"/>
      <c r="X500" s="1"/>
      <c r="Y500" s="1"/>
      <c r="Z500" s="1"/>
      <c r="AA500" s="1"/>
      <c r="AB500" s="1"/>
      <c r="AC500" s="1"/>
      <c r="AD500" s="18"/>
      <c r="AE500" s="18"/>
      <c r="AF500" s="18"/>
      <c r="AG500" s="18"/>
      <c r="AH500" s="1"/>
      <c r="AI500" s="1"/>
    </row>
    <row r="501" spans="1:35" ht="20" customHeight="1" x14ac:dyDescent="0.15">
      <c r="A501" s="1"/>
      <c r="B501" s="1"/>
      <c r="C501" s="46"/>
      <c r="D501" s="1"/>
      <c r="E501" s="1"/>
      <c r="F501" s="18"/>
      <c r="G501" s="18"/>
      <c r="H501" s="18"/>
      <c r="I501" s="1"/>
      <c r="J501" s="1"/>
      <c r="K501" s="18"/>
      <c r="L501" s="49"/>
      <c r="M501" s="47"/>
      <c r="N501" s="49"/>
      <c r="O501" s="49"/>
      <c r="P501" s="49"/>
      <c r="Q501" s="49"/>
      <c r="R501" s="49"/>
      <c r="S501" s="47"/>
      <c r="T501" s="49"/>
      <c r="U501" s="49"/>
      <c r="V501" s="49"/>
      <c r="W501" s="1"/>
      <c r="X501" s="1"/>
      <c r="Y501" s="1"/>
      <c r="Z501" s="1"/>
      <c r="AA501" s="1"/>
      <c r="AB501" s="1"/>
      <c r="AC501" s="1"/>
      <c r="AD501" s="18"/>
      <c r="AE501" s="18"/>
      <c r="AF501" s="18"/>
      <c r="AG501" s="18"/>
      <c r="AH501" s="1"/>
      <c r="AI501" s="1"/>
    </row>
    <row r="502" spans="1:35" ht="20" customHeight="1" x14ac:dyDescent="0.15">
      <c r="A502" s="1"/>
      <c r="B502" s="1"/>
      <c r="C502" s="46"/>
      <c r="D502" s="1"/>
      <c r="E502" s="1"/>
      <c r="F502" s="18"/>
      <c r="G502" s="18"/>
      <c r="H502" s="18"/>
      <c r="I502" s="1"/>
      <c r="J502" s="1"/>
      <c r="K502" s="18"/>
      <c r="L502" s="49"/>
      <c r="M502" s="47"/>
      <c r="N502" s="49"/>
      <c r="O502" s="49"/>
      <c r="P502" s="49"/>
      <c r="Q502" s="49"/>
      <c r="R502" s="49"/>
      <c r="S502" s="47"/>
      <c r="T502" s="49"/>
      <c r="U502" s="49"/>
      <c r="V502" s="49"/>
      <c r="W502" s="1"/>
      <c r="X502" s="1"/>
      <c r="Y502" s="1"/>
      <c r="Z502" s="1"/>
      <c r="AA502" s="1"/>
      <c r="AB502" s="1"/>
      <c r="AC502" s="1"/>
      <c r="AD502" s="18"/>
      <c r="AE502" s="18"/>
      <c r="AF502" s="18"/>
      <c r="AG502" s="18"/>
      <c r="AH502" s="1"/>
      <c r="AI502" s="1"/>
    </row>
    <row r="503" spans="1:35" ht="20" customHeight="1" x14ac:dyDescent="0.15">
      <c r="A503" s="1"/>
      <c r="B503" s="1"/>
      <c r="C503" s="46"/>
      <c r="D503" s="1"/>
      <c r="E503" s="1"/>
      <c r="F503" s="18"/>
      <c r="G503" s="18"/>
      <c r="H503" s="18"/>
      <c r="I503" s="1"/>
      <c r="J503" s="1"/>
      <c r="K503" s="18"/>
      <c r="L503" s="49"/>
      <c r="M503" s="47"/>
      <c r="N503" s="49"/>
      <c r="O503" s="49"/>
      <c r="P503" s="49"/>
      <c r="Q503" s="49"/>
      <c r="R503" s="49"/>
      <c r="S503" s="47"/>
      <c r="T503" s="49"/>
      <c r="U503" s="49"/>
      <c r="V503" s="49"/>
      <c r="W503" s="1"/>
      <c r="X503" s="1"/>
      <c r="Y503" s="1"/>
      <c r="Z503" s="1"/>
      <c r="AA503" s="1"/>
      <c r="AB503" s="1"/>
      <c r="AC503" s="1"/>
      <c r="AD503" s="18"/>
      <c r="AE503" s="18"/>
      <c r="AF503" s="18"/>
      <c r="AG503" s="18"/>
      <c r="AH503" s="1"/>
      <c r="AI503" s="1"/>
    </row>
    <row r="504" spans="1:35" ht="20" customHeight="1" x14ac:dyDescent="0.15">
      <c r="A504" s="1"/>
      <c r="B504" s="1"/>
      <c r="C504" s="46"/>
      <c r="D504" s="1"/>
      <c r="E504" s="1"/>
      <c r="F504" s="18"/>
      <c r="G504" s="18"/>
      <c r="H504" s="18"/>
      <c r="I504" s="1"/>
      <c r="J504" s="1"/>
      <c r="K504" s="18"/>
      <c r="L504" s="49"/>
      <c r="M504" s="47"/>
      <c r="N504" s="49"/>
      <c r="O504" s="49"/>
      <c r="P504" s="49"/>
      <c r="Q504" s="49"/>
      <c r="R504" s="49"/>
      <c r="S504" s="47"/>
      <c r="T504" s="49"/>
      <c r="U504" s="49"/>
      <c r="V504" s="49"/>
      <c r="W504" s="1"/>
      <c r="X504" s="1"/>
      <c r="Y504" s="1"/>
      <c r="Z504" s="1"/>
      <c r="AA504" s="1"/>
      <c r="AB504" s="1"/>
      <c r="AC504" s="1"/>
      <c r="AD504" s="18"/>
      <c r="AE504" s="18"/>
      <c r="AF504" s="18"/>
      <c r="AG504" s="18"/>
      <c r="AH504" s="1"/>
      <c r="AI504" s="1"/>
    </row>
    <row r="505" spans="1:35" ht="20" customHeight="1" x14ac:dyDescent="0.15">
      <c r="A505" s="1"/>
      <c r="B505" s="1"/>
      <c r="C505" s="46"/>
      <c r="D505" s="1"/>
      <c r="E505" s="1"/>
      <c r="F505" s="18"/>
      <c r="G505" s="18"/>
      <c r="H505" s="18"/>
      <c r="I505" s="1"/>
      <c r="J505" s="1"/>
      <c r="K505" s="18"/>
      <c r="L505" s="49"/>
      <c r="M505" s="47"/>
      <c r="N505" s="49"/>
      <c r="O505" s="49"/>
      <c r="P505" s="49"/>
      <c r="Q505" s="49"/>
      <c r="R505" s="49"/>
      <c r="S505" s="47"/>
      <c r="T505" s="49"/>
      <c r="U505" s="49"/>
      <c r="V505" s="49"/>
      <c r="W505" s="1"/>
      <c r="X505" s="1"/>
      <c r="Y505" s="1"/>
      <c r="Z505" s="1"/>
      <c r="AA505" s="1"/>
      <c r="AB505" s="1"/>
      <c r="AC505" s="1"/>
      <c r="AD505" s="18"/>
      <c r="AE505" s="18"/>
      <c r="AF505" s="18"/>
      <c r="AG505" s="18"/>
      <c r="AH505" s="1"/>
      <c r="AI505" s="1"/>
    </row>
    <row r="506" spans="1:35" ht="20" customHeight="1" x14ac:dyDescent="0.15">
      <c r="A506" s="1"/>
      <c r="B506" s="1"/>
      <c r="C506" s="46"/>
      <c r="D506" s="1"/>
      <c r="E506" s="1"/>
      <c r="F506" s="18"/>
      <c r="G506" s="18"/>
      <c r="H506" s="18"/>
      <c r="I506" s="1"/>
      <c r="J506" s="1"/>
      <c r="K506" s="18"/>
      <c r="L506" s="49"/>
      <c r="M506" s="47"/>
      <c r="N506" s="49"/>
      <c r="O506" s="49"/>
      <c r="P506" s="49"/>
      <c r="Q506" s="49"/>
      <c r="R506" s="49"/>
      <c r="S506" s="47"/>
      <c r="T506" s="49"/>
      <c r="U506" s="49"/>
      <c r="V506" s="49"/>
      <c r="W506" s="1"/>
      <c r="X506" s="1"/>
      <c r="Y506" s="1"/>
      <c r="Z506" s="1"/>
      <c r="AA506" s="1"/>
      <c r="AB506" s="1"/>
      <c r="AC506" s="1"/>
      <c r="AD506" s="18"/>
      <c r="AE506" s="18"/>
      <c r="AF506" s="18"/>
      <c r="AG506" s="18"/>
      <c r="AH506" s="1"/>
      <c r="AI506" s="1"/>
    </row>
    <row r="507" spans="1:35" ht="20" customHeight="1" x14ac:dyDescent="0.15">
      <c r="A507" s="1"/>
      <c r="B507" s="1"/>
      <c r="C507" s="46"/>
      <c r="D507" s="1"/>
      <c r="E507" s="1"/>
      <c r="F507" s="18"/>
      <c r="G507" s="18"/>
      <c r="H507" s="18"/>
      <c r="I507" s="1"/>
      <c r="J507" s="1"/>
      <c r="K507" s="18"/>
      <c r="L507" s="49"/>
      <c r="M507" s="47"/>
      <c r="N507" s="49"/>
      <c r="O507" s="49"/>
      <c r="P507" s="49"/>
      <c r="Q507" s="49"/>
      <c r="R507" s="49"/>
      <c r="S507" s="47"/>
      <c r="T507" s="49"/>
      <c r="U507" s="49"/>
      <c r="V507" s="49"/>
      <c r="W507" s="1"/>
      <c r="X507" s="1"/>
      <c r="Y507" s="1"/>
      <c r="Z507" s="1"/>
      <c r="AA507" s="1"/>
      <c r="AB507" s="1"/>
      <c r="AC507" s="1"/>
      <c r="AD507" s="18"/>
      <c r="AE507" s="18"/>
      <c r="AF507" s="18"/>
      <c r="AG507" s="18"/>
      <c r="AH507" s="1"/>
      <c r="AI507" s="1"/>
    </row>
    <row r="508" spans="1:35" ht="20" customHeight="1" x14ac:dyDescent="0.15">
      <c r="A508" s="1"/>
      <c r="B508" s="1"/>
      <c r="C508" s="46"/>
      <c r="D508" s="1"/>
      <c r="E508" s="1"/>
      <c r="F508" s="18"/>
      <c r="G508" s="18"/>
      <c r="H508" s="18"/>
      <c r="I508" s="1"/>
      <c r="J508" s="1"/>
      <c r="K508" s="18"/>
      <c r="L508" s="49"/>
      <c r="M508" s="47"/>
      <c r="N508" s="49"/>
      <c r="O508" s="49"/>
      <c r="P508" s="49"/>
      <c r="Q508" s="49"/>
      <c r="R508" s="49"/>
      <c r="S508" s="47"/>
      <c r="T508" s="49"/>
      <c r="U508" s="49"/>
      <c r="V508" s="49"/>
      <c r="W508" s="1"/>
      <c r="X508" s="1"/>
      <c r="Y508" s="1"/>
      <c r="Z508" s="1"/>
      <c r="AA508" s="1"/>
      <c r="AB508" s="1"/>
      <c r="AC508" s="1"/>
      <c r="AD508" s="18"/>
      <c r="AE508" s="18"/>
      <c r="AF508" s="18"/>
      <c r="AG508" s="18"/>
      <c r="AH508" s="1"/>
      <c r="AI508" s="1"/>
    </row>
    <row r="509" spans="1:35" ht="20" customHeight="1" x14ac:dyDescent="0.15">
      <c r="A509" s="1"/>
      <c r="B509" s="1"/>
      <c r="C509" s="46"/>
      <c r="D509" s="1"/>
      <c r="E509" s="1"/>
      <c r="F509" s="18"/>
      <c r="G509" s="18"/>
      <c r="H509" s="18"/>
      <c r="I509" s="1"/>
      <c r="J509" s="1"/>
      <c r="K509" s="18"/>
      <c r="L509" s="49"/>
      <c r="M509" s="47"/>
      <c r="N509" s="49"/>
      <c r="O509" s="49"/>
      <c r="P509" s="49"/>
      <c r="Q509" s="49"/>
      <c r="R509" s="49"/>
      <c r="S509" s="47"/>
      <c r="T509" s="49"/>
      <c r="U509" s="49"/>
      <c r="V509" s="49"/>
      <c r="W509" s="1"/>
      <c r="X509" s="1"/>
      <c r="Y509" s="1"/>
      <c r="Z509" s="1"/>
      <c r="AA509" s="1"/>
      <c r="AB509" s="1"/>
      <c r="AC509" s="1"/>
      <c r="AD509" s="18"/>
      <c r="AE509" s="18"/>
      <c r="AF509" s="18"/>
      <c r="AG509" s="18"/>
      <c r="AH509" s="1"/>
      <c r="AI509" s="1"/>
    </row>
    <row r="510" spans="1:35" ht="20" customHeight="1" x14ac:dyDescent="0.15">
      <c r="A510" s="1"/>
      <c r="B510" s="1"/>
      <c r="C510" s="46"/>
      <c r="D510" s="1"/>
      <c r="E510" s="1"/>
      <c r="F510" s="18"/>
      <c r="G510" s="18"/>
      <c r="H510" s="18"/>
      <c r="I510" s="1"/>
      <c r="J510" s="1"/>
      <c r="K510" s="18"/>
      <c r="L510" s="49"/>
      <c r="M510" s="47"/>
      <c r="N510" s="49"/>
      <c r="O510" s="49"/>
      <c r="P510" s="49"/>
      <c r="Q510" s="49"/>
      <c r="R510" s="49"/>
      <c r="S510" s="47"/>
      <c r="T510" s="49"/>
      <c r="U510" s="49"/>
      <c r="V510" s="49"/>
      <c r="W510" s="1"/>
      <c r="X510" s="1"/>
      <c r="Y510" s="1"/>
      <c r="Z510" s="1"/>
      <c r="AA510" s="1"/>
      <c r="AB510" s="1"/>
      <c r="AC510" s="1"/>
      <c r="AD510" s="18"/>
      <c r="AE510" s="18"/>
      <c r="AF510" s="18"/>
      <c r="AG510" s="18"/>
      <c r="AH510" s="1"/>
      <c r="AI510" s="1"/>
    </row>
    <row r="511" spans="1:35" ht="20" customHeight="1" x14ac:dyDescent="0.15">
      <c r="A511" s="1"/>
      <c r="B511" s="1"/>
      <c r="C511" s="46"/>
      <c r="D511" s="1"/>
      <c r="E511" s="1"/>
      <c r="F511" s="18"/>
      <c r="G511" s="18"/>
      <c r="H511" s="18"/>
      <c r="I511" s="1"/>
      <c r="J511" s="1"/>
      <c r="K511" s="18"/>
      <c r="L511" s="49"/>
      <c r="M511" s="47"/>
      <c r="N511" s="49"/>
      <c r="O511" s="49"/>
      <c r="P511" s="49"/>
      <c r="Q511" s="49"/>
      <c r="R511" s="49"/>
      <c r="S511" s="47"/>
      <c r="T511" s="49"/>
      <c r="U511" s="49"/>
      <c r="V511" s="49"/>
      <c r="W511" s="1"/>
      <c r="X511" s="1"/>
      <c r="Y511" s="1"/>
      <c r="Z511" s="1"/>
      <c r="AA511" s="1"/>
      <c r="AB511" s="1"/>
      <c r="AC511" s="1"/>
      <c r="AD511" s="18"/>
      <c r="AE511" s="18"/>
      <c r="AF511" s="18"/>
      <c r="AG511" s="18"/>
      <c r="AH511" s="1"/>
      <c r="AI511" s="1"/>
    </row>
    <row r="512" spans="1:35" ht="20" customHeight="1" x14ac:dyDescent="0.15">
      <c r="A512" s="1"/>
      <c r="B512" s="1"/>
      <c r="C512" s="46"/>
      <c r="D512" s="1"/>
      <c r="E512" s="1"/>
      <c r="F512" s="18"/>
      <c r="G512" s="18"/>
      <c r="H512" s="18"/>
      <c r="I512" s="1"/>
      <c r="J512" s="1"/>
      <c r="K512" s="18"/>
      <c r="L512" s="49"/>
      <c r="M512" s="47"/>
      <c r="N512" s="49"/>
      <c r="O512" s="49"/>
      <c r="P512" s="49"/>
      <c r="Q512" s="49"/>
      <c r="R512" s="49"/>
      <c r="S512" s="47"/>
      <c r="T512" s="49"/>
      <c r="U512" s="49"/>
      <c r="V512" s="49"/>
      <c r="W512" s="1"/>
      <c r="X512" s="1"/>
      <c r="Y512" s="1"/>
      <c r="Z512" s="1"/>
      <c r="AA512" s="1"/>
      <c r="AB512" s="1"/>
      <c r="AC512" s="1"/>
      <c r="AD512" s="18"/>
      <c r="AE512" s="18"/>
      <c r="AF512" s="18"/>
      <c r="AG512" s="18"/>
      <c r="AH512" s="1"/>
      <c r="AI512" s="1"/>
    </row>
    <row r="513" spans="1:35" ht="20" customHeight="1" x14ac:dyDescent="0.15">
      <c r="A513" s="1"/>
      <c r="B513" s="1"/>
      <c r="C513" s="46"/>
      <c r="D513" s="1"/>
      <c r="E513" s="1"/>
      <c r="F513" s="18"/>
      <c r="G513" s="18"/>
      <c r="H513" s="18"/>
      <c r="I513" s="1"/>
      <c r="J513" s="1"/>
      <c r="K513" s="18"/>
      <c r="L513" s="49"/>
      <c r="M513" s="47"/>
      <c r="N513" s="49"/>
      <c r="O513" s="49"/>
      <c r="P513" s="49"/>
      <c r="Q513" s="49"/>
      <c r="R513" s="49"/>
      <c r="S513" s="47"/>
      <c r="T513" s="49"/>
      <c r="U513" s="49"/>
      <c r="V513" s="49"/>
      <c r="W513" s="1"/>
      <c r="X513" s="1"/>
      <c r="Y513" s="1"/>
      <c r="Z513" s="1"/>
      <c r="AA513" s="1"/>
      <c r="AB513" s="1"/>
      <c r="AC513" s="1"/>
      <c r="AD513" s="18"/>
      <c r="AE513" s="18"/>
      <c r="AF513" s="18"/>
      <c r="AG513" s="18"/>
      <c r="AH513" s="1"/>
      <c r="AI513" s="1"/>
    </row>
    <row r="514" spans="1:35" ht="20" customHeight="1" x14ac:dyDescent="0.15">
      <c r="A514" s="1"/>
      <c r="B514" s="1"/>
      <c r="C514" s="46"/>
      <c r="D514" s="1"/>
      <c r="E514" s="1"/>
      <c r="F514" s="18"/>
      <c r="G514" s="18"/>
      <c r="H514" s="18"/>
      <c r="I514" s="1"/>
      <c r="J514" s="1"/>
      <c r="K514" s="18"/>
      <c r="L514" s="49"/>
      <c r="M514" s="47"/>
      <c r="N514" s="49"/>
      <c r="O514" s="49"/>
      <c r="P514" s="49"/>
      <c r="Q514" s="49"/>
      <c r="R514" s="49"/>
      <c r="S514" s="47"/>
      <c r="T514" s="49"/>
      <c r="U514" s="49"/>
      <c r="V514" s="49"/>
      <c r="W514" s="1"/>
      <c r="X514" s="1"/>
      <c r="Y514" s="1"/>
      <c r="Z514" s="1"/>
      <c r="AA514" s="1"/>
      <c r="AB514" s="1"/>
      <c r="AC514" s="1"/>
      <c r="AD514" s="18"/>
      <c r="AE514" s="18"/>
      <c r="AF514" s="18"/>
      <c r="AG514" s="18"/>
      <c r="AH514" s="1"/>
      <c r="AI514" s="1"/>
    </row>
    <row r="515" spans="1:35" ht="20" customHeight="1" x14ac:dyDescent="0.15">
      <c r="A515" s="1"/>
      <c r="B515" s="1"/>
      <c r="C515" s="46"/>
      <c r="D515" s="1"/>
      <c r="E515" s="1"/>
      <c r="F515" s="18"/>
      <c r="G515" s="18"/>
      <c r="H515" s="18"/>
      <c r="I515" s="1"/>
      <c r="J515" s="1"/>
      <c r="K515" s="18"/>
      <c r="L515" s="49"/>
      <c r="M515" s="47"/>
      <c r="N515" s="49"/>
      <c r="O515" s="49"/>
      <c r="P515" s="49"/>
      <c r="Q515" s="49"/>
      <c r="R515" s="49"/>
      <c r="S515" s="47"/>
      <c r="T515" s="49"/>
      <c r="U515" s="49"/>
      <c r="V515" s="49"/>
      <c r="W515" s="1"/>
      <c r="X515" s="1"/>
      <c r="Y515" s="1"/>
      <c r="Z515" s="1"/>
      <c r="AA515" s="1"/>
      <c r="AB515" s="1"/>
      <c r="AC515" s="1"/>
      <c r="AD515" s="18"/>
      <c r="AE515" s="18"/>
      <c r="AF515" s="18"/>
      <c r="AG515" s="18"/>
      <c r="AH515" s="1"/>
      <c r="AI515" s="1"/>
    </row>
    <row r="516" spans="1:35" ht="20" customHeight="1" x14ac:dyDescent="0.15">
      <c r="A516" s="1"/>
      <c r="B516" s="1"/>
      <c r="C516" s="46"/>
      <c r="D516" s="1"/>
      <c r="E516" s="1"/>
      <c r="F516" s="18"/>
      <c r="G516" s="18"/>
      <c r="H516" s="18"/>
      <c r="I516" s="1"/>
      <c r="J516" s="1"/>
      <c r="K516" s="18"/>
      <c r="L516" s="49"/>
      <c r="M516" s="47"/>
      <c r="N516" s="49"/>
      <c r="O516" s="49"/>
      <c r="P516" s="49"/>
      <c r="Q516" s="49"/>
      <c r="R516" s="49"/>
      <c r="S516" s="47"/>
      <c r="T516" s="49"/>
      <c r="U516" s="49"/>
      <c r="V516" s="49"/>
      <c r="W516" s="1"/>
      <c r="X516" s="1"/>
      <c r="Y516" s="1"/>
      <c r="Z516" s="1"/>
      <c r="AA516" s="1"/>
      <c r="AB516" s="1"/>
      <c r="AC516" s="1"/>
      <c r="AD516" s="18"/>
      <c r="AE516" s="18"/>
      <c r="AF516" s="18"/>
      <c r="AG516" s="18"/>
      <c r="AH516" s="1"/>
      <c r="AI516" s="1"/>
    </row>
    <row r="517" spans="1:35" ht="20" customHeight="1" x14ac:dyDescent="0.15">
      <c r="A517" s="1"/>
      <c r="B517" s="1"/>
      <c r="C517" s="46"/>
      <c r="D517" s="1"/>
      <c r="E517" s="1"/>
      <c r="F517" s="18"/>
      <c r="G517" s="18"/>
      <c r="H517" s="18"/>
      <c r="I517" s="1"/>
      <c r="J517" s="1"/>
      <c r="K517" s="18"/>
      <c r="L517" s="49"/>
      <c r="M517" s="47"/>
      <c r="N517" s="49"/>
      <c r="O517" s="49"/>
      <c r="P517" s="49"/>
      <c r="Q517" s="49"/>
      <c r="R517" s="49"/>
      <c r="S517" s="47"/>
      <c r="T517" s="49"/>
      <c r="U517" s="49"/>
      <c r="V517" s="49"/>
      <c r="W517" s="1"/>
      <c r="X517" s="1"/>
      <c r="Y517" s="1"/>
      <c r="Z517" s="1"/>
      <c r="AA517" s="1"/>
      <c r="AB517" s="1"/>
      <c r="AC517" s="1"/>
      <c r="AD517" s="18"/>
      <c r="AE517" s="18"/>
      <c r="AF517" s="18"/>
      <c r="AG517" s="18"/>
      <c r="AH517" s="1"/>
      <c r="AI517" s="1"/>
    </row>
    <row r="518" spans="1:35" ht="20" customHeight="1" x14ac:dyDescent="0.15">
      <c r="A518" s="1"/>
      <c r="B518" s="1"/>
      <c r="C518" s="46"/>
      <c r="D518" s="1"/>
      <c r="E518" s="1"/>
      <c r="F518" s="18"/>
      <c r="G518" s="18"/>
      <c r="H518" s="18"/>
      <c r="I518" s="1"/>
      <c r="J518" s="1"/>
      <c r="K518" s="18"/>
      <c r="L518" s="49"/>
      <c r="M518" s="47"/>
      <c r="N518" s="49"/>
      <c r="O518" s="49"/>
      <c r="P518" s="49"/>
      <c r="Q518" s="49"/>
      <c r="R518" s="49"/>
      <c r="S518" s="47"/>
      <c r="T518" s="49"/>
      <c r="U518" s="49"/>
      <c r="V518" s="49"/>
      <c r="W518" s="1"/>
      <c r="X518" s="1"/>
      <c r="Y518" s="1"/>
      <c r="Z518" s="1"/>
      <c r="AA518" s="1"/>
      <c r="AB518" s="1"/>
      <c r="AC518" s="1"/>
      <c r="AD518" s="18"/>
      <c r="AE518" s="18"/>
      <c r="AF518" s="18"/>
      <c r="AG518" s="18"/>
      <c r="AH518" s="1"/>
      <c r="AI518" s="1"/>
    </row>
    <row r="519" spans="1:35" ht="20" customHeight="1" x14ac:dyDescent="0.15">
      <c r="A519" s="1"/>
      <c r="B519" s="1"/>
      <c r="C519" s="46"/>
      <c r="D519" s="1"/>
      <c r="E519" s="1"/>
      <c r="F519" s="18"/>
      <c r="G519" s="18"/>
      <c r="H519" s="18"/>
      <c r="I519" s="1"/>
      <c r="J519" s="1"/>
      <c r="K519" s="18"/>
      <c r="L519" s="49"/>
      <c r="M519" s="47"/>
      <c r="N519" s="49"/>
      <c r="O519" s="49"/>
      <c r="P519" s="49"/>
      <c r="Q519" s="49"/>
      <c r="R519" s="49"/>
      <c r="S519" s="47"/>
      <c r="T519" s="49"/>
      <c r="U519" s="49"/>
      <c r="V519" s="49"/>
      <c r="W519" s="1"/>
      <c r="X519" s="1"/>
      <c r="Y519" s="1"/>
      <c r="Z519" s="1"/>
      <c r="AA519" s="1"/>
      <c r="AB519" s="1"/>
      <c r="AC519" s="1"/>
      <c r="AD519" s="18"/>
      <c r="AE519" s="18"/>
      <c r="AF519" s="18"/>
      <c r="AG519" s="18"/>
      <c r="AH519" s="1"/>
      <c r="AI519" s="1"/>
    </row>
    <row r="520" spans="1:35" ht="20" customHeight="1" x14ac:dyDescent="0.15">
      <c r="A520" s="1"/>
      <c r="B520" s="1"/>
      <c r="C520" s="46"/>
      <c r="D520" s="1"/>
      <c r="E520" s="1"/>
      <c r="F520" s="18"/>
      <c r="G520" s="18"/>
      <c r="H520" s="18"/>
      <c r="I520" s="1"/>
      <c r="J520" s="1"/>
      <c r="K520" s="18"/>
      <c r="L520" s="49"/>
      <c r="M520" s="47"/>
      <c r="N520" s="49"/>
      <c r="O520" s="49"/>
      <c r="P520" s="49"/>
      <c r="Q520" s="49"/>
      <c r="R520" s="49"/>
      <c r="S520" s="47"/>
      <c r="T520" s="49"/>
      <c r="U520" s="49"/>
      <c r="V520" s="49"/>
      <c r="W520" s="1"/>
      <c r="X520" s="1"/>
      <c r="Y520" s="1"/>
      <c r="Z520" s="1"/>
      <c r="AA520" s="1"/>
      <c r="AB520" s="1"/>
      <c r="AC520" s="1"/>
      <c r="AD520" s="18"/>
      <c r="AE520" s="18"/>
      <c r="AF520" s="18"/>
      <c r="AG520" s="18"/>
      <c r="AH520" s="1"/>
      <c r="AI520" s="1"/>
    </row>
    <row r="521" spans="1:35" ht="20" customHeight="1" x14ac:dyDescent="0.15">
      <c r="A521" s="1"/>
      <c r="B521" s="1"/>
      <c r="C521" s="46"/>
      <c r="D521" s="1"/>
      <c r="E521" s="1"/>
      <c r="F521" s="18"/>
      <c r="G521" s="18"/>
      <c r="H521" s="18"/>
      <c r="I521" s="1"/>
      <c r="J521" s="1"/>
      <c r="K521" s="18"/>
      <c r="L521" s="49"/>
      <c r="M521" s="47"/>
      <c r="N521" s="49"/>
      <c r="O521" s="49"/>
      <c r="P521" s="49"/>
      <c r="Q521" s="49"/>
      <c r="R521" s="49"/>
      <c r="S521" s="47"/>
      <c r="T521" s="49"/>
      <c r="U521" s="49"/>
      <c r="V521" s="49"/>
      <c r="W521" s="1"/>
      <c r="X521" s="1"/>
      <c r="Y521" s="1"/>
      <c r="Z521" s="1"/>
      <c r="AA521" s="1"/>
      <c r="AB521" s="1"/>
      <c r="AC521" s="1"/>
      <c r="AD521" s="18"/>
      <c r="AE521" s="18"/>
      <c r="AF521" s="18"/>
      <c r="AG521" s="18"/>
      <c r="AH521" s="1"/>
      <c r="AI521" s="1"/>
    </row>
    <row r="522" spans="1:35" ht="20" customHeight="1" x14ac:dyDescent="0.15">
      <c r="A522" s="1"/>
      <c r="B522" s="1"/>
      <c r="C522" s="46"/>
      <c r="D522" s="1"/>
      <c r="E522" s="1"/>
      <c r="F522" s="18"/>
      <c r="G522" s="18"/>
      <c r="H522" s="18"/>
      <c r="I522" s="1"/>
      <c r="J522" s="1"/>
      <c r="K522" s="18"/>
      <c r="L522" s="49"/>
      <c r="M522" s="47"/>
      <c r="N522" s="49"/>
      <c r="O522" s="49"/>
      <c r="P522" s="49"/>
      <c r="Q522" s="49"/>
      <c r="R522" s="49"/>
      <c r="S522" s="47"/>
      <c r="T522" s="49"/>
      <c r="U522" s="49"/>
      <c r="V522" s="49"/>
      <c r="W522" s="1"/>
      <c r="X522" s="1"/>
      <c r="Y522" s="1"/>
      <c r="Z522" s="1"/>
      <c r="AA522" s="1"/>
      <c r="AB522" s="1"/>
      <c r="AC522" s="1"/>
      <c r="AD522" s="18"/>
      <c r="AE522" s="18"/>
      <c r="AF522" s="18"/>
      <c r="AG522" s="18"/>
      <c r="AH522" s="1"/>
      <c r="AI522" s="1"/>
    </row>
    <row r="523" spans="1:35" ht="20" customHeight="1" x14ac:dyDescent="0.15">
      <c r="A523" s="1"/>
      <c r="B523" s="1"/>
      <c r="C523" s="46"/>
      <c r="D523" s="1"/>
      <c r="E523" s="1"/>
      <c r="F523" s="18"/>
      <c r="G523" s="18"/>
      <c r="H523" s="18"/>
      <c r="I523" s="1"/>
      <c r="J523" s="1"/>
      <c r="K523" s="18"/>
      <c r="L523" s="49"/>
      <c r="M523" s="47"/>
      <c r="N523" s="49"/>
      <c r="O523" s="49"/>
      <c r="P523" s="49"/>
      <c r="Q523" s="49"/>
      <c r="R523" s="49"/>
      <c r="S523" s="47"/>
      <c r="T523" s="49"/>
      <c r="U523" s="49"/>
      <c r="V523" s="49"/>
      <c r="W523" s="1"/>
      <c r="X523" s="1"/>
      <c r="Y523" s="1"/>
      <c r="Z523" s="1"/>
      <c r="AA523" s="1"/>
      <c r="AB523" s="1"/>
      <c r="AC523" s="1"/>
      <c r="AD523" s="18"/>
      <c r="AE523" s="18"/>
      <c r="AF523" s="18"/>
      <c r="AG523" s="18"/>
      <c r="AH523" s="1"/>
      <c r="AI523" s="1"/>
    </row>
    <row r="524" spans="1:35" ht="20" customHeight="1" x14ac:dyDescent="0.15">
      <c r="A524" s="1"/>
      <c r="B524" s="1"/>
      <c r="C524" s="46"/>
      <c r="D524" s="1"/>
      <c r="E524" s="1"/>
      <c r="F524" s="18"/>
      <c r="G524" s="18"/>
      <c r="H524" s="18"/>
      <c r="I524" s="1"/>
      <c r="J524" s="1"/>
      <c r="K524" s="18"/>
      <c r="L524" s="49"/>
      <c r="M524" s="47"/>
      <c r="N524" s="49"/>
      <c r="O524" s="49"/>
      <c r="P524" s="49"/>
      <c r="Q524" s="49"/>
      <c r="R524" s="49"/>
      <c r="S524" s="47"/>
      <c r="T524" s="49"/>
      <c r="U524" s="49"/>
      <c r="V524" s="49"/>
      <c r="W524" s="1"/>
      <c r="X524" s="1"/>
      <c r="Y524" s="1"/>
      <c r="Z524" s="1"/>
      <c r="AA524" s="1"/>
      <c r="AB524" s="1"/>
      <c r="AC524" s="1"/>
      <c r="AD524" s="18"/>
      <c r="AE524" s="18"/>
      <c r="AF524" s="18"/>
      <c r="AG524" s="18"/>
      <c r="AH524" s="1"/>
      <c r="AI524" s="1"/>
    </row>
    <row r="525" spans="1:35" ht="20" customHeight="1" x14ac:dyDescent="0.15">
      <c r="A525" s="1"/>
      <c r="B525" s="1"/>
      <c r="C525" s="46"/>
      <c r="D525" s="1"/>
      <c r="E525" s="1"/>
      <c r="F525" s="18"/>
      <c r="G525" s="18"/>
      <c r="H525" s="18"/>
      <c r="I525" s="1"/>
      <c r="J525" s="1"/>
      <c r="K525" s="18"/>
      <c r="L525" s="49"/>
      <c r="M525" s="47"/>
      <c r="N525" s="49"/>
      <c r="O525" s="49"/>
      <c r="P525" s="49"/>
      <c r="Q525" s="49"/>
      <c r="R525" s="49"/>
      <c r="S525" s="47"/>
      <c r="T525" s="49"/>
      <c r="U525" s="49"/>
      <c r="V525" s="49"/>
      <c r="W525" s="1"/>
      <c r="X525" s="1"/>
      <c r="Y525" s="1"/>
      <c r="Z525" s="1"/>
      <c r="AA525" s="1"/>
      <c r="AB525" s="1"/>
      <c r="AC525" s="1"/>
      <c r="AD525" s="18"/>
      <c r="AE525" s="18"/>
      <c r="AF525" s="18"/>
      <c r="AG525" s="18"/>
      <c r="AH525" s="1"/>
      <c r="AI525" s="1"/>
    </row>
    <row r="526" spans="1:35" ht="20" customHeight="1" x14ac:dyDescent="0.15">
      <c r="A526" s="1"/>
      <c r="B526" s="1"/>
      <c r="C526" s="46"/>
      <c r="D526" s="1"/>
      <c r="E526" s="1"/>
      <c r="F526" s="18"/>
      <c r="G526" s="18"/>
      <c r="H526" s="18"/>
      <c r="I526" s="1"/>
      <c r="J526" s="1"/>
      <c r="K526" s="18"/>
      <c r="L526" s="49"/>
      <c r="M526" s="47"/>
      <c r="N526" s="49"/>
      <c r="O526" s="49"/>
      <c r="P526" s="49"/>
      <c r="Q526" s="49"/>
      <c r="R526" s="49"/>
      <c r="S526" s="47"/>
      <c r="T526" s="49"/>
      <c r="U526" s="49"/>
      <c r="V526" s="49"/>
      <c r="W526" s="1"/>
      <c r="X526" s="1"/>
      <c r="Y526" s="1"/>
      <c r="Z526" s="1"/>
      <c r="AA526" s="1"/>
      <c r="AB526" s="1"/>
      <c r="AC526" s="1"/>
      <c r="AD526" s="18"/>
      <c r="AE526" s="18"/>
      <c r="AF526" s="18"/>
      <c r="AG526" s="18"/>
      <c r="AH526" s="1"/>
      <c r="AI526" s="1"/>
    </row>
    <row r="527" spans="1:35" ht="20" customHeight="1" x14ac:dyDescent="0.15">
      <c r="A527" s="1"/>
      <c r="B527" s="1"/>
      <c r="C527" s="46"/>
      <c r="D527" s="1"/>
      <c r="E527" s="1"/>
      <c r="F527" s="18"/>
      <c r="G527" s="18"/>
      <c r="H527" s="18"/>
      <c r="I527" s="1"/>
      <c r="J527" s="1"/>
      <c r="K527" s="18"/>
      <c r="L527" s="49"/>
      <c r="M527" s="47"/>
      <c r="N527" s="49"/>
      <c r="O527" s="49"/>
      <c r="P527" s="49"/>
      <c r="Q527" s="49"/>
      <c r="R527" s="49"/>
      <c r="S527" s="47"/>
      <c r="T527" s="49"/>
      <c r="U527" s="49"/>
      <c r="V527" s="49"/>
      <c r="W527" s="1"/>
      <c r="X527" s="1"/>
      <c r="Y527" s="1"/>
      <c r="Z527" s="1"/>
      <c r="AA527" s="1"/>
      <c r="AB527" s="1"/>
      <c r="AC527" s="1"/>
      <c r="AD527" s="18"/>
      <c r="AE527" s="18"/>
      <c r="AF527" s="18"/>
      <c r="AG527" s="18"/>
      <c r="AH527" s="1"/>
      <c r="AI527" s="1"/>
    </row>
    <row r="528" spans="1:35" ht="20" customHeight="1" x14ac:dyDescent="0.15">
      <c r="A528" s="1"/>
      <c r="B528" s="1"/>
      <c r="C528" s="46"/>
      <c r="D528" s="1"/>
      <c r="E528" s="1"/>
      <c r="F528" s="18"/>
      <c r="G528" s="18"/>
      <c r="H528" s="18"/>
      <c r="I528" s="1"/>
      <c r="J528" s="1"/>
      <c r="K528" s="18"/>
      <c r="L528" s="49"/>
      <c r="M528" s="47"/>
      <c r="N528" s="49"/>
      <c r="O528" s="49"/>
      <c r="P528" s="49"/>
      <c r="Q528" s="49"/>
      <c r="R528" s="49"/>
      <c r="S528" s="47"/>
      <c r="T528" s="49"/>
      <c r="U528" s="49"/>
      <c r="V528" s="49"/>
      <c r="W528" s="1"/>
      <c r="X528" s="1"/>
      <c r="Y528" s="1"/>
      <c r="Z528" s="1"/>
      <c r="AA528" s="1"/>
      <c r="AB528" s="1"/>
      <c r="AC528" s="1"/>
      <c r="AD528" s="18"/>
      <c r="AE528" s="18"/>
      <c r="AF528" s="18"/>
      <c r="AG528" s="18"/>
      <c r="AH528" s="1"/>
      <c r="AI528" s="1"/>
    </row>
    <row r="529" spans="1:35" ht="20" customHeight="1" x14ac:dyDescent="0.15">
      <c r="A529" s="1"/>
      <c r="B529" s="1"/>
      <c r="C529" s="46"/>
      <c r="D529" s="1"/>
      <c r="E529" s="1"/>
      <c r="F529" s="18"/>
      <c r="G529" s="18"/>
      <c r="H529" s="18"/>
      <c r="I529" s="1"/>
      <c r="J529" s="1"/>
      <c r="K529" s="18"/>
      <c r="L529" s="49"/>
      <c r="M529" s="47"/>
      <c r="N529" s="49"/>
      <c r="O529" s="49"/>
      <c r="P529" s="49"/>
      <c r="Q529" s="49"/>
      <c r="R529" s="49"/>
      <c r="S529" s="47"/>
      <c r="T529" s="49"/>
      <c r="U529" s="49"/>
      <c r="V529" s="49"/>
      <c r="W529" s="1"/>
      <c r="X529" s="1"/>
      <c r="Y529" s="1"/>
      <c r="Z529" s="1"/>
      <c r="AA529" s="1"/>
      <c r="AB529" s="1"/>
      <c r="AC529" s="1"/>
      <c r="AD529" s="18"/>
      <c r="AE529" s="18"/>
      <c r="AF529" s="18"/>
      <c r="AG529" s="18"/>
      <c r="AH529" s="1"/>
      <c r="AI529" s="1"/>
    </row>
    <row r="530" spans="1:35" ht="20" customHeight="1" x14ac:dyDescent="0.15">
      <c r="A530" s="1"/>
      <c r="B530" s="1"/>
      <c r="C530" s="46"/>
      <c r="D530" s="1"/>
      <c r="E530" s="1"/>
      <c r="F530" s="18"/>
      <c r="G530" s="18"/>
      <c r="H530" s="18"/>
      <c r="I530" s="1"/>
      <c r="J530" s="1"/>
      <c r="K530" s="18"/>
      <c r="L530" s="49"/>
      <c r="M530" s="47"/>
      <c r="N530" s="49"/>
      <c r="O530" s="49"/>
      <c r="P530" s="49"/>
      <c r="Q530" s="49"/>
      <c r="R530" s="49"/>
      <c r="S530" s="47"/>
      <c r="T530" s="49"/>
      <c r="U530" s="49"/>
      <c r="V530" s="49"/>
      <c r="W530" s="1"/>
      <c r="X530" s="1"/>
      <c r="Y530" s="1"/>
      <c r="Z530" s="1"/>
      <c r="AA530" s="1"/>
      <c r="AB530" s="1"/>
      <c r="AC530" s="1"/>
      <c r="AD530" s="18"/>
      <c r="AE530" s="18"/>
      <c r="AF530" s="18"/>
      <c r="AG530" s="18"/>
      <c r="AH530" s="1"/>
      <c r="AI530" s="1"/>
    </row>
    <row r="531" spans="1:35" ht="20" customHeight="1" x14ac:dyDescent="0.15">
      <c r="A531" s="1"/>
      <c r="B531" s="1"/>
      <c r="C531" s="46"/>
      <c r="D531" s="1"/>
      <c r="E531" s="1"/>
      <c r="F531" s="18"/>
      <c r="G531" s="18"/>
      <c r="H531" s="18"/>
      <c r="I531" s="1"/>
      <c r="J531" s="1"/>
      <c r="K531" s="18"/>
      <c r="L531" s="49"/>
      <c r="M531" s="47"/>
      <c r="N531" s="49"/>
      <c r="O531" s="49"/>
      <c r="P531" s="49"/>
      <c r="Q531" s="49"/>
      <c r="R531" s="49"/>
      <c r="S531" s="47"/>
      <c r="T531" s="49"/>
      <c r="U531" s="49"/>
      <c r="V531" s="49"/>
      <c r="W531" s="1"/>
      <c r="X531" s="1"/>
      <c r="Y531" s="1"/>
      <c r="Z531" s="1"/>
      <c r="AA531" s="1"/>
      <c r="AB531" s="1"/>
      <c r="AC531" s="1"/>
      <c r="AD531" s="18"/>
      <c r="AE531" s="18"/>
      <c r="AF531" s="18"/>
      <c r="AG531" s="18"/>
      <c r="AH531" s="1"/>
      <c r="AI531" s="1"/>
    </row>
    <row r="532" spans="1:35" ht="20" customHeight="1" x14ac:dyDescent="0.15">
      <c r="A532" s="1"/>
      <c r="B532" s="1"/>
      <c r="C532" s="46"/>
      <c r="D532" s="1"/>
      <c r="E532" s="1"/>
      <c r="F532" s="18"/>
      <c r="G532" s="18"/>
      <c r="H532" s="18"/>
      <c r="I532" s="1"/>
      <c r="J532" s="1"/>
      <c r="K532" s="18"/>
      <c r="L532" s="49"/>
      <c r="M532" s="47"/>
      <c r="N532" s="49"/>
      <c r="O532" s="49"/>
      <c r="P532" s="49"/>
      <c r="Q532" s="49"/>
      <c r="R532" s="49"/>
      <c r="S532" s="47"/>
      <c r="T532" s="49"/>
      <c r="U532" s="49"/>
      <c r="V532" s="49"/>
      <c r="W532" s="1"/>
      <c r="X532" s="1"/>
      <c r="Y532" s="1"/>
      <c r="Z532" s="1"/>
      <c r="AA532" s="1"/>
      <c r="AB532" s="1"/>
      <c r="AC532" s="1"/>
      <c r="AD532" s="18"/>
      <c r="AE532" s="18"/>
      <c r="AF532" s="18"/>
      <c r="AG532" s="18"/>
      <c r="AH532" s="1"/>
      <c r="AI532" s="1"/>
    </row>
    <row r="533" spans="1:35" ht="20" customHeight="1" x14ac:dyDescent="0.15">
      <c r="A533" s="1"/>
      <c r="B533" s="1"/>
      <c r="C533" s="46"/>
      <c r="D533" s="1"/>
      <c r="E533" s="1"/>
      <c r="F533" s="18"/>
      <c r="G533" s="18"/>
      <c r="H533" s="18"/>
      <c r="I533" s="1"/>
      <c r="J533" s="1"/>
      <c r="K533" s="18"/>
      <c r="L533" s="49"/>
      <c r="M533" s="47"/>
      <c r="N533" s="49"/>
      <c r="O533" s="49"/>
      <c r="P533" s="49"/>
      <c r="Q533" s="49"/>
      <c r="R533" s="49"/>
      <c r="S533" s="47"/>
      <c r="T533" s="49"/>
      <c r="U533" s="49"/>
      <c r="V533" s="49"/>
      <c r="W533" s="1"/>
      <c r="X533" s="1"/>
      <c r="Y533" s="1"/>
      <c r="Z533" s="1"/>
      <c r="AA533" s="1"/>
      <c r="AB533" s="1"/>
      <c r="AC533" s="1"/>
      <c r="AD533" s="18"/>
      <c r="AE533" s="18"/>
      <c r="AF533" s="18"/>
      <c r="AG533" s="18"/>
      <c r="AH533" s="1"/>
      <c r="AI533" s="1"/>
    </row>
    <row r="534" spans="1:35" ht="20" customHeight="1" x14ac:dyDescent="0.15">
      <c r="A534" s="1"/>
      <c r="B534" s="1"/>
      <c r="C534" s="46"/>
      <c r="D534" s="1"/>
      <c r="E534" s="1"/>
      <c r="F534" s="18"/>
      <c r="G534" s="18"/>
      <c r="H534" s="18"/>
      <c r="I534" s="1"/>
      <c r="J534" s="1"/>
      <c r="K534" s="18"/>
      <c r="L534" s="49"/>
      <c r="M534" s="47"/>
      <c r="N534" s="49"/>
      <c r="O534" s="49"/>
      <c r="P534" s="49"/>
      <c r="Q534" s="49"/>
      <c r="R534" s="49"/>
      <c r="S534" s="47"/>
      <c r="T534" s="49"/>
      <c r="U534" s="49"/>
      <c r="V534" s="49"/>
      <c r="W534" s="1"/>
      <c r="X534" s="1"/>
      <c r="Y534" s="1"/>
      <c r="Z534" s="1"/>
      <c r="AA534" s="1"/>
      <c r="AB534" s="1"/>
      <c r="AC534" s="1"/>
      <c r="AD534" s="18"/>
      <c r="AE534" s="18"/>
      <c r="AF534" s="18"/>
      <c r="AG534" s="18"/>
      <c r="AH534" s="1"/>
      <c r="AI534" s="1"/>
    </row>
    <row r="535" spans="1:35" ht="20" customHeight="1" x14ac:dyDescent="0.15">
      <c r="A535" s="1"/>
      <c r="B535" s="1"/>
      <c r="C535" s="46"/>
      <c r="D535" s="1"/>
      <c r="E535" s="1"/>
      <c r="F535" s="18"/>
      <c r="G535" s="18"/>
      <c r="H535" s="18"/>
      <c r="I535" s="1"/>
      <c r="J535" s="1"/>
      <c r="K535" s="18"/>
      <c r="L535" s="49"/>
      <c r="M535" s="47"/>
      <c r="N535" s="49"/>
      <c r="O535" s="49"/>
      <c r="P535" s="49"/>
      <c r="Q535" s="49"/>
      <c r="R535" s="49"/>
      <c r="S535" s="47"/>
      <c r="T535" s="49"/>
      <c r="U535" s="49"/>
      <c r="V535" s="49"/>
      <c r="W535" s="1"/>
      <c r="X535" s="1"/>
      <c r="Y535" s="1"/>
      <c r="Z535" s="1"/>
      <c r="AA535" s="1"/>
      <c r="AB535" s="1"/>
      <c r="AC535" s="1"/>
      <c r="AD535" s="18"/>
      <c r="AE535" s="18"/>
      <c r="AF535" s="18"/>
      <c r="AG535" s="18"/>
      <c r="AH535" s="1"/>
      <c r="AI535" s="1"/>
    </row>
    <row r="536" spans="1:35" ht="20" customHeight="1" x14ac:dyDescent="0.15">
      <c r="A536" s="1"/>
      <c r="B536" s="1"/>
      <c r="C536" s="46"/>
      <c r="D536" s="1"/>
      <c r="E536" s="1"/>
      <c r="F536" s="18"/>
      <c r="G536" s="18"/>
      <c r="H536" s="18"/>
      <c r="I536" s="1"/>
      <c r="J536" s="1"/>
      <c r="K536" s="18"/>
      <c r="L536" s="49"/>
      <c r="M536" s="47"/>
      <c r="N536" s="49"/>
      <c r="O536" s="49"/>
      <c r="P536" s="49"/>
      <c r="Q536" s="49"/>
      <c r="R536" s="49"/>
      <c r="S536" s="47"/>
      <c r="T536" s="49"/>
      <c r="U536" s="49"/>
      <c r="V536" s="49"/>
      <c r="W536" s="1"/>
      <c r="X536" s="1"/>
      <c r="Y536" s="1"/>
      <c r="Z536" s="1"/>
      <c r="AA536" s="1"/>
      <c r="AB536" s="1"/>
      <c r="AC536" s="1"/>
      <c r="AD536" s="18"/>
      <c r="AE536" s="18"/>
      <c r="AF536" s="18"/>
      <c r="AG536" s="18"/>
      <c r="AH536" s="1"/>
      <c r="AI536" s="1"/>
    </row>
    <row r="537" spans="1:35" ht="20" customHeight="1" x14ac:dyDescent="0.15">
      <c r="A537" s="1"/>
      <c r="B537" s="1"/>
      <c r="C537" s="46"/>
      <c r="D537" s="1"/>
      <c r="E537" s="1"/>
      <c r="F537" s="18"/>
      <c r="G537" s="18"/>
      <c r="H537" s="18"/>
      <c r="I537" s="1"/>
      <c r="J537" s="1"/>
      <c r="K537" s="18"/>
      <c r="L537" s="49"/>
      <c r="M537" s="47"/>
      <c r="N537" s="49"/>
      <c r="O537" s="49"/>
      <c r="P537" s="49"/>
      <c r="Q537" s="49"/>
      <c r="R537" s="49"/>
      <c r="S537" s="47"/>
      <c r="T537" s="49"/>
      <c r="U537" s="49"/>
      <c r="V537" s="49"/>
      <c r="W537" s="1"/>
      <c r="X537" s="1"/>
      <c r="Y537" s="1"/>
      <c r="Z537" s="1"/>
      <c r="AA537" s="1"/>
      <c r="AB537" s="1"/>
      <c r="AC537" s="1"/>
      <c r="AD537" s="18"/>
      <c r="AE537" s="18"/>
      <c r="AF537" s="18"/>
      <c r="AG537" s="18"/>
      <c r="AH537" s="1"/>
      <c r="AI537" s="1"/>
    </row>
    <row r="538" spans="1:35" ht="20" customHeight="1" x14ac:dyDescent="0.15">
      <c r="A538" s="1"/>
      <c r="B538" s="1"/>
      <c r="C538" s="46"/>
      <c r="D538" s="1"/>
      <c r="E538" s="1"/>
      <c r="F538" s="18"/>
      <c r="G538" s="18"/>
      <c r="H538" s="18"/>
      <c r="I538" s="1"/>
      <c r="J538" s="1"/>
      <c r="K538" s="18"/>
      <c r="L538" s="49"/>
      <c r="M538" s="47"/>
      <c r="N538" s="49"/>
      <c r="O538" s="49"/>
      <c r="P538" s="49"/>
      <c r="Q538" s="49"/>
      <c r="R538" s="49"/>
      <c r="S538" s="47"/>
      <c r="T538" s="49"/>
      <c r="U538" s="49"/>
      <c r="V538" s="49"/>
      <c r="W538" s="1"/>
      <c r="X538" s="1"/>
      <c r="Y538" s="1"/>
      <c r="Z538" s="1"/>
      <c r="AA538" s="1"/>
      <c r="AB538" s="1"/>
      <c r="AC538" s="1"/>
      <c r="AD538" s="18"/>
      <c r="AE538" s="18"/>
      <c r="AF538" s="18"/>
      <c r="AG538" s="18"/>
      <c r="AH538" s="1"/>
      <c r="AI538" s="1"/>
    </row>
    <row r="539" spans="1:35" ht="20" customHeight="1" x14ac:dyDescent="0.15">
      <c r="A539" s="1"/>
      <c r="B539" s="1"/>
      <c r="C539" s="46"/>
      <c r="D539" s="1"/>
      <c r="E539" s="1"/>
      <c r="F539" s="18"/>
      <c r="G539" s="18"/>
      <c r="H539" s="18"/>
      <c r="I539" s="1"/>
      <c r="J539" s="1"/>
      <c r="K539" s="18"/>
      <c r="L539" s="49"/>
      <c r="M539" s="47"/>
      <c r="N539" s="49"/>
      <c r="O539" s="49"/>
      <c r="P539" s="49"/>
      <c r="Q539" s="49"/>
      <c r="R539" s="49"/>
      <c r="S539" s="47"/>
      <c r="T539" s="49"/>
      <c r="U539" s="49"/>
      <c r="V539" s="49"/>
      <c r="W539" s="1"/>
      <c r="X539" s="1"/>
      <c r="Y539" s="1"/>
      <c r="Z539" s="1"/>
      <c r="AA539" s="1"/>
      <c r="AB539" s="1"/>
      <c r="AC539" s="1"/>
      <c r="AD539" s="18"/>
      <c r="AE539" s="18"/>
      <c r="AF539" s="18"/>
      <c r="AG539" s="18"/>
      <c r="AH539" s="1"/>
      <c r="AI539" s="1"/>
    </row>
    <row r="540" spans="1:35" ht="20" customHeight="1" x14ac:dyDescent="0.15">
      <c r="A540" s="1"/>
      <c r="B540" s="1"/>
      <c r="C540" s="46"/>
      <c r="D540" s="1"/>
      <c r="E540" s="1"/>
      <c r="F540" s="18"/>
      <c r="G540" s="18"/>
      <c r="H540" s="18"/>
      <c r="I540" s="1"/>
      <c r="J540" s="1"/>
      <c r="K540" s="18"/>
      <c r="L540" s="49"/>
      <c r="M540" s="47"/>
      <c r="N540" s="49"/>
      <c r="O540" s="49"/>
      <c r="P540" s="49"/>
      <c r="Q540" s="49"/>
      <c r="R540" s="49"/>
      <c r="S540" s="47"/>
      <c r="T540" s="49"/>
      <c r="U540" s="49"/>
      <c r="V540" s="49"/>
      <c r="W540" s="1"/>
      <c r="X540" s="1"/>
      <c r="Y540" s="1"/>
      <c r="Z540" s="1"/>
      <c r="AA540" s="1"/>
      <c r="AB540" s="1"/>
      <c r="AC540" s="1"/>
      <c r="AD540" s="18"/>
      <c r="AE540" s="18"/>
      <c r="AF540" s="18"/>
      <c r="AG540" s="18"/>
      <c r="AH540" s="1"/>
      <c r="AI540" s="1"/>
    </row>
    <row r="541" spans="1:35" ht="20" customHeight="1" x14ac:dyDescent="0.15">
      <c r="A541" s="1"/>
      <c r="B541" s="1"/>
      <c r="C541" s="46"/>
      <c r="D541" s="1"/>
      <c r="E541" s="1"/>
      <c r="F541" s="18"/>
      <c r="G541" s="18"/>
      <c r="H541" s="18"/>
      <c r="I541" s="1"/>
      <c r="J541" s="1"/>
      <c r="K541" s="18"/>
      <c r="L541" s="49"/>
      <c r="M541" s="47"/>
      <c r="N541" s="49"/>
      <c r="O541" s="49"/>
      <c r="P541" s="49"/>
      <c r="Q541" s="49"/>
      <c r="R541" s="49"/>
      <c r="S541" s="47"/>
      <c r="T541" s="49"/>
      <c r="U541" s="49"/>
      <c r="V541" s="49"/>
      <c r="W541" s="1"/>
      <c r="X541" s="1"/>
      <c r="Y541" s="1"/>
      <c r="Z541" s="1"/>
      <c r="AA541" s="1"/>
      <c r="AB541" s="1"/>
      <c r="AC541" s="1"/>
      <c r="AD541" s="18"/>
      <c r="AE541" s="18"/>
      <c r="AF541" s="18"/>
      <c r="AG541" s="18"/>
      <c r="AH541" s="1"/>
      <c r="AI541" s="1"/>
    </row>
    <row r="542" spans="1:35" ht="20" customHeight="1" x14ac:dyDescent="0.15">
      <c r="A542" s="1"/>
      <c r="B542" s="1"/>
      <c r="C542" s="46"/>
      <c r="D542" s="1"/>
      <c r="E542" s="1"/>
      <c r="F542" s="18"/>
      <c r="G542" s="18"/>
      <c r="H542" s="18"/>
      <c r="I542" s="1"/>
      <c r="J542" s="1"/>
      <c r="K542" s="18"/>
      <c r="L542" s="49"/>
      <c r="M542" s="47"/>
      <c r="N542" s="49"/>
      <c r="O542" s="49"/>
      <c r="P542" s="49"/>
      <c r="Q542" s="49"/>
      <c r="R542" s="49"/>
      <c r="S542" s="47"/>
      <c r="T542" s="49"/>
      <c r="U542" s="49"/>
      <c r="V542" s="49"/>
      <c r="W542" s="1"/>
      <c r="X542" s="1"/>
      <c r="Y542" s="1"/>
      <c r="Z542" s="1"/>
      <c r="AA542" s="1"/>
      <c r="AB542" s="1"/>
      <c r="AC542" s="1"/>
      <c r="AD542" s="18"/>
      <c r="AE542" s="18"/>
      <c r="AF542" s="18"/>
      <c r="AG542" s="18"/>
      <c r="AH542" s="1"/>
      <c r="AI542" s="1"/>
    </row>
    <row r="543" spans="1:35" ht="20" customHeight="1" x14ac:dyDescent="0.15">
      <c r="A543" s="1"/>
      <c r="B543" s="1"/>
      <c r="C543" s="46"/>
      <c r="D543" s="1"/>
      <c r="E543" s="1"/>
      <c r="F543" s="18"/>
      <c r="G543" s="18"/>
      <c r="H543" s="18"/>
      <c r="I543" s="1"/>
      <c r="J543" s="1"/>
      <c r="K543" s="18"/>
      <c r="L543" s="49"/>
      <c r="M543" s="47"/>
      <c r="N543" s="49"/>
      <c r="O543" s="49"/>
      <c r="P543" s="49"/>
      <c r="Q543" s="49"/>
      <c r="R543" s="49"/>
      <c r="S543" s="47"/>
      <c r="T543" s="49"/>
      <c r="U543" s="49"/>
      <c r="V543" s="49"/>
      <c r="W543" s="1"/>
      <c r="X543" s="1"/>
      <c r="Y543" s="1"/>
      <c r="Z543" s="1"/>
      <c r="AA543" s="1"/>
      <c r="AB543" s="1"/>
      <c r="AC543" s="1"/>
      <c r="AD543" s="18"/>
      <c r="AE543" s="18"/>
      <c r="AF543" s="18"/>
      <c r="AG543" s="18"/>
      <c r="AH543" s="1"/>
      <c r="AI543" s="1"/>
    </row>
    <row r="544" spans="1:35" ht="20" customHeight="1" x14ac:dyDescent="0.15">
      <c r="A544" s="1"/>
      <c r="B544" s="1"/>
      <c r="C544" s="46"/>
      <c r="D544" s="1"/>
      <c r="E544" s="1"/>
      <c r="F544" s="18"/>
      <c r="G544" s="18"/>
      <c r="H544" s="18"/>
      <c r="I544" s="1"/>
      <c r="J544" s="1"/>
      <c r="K544" s="18"/>
      <c r="L544" s="49"/>
      <c r="M544" s="47"/>
      <c r="N544" s="49"/>
      <c r="O544" s="49"/>
      <c r="P544" s="49"/>
      <c r="Q544" s="49"/>
      <c r="R544" s="49"/>
      <c r="S544" s="47"/>
      <c r="T544" s="49"/>
      <c r="U544" s="49"/>
      <c r="V544" s="49"/>
      <c r="W544" s="1"/>
      <c r="X544" s="1"/>
      <c r="Y544" s="1"/>
      <c r="Z544" s="1"/>
      <c r="AA544" s="1"/>
      <c r="AB544" s="1"/>
      <c r="AC544" s="1"/>
      <c r="AD544" s="18"/>
      <c r="AE544" s="18"/>
      <c r="AF544" s="18"/>
      <c r="AG544" s="18"/>
      <c r="AH544" s="1"/>
      <c r="AI544" s="1"/>
    </row>
    <row r="545" spans="1:35" ht="20" customHeight="1" x14ac:dyDescent="0.15">
      <c r="A545" s="1"/>
      <c r="B545" s="1"/>
      <c r="C545" s="46"/>
      <c r="D545" s="1"/>
      <c r="E545" s="1"/>
      <c r="F545" s="18"/>
      <c r="G545" s="18"/>
      <c r="H545" s="18"/>
      <c r="I545" s="1"/>
      <c r="J545" s="1"/>
      <c r="K545" s="18"/>
      <c r="L545" s="49"/>
      <c r="M545" s="47"/>
      <c r="N545" s="49"/>
      <c r="O545" s="49"/>
      <c r="P545" s="49"/>
      <c r="Q545" s="49"/>
      <c r="R545" s="49"/>
      <c r="S545" s="47"/>
      <c r="T545" s="49"/>
      <c r="U545" s="49"/>
      <c r="V545" s="49"/>
      <c r="W545" s="1"/>
      <c r="X545" s="1"/>
      <c r="Y545" s="1"/>
      <c r="Z545" s="1"/>
      <c r="AA545" s="1"/>
      <c r="AB545" s="1"/>
      <c r="AC545" s="1"/>
      <c r="AD545" s="18"/>
      <c r="AE545" s="18"/>
      <c r="AF545" s="18"/>
      <c r="AG545" s="18"/>
      <c r="AH545" s="1"/>
      <c r="AI545" s="1"/>
    </row>
    <row r="546" spans="1:35" ht="20" customHeight="1" x14ac:dyDescent="0.15">
      <c r="A546" s="1"/>
      <c r="B546" s="1"/>
      <c r="C546" s="46"/>
      <c r="D546" s="1"/>
      <c r="E546" s="1"/>
      <c r="F546" s="18"/>
      <c r="G546" s="18"/>
      <c r="H546" s="18"/>
      <c r="I546" s="1"/>
      <c r="J546" s="1"/>
      <c r="K546" s="18"/>
      <c r="L546" s="49"/>
      <c r="M546" s="47"/>
      <c r="N546" s="49"/>
      <c r="O546" s="49"/>
      <c r="P546" s="49"/>
      <c r="Q546" s="49"/>
      <c r="R546" s="49"/>
      <c r="S546" s="47"/>
      <c r="T546" s="49"/>
      <c r="U546" s="49"/>
      <c r="V546" s="49"/>
      <c r="W546" s="1"/>
      <c r="X546" s="1"/>
      <c r="Y546" s="1"/>
      <c r="Z546" s="1"/>
      <c r="AA546" s="1"/>
      <c r="AB546" s="1"/>
      <c r="AC546" s="1"/>
      <c r="AD546" s="18"/>
      <c r="AE546" s="18"/>
      <c r="AF546" s="18"/>
      <c r="AG546" s="18"/>
      <c r="AH546" s="1"/>
      <c r="AI546" s="1"/>
    </row>
    <row r="547" spans="1:35" ht="20" customHeight="1" x14ac:dyDescent="0.15">
      <c r="A547" s="1"/>
      <c r="B547" s="1"/>
      <c r="C547" s="46"/>
      <c r="D547" s="1"/>
      <c r="E547" s="1"/>
      <c r="F547" s="18"/>
      <c r="G547" s="18"/>
      <c r="H547" s="18"/>
      <c r="I547" s="1"/>
      <c r="J547" s="1"/>
      <c r="K547" s="18"/>
      <c r="L547" s="49"/>
      <c r="M547" s="47"/>
      <c r="N547" s="49"/>
      <c r="O547" s="49"/>
      <c r="P547" s="49"/>
      <c r="Q547" s="49"/>
      <c r="R547" s="49"/>
      <c r="S547" s="47"/>
      <c r="T547" s="49"/>
      <c r="U547" s="49"/>
      <c r="V547" s="49"/>
      <c r="W547" s="1"/>
      <c r="X547" s="1"/>
      <c r="Y547" s="1"/>
      <c r="Z547" s="1"/>
      <c r="AA547" s="1"/>
      <c r="AB547" s="1"/>
      <c r="AC547" s="1"/>
      <c r="AD547" s="18"/>
      <c r="AE547" s="18"/>
      <c r="AF547" s="18"/>
      <c r="AG547" s="18"/>
      <c r="AH547" s="1"/>
      <c r="AI547" s="1"/>
    </row>
    <row r="548" spans="1:35" ht="20" customHeight="1" x14ac:dyDescent="0.15">
      <c r="A548" s="1"/>
      <c r="B548" s="1"/>
      <c r="C548" s="46"/>
      <c r="D548" s="1"/>
      <c r="E548" s="1"/>
      <c r="F548" s="18"/>
      <c r="G548" s="18"/>
      <c r="H548" s="18"/>
      <c r="I548" s="1"/>
      <c r="J548" s="1"/>
      <c r="K548" s="18"/>
      <c r="L548" s="49"/>
      <c r="M548" s="47"/>
      <c r="N548" s="49"/>
      <c r="O548" s="49"/>
      <c r="P548" s="49"/>
      <c r="Q548" s="49"/>
      <c r="R548" s="49"/>
      <c r="S548" s="47"/>
      <c r="T548" s="49"/>
      <c r="U548" s="49"/>
      <c r="V548" s="49"/>
      <c r="W548" s="1"/>
      <c r="X548" s="1"/>
      <c r="Y548" s="1"/>
      <c r="Z548" s="1"/>
      <c r="AA548" s="1"/>
      <c r="AB548" s="1"/>
      <c r="AC548" s="1"/>
      <c r="AD548" s="18"/>
      <c r="AE548" s="18"/>
      <c r="AF548" s="18"/>
      <c r="AG548" s="18"/>
      <c r="AH548" s="1"/>
      <c r="AI548" s="1"/>
    </row>
    <row r="549" spans="1:35" ht="20" customHeight="1" x14ac:dyDescent="0.15">
      <c r="A549" s="1"/>
      <c r="B549" s="1"/>
      <c r="C549" s="46"/>
      <c r="D549" s="1"/>
      <c r="E549" s="1"/>
      <c r="F549" s="18"/>
      <c r="G549" s="18"/>
      <c r="H549" s="18"/>
      <c r="I549" s="1"/>
      <c r="J549" s="1"/>
      <c r="K549" s="18"/>
      <c r="L549" s="49"/>
      <c r="M549" s="47"/>
      <c r="N549" s="49"/>
      <c r="O549" s="49"/>
      <c r="P549" s="49"/>
      <c r="Q549" s="49"/>
      <c r="R549" s="49"/>
      <c r="S549" s="47"/>
      <c r="T549" s="49"/>
      <c r="U549" s="49"/>
      <c r="V549" s="49"/>
      <c r="W549" s="1"/>
      <c r="X549" s="1"/>
      <c r="Y549" s="1"/>
      <c r="Z549" s="1"/>
      <c r="AA549" s="1"/>
      <c r="AB549" s="1"/>
      <c r="AC549" s="1"/>
      <c r="AD549" s="18"/>
      <c r="AE549" s="18"/>
      <c r="AF549" s="18"/>
      <c r="AG549" s="18"/>
      <c r="AH549" s="1"/>
      <c r="AI549" s="1"/>
    </row>
    <row r="550" spans="1:35" ht="20" customHeight="1" x14ac:dyDescent="0.15">
      <c r="A550" s="1"/>
      <c r="B550" s="1"/>
      <c r="C550" s="46"/>
      <c r="D550" s="1"/>
      <c r="E550" s="1"/>
      <c r="F550" s="18"/>
      <c r="G550" s="18"/>
      <c r="H550" s="18"/>
      <c r="I550" s="1"/>
      <c r="J550" s="1"/>
      <c r="K550" s="18"/>
      <c r="L550" s="49"/>
      <c r="M550" s="47"/>
      <c r="N550" s="49"/>
      <c r="O550" s="49"/>
      <c r="P550" s="49"/>
      <c r="Q550" s="49"/>
      <c r="R550" s="49"/>
      <c r="S550" s="47"/>
      <c r="T550" s="49"/>
      <c r="U550" s="49"/>
      <c r="V550" s="49"/>
      <c r="W550" s="1"/>
      <c r="X550" s="1"/>
      <c r="Y550" s="1"/>
      <c r="Z550" s="1"/>
      <c r="AA550" s="1"/>
      <c r="AB550" s="1"/>
      <c r="AC550" s="1"/>
      <c r="AD550" s="18"/>
      <c r="AE550" s="18"/>
      <c r="AF550" s="18"/>
      <c r="AG550" s="18"/>
      <c r="AH550" s="1"/>
      <c r="AI550" s="1"/>
    </row>
    <row r="551" spans="1:35" ht="20" customHeight="1" x14ac:dyDescent="0.15">
      <c r="A551" s="1"/>
      <c r="B551" s="1"/>
      <c r="C551" s="46"/>
      <c r="D551" s="1"/>
      <c r="E551" s="1"/>
      <c r="F551" s="18"/>
      <c r="G551" s="18"/>
      <c r="H551" s="18"/>
      <c r="I551" s="1"/>
      <c r="J551" s="1"/>
      <c r="K551" s="18"/>
      <c r="L551" s="49"/>
      <c r="M551" s="47"/>
      <c r="N551" s="49"/>
      <c r="O551" s="49"/>
      <c r="P551" s="49"/>
      <c r="Q551" s="49"/>
      <c r="R551" s="49"/>
      <c r="S551" s="47"/>
      <c r="T551" s="49"/>
      <c r="U551" s="49"/>
      <c r="V551" s="49"/>
      <c r="W551" s="1"/>
      <c r="X551" s="1"/>
      <c r="Y551" s="1"/>
      <c r="Z551" s="1"/>
      <c r="AA551" s="1"/>
      <c r="AB551" s="1"/>
      <c r="AC551" s="1"/>
      <c r="AD551" s="18"/>
      <c r="AE551" s="18"/>
      <c r="AF551" s="18"/>
      <c r="AG551" s="18"/>
      <c r="AH551" s="1"/>
      <c r="AI551" s="1"/>
    </row>
    <row r="552" spans="1:35" ht="20" customHeight="1" x14ac:dyDescent="0.15">
      <c r="A552" s="1"/>
      <c r="B552" s="1"/>
      <c r="C552" s="46"/>
      <c r="D552" s="1"/>
      <c r="E552" s="1"/>
      <c r="F552" s="18"/>
      <c r="G552" s="18"/>
      <c r="H552" s="18"/>
      <c r="I552" s="1"/>
      <c r="J552" s="1"/>
      <c r="K552" s="18"/>
      <c r="L552" s="49"/>
      <c r="M552" s="47"/>
      <c r="N552" s="49"/>
      <c r="O552" s="49"/>
      <c r="P552" s="49"/>
      <c r="Q552" s="49"/>
      <c r="R552" s="49"/>
      <c r="S552" s="47"/>
      <c r="T552" s="49"/>
      <c r="U552" s="49"/>
      <c r="V552" s="49"/>
      <c r="W552" s="1"/>
      <c r="X552" s="1"/>
      <c r="Y552" s="1"/>
      <c r="Z552" s="1"/>
      <c r="AA552" s="1"/>
      <c r="AB552" s="1"/>
      <c r="AC552" s="1"/>
      <c r="AD552" s="18"/>
      <c r="AE552" s="18"/>
      <c r="AF552" s="18"/>
      <c r="AG552" s="18"/>
      <c r="AH552" s="1"/>
      <c r="AI552" s="1"/>
    </row>
    <row r="553" spans="1:35" ht="20" customHeight="1" x14ac:dyDescent="0.15">
      <c r="A553" s="1"/>
      <c r="B553" s="1"/>
      <c r="C553" s="46"/>
      <c r="D553" s="1"/>
      <c r="E553" s="1"/>
      <c r="F553" s="18"/>
      <c r="G553" s="18"/>
      <c r="H553" s="18"/>
      <c r="I553" s="1"/>
      <c r="J553" s="1"/>
      <c r="K553" s="18"/>
      <c r="L553" s="49"/>
      <c r="M553" s="47"/>
      <c r="N553" s="49"/>
      <c r="O553" s="49"/>
      <c r="P553" s="49"/>
      <c r="Q553" s="49"/>
      <c r="R553" s="49"/>
      <c r="S553" s="47"/>
      <c r="T553" s="49"/>
      <c r="U553" s="49"/>
      <c r="V553" s="49"/>
      <c r="W553" s="1"/>
      <c r="X553" s="1"/>
      <c r="Y553" s="1"/>
      <c r="Z553" s="1"/>
      <c r="AA553" s="1"/>
      <c r="AB553" s="1"/>
      <c r="AC553" s="1"/>
      <c r="AD553" s="18"/>
      <c r="AE553" s="18"/>
      <c r="AF553" s="18"/>
      <c r="AG553" s="18"/>
      <c r="AH553" s="1"/>
      <c r="AI553" s="1"/>
    </row>
    <row r="554" spans="1:35" ht="20" customHeight="1" x14ac:dyDescent="0.15">
      <c r="A554" s="1"/>
      <c r="B554" s="1"/>
      <c r="C554" s="46"/>
      <c r="D554" s="1"/>
      <c r="E554" s="1"/>
      <c r="F554" s="18"/>
      <c r="G554" s="18"/>
      <c r="H554" s="18"/>
      <c r="I554" s="1"/>
      <c r="J554" s="1"/>
      <c r="K554" s="18"/>
      <c r="L554" s="49"/>
      <c r="M554" s="47"/>
      <c r="N554" s="49"/>
      <c r="O554" s="49"/>
      <c r="P554" s="49"/>
      <c r="Q554" s="49"/>
      <c r="R554" s="49"/>
      <c r="S554" s="47"/>
      <c r="T554" s="49"/>
      <c r="U554" s="49"/>
      <c r="V554" s="49"/>
      <c r="W554" s="1"/>
      <c r="X554" s="1"/>
      <c r="Y554" s="1"/>
      <c r="Z554" s="1"/>
      <c r="AA554" s="1"/>
      <c r="AB554" s="1"/>
      <c r="AC554" s="1"/>
      <c r="AD554" s="18"/>
      <c r="AE554" s="18"/>
      <c r="AF554" s="18"/>
      <c r="AG554" s="18"/>
      <c r="AH554" s="1"/>
      <c r="AI554" s="1"/>
    </row>
    <row r="555" spans="1:35" ht="20" customHeight="1" x14ac:dyDescent="0.15">
      <c r="A555" s="1"/>
      <c r="B555" s="1"/>
      <c r="C555" s="46"/>
      <c r="D555" s="1"/>
      <c r="E555" s="1"/>
      <c r="F555" s="18"/>
      <c r="G555" s="18"/>
      <c r="H555" s="18"/>
      <c r="I555" s="1"/>
      <c r="J555" s="1"/>
      <c r="K555" s="18"/>
      <c r="L555" s="49"/>
      <c r="M555" s="47"/>
      <c r="N555" s="49"/>
      <c r="O555" s="49"/>
      <c r="P555" s="49"/>
      <c r="Q555" s="49"/>
      <c r="R555" s="49"/>
      <c r="S555" s="47"/>
      <c r="T555" s="49"/>
      <c r="U555" s="49"/>
      <c r="V555" s="49"/>
      <c r="W555" s="1"/>
      <c r="X555" s="1"/>
      <c r="Y555" s="1"/>
      <c r="Z555" s="1"/>
      <c r="AA555" s="1"/>
      <c r="AB555" s="1"/>
      <c r="AC555" s="1"/>
      <c r="AD555" s="18"/>
      <c r="AE555" s="18"/>
      <c r="AF555" s="18"/>
      <c r="AG555" s="18"/>
      <c r="AH555" s="1"/>
      <c r="AI555" s="1"/>
    </row>
    <row r="556" spans="1:35" ht="20" customHeight="1" x14ac:dyDescent="0.15">
      <c r="A556" s="1"/>
      <c r="B556" s="1"/>
      <c r="C556" s="46"/>
      <c r="D556" s="1"/>
      <c r="E556" s="1"/>
      <c r="F556" s="18"/>
      <c r="G556" s="18"/>
      <c r="H556" s="18"/>
      <c r="I556" s="1"/>
      <c r="J556" s="1"/>
      <c r="K556" s="18"/>
      <c r="L556" s="49"/>
      <c r="M556" s="47"/>
      <c r="N556" s="49"/>
      <c r="O556" s="49"/>
      <c r="P556" s="49"/>
      <c r="Q556" s="49"/>
      <c r="R556" s="49"/>
      <c r="S556" s="47"/>
      <c r="T556" s="49"/>
      <c r="U556" s="49"/>
      <c r="V556" s="49"/>
      <c r="W556" s="1"/>
      <c r="X556" s="1"/>
      <c r="Y556" s="1"/>
      <c r="Z556" s="1"/>
      <c r="AA556" s="1"/>
      <c r="AB556" s="1"/>
      <c r="AC556" s="1"/>
      <c r="AD556" s="18"/>
      <c r="AE556" s="18"/>
      <c r="AF556" s="18"/>
      <c r="AG556" s="18"/>
      <c r="AH556" s="1"/>
      <c r="AI556" s="1"/>
    </row>
    <row r="557" spans="1:35" ht="20" customHeight="1" x14ac:dyDescent="0.15">
      <c r="A557" s="1"/>
      <c r="B557" s="1"/>
      <c r="C557" s="46"/>
      <c r="D557" s="1"/>
      <c r="E557" s="1"/>
      <c r="F557" s="18"/>
      <c r="G557" s="18"/>
      <c r="H557" s="18"/>
      <c r="I557" s="1"/>
      <c r="J557" s="1"/>
      <c r="K557" s="18"/>
      <c r="L557" s="49"/>
      <c r="M557" s="47"/>
      <c r="N557" s="49"/>
      <c r="O557" s="49"/>
      <c r="P557" s="49"/>
      <c r="Q557" s="49"/>
      <c r="R557" s="49"/>
      <c r="S557" s="47"/>
      <c r="T557" s="49"/>
      <c r="U557" s="49"/>
      <c r="V557" s="49"/>
      <c r="W557" s="1"/>
      <c r="X557" s="1"/>
      <c r="Y557" s="1"/>
      <c r="Z557" s="1"/>
      <c r="AA557" s="1"/>
      <c r="AB557" s="1"/>
      <c r="AC557" s="1"/>
      <c r="AD557" s="18"/>
      <c r="AE557" s="18"/>
      <c r="AF557" s="18"/>
      <c r="AG557" s="18"/>
      <c r="AH557" s="1"/>
      <c r="AI557" s="1"/>
    </row>
    <row r="558" spans="1:35" ht="20" customHeight="1" x14ac:dyDescent="0.15">
      <c r="A558" s="1"/>
      <c r="B558" s="1"/>
      <c r="C558" s="46"/>
      <c r="D558" s="1"/>
      <c r="E558" s="1"/>
      <c r="F558" s="18"/>
      <c r="G558" s="18"/>
      <c r="H558" s="18"/>
      <c r="I558" s="1"/>
      <c r="J558" s="1"/>
      <c r="K558" s="18"/>
      <c r="L558" s="49"/>
      <c r="M558" s="47"/>
      <c r="N558" s="49"/>
      <c r="O558" s="49"/>
      <c r="P558" s="49"/>
      <c r="Q558" s="49"/>
      <c r="R558" s="49"/>
      <c r="S558" s="47"/>
      <c r="T558" s="49"/>
      <c r="U558" s="49"/>
      <c r="V558" s="49"/>
      <c r="W558" s="1"/>
      <c r="X558" s="1"/>
      <c r="Y558" s="1"/>
      <c r="Z558" s="1"/>
      <c r="AA558" s="1"/>
      <c r="AB558" s="1"/>
      <c r="AC558" s="1"/>
      <c r="AD558" s="18"/>
      <c r="AE558" s="18"/>
      <c r="AF558" s="18"/>
      <c r="AG558" s="18"/>
      <c r="AH558" s="1"/>
      <c r="AI558" s="1"/>
    </row>
    <row r="559" spans="1:35" ht="20" customHeight="1" x14ac:dyDescent="0.15">
      <c r="A559" s="1"/>
      <c r="B559" s="1"/>
      <c r="C559" s="46"/>
      <c r="D559" s="1"/>
      <c r="E559" s="1"/>
      <c r="F559" s="18"/>
      <c r="G559" s="18"/>
      <c r="H559" s="18"/>
      <c r="I559" s="1"/>
      <c r="J559" s="1"/>
      <c r="K559" s="18"/>
      <c r="L559" s="49"/>
      <c r="M559" s="47"/>
      <c r="N559" s="49"/>
      <c r="O559" s="49"/>
      <c r="P559" s="49"/>
      <c r="Q559" s="49"/>
      <c r="R559" s="49"/>
      <c r="S559" s="47"/>
      <c r="T559" s="49"/>
      <c r="U559" s="49"/>
      <c r="V559" s="49"/>
      <c r="W559" s="1"/>
      <c r="X559" s="1"/>
      <c r="Y559" s="1"/>
      <c r="Z559" s="1"/>
      <c r="AA559" s="1"/>
      <c r="AB559" s="1"/>
      <c r="AC559" s="1"/>
      <c r="AD559" s="18"/>
      <c r="AE559" s="18"/>
      <c r="AF559" s="18"/>
      <c r="AG559" s="18"/>
      <c r="AH559" s="1"/>
      <c r="AI559" s="1"/>
    </row>
    <row r="560" spans="1:35" ht="20" customHeight="1" x14ac:dyDescent="0.15">
      <c r="A560" s="1"/>
      <c r="B560" s="1"/>
      <c r="C560" s="46"/>
      <c r="D560" s="1"/>
      <c r="E560" s="1"/>
      <c r="F560" s="18"/>
      <c r="G560" s="18"/>
      <c r="H560" s="18"/>
      <c r="I560" s="1"/>
      <c r="J560" s="1"/>
      <c r="K560" s="18"/>
      <c r="L560" s="49"/>
      <c r="M560" s="47"/>
      <c r="N560" s="49"/>
      <c r="O560" s="49"/>
      <c r="P560" s="49"/>
      <c r="Q560" s="49"/>
      <c r="R560" s="49"/>
      <c r="S560" s="47"/>
      <c r="T560" s="49"/>
      <c r="U560" s="49"/>
      <c r="V560" s="49"/>
      <c r="W560" s="1"/>
      <c r="X560" s="1"/>
      <c r="Y560" s="1"/>
      <c r="Z560" s="1"/>
      <c r="AA560" s="1"/>
      <c r="AB560" s="1"/>
      <c r="AC560" s="1"/>
      <c r="AD560" s="18"/>
      <c r="AE560" s="18"/>
      <c r="AF560" s="18"/>
      <c r="AG560" s="18"/>
      <c r="AH560" s="1"/>
      <c r="AI560" s="1"/>
    </row>
    <row r="561" spans="1:35" ht="20" customHeight="1" x14ac:dyDescent="0.15">
      <c r="A561" s="1"/>
      <c r="B561" s="1"/>
      <c r="C561" s="46"/>
      <c r="D561" s="1"/>
      <c r="E561" s="1"/>
      <c r="F561" s="18"/>
      <c r="G561" s="18"/>
      <c r="H561" s="18"/>
      <c r="I561" s="1"/>
      <c r="J561" s="1"/>
      <c r="K561" s="18"/>
      <c r="L561" s="49"/>
      <c r="M561" s="47"/>
      <c r="N561" s="49"/>
      <c r="O561" s="49"/>
      <c r="P561" s="49"/>
      <c r="Q561" s="49"/>
      <c r="R561" s="49"/>
      <c r="S561" s="47"/>
      <c r="T561" s="49"/>
      <c r="U561" s="49"/>
      <c r="V561" s="49"/>
      <c r="W561" s="1"/>
      <c r="X561" s="1"/>
      <c r="Y561" s="1"/>
      <c r="Z561" s="1"/>
      <c r="AA561" s="1"/>
      <c r="AB561" s="1"/>
      <c r="AC561" s="1"/>
      <c r="AD561" s="18"/>
      <c r="AE561" s="18"/>
      <c r="AF561" s="18"/>
      <c r="AG561" s="18"/>
      <c r="AH561" s="1"/>
      <c r="AI561" s="1"/>
    </row>
    <row r="562" spans="1:35" ht="20" customHeight="1" x14ac:dyDescent="0.15">
      <c r="A562" s="1"/>
      <c r="B562" s="1"/>
      <c r="C562" s="46"/>
      <c r="D562" s="1"/>
      <c r="E562" s="1"/>
      <c r="F562" s="18"/>
      <c r="G562" s="18"/>
      <c r="H562" s="18"/>
      <c r="I562" s="1"/>
      <c r="J562" s="1"/>
      <c r="K562" s="18"/>
      <c r="L562" s="49"/>
      <c r="M562" s="47"/>
      <c r="N562" s="49"/>
      <c r="O562" s="49"/>
      <c r="P562" s="49"/>
      <c r="Q562" s="49"/>
      <c r="R562" s="49"/>
      <c r="S562" s="47"/>
      <c r="T562" s="49"/>
      <c r="U562" s="49"/>
      <c r="V562" s="49"/>
      <c r="W562" s="1"/>
      <c r="X562" s="1"/>
      <c r="Y562" s="1"/>
      <c r="Z562" s="1"/>
      <c r="AA562" s="1"/>
      <c r="AB562" s="1"/>
      <c r="AC562" s="1"/>
      <c r="AD562" s="18"/>
      <c r="AE562" s="18"/>
      <c r="AF562" s="18"/>
      <c r="AG562" s="18"/>
      <c r="AH562" s="1"/>
      <c r="AI562" s="1"/>
    </row>
    <row r="563" spans="1:35" ht="20" customHeight="1" x14ac:dyDescent="0.15">
      <c r="A563" s="1"/>
      <c r="B563" s="1"/>
      <c r="C563" s="46"/>
      <c r="D563" s="1"/>
      <c r="E563" s="1"/>
      <c r="F563" s="18"/>
      <c r="G563" s="18"/>
      <c r="H563" s="18"/>
      <c r="I563" s="1"/>
      <c r="J563" s="1"/>
      <c r="K563" s="18"/>
      <c r="L563" s="49"/>
      <c r="M563" s="47"/>
      <c r="N563" s="49"/>
      <c r="O563" s="49"/>
      <c r="P563" s="49"/>
      <c r="Q563" s="49"/>
      <c r="R563" s="49"/>
      <c r="S563" s="47"/>
      <c r="T563" s="49"/>
      <c r="U563" s="49"/>
      <c r="V563" s="49"/>
      <c r="W563" s="1"/>
      <c r="X563" s="1"/>
      <c r="Y563" s="1"/>
      <c r="Z563" s="1"/>
      <c r="AA563" s="1"/>
      <c r="AB563" s="1"/>
      <c r="AC563" s="1"/>
      <c r="AD563" s="18"/>
      <c r="AE563" s="18"/>
      <c r="AF563" s="18"/>
      <c r="AG563" s="18"/>
      <c r="AH563" s="1"/>
      <c r="AI563" s="1"/>
    </row>
    <row r="564" spans="1:35" ht="20" customHeight="1" x14ac:dyDescent="0.15">
      <c r="A564" s="1"/>
      <c r="B564" s="1"/>
      <c r="C564" s="46"/>
      <c r="D564" s="1"/>
      <c r="E564" s="1"/>
      <c r="F564" s="18"/>
      <c r="G564" s="18"/>
      <c r="H564" s="18"/>
      <c r="I564" s="1"/>
      <c r="J564" s="1"/>
      <c r="K564" s="18"/>
      <c r="L564" s="49"/>
      <c r="M564" s="47"/>
      <c r="N564" s="49"/>
      <c r="O564" s="49"/>
      <c r="P564" s="49"/>
      <c r="Q564" s="49"/>
      <c r="R564" s="49"/>
      <c r="S564" s="47"/>
      <c r="T564" s="49"/>
      <c r="U564" s="49"/>
      <c r="V564" s="49"/>
      <c r="W564" s="1"/>
      <c r="X564" s="1"/>
      <c r="Y564" s="1"/>
      <c r="Z564" s="1"/>
      <c r="AA564" s="1"/>
      <c r="AB564" s="1"/>
      <c r="AC564" s="1"/>
      <c r="AD564" s="18"/>
      <c r="AE564" s="18"/>
      <c r="AF564" s="18"/>
      <c r="AG564" s="18"/>
      <c r="AH564" s="1"/>
      <c r="AI564" s="1"/>
    </row>
    <row r="565" spans="1:35" ht="20" customHeight="1" x14ac:dyDescent="0.15">
      <c r="A565" s="1"/>
      <c r="B565" s="1"/>
      <c r="C565" s="46"/>
      <c r="D565" s="1"/>
      <c r="E565" s="1"/>
      <c r="F565" s="18"/>
      <c r="G565" s="18"/>
      <c r="H565" s="18"/>
      <c r="I565" s="1"/>
      <c r="J565" s="1"/>
      <c r="K565" s="18"/>
      <c r="L565" s="49"/>
      <c r="M565" s="47"/>
      <c r="N565" s="49"/>
      <c r="O565" s="49"/>
      <c r="P565" s="49"/>
      <c r="Q565" s="49"/>
      <c r="R565" s="49"/>
      <c r="S565" s="47"/>
      <c r="T565" s="49"/>
      <c r="U565" s="49"/>
      <c r="V565" s="49"/>
      <c r="W565" s="1"/>
      <c r="X565" s="1"/>
      <c r="Y565" s="1"/>
      <c r="Z565" s="1"/>
      <c r="AA565" s="1"/>
      <c r="AB565" s="1"/>
      <c r="AC565" s="1"/>
      <c r="AD565" s="18"/>
      <c r="AE565" s="18"/>
      <c r="AF565" s="18"/>
      <c r="AG565" s="18"/>
      <c r="AH565" s="1"/>
      <c r="AI565" s="1"/>
    </row>
    <row r="566" spans="1:35" ht="20" customHeight="1" x14ac:dyDescent="0.15">
      <c r="A566" s="1"/>
      <c r="B566" s="1"/>
      <c r="C566" s="46"/>
      <c r="D566" s="1"/>
      <c r="E566" s="1"/>
      <c r="F566" s="18"/>
      <c r="G566" s="18"/>
      <c r="H566" s="18"/>
      <c r="I566" s="1"/>
      <c r="J566" s="1"/>
      <c r="K566" s="18"/>
      <c r="L566" s="49"/>
      <c r="M566" s="47"/>
      <c r="N566" s="49"/>
      <c r="O566" s="49"/>
      <c r="P566" s="49"/>
      <c r="Q566" s="49"/>
      <c r="R566" s="49"/>
      <c r="S566" s="47"/>
      <c r="T566" s="49"/>
      <c r="U566" s="49"/>
      <c r="V566" s="49"/>
      <c r="W566" s="1"/>
      <c r="X566" s="1"/>
      <c r="Y566" s="1"/>
      <c r="Z566" s="1"/>
      <c r="AA566" s="1"/>
      <c r="AB566" s="1"/>
      <c r="AC566" s="1"/>
      <c r="AD566" s="18"/>
      <c r="AE566" s="18"/>
      <c r="AF566" s="18"/>
      <c r="AG566" s="18"/>
      <c r="AH566" s="1"/>
      <c r="AI566" s="1"/>
    </row>
    <row r="567" spans="1:35" ht="20" customHeight="1" x14ac:dyDescent="0.15">
      <c r="A567" s="1"/>
      <c r="B567" s="1"/>
      <c r="C567" s="46"/>
      <c r="D567" s="1"/>
      <c r="E567" s="1"/>
      <c r="F567" s="18"/>
      <c r="G567" s="18"/>
      <c r="H567" s="18"/>
      <c r="I567" s="1"/>
      <c r="J567" s="1"/>
      <c r="K567" s="18"/>
      <c r="L567" s="49"/>
      <c r="M567" s="47"/>
      <c r="N567" s="49"/>
      <c r="O567" s="49"/>
      <c r="P567" s="49"/>
      <c r="Q567" s="49"/>
      <c r="R567" s="49"/>
      <c r="S567" s="47"/>
      <c r="T567" s="49"/>
      <c r="U567" s="49"/>
      <c r="V567" s="49"/>
      <c r="W567" s="1"/>
      <c r="X567" s="1"/>
      <c r="Y567" s="1"/>
      <c r="Z567" s="1"/>
      <c r="AA567" s="1"/>
      <c r="AB567" s="1"/>
      <c r="AC567" s="1"/>
      <c r="AD567" s="18"/>
      <c r="AE567" s="18"/>
      <c r="AF567" s="18"/>
      <c r="AG567" s="18"/>
      <c r="AH567" s="1"/>
      <c r="AI567" s="1"/>
    </row>
    <row r="568" spans="1:35" ht="20" customHeight="1" x14ac:dyDescent="0.15">
      <c r="A568" s="1"/>
      <c r="B568" s="1"/>
      <c r="C568" s="46"/>
      <c r="D568" s="1"/>
      <c r="E568" s="1"/>
      <c r="F568" s="18"/>
      <c r="G568" s="18"/>
      <c r="H568" s="18"/>
      <c r="I568" s="1"/>
      <c r="J568" s="1"/>
      <c r="K568" s="18"/>
      <c r="L568" s="49"/>
      <c r="M568" s="47"/>
      <c r="N568" s="49"/>
      <c r="O568" s="49"/>
      <c r="P568" s="49"/>
      <c r="Q568" s="49"/>
      <c r="R568" s="49"/>
      <c r="S568" s="47"/>
      <c r="T568" s="49"/>
      <c r="U568" s="49"/>
      <c r="V568" s="49"/>
      <c r="W568" s="1"/>
      <c r="X568" s="1"/>
      <c r="Y568" s="1"/>
      <c r="Z568" s="1"/>
      <c r="AA568" s="1"/>
      <c r="AB568" s="1"/>
      <c r="AC568" s="1"/>
      <c r="AD568" s="18"/>
      <c r="AE568" s="18"/>
      <c r="AF568" s="18"/>
      <c r="AG568" s="18"/>
      <c r="AH568" s="1"/>
      <c r="AI568" s="1"/>
    </row>
    <row r="569" spans="1:35" ht="20" customHeight="1" x14ac:dyDescent="0.15">
      <c r="A569" s="1"/>
      <c r="B569" s="1"/>
      <c r="C569" s="46"/>
      <c r="D569" s="1"/>
      <c r="E569" s="1"/>
      <c r="F569" s="18"/>
      <c r="G569" s="18"/>
      <c r="H569" s="18"/>
      <c r="I569" s="1"/>
      <c r="J569" s="1"/>
      <c r="K569" s="18"/>
      <c r="L569" s="49"/>
      <c r="M569" s="47"/>
      <c r="N569" s="49"/>
      <c r="O569" s="49"/>
      <c r="P569" s="49"/>
      <c r="Q569" s="49"/>
      <c r="R569" s="49"/>
      <c r="S569" s="47"/>
      <c r="T569" s="49"/>
      <c r="U569" s="49"/>
      <c r="V569" s="49"/>
      <c r="W569" s="1"/>
      <c r="X569" s="1"/>
      <c r="Y569" s="1"/>
      <c r="Z569" s="1"/>
      <c r="AA569" s="1"/>
      <c r="AB569" s="1"/>
      <c r="AC569" s="1"/>
      <c r="AD569" s="18"/>
      <c r="AE569" s="18"/>
      <c r="AF569" s="18"/>
      <c r="AG569" s="18"/>
      <c r="AH569" s="1"/>
      <c r="AI569" s="1"/>
    </row>
    <row r="570" spans="1:35" ht="20" customHeight="1" x14ac:dyDescent="0.15">
      <c r="A570" s="1"/>
      <c r="B570" s="1"/>
      <c r="C570" s="46"/>
      <c r="D570" s="1"/>
      <c r="E570" s="1"/>
      <c r="F570" s="18"/>
      <c r="G570" s="18"/>
      <c r="H570" s="18"/>
      <c r="I570" s="1"/>
      <c r="J570" s="1"/>
      <c r="K570" s="18"/>
      <c r="L570" s="49"/>
      <c r="M570" s="47"/>
      <c r="N570" s="49"/>
      <c r="O570" s="49"/>
      <c r="P570" s="49"/>
      <c r="Q570" s="49"/>
      <c r="R570" s="49"/>
      <c r="S570" s="47"/>
      <c r="T570" s="49"/>
      <c r="U570" s="49"/>
      <c r="V570" s="49"/>
      <c r="W570" s="1"/>
      <c r="X570" s="1"/>
      <c r="Y570" s="1"/>
      <c r="Z570" s="1"/>
      <c r="AA570" s="1"/>
      <c r="AB570" s="1"/>
      <c r="AC570" s="1"/>
      <c r="AD570" s="18"/>
      <c r="AE570" s="18"/>
      <c r="AF570" s="18"/>
      <c r="AG570" s="18"/>
      <c r="AH570" s="1"/>
      <c r="AI570" s="1"/>
    </row>
    <row r="571" spans="1:35" ht="20" customHeight="1" x14ac:dyDescent="0.15">
      <c r="A571" s="1"/>
      <c r="B571" s="1"/>
      <c r="C571" s="46"/>
      <c r="D571" s="1"/>
      <c r="E571" s="1"/>
      <c r="F571" s="18"/>
      <c r="G571" s="18"/>
      <c r="H571" s="18"/>
      <c r="I571" s="1"/>
      <c r="J571" s="1"/>
      <c r="K571" s="18"/>
      <c r="L571" s="49"/>
      <c r="M571" s="47"/>
      <c r="N571" s="49"/>
      <c r="O571" s="49"/>
      <c r="P571" s="49"/>
      <c r="Q571" s="49"/>
      <c r="R571" s="49"/>
      <c r="S571" s="47"/>
      <c r="T571" s="49"/>
      <c r="U571" s="49"/>
      <c r="V571" s="49"/>
      <c r="W571" s="1"/>
      <c r="X571" s="1"/>
      <c r="Y571" s="1"/>
      <c r="Z571" s="1"/>
      <c r="AA571" s="1"/>
      <c r="AB571" s="1"/>
      <c r="AC571" s="1"/>
      <c r="AD571" s="18"/>
      <c r="AE571" s="18"/>
      <c r="AF571" s="18"/>
      <c r="AG571" s="18"/>
      <c r="AH571" s="1"/>
      <c r="AI571" s="1"/>
    </row>
    <row r="572" spans="1:35" ht="20" customHeight="1" x14ac:dyDescent="0.15">
      <c r="A572" s="1"/>
      <c r="B572" s="1"/>
      <c r="C572" s="46"/>
      <c r="D572" s="1"/>
      <c r="E572" s="1"/>
      <c r="F572" s="18"/>
      <c r="G572" s="18"/>
      <c r="H572" s="18"/>
      <c r="I572" s="1"/>
      <c r="J572" s="1"/>
      <c r="K572" s="18"/>
      <c r="L572" s="49"/>
      <c r="M572" s="47"/>
      <c r="N572" s="49"/>
      <c r="O572" s="49"/>
      <c r="P572" s="49"/>
      <c r="Q572" s="49"/>
      <c r="R572" s="49"/>
      <c r="S572" s="47"/>
      <c r="T572" s="49"/>
      <c r="U572" s="49"/>
      <c r="V572" s="49"/>
      <c r="W572" s="1"/>
      <c r="X572" s="1"/>
      <c r="Y572" s="1"/>
      <c r="Z572" s="1"/>
      <c r="AA572" s="1"/>
      <c r="AB572" s="1"/>
      <c r="AC572" s="1"/>
      <c r="AD572" s="18"/>
      <c r="AE572" s="18"/>
      <c r="AF572" s="18"/>
      <c r="AG572" s="18"/>
      <c r="AH572" s="1"/>
      <c r="AI572" s="1"/>
    </row>
    <row r="573" spans="1:35" ht="20" customHeight="1" x14ac:dyDescent="0.15">
      <c r="A573" s="1"/>
      <c r="B573" s="1"/>
      <c r="C573" s="46"/>
      <c r="D573" s="1"/>
      <c r="E573" s="1"/>
      <c r="F573" s="18"/>
      <c r="G573" s="18"/>
      <c r="H573" s="18"/>
      <c r="I573" s="1"/>
      <c r="J573" s="1"/>
      <c r="K573" s="18"/>
      <c r="L573" s="49"/>
      <c r="M573" s="47"/>
      <c r="N573" s="49"/>
      <c r="O573" s="49"/>
      <c r="P573" s="49"/>
      <c r="Q573" s="49"/>
      <c r="R573" s="49"/>
      <c r="S573" s="47"/>
      <c r="T573" s="49"/>
      <c r="U573" s="49"/>
      <c r="V573" s="49"/>
      <c r="W573" s="1"/>
      <c r="X573" s="1"/>
      <c r="Y573" s="1"/>
      <c r="Z573" s="1"/>
      <c r="AA573" s="1"/>
      <c r="AB573" s="1"/>
      <c r="AC573" s="1"/>
      <c r="AD573" s="18"/>
      <c r="AE573" s="18"/>
      <c r="AF573" s="18"/>
      <c r="AG573" s="18"/>
      <c r="AH573" s="1"/>
      <c r="AI573" s="1"/>
    </row>
    <row r="574" spans="1:35" ht="20" customHeight="1" x14ac:dyDescent="0.15">
      <c r="A574" s="1"/>
      <c r="B574" s="1"/>
      <c r="C574" s="46"/>
      <c r="D574" s="1"/>
      <c r="E574" s="1"/>
      <c r="F574" s="18"/>
      <c r="G574" s="18"/>
      <c r="H574" s="18"/>
      <c r="I574" s="1"/>
      <c r="J574" s="1"/>
      <c r="K574" s="18"/>
      <c r="L574" s="49"/>
      <c r="M574" s="47"/>
      <c r="N574" s="49"/>
      <c r="O574" s="49"/>
      <c r="P574" s="49"/>
      <c r="Q574" s="49"/>
      <c r="R574" s="49"/>
      <c r="S574" s="47"/>
      <c r="T574" s="49"/>
      <c r="U574" s="49"/>
      <c r="V574" s="49"/>
      <c r="W574" s="1"/>
      <c r="X574" s="1"/>
      <c r="Y574" s="1"/>
      <c r="Z574" s="1"/>
      <c r="AA574" s="1"/>
      <c r="AB574" s="1"/>
      <c r="AC574" s="1"/>
      <c r="AD574" s="18"/>
      <c r="AE574" s="18"/>
      <c r="AF574" s="18"/>
      <c r="AG574" s="18"/>
      <c r="AH574" s="1"/>
      <c r="AI574" s="1"/>
    </row>
    <row r="575" spans="1:35" ht="20" customHeight="1" x14ac:dyDescent="0.15">
      <c r="A575" s="1"/>
      <c r="B575" s="1"/>
      <c r="C575" s="46"/>
      <c r="D575" s="1"/>
      <c r="E575" s="1"/>
      <c r="F575" s="18"/>
      <c r="G575" s="18"/>
      <c r="H575" s="18"/>
      <c r="I575" s="1"/>
      <c r="J575" s="1"/>
      <c r="K575" s="18"/>
      <c r="L575" s="49"/>
      <c r="M575" s="47"/>
      <c r="N575" s="49"/>
      <c r="O575" s="49"/>
      <c r="P575" s="49"/>
      <c r="Q575" s="49"/>
      <c r="R575" s="49"/>
      <c r="S575" s="47"/>
      <c r="T575" s="49"/>
      <c r="U575" s="49"/>
      <c r="V575" s="49"/>
      <c r="W575" s="1"/>
      <c r="X575" s="1"/>
      <c r="Y575" s="1"/>
      <c r="Z575" s="1"/>
      <c r="AA575" s="1"/>
      <c r="AB575" s="1"/>
      <c r="AC575" s="1"/>
      <c r="AD575" s="18"/>
      <c r="AE575" s="18"/>
      <c r="AF575" s="18"/>
      <c r="AG575" s="18"/>
      <c r="AH575" s="1"/>
      <c r="AI575" s="1"/>
    </row>
    <row r="576" spans="1:35" ht="20" customHeight="1" x14ac:dyDescent="0.15">
      <c r="A576" s="1"/>
      <c r="B576" s="1"/>
      <c r="C576" s="46"/>
      <c r="D576" s="1"/>
      <c r="E576" s="1"/>
      <c r="F576" s="18"/>
      <c r="G576" s="18"/>
      <c r="H576" s="18"/>
      <c r="I576" s="1"/>
      <c r="J576" s="1"/>
      <c r="K576" s="18"/>
      <c r="L576" s="49"/>
      <c r="M576" s="47"/>
      <c r="N576" s="49"/>
      <c r="O576" s="49"/>
      <c r="P576" s="49"/>
      <c r="Q576" s="49"/>
      <c r="R576" s="49"/>
      <c r="S576" s="47"/>
      <c r="T576" s="49"/>
      <c r="U576" s="49"/>
      <c r="V576" s="49"/>
      <c r="W576" s="1"/>
      <c r="X576" s="1"/>
      <c r="Y576" s="1"/>
      <c r="Z576" s="1"/>
      <c r="AA576" s="1"/>
      <c r="AB576" s="1"/>
      <c r="AC576" s="1"/>
      <c r="AD576" s="18"/>
      <c r="AE576" s="18"/>
      <c r="AF576" s="18"/>
      <c r="AG576" s="18"/>
      <c r="AH576" s="1"/>
      <c r="AI576" s="1"/>
    </row>
    <row r="577" spans="1:35" ht="20" customHeight="1" x14ac:dyDescent="0.15">
      <c r="A577" s="1"/>
      <c r="B577" s="1"/>
      <c r="C577" s="46"/>
      <c r="D577" s="1"/>
      <c r="E577" s="1"/>
      <c r="F577" s="18"/>
      <c r="G577" s="18"/>
      <c r="H577" s="18"/>
      <c r="I577" s="1"/>
      <c r="J577" s="1"/>
      <c r="K577" s="18"/>
      <c r="L577" s="49"/>
      <c r="M577" s="47"/>
      <c r="N577" s="49"/>
      <c r="O577" s="49"/>
      <c r="P577" s="49"/>
      <c r="Q577" s="49"/>
      <c r="R577" s="49"/>
      <c r="S577" s="47"/>
      <c r="T577" s="49"/>
      <c r="U577" s="49"/>
      <c r="V577" s="49"/>
      <c r="W577" s="1"/>
      <c r="X577" s="1"/>
      <c r="Y577" s="1"/>
      <c r="Z577" s="1"/>
      <c r="AA577" s="1"/>
      <c r="AB577" s="1"/>
      <c r="AC577" s="1"/>
      <c r="AD577" s="18"/>
      <c r="AE577" s="18"/>
      <c r="AF577" s="18"/>
      <c r="AG577" s="18"/>
      <c r="AH577" s="1"/>
      <c r="AI577" s="1"/>
    </row>
    <row r="578" spans="1:35" ht="20" customHeight="1" x14ac:dyDescent="0.15">
      <c r="A578" s="1"/>
      <c r="B578" s="1"/>
      <c r="C578" s="46"/>
      <c r="D578" s="1"/>
      <c r="E578" s="1"/>
      <c r="F578" s="18"/>
      <c r="G578" s="18"/>
      <c r="H578" s="18"/>
      <c r="I578" s="1"/>
      <c r="J578" s="1"/>
      <c r="K578" s="18"/>
      <c r="L578" s="49"/>
      <c r="M578" s="47"/>
      <c r="N578" s="49"/>
      <c r="O578" s="49"/>
      <c r="P578" s="49"/>
      <c r="Q578" s="49"/>
      <c r="R578" s="49"/>
      <c r="S578" s="47"/>
      <c r="T578" s="49"/>
      <c r="U578" s="49"/>
      <c r="V578" s="49"/>
      <c r="W578" s="1"/>
      <c r="X578" s="1"/>
      <c r="Y578" s="1"/>
      <c r="Z578" s="1"/>
      <c r="AA578" s="1"/>
      <c r="AB578" s="1"/>
      <c r="AC578" s="1"/>
      <c r="AD578" s="18"/>
      <c r="AE578" s="18"/>
      <c r="AF578" s="18"/>
      <c r="AG578" s="18"/>
      <c r="AH578" s="1"/>
      <c r="AI578" s="1"/>
    </row>
    <row r="579" spans="1:35" ht="20" customHeight="1" x14ac:dyDescent="0.15">
      <c r="A579" s="1"/>
      <c r="B579" s="1"/>
      <c r="C579" s="46"/>
      <c r="D579" s="1"/>
      <c r="E579" s="1"/>
      <c r="F579" s="18"/>
      <c r="G579" s="18"/>
      <c r="H579" s="18"/>
      <c r="I579" s="1"/>
      <c r="J579" s="1"/>
      <c r="K579" s="18"/>
      <c r="L579" s="49"/>
      <c r="M579" s="47"/>
      <c r="N579" s="49"/>
      <c r="O579" s="49"/>
      <c r="P579" s="49"/>
      <c r="Q579" s="49"/>
      <c r="R579" s="49"/>
      <c r="S579" s="47"/>
      <c r="T579" s="49"/>
      <c r="U579" s="49"/>
      <c r="V579" s="49"/>
      <c r="W579" s="1"/>
      <c r="X579" s="1"/>
      <c r="Y579" s="1"/>
      <c r="Z579" s="1"/>
      <c r="AA579" s="1"/>
      <c r="AB579" s="1"/>
      <c r="AC579" s="1"/>
      <c r="AD579" s="18"/>
      <c r="AE579" s="18"/>
      <c r="AF579" s="18"/>
      <c r="AG579" s="18"/>
      <c r="AH579" s="1"/>
      <c r="AI579" s="1"/>
    </row>
    <row r="580" spans="1:35" ht="20" customHeight="1" x14ac:dyDescent="0.15">
      <c r="A580" s="1"/>
      <c r="B580" s="1"/>
      <c r="C580" s="46"/>
      <c r="D580" s="1"/>
      <c r="E580" s="1"/>
      <c r="F580" s="18"/>
      <c r="G580" s="18"/>
      <c r="H580" s="18"/>
      <c r="I580" s="1"/>
      <c r="J580" s="1"/>
      <c r="K580" s="18"/>
      <c r="L580" s="49"/>
      <c r="M580" s="47"/>
      <c r="N580" s="49"/>
      <c r="O580" s="49"/>
      <c r="P580" s="49"/>
      <c r="Q580" s="49"/>
      <c r="R580" s="49"/>
      <c r="S580" s="47"/>
      <c r="T580" s="49"/>
      <c r="U580" s="49"/>
      <c r="V580" s="49"/>
      <c r="W580" s="1"/>
      <c r="X580" s="1"/>
      <c r="Y580" s="1"/>
      <c r="Z580" s="1"/>
      <c r="AA580" s="1"/>
      <c r="AB580" s="1"/>
      <c r="AC580" s="1"/>
      <c r="AD580" s="18"/>
      <c r="AE580" s="18"/>
      <c r="AF580" s="18"/>
      <c r="AG580" s="18"/>
      <c r="AH580" s="1"/>
      <c r="AI580" s="1"/>
    </row>
    <row r="581" spans="1:35" ht="20" customHeight="1" x14ac:dyDescent="0.15">
      <c r="A581" s="1"/>
      <c r="B581" s="1"/>
      <c r="C581" s="46"/>
      <c r="D581" s="1"/>
      <c r="E581" s="1"/>
      <c r="F581" s="18"/>
      <c r="G581" s="18"/>
      <c r="H581" s="18"/>
      <c r="I581" s="1"/>
      <c r="J581" s="1"/>
      <c r="K581" s="18"/>
      <c r="L581" s="49"/>
      <c r="M581" s="47"/>
      <c r="N581" s="49"/>
      <c r="O581" s="49"/>
      <c r="P581" s="49"/>
      <c r="Q581" s="49"/>
      <c r="R581" s="49"/>
      <c r="S581" s="47"/>
      <c r="T581" s="49"/>
      <c r="U581" s="49"/>
      <c r="V581" s="49"/>
      <c r="W581" s="1"/>
      <c r="X581" s="1"/>
      <c r="Y581" s="1"/>
      <c r="Z581" s="1"/>
      <c r="AA581" s="1"/>
      <c r="AB581" s="1"/>
      <c r="AC581" s="1"/>
      <c r="AD581" s="18"/>
      <c r="AE581" s="18"/>
      <c r="AF581" s="18"/>
      <c r="AG581" s="18"/>
      <c r="AH581" s="1"/>
      <c r="AI581" s="1"/>
    </row>
    <row r="582" spans="1:35" ht="20" customHeight="1" x14ac:dyDescent="0.15">
      <c r="A582" s="1"/>
      <c r="B582" s="1"/>
      <c r="C582" s="46"/>
      <c r="D582" s="1"/>
      <c r="E582" s="1"/>
      <c r="F582" s="18"/>
      <c r="G582" s="18"/>
      <c r="H582" s="18"/>
      <c r="I582" s="1"/>
      <c r="J582" s="1"/>
      <c r="K582" s="18"/>
      <c r="L582" s="49"/>
      <c r="M582" s="47"/>
      <c r="N582" s="49"/>
      <c r="O582" s="49"/>
      <c r="P582" s="49"/>
      <c r="Q582" s="49"/>
      <c r="R582" s="49"/>
      <c r="S582" s="47"/>
      <c r="T582" s="49"/>
      <c r="U582" s="49"/>
      <c r="V582" s="49"/>
      <c r="W582" s="1"/>
      <c r="X582" s="1"/>
      <c r="Y582" s="1"/>
      <c r="Z582" s="1"/>
      <c r="AA582" s="1"/>
      <c r="AB582" s="1"/>
      <c r="AC582" s="1"/>
      <c r="AD582" s="18"/>
      <c r="AE582" s="18"/>
      <c r="AF582" s="18"/>
      <c r="AG582" s="18"/>
      <c r="AH582" s="1"/>
      <c r="AI582" s="1"/>
    </row>
    <row r="583" spans="1:35" ht="20" customHeight="1" x14ac:dyDescent="0.15">
      <c r="A583" s="1"/>
      <c r="B583" s="1"/>
      <c r="C583" s="46"/>
      <c r="D583" s="1"/>
      <c r="E583" s="1"/>
      <c r="F583" s="18"/>
      <c r="G583" s="18"/>
      <c r="H583" s="18"/>
      <c r="I583" s="1"/>
      <c r="J583" s="1"/>
      <c r="K583" s="18"/>
      <c r="L583" s="49"/>
      <c r="M583" s="47"/>
      <c r="N583" s="49"/>
      <c r="O583" s="49"/>
      <c r="P583" s="49"/>
      <c r="Q583" s="49"/>
      <c r="R583" s="49"/>
      <c r="S583" s="47"/>
      <c r="T583" s="49"/>
      <c r="U583" s="49"/>
      <c r="V583" s="49"/>
      <c r="W583" s="1"/>
      <c r="X583" s="1"/>
      <c r="Y583" s="1"/>
      <c r="Z583" s="1"/>
      <c r="AA583" s="1"/>
      <c r="AB583" s="1"/>
      <c r="AC583" s="1"/>
      <c r="AD583" s="18"/>
      <c r="AE583" s="18"/>
      <c r="AF583" s="18"/>
      <c r="AG583" s="18"/>
      <c r="AH583" s="1"/>
      <c r="AI583" s="1"/>
    </row>
    <row r="584" spans="1:35" ht="20" customHeight="1" x14ac:dyDescent="0.15">
      <c r="A584" s="1"/>
      <c r="B584" s="1"/>
      <c r="C584" s="46"/>
      <c r="D584" s="1"/>
      <c r="E584" s="1"/>
      <c r="F584" s="18"/>
      <c r="G584" s="18"/>
      <c r="H584" s="18"/>
      <c r="I584" s="1"/>
      <c r="J584" s="1"/>
      <c r="K584" s="18"/>
      <c r="L584" s="49"/>
      <c r="M584" s="47"/>
      <c r="N584" s="49"/>
      <c r="O584" s="49"/>
      <c r="P584" s="49"/>
      <c r="Q584" s="49"/>
      <c r="R584" s="49"/>
      <c r="S584" s="47"/>
      <c r="T584" s="49"/>
      <c r="U584" s="49"/>
      <c r="V584" s="49"/>
      <c r="W584" s="1"/>
      <c r="X584" s="1"/>
      <c r="Y584" s="1"/>
      <c r="Z584" s="1"/>
      <c r="AA584" s="1"/>
      <c r="AB584" s="1"/>
      <c r="AC584" s="1"/>
      <c r="AD584" s="18"/>
      <c r="AE584" s="18"/>
      <c r="AF584" s="18"/>
      <c r="AG584" s="18"/>
      <c r="AH584" s="1"/>
      <c r="AI584" s="1"/>
    </row>
    <row r="585" spans="1:35" ht="20" customHeight="1" x14ac:dyDescent="0.15">
      <c r="A585" s="1"/>
      <c r="B585" s="1"/>
      <c r="C585" s="46"/>
      <c r="D585" s="1"/>
      <c r="E585" s="1"/>
      <c r="F585" s="18"/>
      <c r="G585" s="18"/>
      <c r="H585" s="18"/>
      <c r="I585" s="1"/>
      <c r="J585" s="1"/>
      <c r="K585" s="18"/>
      <c r="L585" s="49"/>
      <c r="M585" s="47"/>
      <c r="N585" s="49"/>
      <c r="O585" s="49"/>
      <c r="P585" s="49"/>
      <c r="Q585" s="49"/>
      <c r="R585" s="49"/>
      <c r="S585" s="47"/>
      <c r="T585" s="49"/>
      <c r="U585" s="49"/>
      <c r="V585" s="49"/>
      <c r="W585" s="1"/>
      <c r="X585" s="1"/>
      <c r="Y585" s="1"/>
      <c r="Z585" s="1"/>
      <c r="AA585" s="1"/>
      <c r="AB585" s="1"/>
      <c r="AC585" s="1"/>
      <c r="AD585" s="18"/>
      <c r="AE585" s="18"/>
      <c r="AF585" s="18"/>
      <c r="AG585" s="18"/>
      <c r="AH585" s="1"/>
      <c r="AI585" s="1"/>
    </row>
    <row r="586" spans="1:35" ht="20" customHeight="1" x14ac:dyDescent="0.15">
      <c r="A586" s="1"/>
      <c r="B586" s="1"/>
      <c r="C586" s="46"/>
      <c r="D586" s="1"/>
      <c r="E586" s="1"/>
      <c r="F586" s="18"/>
      <c r="G586" s="18"/>
      <c r="H586" s="18"/>
      <c r="I586" s="1"/>
      <c r="J586" s="1"/>
      <c r="K586" s="18"/>
      <c r="L586" s="49"/>
      <c r="M586" s="47"/>
      <c r="N586" s="49"/>
      <c r="O586" s="49"/>
      <c r="P586" s="49"/>
      <c r="Q586" s="49"/>
      <c r="R586" s="49"/>
      <c r="S586" s="47"/>
      <c r="T586" s="49"/>
      <c r="U586" s="49"/>
      <c r="V586" s="49"/>
      <c r="W586" s="1"/>
      <c r="X586" s="1"/>
      <c r="Y586" s="1"/>
      <c r="Z586" s="1"/>
      <c r="AA586" s="1"/>
      <c r="AB586" s="1"/>
      <c r="AC586" s="1"/>
      <c r="AD586" s="18"/>
      <c r="AE586" s="18"/>
      <c r="AF586" s="18"/>
      <c r="AG586" s="18"/>
      <c r="AH586" s="1"/>
      <c r="AI586" s="1"/>
    </row>
    <row r="587" spans="1:35" ht="20" customHeight="1" x14ac:dyDescent="0.15">
      <c r="A587" s="1"/>
      <c r="B587" s="1"/>
      <c r="C587" s="46"/>
      <c r="D587" s="1"/>
      <c r="E587" s="1"/>
      <c r="F587" s="18"/>
      <c r="G587" s="18"/>
      <c r="H587" s="18"/>
      <c r="I587" s="1"/>
      <c r="J587" s="1"/>
      <c r="K587" s="18"/>
      <c r="L587" s="49"/>
      <c r="M587" s="47"/>
      <c r="N587" s="49"/>
      <c r="O587" s="49"/>
      <c r="P587" s="49"/>
      <c r="Q587" s="49"/>
      <c r="R587" s="49"/>
      <c r="S587" s="47"/>
      <c r="T587" s="49"/>
      <c r="U587" s="49"/>
      <c r="V587" s="49"/>
      <c r="W587" s="1"/>
      <c r="X587" s="1"/>
      <c r="Y587" s="1"/>
      <c r="Z587" s="1"/>
      <c r="AA587" s="1"/>
      <c r="AB587" s="1"/>
      <c r="AC587" s="1"/>
      <c r="AD587" s="18"/>
      <c r="AE587" s="18"/>
      <c r="AF587" s="18"/>
      <c r="AG587" s="18"/>
      <c r="AH587" s="1"/>
      <c r="AI587" s="1"/>
    </row>
    <row r="588" spans="1:35" ht="20" customHeight="1" x14ac:dyDescent="0.15">
      <c r="A588" s="1"/>
      <c r="B588" s="1"/>
      <c r="C588" s="46"/>
      <c r="D588" s="1"/>
      <c r="E588" s="1"/>
      <c r="F588" s="18"/>
      <c r="G588" s="18"/>
      <c r="H588" s="18"/>
      <c r="I588" s="1"/>
      <c r="J588" s="1"/>
      <c r="K588" s="18"/>
      <c r="L588" s="49"/>
      <c r="M588" s="47"/>
      <c r="N588" s="49"/>
      <c r="O588" s="49"/>
      <c r="P588" s="49"/>
      <c r="Q588" s="49"/>
      <c r="R588" s="49"/>
      <c r="S588" s="47"/>
      <c r="T588" s="49"/>
      <c r="U588" s="49"/>
      <c r="V588" s="49"/>
      <c r="W588" s="1"/>
      <c r="X588" s="1"/>
      <c r="Y588" s="1"/>
      <c r="Z588" s="1"/>
      <c r="AA588" s="1"/>
      <c r="AB588" s="1"/>
      <c r="AC588" s="1"/>
      <c r="AD588" s="18"/>
      <c r="AE588" s="18"/>
      <c r="AF588" s="18"/>
      <c r="AG588" s="18"/>
      <c r="AH588" s="1"/>
      <c r="AI588" s="1"/>
    </row>
    <row r="589" spans="1:35" ht="20" customHeight="1" x14ac:dyDescent="0.15">
      <c r="A589" s="1"/>
      <c r="B589" s="1"/>
      <c r="C589" s="46"/>
      <c r="D589" s="1"/>
      <c r="E589" s="1"/>
      <c r="F589" s="18"/>
      <c r="G589" s="18"/>
      <c r="H589" s="18"/>
      <c r="I589" s="1"/>
      <c r="J589" s="1"/>
      <c r="K589" s="18"/>
      <c r="L589" s="49"/>
      <c r="M589" s="47"/>
      <c r="N589" s="49"/>
      <c r="O589" s="49"/>
      <c r="P589" s="49"/>
      <c r="Q589" s="49"/>
      <c r="R589" s="49"/>
      <c r="S589" s="47"/>
      <c r="T589" s="49"/>
      <c r="U589" s="49"/>
      <c r="V589" s="49"/>
      <c r="W589" s="1"/>
      <c r="X589" s="1"/>
      <c r="Y589" s="1"/>
      <c r="Z589" s="1"/>
      <c r="AA589" s="1"/>
      <c r="AB589" s="1"/>
      <c r="AC589" s="1"/>
      <c r="AD589" s="18"/>
      <c r="AE589" s="18"/>
      <c r="AF589" s="18"/>
      <c r="AG589" s="18"/>
      <c r="AH589" s="1"/>
      <c r="AI589" s="1"/>
    </row>
    <row r="590" spans="1:35" ht="20" customHeight="1" x14ac:dyDescent="0.15">
      <c r="A590" s="1"/>
      <c r="B590" s="1"/>
      <c r="C590" s="46"/>
      <c r="D590" s="1"/>
      <c r="E590" s="1"/>
      <c r="F590" s="18"/>
      <c r="G590" s="18"/>
      <c r="H590" s="18"/>
      <c r="I590" s="1"/>
      <c r="J590" s="1"/>
      <c r="K590" s="18"/>
      <c r="L590" s="49"/>
      <c r="M590" s="47"/>
      <c r="N590" s="49"/>
      <c r="O590" s="49"/>
      <c r="P590" s="49"/>
      <c r="Q590" s="49"/>
      <c r="R590" s="49"/>
      <c r="S590" s="47"/>
      <c r="T590" s="49"/>
      <c r="U590" s="49"/>
      <c r="V590" s="49"/>
      <c r="W590" s="1"/>
      <c r="X590" s="1"/>
      <c r="Y590" s="1"/>
      <c r="Z590" s="1"/>
      <c r="AA590" s="1"/>
      <c r="AB590" s="1"/>
      <c r="AC590" s="1"/>
      <c r="AD590" s="18"/>
      <c r="AE590" s="18"/>
      <c r="AF590" s="18"/>
      <c r="AG590" s="18"/>
      <c r="AH590" s="1"/>
      <c r="AI590" s="1"/>
    </row>
    <row r="591" spans="1:35" ht="20" customHeight="1" x14ac:dyDescent="0.15">
      <c r="A591" s="1"/>
      <c r="B591" s="1"/>
      <c r="C591" s="46"/>
      <c r="D591" s="1"/>
      <c r="E591" s="1"/>
      <c r="F591" s="18"/>
      <c r="G591" s="18"/>
      <c r="H591" s="18"/>
      <c r="I591" s="1"/>
      <c r="J591" s="1"/>
      <c r="K591" s="18"/>
      <c r="L591" s="49"/>
      <c r="M591" s="47"/>
      <c r="N591" s="49"/>
      <c r="O591" s="49"/>
      <c r="P591" s="49"/>
      <c r="Q591" s="49"/>
      <c r="R591" s="49"/>
      <c r="S591" s="47"/>
      <c r="T591" s="49"/>
      <c r="U591" s="49"/>
      <c r="V591" s="49"/>
      <c r="W591" s="1"/>
      <c r="X591" s="1"/>
      <c r="Y591" s="1"/>
      <c r="Z591" s="1"/>
      <c r="AA591" s="1"/>
      <c r="AB591" s="1"/>
      <c r="AC591" s="1"/>
      <c r="AD591" s="18"/>
      <c r="AE591" s="18"/>
      <c r="AF591" s="18"/>
      <c r="AG591" s="18"/>
      <c r="AH591" s="1"/>
      <c r="AI591" s="1"/>
    </row>
    <row r="592" spans="1:35" ht="20" customHeight="1" x14ac:dyDescent="0.15">
      <c r="A592" s="1"/>
      <c r="B592" s="1"/>
      <c r="C592" s="46"/>
      <c r="D592" s="1"/>
      <c r="E592" s="1"/>
      <c r="F592" s="18"/>
      <c r="G592" s="18"/>
      <c r="H592" s="18"/>
      <c r="I592" s="1"/>
      <c r="J592" s="1"/>
      <c r="K592" s="18"/>
      <c r="L592" s="49"/>
      <c r="M592" s="47"/>
      <c r="N592" s="49"/>
      <c r="O592" s="49"/>
      <c r="P592" s="49"/>
      <c r="Q592" s="49"/>
      <c r="R592" s="49"/>
      <c r="S592" s="47"/>
      <c r="T592" s="49"/>
      <c r="U592" s="49"/>
      <c r="V592" s="49"/>
      <c r="W592" s="1"/>
      <c r="X592" s="1"/>
      <c r="Y592" s="1"/>
      <c r="Z592" s="1"/>
      <c r="AA592" s="1"/>
      <c r="AB592" s="1"/>
      <c r="AC592" s="1"/>
      <c r="AD592" s="18"/>
      <c r="AE592" s="18"/>
      <c r="AF592" s="18"/>
      <c r="AG592" s="18"/>
      <c r="AH592" s="1"/>
      <c r="AI592" s="1"/>
    </row>
    <row r="593" spans="1:35" ht="20" customHeight="1" x14ac:dyDescent="0.15">
      <c r="A593" s="1"/>
      <c r="B593" s="1"/>
      <c r="C593" s="46"/>
      <c r="D593" s="1"/>
      <c r="E593" s="1"/>
      <c r="F593" s="18"/>
      <c r="G593" s="18"/>
      <c r="H593" s="18"/>
      <c r="I593" s="1"/>
      <c r="J593" s="1"/>
      <c r="K593" s="18"/>
      <c r="L593" s="49"/>
      <c r="M593" s="47"/>
      <c r="N593" s="49"/>
      <c r="O593" s="49"/>
      <c r="P593" s="49"/>
      <c r="Q593" s="49"/>
      <c r="R593" s="49"/>
      <c r="S593" s="47"/>
      <c r="T593" s="49"/>
      <c r="U593" s="49"/>
      <c r="V593" s="49"/>
      <c r="W593" s="1"/>
      <c r="X593" s="1"/>
      <c r="Y593" s="1"/>
      <c r="Z593" s="1"/>
      <c r="AA593" s="1"/>
      <c r="AB593" s="1"/>
      <c r="AC593" s="1"/>
      <c r="AD593" s="18"/>
      <c r="AE593" s="18"/>
      <c r="AF593" s="18"/>
      <c r="AG593" s="18"/>
      <c r="AH593" s="1"/>
      <c r="AI593" s="1"/>
    </row>
    <row r="594" spans="1:35" ht="20" customHeight="1" x14ac:dyDescent="0.15">
      <c r="A594" s="1"/>
      <c r="B594" s="1"/>
      <c r="C594" s="46"/>
      <c r="D594" s="1"/>
      <c r="E594" s="1"/>
      <c r="F594" s="18"/>
      <c r="G594" s="18"/>
      <c r="H594" s="18"/>
      <c r="I594" s="1"/>
      <c r="J594" s="1"/>
      <c r="K594" s="18"/>
      <c r="L594" s="49"/>
      <c r="M594" s="47"/>
      <c r="N594" s="49"/>
      <c r="O594" s="49"/>
      <c r="P594" s="49"/>
      <c r="Q594" s="49"/>
      <c r="R594" s="49"/>
      <c r="S594" s="47"/>
      <c r="T594" s="49"/>
      <c r="U594" s="49"/>
      <c r="V594" s="49"/>
      <c r="W594" s="1"/>
      <c r="X594" s="1"/>
      <c r="Y594" s="1"/>
      <c r="Z594" s="1"/>
      <c r="AA594" s="1"/>
      <c r="AB594" s="1"/>
      <c r="AC594" s="1"/>
      <c r="AD594" s="18"/>
      <c r="AE594" s="18"/>
      <c r="AF594" s="18"/>
      <c r="AG594" s="18"/>
      <c r="AH594" s="1"/>
      <c r="AI594" s="1"/>
    </row>
    <row r="595" spans="1:35" ht="20" customHeight="1" x14ac:dyDescent="0.15">
      <c r="A595" s="1"/>
      <c r="B595" s="1"/>
      <c r="C595" s="46"/>
      <c r="D595" s="1"/>
      <c r="E595" s="1"/>
      <c r="F595" s="18"/>
      <c r="G595" s="18"/>
      <c r="H595" s="18"/>
      <c r="I595" s="1"/>
      <c r="J595" s="1"/>
      <c r="K595" s="18"/>
      <c r="L595" s="49"/>
      <c r="M595" s="47"/>
      <c r="N595" s="49"/>
      <c r="O595" s="49"/>
      <c r="P595" s="49"/>
      <c r="Q595" s="49"/>
      <c r="R595" s="49"/>
      <c r="S595" s="47"/>
      <c r="T595" s="49"/>
      <c r="U595" s="49"/>
      <c r="V595" s="49"/>
      <c r="W595" s="1"/>
      <c r="X595" s="1"/>
      <c r="Y595" s="1"/>
      <c r="Z595" s="1"/>
      <c r="AA595" s="1"/>
      <c r="AB595" s="1"/>
      <c r="AC595" s="1"/>
      <c r="AD595" s="18"/>
      <c r="AE595" s="18"/>
      <c r="AF595" s="18"/>
      <c r="AG595" s="18"/>
      <c r="AH595" s="1"/>
      <c r="AI595" s="1"/>
    </row>
    <row r="596" spans="1:35" ht="20" customHeight="1" x14ac:dyDescent="0.15">
      <c r="A596" s="1"/>
      <c r="B596" s="1"/>
      <c r="C596" s="46"/>
      <c r="D596" s="1"/>
      <c r="E596" s="1"/>
      <c r="F596" s="18"/>
      <c r="G596" s="18"/>
      <c r="H596" s="18"/>
      <c r="I596" s="1"/>
      <c r="J596" s="1"/>
      <c r="K596" s="18"/>
      <c r="L596" s="49"/>
      <c r="M596" s="47"/>
      <c r="N596" s="49"/>
      <c r="O596" s="49"/>
      <c r="P596" s="49"/>
      <c r="Q596" s="49"/>
      <c r="R596" s="49"/>
      <c r="S596" s="47"/>
      <c r="T596" s="49"/>
      <c r="U596" s="49"/>
      <c r="V596" s="49"/>
      <c r="W596" s="1"/>
      <c r="X596" s="1"/>
      <c r="Y596" s="1"/>
      <c r="Z596" s="1"/>
      <c r="AA596" s="1"/>
      <c r="AB596" s="1"/>
      <c r="AC596" s="1"/>
      <c r="AD596" s="18"/>
      <c r="AE596" s="18"/>
      <c r="AF596" s="18"/>
      <c r="AG596" s="18"/>
      <c r="AH596" s="1"/>
      <c r="AI596" s="1"/>
    </row>
    <row r="597" spans="1:35" ht="20" customHeight="1" x14ac:dyDescent="0.15">
      <c r="A597" s="1"/>
      <c r="B597" s="1"/>
      <c r="C597" s="46"/>
      <c r="D597" s="1"/>
      <c r="E597" s="1"/>
      <c r="F597" s="18"/>
      <c r="G597" s="18"/>
      <c r="H597" s="18"/>
      <c r="I597" s="1"/>
      <c r="J597" s="1"/>
      <c r="K597" s="18"/>
      <c r="L597" s="49"/>
      <c r="M597" s="47"/>
      <c r="N597" s="49"/>
      <c r="O597" s="49"/>
      <c r="P597" s="49"/>
      <c r="Q597" s="49"/>
      <c r="R597" s="49"/>
      <c r="S597" s="47"/>
      <c r="T597" s="49"/>
      <c r="U597" s="49"/>
      <c r="V597" s="49"/>
      <c r="W597" s="1"/>
      <c r="X597" s="1"/>
      <c r="Y597" s="1"/>
      <c r="Z597" s="1"/>
      <c r="AA597" s="1"/>
      <c r="AB597" s="1"/>
      <c r="AC597" s="1"/>
      <c r="AD597" s="18"/>
      <c r="AE597" s="18"/>
      <c r="AF597" s="18"/>
      <c r="AG597" s="18"/>
      <c r="AH597" s="1"/>
      <c r="AI597" s="1"/>
    </row>
    <row r="598" spans="1:35" ht="20" customHeight="1" x14ac:dyDescent="0.15">
      <c r="A598" s="1"/>
      <c r="B598" s="1"/>
      <c r="C598" s="46"/>
      <c r="D598" s="1"/>
      <c r="E598" s="1"/>
      <c r="F598" s="18"/>
      <c r="G598" s="18"/>
      <c r="H598" s="18"/>
      <c r="I598" s="1"/>
      <c r="J598" s="1"/>
      <c r="K598" s="18"/>
      <c r="L598" s="49"/>
      <c r="M598" s="47"/>
      <c r="N598" s="49"/>
      <c r="O598" s="49"/>
      <c r="P598" s="49"/>
      <c r="Q598" s="49"/>
      <c r="R598" s="49"/>
      <c r="S598" s="47"/>
      <c r="T598" s="49"/>
      <c r="U598" s="49"/>
      <c r="V598" s="49"/>
      <c r="W598" s="1"/>
      <c r="X598" s="1"/>
      <c r="Y598" s="1"/>
      <c r="Z598" s="1"/>
      <c r="AA598" s="1"/>
      <c r="AB598" s="1"/>
      <c r="AC598" s="1"/>
      <c r="AD598" s="18"/>
      <c r="AE598" s="18"/>
      <c r="AF598" s="18"/>
      <c r="AG598" s="18"/>
      <c r="AH598" s="1"/>
      <c r="AI598" s="1"/>
    </row>
    <row r="599" spans="1:35" ht="20" customHeight="1" x14ac:dyDescent="0.15">
      <c r="A599" s="1"/>
      <c r="B599" s="1"/>
      <c r="C599" s="46"/>
      <c r="D599" s="1"/>
      <c r="E599" s="1"/>
      <c r="F599" s="18"/>
      <c r="G599" s="18"/>
      <c r="H599" s="18"/>
      <c r="I599" s="1"/>
      <c r="J599" s="1"/>
      <c r="K599" s="18"/>
      <c r="L599" s="49"/>
      <c r="M599" s="47"/>
      <c r="N599" s="49"/>
      <c r="O599" s="49"/>
      <c r="P599" s="49"/>
      <c r="Q599" s="49"/>
      <c r="R599" s="49"/>
      <c r="S599" s="47"/>
      <c r="T599" s="49"/>
      <c r="U599" s="49"/>
      <c r="V599" s="49"/>
      <c r="W599" s="1"/>
      <c r="X599" s="1"/>
      <c r="Y599" s="1"/>
      <c r="Z599" s="1"/>
      <c r="AA599" s="1"/>
      <c r="AB599" s="1"/>
      <c r="AC599" s="1"/>
      <c r="AD599" s="18"/>
      <c r="AE599" s="18"/>
      <c r="AF599" s="18"/>
      <c r="AG599" s="18"/>
      <c r="AH599" s="1"/>
      <c r="AI599" s="1"/>
    </row>
    <row r="600" spans="1:35" ht="20" customHeight="1" x14ac:dyDescent="0.15">
      <c r="A600" s="1"/>
      <c r="B600" s="1"/>
      <c r="C600" s="46"/>
      <c r="D600" s="1"/>
      <c r="E600" s="1"/>
      <c r="F600" s="18"/>
      <c r="G600" s="18"/>
      <c r="H600" s="18"/>
      <c r="I600" s="1"/>
      <c r="J600" s="1"/>
      <c r="K600" s="18"/>
      <c r="L600" s="49"/>
      <c r="M600" s="47"/>
      <c r="N600" s="49"/>
      <c r="O600" s="49"/>
      <c r="P600" s="49"/>
      <c r="Q600" s="49"/>
      <c r="R600" s="49"/>
      <c r="S600" s="47"/>
      <c r="T600" s="49"/>
      <c r="U600" s="49"/>
      <c r="V600" s="49"/>
      <c r="W600" s="1"/>
      <c r="X600" s="1"/>
      <c r="Y600" s="1"/>
      <c r="Z600" s="1"/>
      <c r="AA600" s="1"/>
      <c r="AB600" s="1"/>
      <c r="AC600" s="1"/>
      <c r="AD600" s="18"/>
      <c r="AE600" s="18"/>
      <c r="AF600" s="18"/>
      <c r="AG600" s="18"/>
      <c r="AH600" s="1"/>
      <c r="AI600" s="1"/>
    </row>
    <row r="601" spans="1:35" ht="20" customHeight="1" x14ac:dyDescent="0.15">
      <c r="A601" s="1"/>
      <c r="B601" s="1"/>
      <c r="C601" s="46"/>
      <c r="D601" s="1"/>
      <c r="E601" s="1"/>
      <c r="F601" s="18"/>
      <c r="G601" s="18"/>
      <c r="H601" s="18"/>
      <c r="I601" s="1"/>
      <c r="J601" s="1"/>
      <c r="K601" s="18"/>
      <c r="L601" s="49"/>
      <c r="M601" s="47"/>
      <c r="N601" s="49"/>
      <c r="O601" s="49"/>
      <c r="P601" s="49"/>
      <c r="Q601" s="49"/>
      <c r="R601" s="49"/>
      <c r="S601" s="47"/>
      <c r="T601" s="49"/>
      <c r="U601" s="49"/>
      <c r="V601" s="49"/>
      <c r="W601" s="1"/>
      <c r="X601" s="1"/>
      <c r="Y601" s="1"/>
      <c r="Z601" s="1"/>
      <c r="AA601" s="1"/>
      <c r="AB601" s="1"/>
      <c r="AC601" s="1"/>
      <c r="AD601" s="18"/>
      <c r="AE601" s="18"/>
      <c r="AF601" s="18"/>
      <c r="AG601" s="18"/>
      <c r="AH601" s="1"/>
      <c r="AI601" s="1"/>
    </row>
    <row r="602" spans="1:35" ht="20" customHeight="1" x14ac:dyDescent="0.15">
      <c r="A602" s="1"/>
      <c r="B602" s="1"/>
      <c r="C602" s="46"/>
      <c r="D602" s="1"/>
      <c r="E602" s="1"/>
      <c r="F602" s="18"/>
      <c r="G602" s="18"/>
      <c r="H602" s="18"/>
      <c r="I602" s="1"/>
      <c r="J602" s="1"/>
      <c r="K602" s="18"/>
      <c r="L602" s="49"/>
      <c r="M602" s="47"/>
      <c r="N602" s="49"/>
      <c r="O602" s="49"/>
      <c r="P602" s="49"/>
      <c r="Q602" s="49"/>
      <c r="R602" s="49"/>
      <c r="S602" s="47"/>
      <c r="T602" s="49"/>
      <c r="U602" s="49"/>
      <c r="V602" s="49"/>
      <c r="W602" s="1"/>
      <c r="X602" s="1"/>
      <c r="Y602" s="1"/>
      <c r="Z602" s="1"/>
      <c r="AA602" s="1"/>
      <c r="AB602" s="1"/>
      <c r="AC602" s="1"/>
      <c r="AD602" s="18"/>
      <c r="AE602" s="18"/>
      <c r="AF602" s="18"/>
      <c r="AG602" s="18"/>
      <c r="AH602" s="1"/>
      <c r="AI602" s="1"/>
    </row>
    <row r="603" spans="1:35" ht="20" customHeight="1" x14ac:dyDescent="0.15">
      <c r="A603" s="1"/>
      <c r="B603" s="1"/>
      <c r="C603" s="46"/>
      <c r="D603" s="1"/>
      <c r="E603" s="1"/>
      <c r="F603" s="18"/>
      <c r="G603" s="18"/>
      <c r="H603" s="18"/>
      <c r="I603" s="1"/>
      <c r="J603" s="1"/>
      <c r="K603" s="18"/>
      <c r="L603" s="49"/>
      <c r="M603" s="47"/>
      <c r="N603" s="49"/>
      <c r="O603" s="49"/>
      <c r="P603" s="49"/>
      <c r="Q603" s="49"/>
      <c r="R603" s="49"/>
      <c r="S603" s="47"/>
      <c r="T603" s="49"/>
      <c r="U603" s="49"/>
      <c r="V603" s="49"/>
      <c r="W603" s="1"/>
      <c r="X603" s="1"/>
      <c r="Y603" s="1"/>
      <c r="Z603" s="1"/>
      <c r="AA603" s="1"/>
      <c r="AB603" s="1"/>
      <c r="AC603" s="1"/>
      <c r="AD603" s="18"/>
      <c r="AE603" s="18"/>
      <c r="AF603" s="18"/>
      <c r="AG603" s="18"/>
      <c r="AH603" s="1"/>
      <c r="AI603" s="1"/>
    </row>
    <row r="604" spans="1:35" ht="20" customHeight="1" x14ac:dyDescent="0.15">
      <c r="A604" s="1"/>
      <c r="B604" s="1"/>
      <c r="C604" s="46"/>
      <c r="D604" s="1"/>
      <c r="E604" s="1"/>
      <c r="F604" s="18"/>
      <c r="G604" s="18"/>
      <c r="H604" s="18"/>
      <c r="I604" s="1"/>
      <c r="J604" s="1"/>
      <c r="K604" s="18"/>
      <c r="L604" s="49"/>
      <c r="M604" s="47"/>
      <c r="N604" s="49"/>
      <c r="O604" s="49"/>
      <c r="P604" s="49"/>
      <c r="Q604" s="49"/>
      <c r="R604" s="49"/>
      <c r="S604" s="47"/>
      <c r="T604" s="49"/>
      <c r="U604" s="49"/>
      <c r="V604" s="49"/>
      <c r="W604" s="1"/>
      <c r="X604" s="1"/>
      <c r="Y604" s="1"/>
      <c r="Z604" s="1"/>
      <c r="AA604" s="1"/>
      <c r="AB604" s="1"/>
      <c r="AC604" s="1"/>
      <c r="AD604" s="18"/>
      <c r="AE604" s="18"/>
      <c r="AF604" s="18"/>
      <c r="AG604" s="18"/>
      <c r="AH604" s="1"/>
      <c r="AI604" s="1"/>
    </row>
    <row r="605" spans="1:35" ht="20" customHeight="1" x14ac:dyDescent="0.15">
      <c r="A605" s="1"/>
      <c r="B605" s="1"/>
      <c r="C605" s="46"/>
      <c r="D605" s="1"/>
      <c r="E605" s="1"/>
      <c r="F605" s="18"/>
      <c r="G605" s="18"/>
      <c r="H605" s="18"/>
      <c r="I605" s="1"/>
      <c r="J605" s="1"/>
      <c r="K605" s="18"/>
      <c r="L605" s="49"/>
      <c r="M605" s="47"/>
      <c r="N605" s="49"/>
      <c r="O605" s="49"/>
      <c r="P605" s="49"/>
      <c r="Q605" s="49"/>
      <c r="R605" s="49"/>
      <c r="S605" s="47"/>
      <c r="T605" s="49"/>
      <c r="U605" s="49"/>
      <c r="V605" s="49"/>
      <c r="W605" s="1"/>
      <c r="X605" s="1"/>
      <c r="Y605" s="1"/>
      <c r="Z605" s="1"/>
      <c r="AA605" s="1"/>
      <c r="AB605" s="1"/>
      <c r="AC605" s="1"/>
      <c r="AD605" s="18"/>
      <c r="AE605" s="18"/>
      <c r="AF605" s="18"/>
      <c r="AG605" s="18"/>
      <c r="AH605" s="1"/>
      <c r="AI605" s="1"/>
    </row>
    <row r="606" spans="1:35" ht="20" customHeight="1" x14ac:dyDescent="0.15">
      <c r="A606" s="1"/>
      <c r="B606" s="1"/>
      <c r="C606" s="46"/>
      <c r="D606" s="1"/>
      <c r="E606" s="1"/>
      <c r="F606" s="18"/>
      <c r="G606" s="18"/>
      <c r="H606" s="18"/>
      <c r="I606" s="1"/>
      <c r="J606" s="1"/>
      <c r="K606" s="18"/>
      <c r="L606" s="49"/>
      <c r="M606" s="47"/>
      <c r="N606" s="49"/>
      <c r="O606" s="49"/>
      <c r="P606" s="49"/>
      <c r="Q606" s="49"/>
      <c r="R606" s="49"/>
      <c r="S606" s="47"/>
      <c r="T606" s="49"/>
      <c r="U606" s="49"/>
      <c r="V606" s="49"/>
      <c r="W606" s="1"/>
      <c r="X606" s="1"/>
      <c r="Y606" s="1"/>
      <c r="Z606" s="1"/>
      <c r="AA606" s="1"/>
      <c r="AB606" s="1"/>
      <c r="AC606" s="1"/>
      <c r="AD606" s="18"/>
      <c r="AE606" s="18"/>
      <c r="AF606" s="18"/>
      <c r="AG606" s="18"/>
      <c r="AH606" s="1"/>
      <c r="AI606" s="1"/>
    </row>
    <row r="607" spans="1:35" ht="20" customHeight="1" x14ac:dyDescent="0.15">
      <c r="A607" s="1"/>
      <c r="B607" s="1"/>
      <c r="C607" s="46"/>
      <c r="D607" s="1"/>
      <c r="E607" s="1"/>
      <c r="F607" s="18"/>
      <c r="G607" s="18"/>
      <c r="H607" s="18"/>
      <c r="I607" s="1"/>
      <c r="J607" s="1"/>
      <c r="K607" s="18"/>
      <c r="L607" s="49"/>
      <c r="M607" s="47"/>
      <c r="N607" s="49"/>
      <c r="O607" s="49"/>
      <c r="P607" s="49"/>
      <c r="Q607" s="49"/>
      <c r="R607" s="49"/>
      <c r="S607" s="47"/>
      <c r="T607" s="49"/>
      <c r="U607" s="49"/>
      <c r="V607" s="49"/>
      <c r="W607" s="1"/>
      <c r="X607" s="1"/>
      <c r="Y607" s="1"/>
      <c r="Z607" s="1"/>
      <c r="AA607" s="1"/>
      <c r="AB607" s="1"/>
      <c r="AC607" s="1"/>
      <c r="AD607" s="18"/>
      <c r="AE607" s="18"/>
      <c r="AF607" s="18"/>
      <c r="AG607" s="18"/>
      <c r="AH607" s="1"/>
      <c r="AI607" s="1"/>
    </row>
    <row r="608" spans="1:35" ht="20" customHeight="1" x14ac:dyDescent="0.15">
      <c r="A608" s="1"/>
      <c r="B608" s="1"/>
      <c r="C608" s="46"/>
      <c r="D608" s="1"/>
      <c r="E608" s="1"/>
      <c r="F608" s="18"/>
      <c r="G608" s="18"/>
      <c r="H608" s="18"/>
      <c r="I608" s="1"/>
      <c r="J608" s="1"/>
      <c r="K608" s="18"/>
      <c r="L608" s="49"/>
      <c r="M608" s="47"/>
      <c r="N608" s="49"/>
      <c r="O608" s="49"/>
      <c r="P608" s="49"/>
      <c r="Q608" s="49"/>
      <c r="R608" s="49"/>
      <c r="S608" s="47"/>
      <c r="T608" s="49"/>
      <c r="U608" s="49"/>
      <c r="V608" s="49"/>
      <c r="W608" s="1"/>
      <c r="X608" s="1"/>
      <c r="Y608" s="1"/>
      <c r="Z608" s="1"/>
      <c r="AA608" s="1"/>
      <c r="AB608" s="1"/>
      <c r="AC608" s="1"/>
      <c r="AD608" s="18"/>
      <c r="AE608" s="18"/>
      <c r="AF608" s="18"/>
      <c r="AG608" s="18"/>
      <c r="AH608" s="1"/>
      <c r="AI608" s="1"/>
    </row>
    <row r="609" spans="1:35" ht="20" customHeight="1" x14ac:dyDescent="0.15">
      <c r="A609" s="1"/>
      <c r="B609" s="1"/>
      <c r="C609" s="46"/>
      <c r="D609" s="1"/>
      <c r="E609" s="1"/>
      <c r="F609" s="18"/>
      <c r="G609" s="18"/>
      <c r="H609" s="18"/>
      <c r="I609" s="1"/>
      <c r="J609" s="1"/>
      <c r="K609" s="18"/>
      <c r="L609" s="49"/>
      <c r="M609" s="47"/>
      <c r="N609" s="49"/>
      <c r="O609" s="49"/>
      <c r="P609" s="49"/>
      <c r="Q609" s="49"/>
      <c r="R609" s="49"/>
      <c r="S609" s="47"/>
      <c r="T609" s="49"/>
      <c r="U609" s="49"/>
      <c r="V609" s="49"/>
      <c r="W609" s="1"/>
      <c r="X609" s="1"/>
      <c r="Y609" s="1"/>
      <c r="Z609" s="1"/>
      <c r="AA609" s="1"/>
      <c r="AB609" s="1"/>
      <c r="AC609" s="1"/>
      <c r="AD609" s="18"/>
      <c r="AE609" s="18"/>
      <c r="AF609" s="18"/>
      <c r="AG609" s="18"/>
      <c r="AH609" s="1"/>
      <c r="AI609" s="1"/>
    </row>
    <row r="610" spans="1:35" ht="20" customHeight="1" x14ac:dyDescent="0.15">
      <c r="A610" s="1"/>
      <c r="B610" s="1"/>
      <c r="C610" s="46"/>
      <c r="D610" s="1"/>
      <c r="E610" s="1"/>
      <c r="F610" s="18"/>
      <c r="G610" s="18"/>
      <c r="H610" s="18"/>
      <c r="I610" s="1"/>
      <c r="J610" s="1"/>
      <c r="K610" s="18"/>
      <c r="L610" s="49"/>
      <c r="M610" s="47"/>
      <c r="N610" s="49"/>
      <c r="O610" s="49"/>
      <c r="P610" s="49"/>
      <c r="Q610" s="49"/>
      <c r="R610" s="49"/>
      <c r="S610" s="47"/>
      <c r="T610" s="49"/>
      <c r="U610" s="49"/>
      <c r="V610" s="49"/>
      <c r="W610" s="1"/>
      <c r="X610" s="1"/>
      <c r="Y610" s="1"/>
      <c r="Z610" s="1"/>
      <c r="AA610" s="1"/>
      <c r="AB610" s="1"/>
      <c r="AC610" s="1"/>
      <c r="AD610" s="18"/>
      <c r="AE610" s="18"/>
      <c r="AF610" s="18"/>
      <c r="AG610" s="18"/>
      <c r="AH610" s="1"/>
      <c r="AI610" s="1"/>
    </row>
    <row r="611" spans="1:35" ht="20" customHeight="1" x14ac:dyDescent="0.15">
      <c r="A611" s="1"/>
      <c r="B611" s="1"/>
      <c r="C611" s="46"/>
      <c r="D611" s="1"/>
      <c r="E611" s="1"/>
      <c r="F611" s="18"/>
      <c r="G611" s="18"/>
      <c r="H611" s="18"/>
      <c r="I611" s="1"/>
      <c r="J611" s="1"/>
      <c r="K611" s="18"/>
      <c r="L611" s="49"/>
      <c r="M611" s="47"/>
      <c r="N611" s="49"/>
      <c r="O611" s="49"/>
      <c r="P611" s="49"/>
      <c r="Q611" s="49"/>
      <c r="R611" s="49"/>
      <c r="S611" s="47"/>
      <c r="T611" s="49"/>
      <c r="U611" s="49"/>
      <c r="V611" s="49"/>
      <c r="W611" s="1"/>
      <c r="X611" s="1"/>
      <c r="Y611" s="1"/>
      <c r="Z611" s="1"/>
      <c r="AA611" s="1"/>
      <c r="AB611" s="1"/>
      <c r="AC611" s="1"/>
      <c r="AD611" s="18"/>
      <c r="AE611" s="18"/>
      <c r="AF611" s="18"/>
      <c r="AG611" s="18"/>
      <c r="AH611" s="1"/>
      <c r="AI611" s="1"/>
    </row>
    <row r="612" spans="1:35" ht="20" customHeight="1" x14ac:dyDescent="0.15">
      <c r="A612" s="1"/>
      <c r="B612" s="1"/>
      <c r="C612" s="46"/>
      <c r="D612" s="1"/>
      <c r="E612" s="1"/>
      <c r="F612" s="18"/>
      <c r="G612" s="18"/>
      <c r="H612" s="18"/>
      <c r="I612" s="1"/>
      <c r="J612" s="1"/>
      <c r="K612" s="18"/>
      <c r="L612" s="49"/>
      <c r="M612" s="47"/>
      <c r="N612" s="49"/>
      <c r="O612" s="49"/>
      <c r="P612" s="49"/>
      <c r="Q612" s="49"/>
      <c r="R612" s="49"/>
      <c r="S612" s="47"/>
      <c r="T612" s="49"/>
      <c r="U612" s="49"/>
      <c r="V612" s="49"/>
      <c r="W612" s="1"/>
      <c r="X612" s="1"/>
      <c r="Y612" s="1"/>
      <c r="Z612" s="1"/>
      <c r="AA612" s="1"/>
      <c r="AB612" s="1"/>
      <c r="AC612" s="1"/>
      <c r="AD612" s="18"/>
      <c r="AE612" s="18"/>
      <c r="AF612" s="18"/>
      <c r="AG612" s="18"/>
      <c r="AH612" s="1"/>
      <c r="AI612" s="1"/>
    </row>
    <row r="613" spans="1:35" ht="20" customHeight="1" x14ac:dyDescent="0.15">
      <c r="A613" s="1"/>
      <c r="B613" s="1"/>
      <c r="C613" s="46"/>
      <c r="D613" s="1"/>
      <c r="E613" s="1"/>
      <c r="F613" s="18"/>
      <c r="G613" s="18"/>
      <c r="H613" s="18"/>
      <c r="I613" s="1"/>
      <c r="J613" s="1"/>
      <c r="K613" s="18"/>
      <c r="L613" s="49"/>
      <c r="M613" s="47"/>
      <c r="N613" s="49"/>
      <c r="O613" s="49"/>
      <c r="P613" s="49"/>
      <c r="Q613" s="49"/>
      <c r="R613" s="49"/>
      <c r="S613" s="47"/>
      <c r="T613" s="49"/>
      <c r="U613" s="49"/>
      <c r="V613" s="49"/>
      <c r="W613" s="1"/>
      <c r="X613" s="1"/>
      <c r="Y613" s="1"/>
      <c r="Z613" s="1"/>
      <c r="AA613" s="1"/>
      <c r="AB613" s="1"/>
      <c r="AC613" s="1"/>
      <c r="AD613" s="18"/>
      <c r="AE613" s="18"/>
      <c r="AF613" s="18"/>
      <c r="AG613" s="18"/>
      <c r="AH613" s="1"/>
      <c r="AI613" s="1"/>
    </row>
    <row r="614" spans="1:35" ht="20" customHeight="1" x14ac:dyDescent="0.15">
      <c r="A614" s="1"/>
      <c r="B614" s="1"/>
      <c r="C614" s="46"/>
      <c r="D614" s="1"/>
      <c r="E614" s="1"/>
      <c r="F614" s="18"/>
      <c r="G614" s="18"/>
      <c r="H614" s="18"/>
      <c r="I614" s="1"/>
      <c r="J614" s="1"/>
      <c r="K614" s="18"/>
      <c r="L614" s="49"/>
      <c r="M614" s="47"/>
      <c r="N614" s="49"/>
      <c r="O614" s="49"/>
      <c r="P614" s="49"/>
      <c r="Q614" s="49"/>
      <c r="R614" s="49"/>
      <c r="S614" s="47"/>
      <c r="T614" s="49"/>
      <c r="U614" s="49"/>
      <c r="V614" s="49"/>
      <c r="W614" s="1"/>
      <c r="X614" s="1"/>
      <c r="Y614" s="1"/>
      <c r="Z614" s="1"/>
      <c r="AA614" s="1"/>
      <c r="AB614" s="1"/>
      <c r="AC614" s="1"/>
      <c r="AD614" s="18"/>
      <c r="AE614" s="18"/>
      <c r="AF614" s="18"/>
      <c r="AG614" s="18"/>
      <c r="AH614" s="1"/>
      <c r="AI614" s="1"/>
    </row>
    <row r="615" spans="1:35" ht="20" customHeight="1" x14ac:dyDescent="0.15">
      <c r="A615" s="1"/>
      <c r="B615" s="1"/>
      <c r="C615" s="46"/>
      <c r="D615" s="1"/>
      <c r="E615" s="1"/>
      <c r="F615" s="18"/>
      <c r="G615" s="18"/>
      <c r="H615" s="18"/>
      <c r="I615" s="1"/>
      <c r="J615" s="1"/>
      <c r="K615" s="18"/>
      <c r="L615" s="49"/>
      <c r="M615" s="47"/>
      <c r="N615" s="49"/>
      <c r="O615" s="49"/>
      <c r="P615" s="49"/>
      <c r="Q615" s="49"/>
      <c r="R615" s="49"/>
      <c r="S615" s="47"/>
      <c r="T615" s="49"/>
      <c r="U615" s="49"/>
      <c r="V615" s="49"/>
      <c r="W615" s="1"/>
      <c r="X615" s="1"/>
      <c r="Y615" s="1"/>
      <c r="Z615" s="1"/>
      <c r="AA615" s="1"/>
      <c r="AB615" s="1"/>
      <c r="AC615" s="1"/>
      <c r="AD615" s="18"/>
      <c r="AE615" s="18"/>
      <c r="AF615" s="18"/>
      <c r="AG615" s="18"/>
      <c r="AH615" s="1"/>
      <c r="AI615" s="1"/>
    </row>
    <row r="616" spans="1:35" ht="20" customHeight="1" x14ac:dyDescent="0.15">
      <c r="A616" s="1"/>
      <c r="B616" s="1"/>
      <c r="C616" s="46"/>
      <c r="D616" s="1"/>
      <c r="E616" s="1"/>
      <c r="F616" s="18"/>
      <c r="G616" s="18"/>
      <c r="H616" s="18"/>
      <c r="I616" s="1"/>
      <c r="J616" s="1"/>
      <c r="K616" s="18"/>
      <c r="L616" s="49"/>
      <c r="M616" s="47"/>
      <c r="N616" s="49"/>
      <c r="O616" s="49"/>
      <c r="P616" s="49"/>
      <c r="Q616" s="49"/>
      <c r="R616" s="49"/>
      <c r="S616" s="47"/>
      <c r="T616" s="49"/>
      <c r="U616" s="49"/>
      <c r="V616" s="49"/>
      <c r="W616" s="1"/>
      <c r="X616" s="1"/>
      <c r="Y616" s="1"/>
      <c r="Z616" s="1"/>
      <c r="AA616" s="1"/>
      <c r="AB616" s="1"/>
      <c r="AC616" s="1"/>
      <c r="AD616" s="18"/>
      <c r="AE616" s="18"/>
      <c r="AF616" s="18"/>
      <c r="AG616" s="18"/>
      <c r="AH616" s="1"/>
      <c r="AI616" s="1"/>
    </row>
    <row r="617" spans="1:35" ht="20" customHeight="1" x14ac:dyDescent="0.15">
      <c r="A617" s="1"/>
      <c r="B617" s="1"/>
      <c r="C617" s="46"/>
      <c r="D617" s="1"/>
      <c r="E617" s="1"/>
      <c r="F617" s="18"/>
      <c r="G617" s="18"/>
      <c r="H617" s="18"/>
      <c r="I617" s="1"/>
      <c r="J617" s="1"/>
      <c r="K617" s="18"/>
      <c r="L617" s="49"/>
      <c r="M617" s="47"/>
      <c r="N617" s="49"/>
      <c r="O617" s="49"/>
      <c r="P617" s="49"/>
      <c r="Q617" s="49"/>
      <c r="R617" s="49"/>
      <c r="S617" s="47"/>
      <c r="T617" s="49"/>
      <c r="U617" s="49"/>
      <c r="V617" s="49"/>
      <c r="W617" s="1"/>
      <c r="X617" s="1"/>
      <c r="Y617" s="1"/>
      <c r="Z617" s="1"/>
      <c r="AA617" s="1"/>
      <c r="AB617" s="1"/>
      <c r="AC617" s="1"/>
      <c r="AD617" s="18"/>
      <c r="AE617" s="18"/>
      <c r="AF617" s="18"/>
      <c r="AG617" s="18"/>
      <c r="AH617" s="1"/>
      <c r="AI617" s="1"/>
    </row>
    <row r="618" spans="1:35" ht="20" customHeight="1" x14ac:dyDescent="0.15">
      <c r="A618" s="1"/>
      <c r="B618" s="1"/>
      <c r="C618" s="46"/>
      <c r="D618" s="1"/>
      <c r="E618" s="1"/>
      <c r="F618" s="18"/>
      <c r="G618" s="18"/>
      <c r="H618" s="18"/>
      <c r="I618" s="1"/>
      <c r="J618" s="1"/>
      <c r="K618" s="18"/>
      <c r="L618" s="49"/>
      <c r="M618" s="47"/>
      <c r="N618" s="49"/>
      <c r="O618" s="49"/>
      <c r="P618" s="49"/>
      <c r="Q618" s="49"/>
      <c r="R618" s="49"/>
      <c r="S618" s="47"/>
      <c r="T618" s="49"/>
      <c r="U618" s="49"/>
      <c r="V618" s="49"/>
      <c r="W618" s="1"/>
      <c r="X618" s="1"/>
      <c r="Y618" s="1"/>
      <c r="Z618" s="1"/>
      <c r="AA618" s="1"/>
      <c r="AB618" s="1"/>
      <c r="AC618" s="1"/>
      <c r="AD618" s="18"/>
      <c r="AE618" s="18"/>
      <c r="AF618" s="18"/>
      <c r="AG618" s="18"/>
      <c r="AH618" s="1"/>
      <c r="AI618" s="1"/>
    </row>
    <row r="619" spans="1:35" ht="20" customHeight="1" x14ac:dyDescent="0.15">
      <c r="A619" s="1"/>
      <c r="B619" s="1"/>
      <c r="C619" s="46"/>
      <c r="D619" s="1"/>
      <c r="E619" s="1"/>
      <c r="F619" s="18"/>
      <c r="G619" s="18"/>
      <c r="H619" s="18"/>
      <c r="I619" s="1"/>
      <c r="J619" s="1"/>
      <c r="K619" s="18"/>
      <c r="L619" s="49"/>
      <c r="M619" s="47"/>
      <c r="N619" s="49"/>
      <c r="O619" s="49"/>
      <c r="P619" s="49"/>
      <c r="Q619" s="49"/>
      <c r="R619" s="49"/>
      <c r="S619" s="47"/>
      <c r="T619" s="49"/>
      <c r="U619" s="49"/>
      <c r="V619" s="49"/>
      <c r="W619" s="1"/>
      <c r="X619" s="1"/>
      <c r="Y619" s="1"/>
      <c r="Z619" s="1"/>
      <c r="AA619" s="1"/>
      <c r="AB619" s="1"/>
      <c r="AC619" s="1"/>
      <c r="AD619" s="18"/>
      <c r="AE619" s="18"/>
      <c r="AF619" s="18"/>
      <c r="AG619" s="18"/>
      <c r="AH619" s="1"/>
      <c r="AI619" s="1"/>
    </row>
    <row r="620" spans="1:35" ht="20" customHeight="1" x14ac:dyDescent="0.15">
      <c r="A620" s="1"/>
      <c r="B620" s="1"/>
      <c r="C620" s="46"/>
      <c r="D620" s="1"/>
      <c r="E620" s="1"/>
      <c r="F620" s="18"/>
      <c r="G620" s="18"/>
      <c r="H620" s="18"/>
      <c r="I620" s="1"/>
      <c r="J620" s="1"/>
      <c r="K620" s="18"/>
      <c r="L620" s="49"/>
      <c r="M620" s="47"/>
      <c r="N620" s="49"/>
      <c r="O620" s="49"/>
      <c r="P620" s="49"/>
      <c r="Q620" s="49"/>
      <c r="R620" s="49"/>
      <c r="S620" s="47"/>
      <c r="T620" s="49"/>
      <c r="U620" s="49"/>
      <c r="V620" s="49"/>
      <c r="W620" s="1"/>
      <c r="X620" s="1"/>
      <c r="Y620" s="1"/>
      <c r="Z620" s="1"/>
      <c r="AA620" s="1"/>
      <c r="AB620" s="1"/>
      <c r="AC620" s="1"/>
      <c r="AD620" s="18"/>
      <c r="AE620" s="18"/>
      <c r="AF620" s="18"/>
      <c r="AG620" s="18"/>
      <c r="AH620" s="1"/>
      <c r="AI620" s="1"/>
    </row>
    <row r="621" spans="1:35" ht="20" customHeight="1" x14ac:dyDescent="0.15">
      <c r="A621" s="1"/>
      <c r="B621" s="1"/>
      <c r="C621" s="46"/>
      <c r="D621" s="1"/>
      <c r="E621" s="1"/>
      <c r="F621" s="18"/>
      <c r="G621" s="18"/>
      <c r="H621" s="18"/>
      <c r="I621" s="1"/>
      <c r="J621" s="1"/>
      <c r="K621" s="18"/>
      <c r="L621" s="49"/>
      <c r="M621" s="47"/>
      <c r="N621" s="49"/>
      <c r="O621" s="49"/>
      <c r="P621" s="49"/>
      <c r="Q621" s="49"/>
      <c r="R621" s="49"/>
      <c r="S621" s="47"/>
      <c r="T621" s="49"/>
      <c r="U621" s="49"/>
      <c r="V621" s="49"/>
      <c r="W621" s="1"/>
      <c r="X621" s="1"/>
      <c r="Y621" s="1"/>
      <c r="Z621" s="1"/>
      <c r="AA621" s="1"/>
      <c r="AB621" s="1"/>
      <c r="AC621" s="1"/>
      <c r="AD621" s="18"/>
      <c r="AE621" s="18"/>
      <c r="AF621" s="18"/>
      <c r="AG621" s="18"/>
      <c r="AH621" s="1"/>
      <c r="AI621" s="1"/>
    </row>
    <row r="622" spans="1:35" ht="20" customHeight="1" x14ac:dyDescent="0.15">
      <c r="A622" s="1"/>
      <c r="B622" s="1"/>
      <c r="C622" s="46"/>
      <c r="D622" s="1"/>
      <c r="E622" s="1"/>
      <c r="F622" s="18"/>
      <c r="G622" s="18"/>
      <c r="H622" s="18"/>
      <c r="I622" s="1"/>
      <c r="J622" s="1"/>
      <c r="K622" s="18"/>
      <c r="L622" s="49"/>
      <c r="M622" s="47"/>
      <c r="N622" s="49"/>
      <c r="O622" s="49"/>
      <c r="P622" s="49"/>
      <c r="Q622" s="49"/>
      <c r="R622" s="49"/>
      <c r="S622" s="47"/>
      <c r="T622" s="49"/>
      <c r="U622" s="49"/>
      <c r="V622" s="49"/>
      <c r="W622" s="1"/>
      <c r="X622" s="1"/>
      <c r="Y622" s="1"/>
      <c r="Z622" s="1"/>
      <c r="AA622" s="1"/>
      <c r="AB622" s="1"/>
      <c r="AC622" s="1"/>
      <c r="AD622" s="18"/>
      <c r="AE622" s="18"/>
      <c r="AF622" s="18"/>
      <c r="AG622" s="18"/>
      <c r="AH622" s="1"/>
      <c r="AI622" s="1"/>
    </row>
    <row r="623" spans="1:35" ht="20" customHeight="1" x14ac:dyDescent="0.15">
      <c r="A623" s="1"/>
      <c r="B623" s="1"/>
      <c r="C623" s="46"/>
      <c r="D623" s="1"/>
      <c r="E623" s="1"/>
      <c r="F623" s="18"/>
      <c r="G623" s="18"/>
      <c r="H623" s="18"/>
      <c r="I623" s="1"/>
      <c r="J623" s="1"/>
      <c r="K623" s="18"/>
      <c r="L623" s="49"/>
      <c r="M623" s="47"/>
      <c r="N623" s="49"/>
      <c r="O623" s="49"/>
      <c r="P623" s="49"/>
      <c r="Q623" s="49"/>
      <c r="R623" s="49"/>
      <c r="S623" s="47"/>
      <c r="T623" s="49"/>
      <c r="U623" s="49"/>
      <c r="V623" s="49"/>
      <c r="W623" s="1"/>
      <c r="X623" s="1"/>
      <c r="Y623" s="1"/>
      <c r="Z623" s="1"/>
      <c r="AA623" s="1"/>
      <c r="AB623" s="1"/>
      <c r="AC623" s="1"/>
      <c r="AD623" s="18"/>
      <c r="AE623" s="18"/>
      <c r="AF623" s="18"/>
      <c r="AG623" s="18"/>
      <c r="AH623" s="1"/>
      <c r="AI623" s="1"/>
    </row>
    <row r="624" spans="1:35" ht="20" customHeight="1" x14ac:dyDescent="0.15">
      <c r="A624" s="1"/>
      <c r="B624" s="1"/>
      <c r="C624" s="46"/>
      <c r="D624" s="1"/>
      <c r="E624" s="1"/>
      <c r="F624" s="18"/>
      <c r="G624" s="18"/>
      <c r="H624" s="18"/>
      <c r="I624" s="1"/>
      <c r="J624" s="1"/>
      <c r="K624" s="18"/>
      <c r="L624" s="49"/>
      <c r="M624" s="47"/>
      <c r="N624" s="49"/>
      <c r="O624" s="49"/>
      <c r="P624" s="49"/>
      <c r="Q624" s="49"/>
      <c r="R624" s="49"/>
      <c r="S624" s="47"/>
      <c r="T624" s="49"/>
      <c r="U624" s="49"/>
      <c r="V624" s="49"/>
      <c r="W624" s="1"/>
      <c r="X624" s="1"/>
      <c r="Y624" s="1"/>
      <c r="Z624" s="1"/>
      <c r="AA624" s="1"/>
      <c r="AB624" s="1"/>
      <c r="AC624" s="1"/>
      <c r="AD624" s="18"/>
      <c r="AE624" s="18"/>
      <c r="AF624" s="18"/>
      <c r="AG624" s="18"/>
      <c r="AH624" s="1"/>
      <c r="AI624" s="1"/>
    </row>
    <row r="625" spans="1:35" ht="20" customHeight="1" x14ac:dyDescent="0.15">
      <c r="A625" s="1"/>
      <c r="B625" s="1"/>
      <c r="C625" s="46"/>
      <c r="D625" s="1"/>
      <c r="E625" s="1"/>
      <c r="F625" s="18"/>
      <c r="G625" s="18"/>
      <c r="H625" s="18"/>
      <c r="I625" s="1"/>
      <c r="J625" s="1"/>
      <c r="K625" s="18"/>
      <c r="L625" s="49"/>
      <c r="M625" s="47"/>
      <c r="N625" s="49"/>
      <c r="O625" s="49"/>
      <c r="P625" s="49"/>
      <c r="Q625" s="49"/>
      <c r="R625" s="49"/>
      <c r="S625" s="47"/>
      <c r="T625" s="49"/>
      <c r="U625" s="49"/>
      <c r="V625" s="49"/>
      <c r="W625" s="1"/>
      <c r="X625" s="1"/>
      <c r="Y625" s="1"/>
      <c r="Z625" s="1"/>
      <c r="AA625" s="1"/>
      <c r="AB625" s="1"/>
      <c r="AC625" s="1"/>
      <c r="AD625" s="18"/>
      <c r="AE625" s="18"/>
      <c r="AF625" s="18"/>
      <c r="AG625" s="18"/>
      <c r="AH625" s="1"/>
      <c r="AI625" s="1"/>
    </row>
    <row r="626" spans="1:35" ht="20" customHeight="1" x14ac:dyDescent="0.15">
      <c r="A626" s="1"/>
      <c r="B626" s="1"/>
      <c r="C626" s="46"/>
      <c r="D626" s="1"/>
      <c r="E626" s="1"/>
      <c r="F626" s="18"/>
      <c r="G626" s="18"/>
      <c r="H626" s="18"/>
      <c r="I626" s="1"/>
      <c r="J626" s="1"/>
      <c r="K626" s="18"/>
      <c r="L626" s="49"/>
      <c r="M626" s="47"/>
      <c r="N626" s="49"/>
      <c r="O626" s="49"/>
      <c r="P626" s="49"/>
      <c r="Q626" s="49"/>
      <c r="R626" s="49"/>
      <c r="S626" s="47"/>
      <c r="T626" s="49"/>
      <c r="U626" s="49"/>
      <c r="V626" s="49"/>
      <c r="W626" s="1"/>
      <c r="X626" s="1"/>
      <c r="Y626" s="1"/>
      <c r="Z626" s="1"/>
      <c r="AA626" s="1"/>
      <c r="AB626" s="1"/>
      <c r="AC626" s="1"/>
      <c r="AD626" s="18"/>
      <c r="AE626" s="18"/>
      <c r="AF626" s="18"/>
      <c r="AG626" s="18"/>
      <c r="AH626" s="1"/>
      <c r="AI626" s="1"/>
    </row>
    <row r="627" spans="1:35" ht="20" customHeight="1" x14ac:dyDescent="0.15">
      <c r="A627" s="1"/>
      <c r="B627" s="1"/>
      <c r="C627" s="46"/>
      <c r="D627" s="1"/>
      <c r="E627" s="1"/>
      <c r="F627" s="18"/>
      <c r="G627" s="18"/>
      <c r="H627" s="18"/>
      <c r="I627" s="1"/>
      <c r="J627" s="1"/>
      <c r="K627" s="18"/>
      <c r="L627" s="49"/>
      <c r="M627" s="47"/>
      <c r="N627" s="49"/>
      <c r="O627" s="49"/>
      <c r="P627" s="49"/>
      <c r="Q627" s="49"/>
      <c r="R627" s="49"/>
      <c r="S627" s="47"/>
      <c r="T627" s="49"/>
      <c r="U627" s="49"/>
      <c r="V627" s="49"/>
      <c r="W627" s="1"/>
      <c r="X627" s="1"/>
      <c r="Y627" s="1"/>
      <c r="Z627" s="1"/>
      <c r="AA627" s="1"/>
      <c r="AB627" s="1"/>
      <c r="AC627" s="1"/>
      <c r="AD627" s="18"/>
      <c r="AE627" s="18"/>
      <c r="AF627" s="18"/>
      <c r="AG627" s="18"/>
      <c r="AH627" s="1"/>
      <c r="AI627" s="1"/>
    </row>
    <row r="628" spans="1:35" ht="20" customHeight="1" x14ac:dyDescent="0.15">
      <c r="A628" s="1"/>
      <c r="B628" s="1"/>
      <c r="C628" s="46"/>
      <c r="D628" s="1"/>
      <c r="E628" s="1"/>
      <c r="F628" s="18"/>
      <c r="G628" s="18"/>
      <c r="H628" s="18"/>
      <c r="I628" s="1"/>
      <c r="J628" s="1"/>
      <c r="K628" s="18"/>
      <c r="L628" s="49"/>
      <c r="M628" s="47"/>
      <c r="N628" s="49"/>
      <c r="O628" s="49"/>
      <c r="P628" s="49"/>
      <c r="Q628" s="49"/>
      <c r="R628" s="49"/>
      <c r="S628" s="47"/>
      <c r="T628" s="49"/>
      <c r="U628" s="49"/>
      <c r="V628" s="49"/>
      <c r="W628" s="1"/>
      <c r="X628" s="1"/>
      <c r="Y628" s="1"/>
      <c r="Z628" s="1"/>
      <c r="AA628" s="1"/>
      <c r="AB628" s="1"/>
      <c r="AC628" s="1"/>
      <c r="AD628" s="18"/>
      <c r="AE628" s="18"/>
      <c r="AF628" s="18"/>
      <c r="AG628" s="18"/>
      <c r="AH628" s="1"/>
      <c r="AI628" s="1"/>
    </row>
    <row r="629" spans="1:35" ht="20" customHeight="1" x14ac:dyDescent="0.15">
      <c r="A629" s="1"/>
      <c r="B629" s="1"/>
      <c r="C629" s="46"/>
      <c r="D629" s="1"/>
      <c r="E629" s="1"/>
      <c r="F629" s="18"/>
      <c r="G629" s="18"/>
      <c r="H629" s="18"/>
      <c r="I629" s="1"/>
      <c r="J629" s="1"/>
      <c r="K629" s="18"/>
      <c r="L629" s="49"/>
      <c r="M629" s="47"/>
      <c r="N629" s="49"/>
      <c r="O629" s="49"/>
      <c r="P629" s="49"/>
      <c r="Q629" s="49"/>
      <c r="R629" s="49"/>
      <c r="S629" s="47"/>
      <c r="T629" s="49"/>
      <c r="U629" s="49"/>
      <c r="V629" s="49"/>
      <c r="W629" s="1"/>
      <c r="X629" s="1"/>
      <c r="Y629" s="1"/>
      <c r="Z629" s="1"/>
      <c r="AA629" s="1"/>
      <c r="AB629" s="1"/>
      <c r="AC629" s="1"/>
      <c r="AD629" s="18"/>
      <c r="AE629" s="18"/>
      <c r="AF629" s="18"/>
      <c r="AG629" s="18"/>
      <c r="AH629" s="1"/>
      <c r="AI629" s="1"/>
    </row>
    <row r="630" spans="1:35" ht="20" customHeight="1" x14ac:dyDescent="0.15">
      <c r="A630" s="1"/>
      <c r="B630" s="1"/>
      <c r="C630" s="46"/>
      <c r="D630" s="1"/>
      <c r="E630" s="1"/>
      <c r="F630" s="18"/>
      <c r="G630" s="18"/>
      <c r="H630" s="18"/>
      <c r="I630" s="1"/>
      <c r="J630" s="1"/>
      <c r="K630" s="18"/>
      <c r="L630" s="49"/>
      <c r="M630" s="47"/>
      <c r="N630" s="49"/>
      <c r="O630" s="49"/>
      <c r="P630" s="49"/>
      <c r="Q630" s="49"/>
      <c r="R630" s="49"/>
      <c r="S630" s="47"/>
      <c r="T630" s="49"/>
      <c r="U630" s="49"/>
      <c r="V630" s="49"/>
      <c r="W630" s="1"/>
      <c r="X630" s="1"/>
      <c r="Y630" s="1"/>
      <c r="Z630" s="1"/>
      <c r="AA630" s="1"/>
      <c r="AB630" s="1"/>
      <c r="AC630" s="1"/>
      <c r="AD630" s="18"/>
      <c r="AE630" s="18"/>
      <c r="AF630" s="18"/>
      <c r="AG630" s="18"/>
      <c r="AH630" s="1"/>
      <c r="AI630" s="1"/>
    </row>
    <row r="631" spans="1:35" ht="20" customHeight="1" x14ac:dyDescent="0.15">
      <c r="A631" s="1"/>
      <c r="B631" s="1"/>
      <c r="C631" s="46"/>
      <c r="D631" s="1"/>
      <c r="E631" s="1"/>
      <c r="F631" s="18"/>
      <c r="G631" s="18"/>
      <c r="H631" s="18"/>
      <c r="I631" s="1"/>
      <c r="J631" s="1"/>
      <c r="K631" s="18"/>
      <c r="L631" s="49"/>
      <c r="M631" s="47"/>
      <c r="N631" s="49"/>
      <c r="O631" s="49"/>
      <c r="P631" s="49"/>
      <c r="Q631" s="49"/>
      <c r="R631" s="49"/>
      <c r="S631" s="47"/>
      <c r="T631" s="49"/>
      <c r="U631" s="49"/>
      <c r="V631" s="49"/>
      <c r="W631" s="1"/>
      <c r="X631" s="1"/>
      <c r="Y631" s="1"/>
      <c r="Z631" s="1"/>
      <c r="AA631" s="1"/>
      <c r="AB631" s="1"/>
      <c r="AC631" s="1"/>
      <c r="AD631" s="18"/>
      <c r="AE631" s="18"/>
      <c r="AF631" s="18"/>
      <c r="AG631" s="18"/>
      <c r="AH631" s="1"/>
      <c r="AI631" s="1"/>
    </row>
    <row r="632" spans="1:35" ht="20" customHeight="1" x14ac:dyDescent="0.15">
      <c r="A632" s="1"/>
      <c r="B632" s="1"/>
      <c r="C632" s="46"/>
      <c r="D632" s="1"/>
      <c r="E632" s="1"/>
      <c r="F632" s="18"/>
      <c r="G632" s="18"/>
      <c r="H632" s="18"/>
      <c r="I632" s="1"/>
      <c r="J632" s="1"/>
      <c r="K632" s="18"/>
      <c r="L632" s="49"/>
      <c r="M632" s="47"/>
      <c r="N632" s="49"/>
      <c r="O632" s="49"/>
      <c r="P632" s="49"/>
      <c r="Q632" s="49"/>
      <c r="R632" s="49"/>
      <c r="S632" s="47"/>
      <c r="T632" s="49"/>
      <c r="U632" s="49"/>
      <c r="V632" s="49"/>
      <c r="W632" s="1"/>
      <c r="X632" s="1"/>
      <c r="Y632" s="1"/>
      <c r="Z632" s="1"/>
      <c r="AA632" s="1"/>
      <c r="AB632" s="1"/>
      <c r="AC632" s="1"/>
      <c r="AD632" s="18"/>
      <c r="AE632" s="18"/>
      <c r="AF632" s="18"/>
      <c r="AG632" s="18"/>
      <c r="AH632" s="1"/>
      <c r="AI632" s="1"/>
    </row>
    <row r="633" spans="1:35" ht="20" customHeight="1" x14ac:dyDescent="0.15">
      <c r="A633" s="1"/>
      <c r="B633" s="1"/>
      <c r="C633" s="46"/>
      <c r="D633" s="1"/>
      <c r="E633" s="1"/>
      <c r="F633" s="18"/>
      <c r="G633" s="18"/>
      <c r="H633" s="18"/>
      <c r="I633" s="1"/>
      <c r="J633" s="1"/>
      <c r="K633" s="18"/>
      <c r="L633" s="49"/>
      <c r="M633" s="47"/>
      <c r="N633" s="49"/>
      <c r="O633" s="49"/>
      <c r="P633" s="49"/>
      <c r="Q633" s="49"/>
      <c r="R633" s="49"/>
      <c r="S633" s="47"/>
      <c r="T633" s="49"/>
      <c r="U633" s="49"/>
      <c r="V633" s="49"/>
      <c r="W633" s="1"/>
      <c r="X633" s="1"/>
      <c r="Y633" s="1"/>
      <c r="Z633" s="1"/>
      <c r="AA633" s="1"/>
      <c r="AB633" s="1"/>
      <c r="AC633" s="1"/>
      <c r="AD633" s="18"/>
      <c r="AE633" s="18"/>
      <c r="AF633" s="18"/>
      <c r="AG633" s="18"/>
      <c r="AH633" s="1"/>
      <c r="AI633" s="1"/>
    </row>
    <row r="634" spans="1:35" ht="20" customHeight="1" x14ac:dyDescent="0.15">
      <c r="A634" s="1"/>
      <c r="B634" s="1"/>
      <c r="C634" s="46"/>
      <c r="D634" s="1"/>
      <c r="E634" s="1"/>
      <c r="F634" s="18"/>
      <c r="G634" s="18"/>
      <c r="H634" s="18"/>
      <c r="I634" s="1"/>
      <c r="J634" s="1"/>
      <c r="K634" s="18"/>
      <c r="L634" s="49"/>
      <c r="M634" s="47"/>
      <c r="N634" s="49"/>
      <c r="O634" s="49"/>
      <c r="P634" s="49"/>
      <c r="Q634" s="49"/>
      <c r="R634" s="49"/>
      <c r="S634" s="47"/>
      <c r="T634" s="49"/>
      <c r="U634" s="49"/>
      <c r="V634" s="49"/>
      <c r="W634" s="1"/>
      <c r="X634" s="1"/>
      <c r="Y634" s="1"/>
      <c r="Z634" s="1"/>
      <c r="AA634" s="1"/>
      <c r="AB634" s="1"/>
      <c r="AC634" s="1"/>
      <c r="AD634" s="18"/>
      <c r="AE634" s="18"/>
      <c r="AF634" s="18"/>
      <c r="AG634" s="18"/>
      <c r="AH634" s="1"/>
      <c r="AI634" s="1"/>
    </row>
    <row r="635" spans="1:35" ht="20" customHeight="1" x14ac:dyDescent="0.15">
      <c r="A635" s="1"/>
      <c r="B635" s="1"/>
      <c r="C635" s="46"/>
      <c r="D635" s="1"/>
      <c r="E635" s="1"/>
      <c r="F635" s="18"/>
      <c r="G635" s="18"/>
      <c r="H635" s="18"/>
      <c r="I635" s="1"/>
      <c r="J635" s="1"/>
      <c r="K635" s="18"/>
      <c r="L635" s="49"/>
      <c r="M635" s="47"/>
      <c r="N635" s="49"/>
      <c r="O635" s="49"/>
      <c r="P635" s="49"/>
      <c r="Q635" s="49"/>
      <c r="R635" s="49"/>
      <c r="S635" s="47"/>
      <c r="T635" s="49"/>
      <c r="U635" s="49"/>
      <c r="V635" s="49"/>
      <c r="W635" s="1"/>
      <c r="X635" s="1"/>
      <c r="Y635" s="1"/>
      <c r="Z635" s="1"/>
      <c r="AA635" s="1"/>
      <c r="AB635" s="1"/>
      <c r="AC635" s="1"/>
      <c r="AD635" s="18"/>
      <c r="AE635" s="18"/>
      <c r="AF635" s="18"/>
      <c r="AG635" s="18"/>
      <c r="AH635" s="1"/>
      <c r="AI635" s="1"/>
    </row>
    <row r="636" spans="1:35" ht="20" customHeight="1" x14ac:dyDescent="0.15">
      <c r="A636" s="1"/>
      <c r="B636" s="1"/>
      <c r="C636" s="46"/>
      <c r="D636" s="1"/>
      <c r="E636" s="1"/>
      <c r="F636" s="18"/>
      <c r="G636" s="18"/>
      <c r="H636" s="18"/>
      <c r="I636" s="1"/>
      <c r="J636" s="1"/>
      <c r="K636" s="18"/>
      <c r="L636" s="49"/>
      <c r="M636" s="47"/>
      <c r="N636" s="49"/>
      <c r="O636" s="49"/>
      <c r="P636" s="49"/>
      <c r="Q636" s="49"/>
      <c r="R636" s="49"/>
      <c r="S636" s="47"/>
      <c r="T636" s="49"/>
      <c r="U636" s="49"/>
      <c r="V636" s="49"/>
      <c r="W636" s="1"/>
      <c r="X636" s="1"/>
      <c r="Y636" s="1"/>
      <c r="Z636" s="1"/>
      <c r="AA636" s="1"/>
      <c r="AB636" s="1"/>
      <c r="AC636" s="1"/>
      <c r="AD636" s="18"/>
      <c r="AE636" s="18"/>
      <c r="AF636" s="18"/>
      <c r="AG636" s="18"/>
      <c r="AH636" s="1"/>
      <c r="AI636" s="1"/>
    </row>
    <row r="637" spans="1:35" ht="20" customHeight="1" x14ac:dyDescent="0.15">
      <c r="A637" s="1"/>
      <c r="B637" s="1"/>
      <c r="C637" s="46"/>
      <c r="D637" s="1"/>
      <c r="E637" s="1"/>
      <c r="F637" s="18"/>
      <c r="G637" s="18"/>
      <c r="H637" s="18"/>
      <c r="I637" s="1"/>
      <c r="J637" s="1"/>
      <c r="K637" s="18"/>
      <c r="L637" s="49"/>
      <c r="M637" s="47"/>
      <c r="N637" s="49"/>
      <c r="O637" s="49"/>
      <c r="P637" s="49"/>
      <c r="Q637" s="49"/>
      <c r="R637" s="49"/>
      <c r="S637" s="47"/>
      <c r="T637" s="49"/>
      <c r="U637" s="49"/>
      <c r="V637" s="49"/>
      <c r="W637" s="1"/>
      <c r="X637" s="1"/>
      <c r="Y637" s="1"/>
      <c r="Z637" s="1"/>
      <c r="AA637" s="1"/>
      <c r="AB637" s="1"/>
      <c r="AC637" s="1"/>
      <c r="AD637" s="18"/>
      <c r="AE637" s="18"/>
      <c r="AF637" s="18"/>
      <c r="AG637" s="18"/>
      <c r="AH637" s="1"/>
      <c r="AI637" s="1"/>
    </row>
    <row r="638" spans="1:35" ht="20" customHeight="1" x14ac:dyDescent="0.15">
      <c r="A638" s="1"/>
      <c r="B638" s="1"/>
      <c r="C638" s="46"/>
      <c r="D638" s="1"/>
      <c r="E638" s="1"/>
      <c r="F638" s="18"/>
      <c r="G638" s="18"/>
      <c r="H638" s="18"/>
      <c r="I638" s="1"/>
      <c r="J638" s="1"/>
      <c r="K638" s="18"/>
      <c r="L638" s="49"/>
      <c r="M638" s="47"/>
      <c r="N638" s="49"/>
      <c r="O638" s="49"/>
      <c r="P638" s="49"/>
      <c r="Q638" s="49"/>
      <c r="R638" s="49"/>
      <c r="S638" s="47"/>
      <c r="T638" s="49"/>
      <c r="U638" s="49"/>
      <c r="V638" s="49"/>
      <c r="W638" s="1"/>
      <c r="X638" s="1"/>
      <c r="Y638" s="1"/>
      <c r="Z638" s="1"/>
      <c r="AA638" s="1"/>
      <c r="AB638" s="1"/>
      <c r="AC638" s="1"/>
      <c r="AD638" s="18"/>
      <c r="AE638" s="18"/>
      <c r="AF638" s="18"/>
      <c r="AG638" s="18"/>
      <c r="AH638" s="1"/>
      <c r="AI638" s="1"/>
    </row>
    <row r="639" spans="1:35" ht="20" customHeight="1" x14ac:dyDescent="0.15">
      <c r="A639" s="1"/>
      <c r="B639" s="1"/>
      <c r="C639" s="46"/>
      <c r="D639" s="1"/>
      <c r="E639" s="1"/>
      <c r="F639" s="18"/>
      <c r="G639" s="18"/>
      <c r="H639" s="18"/>
      <c r="I639" s="1"/>
      <c r="J639" s="1"/>
      <c r="K639" s="18"/>
      <c r="L639" s="49"/>
      <c r="M639" s="47"/>
      <c r="N639" s="49"/>
      <c r="O639" s="49"/>
      <c r="P639" s="49"/>
      <c r="Q639" s="49"/>
      <c r="R639" s="49"/>
      <c r="S639" s="47"/>
      <c r="T639" s="49"/>
      <c r="U639" s="49"/>
      <c r="V639" s="49"/>
      <c r="W639" s="1"/>
      <c r="X639" s="1"/>
      <c r="Y639" s="1"/>
      <c r="Z639" s="1"/>
      <c r="AA639" s="1"/>
      <c r="AB639" s="1"/>
      <c r="AC639" s="1"/>
      <c r="AD639" s="18"/>
      <c r="AE639" s="18"/>
      <c r="AF639" s="18"/>
      <c r="AG639" s="18"/>
      <c r="AH639" s="1"/>
      <c r="AI639" s="1"/>
    </row>
    <row r="640" spans="1:35" ht="20" customHeight="1" x14ac:dyDescent="0.15">
      <c r="A640" s="1"/>
      <c r="B640" s="1"/>
      <c r="C640" s="46"/>
      <c r="D640" s="1"/>
      <c r="E640" s="1"/>
      <c r="F640" s="18"/>
      <c r="G640" s="18"/>
      <c r="H640" s="18"/>
      <c r="I640" s="1"/>
      <c r="J640" s="1"/>
      <c r="K640" s="18"/>
      <c r="L640" s="49"/>
      <c r="M640" s="47"/>
      <c r="N640" s="49"/>
      <c r="O640" s="49"/>
      <c r="P640" s="49"/>
      <c r="Q640" s="49"/>
      <c r="R640" s="49"/>
      <c r="S640" s="47"/>
      <c r="T640" s="49"/>
      <c r="U640" s="49"/>
      <c r="V640" s="49"/>
      <c r="W640" s="1"/>
      <c r="X640" s="1"/>
      <c r="Y640" s="1"/>
      <c r="Z640" s="1"/>
      <c r="AA640" s="1"/>
      <c r="AB640" s="1"/>
      <c r="AC640" s="1"/>
      <c r="AD640" s="18"/>
      <c r="AE640" s="18"/>
      <c r="AF640" s="18"/>
      <c r="AG640" s="18"/>
      <c r="AH640" s="1"/>
      <c r="AI640" s="1"/>
    </row>
    <row r="641" spans="1:35" ht="20" customHeight="1" x14ac:dyDescent="0.15">
      <c r="A641" s="1"/>
      <c r="B641" s="1"/>
      <c r="C641" s="46"/>
      <c r="D641" s="1"/>
      <c r="E641" s="1"/>
      <c r="F641" s="18"/>
      <c r="G641" s="18"/>
      <c r="H641" s="18"/>
      <c r="I641" s="1"/>
      <c r="J641" s="1"/>
      <c r="K641" s="18"/>
      <c r="L641" s="49"/>
      <c r="M641" s="47"/>
      <c r="N641" s="49"/>
      <c r="O641" s="49"/>
      <c r="P641" s="49"/>
      <c r="Q641" s="49"/>
      <c r="R641" s="49"/>
      <c r="S641" s="47"/>
      <c r="T641" s="49"/>
      <c r="U641" s="49"/>
      <c r="V641" s="49"/>
      <c r="W641" s="1"/>
      <c r="X641" s="1"/>
      <c r="Y641" s="1"/>
      <c r="Z641" s="1"/>
      <c r="AA641" s="1"/>
      <c r="AB641" s="1"/>
      <c r="AC641" s="1"/>
      <c r="AD641" s="18"/>
      <c r="AE641" s="18"/>
      <c r="AF641" s="18"/>
      <c r="AG641" s="18"/>
      <c r="AH641" s="1"/>
      <c r="AI641" s="1"/>
    </row>
    <row r="642" spans="1:35" ht="20" customHeight="1" x14ac:dyDescent="0.15">
      <c r="A642" s="1"/>
      <c r="B642" s="1"/>
      <c r="C642" s="46"/>
      <c r="D642" s="1"/>
      <c r="E642" s="1"/>
      <c r="F642" s="18"/>
      <c r="G642" s="18"/>
      <c r="H642" s="18"/>
      <c r="I642" s="1"/>
      <c r="J642" s="1"/>
      <c r="K642" s="18"/>
      <c r="L642" s="49"/>
      <c r="M642" s="47"/>
      <c r="N642" s="49"/>
      <c r="O642" s="49"/>
      <c r="P642" s="49"/>
      <c r="Q642" s="49"/>
      <c r="R642" s="49"/>
      <c r="S642" s="47"/>
      <c r="T642" s="49"/>
      <c r="U642" s="49"/>
      <c r="V642" s="49"/>
      <c r="W642" s="1"/>
      <c r="X642" s="1"/>
      <c r="Y642" s="1"/>
      <c r="Z642" s="1"/>
      <c r="AA642" s="1"/>
      <c r="AB642" s="1"/>
      <c r="AC642" s="1"/>
      <c r="AD642" s="18"/>
      <c r="AE642" s="18"/>
      <c r="AF642" s="18"/>
      <c r="AG642" s="18"/>
      <c r="AH642" s="1"/>
      <c r="AI642" s="1"/>
    </row>
    <row r="643" spans="1:35" ht="20" customHeight="1" x14ac:dyDescent="0.15">
      <c r="A643" s="1"/>
      <c r="B643" s="1"/>
      <c r="C643" s="46"/>
      <c r="D643" s="1"/>
      <c r="E643" s="1"/>
      <c r="F643" s="18"/>
      <c r="G643" s="18"/>
      <c r="H643" s="18"/>
      <c r="I643" s="1"/>
      <c r="J643" s="1"/>
      <c r="K643" s="18"/>
      <c r="L643" s="49"/>
      <c r="M643" s="47"/>
      <c r="N643" s="49"/>
      <c r="O643" s="49"/>
      <c r="P643" s="49"/>
      <c r="Q643" s="49"/>
      <c r="R643" s="49"/>
      <c r="S643" s="47"/>
      <c r="T643" s="49"/>
      <c r="U643" s="49"/>
      <c r="V643" s="49"/>
      <c r="W643" s="1"/>
      <c r="X643" s="1"/>
      <c r="Y643" s="1"/>
      <c r="Z643" s="1"/>
      <c r="AA643" s="1"/>
      <c r="AB643" s="1"/>
      <c r="AC643" s="1"/>
      <c r="AD643" s="18"/>
      <c r="AE643" s="18"/>
      <c r="AF643" s="18"/>
      <c r="AG643" s="18"/>
      <c r="AH643" s="1"/>
      <c r="AI643" s="1"/>
    </row>
    <row r="644" spans="1:35" ht="20" customHeight="1" x14ac:dyDescent="0.15">
      <c r="A644" s="1"/>
      <c r="B644" s="1"/>
      <c r="C644" s="46"/>
      <c r="D644" s="1"/>
      <c r="E644" s="1"/>
      <c r="F644" s="18"/>
      <c r="G644" s="18"/>
      <c r="H644" s="18"/>
      <c r="I644" s="1"/>
      <c r="J644" s="1"/>
      <c r="K644" s="18"/>
      <c r="L644" s="49"/>
      <c r="M644" s="47"/>
      <c r="N644" s="49"/>
      <c r="O644" s="49"/>
      <c r="P644" s="49"/>
      <c r="Q644" s="49"/>
      <c r="R644" s="49"/>
      <c r="S644" s="47"/>
      <c r="T644" s="49"/>
      <c r="U644" s="49"/>
      <c r="V644" s="49"/>
      <c r="W644" s="1"/>
      <c r="X644" s="1"/>
      <c r="Y644" s="1"/>
      <c r="Z644" s="1"/>
      <c r="AA644" s="1"/>
      <c r="AB644" s="1"/>
      <c r="AC644" s="1"/>
      <c r="AD644" s="18"/>
      <c r="AE644" s="18"/>
      <c r="AF644" s="18"/>
      <c r="AG644" s="18"/>
      <c r="AH644" s="1"/>
      <c r="AI644" s="1"/>
    </row>
    <row r="645" spans="1:35" ht="20" customHeight="1" x14ac:dyDescent="0.15">
      <c r="A645" s="1"/>
      <c r="B645" s="1"/>
      <c r="C645" s="46"/>
      <c r="D645" s="1"/>
      <c r="E645" s="1"/>
      <c r="F645" s="18"/>
      <c r="G645" s="18"/>
      <c r="H645" s="18"/>
      <c r="I645" s="1"/>
      <c r="J645" s="1"/>
      <c r="K645" s="18"/>
      <c r="L645" s="49"/>
      <c r="M645" s="47"/>
      <c r="N645" s="49"/>
      <c r="O645" s="49"/>
      <c r="P645" s="49"/>
      <c r="Q645" s="49"/>
      <c r="R645" s="49"/>
      <c r="S645" s="47"/>
      <c r="T645" s="49"/>
      <c r="U645" s="49"/>
      <c r="V645" s="49"/>
      <c r="W645" s="1"/>
      <c r="X645" s="1"/>
      <c r="Y645" s="1"/>
      <c r="Z645" s="1"/>
      <c r="AA645" s="1"/>
      <c r="AB645" s="1"/>
      <c r="AC645" s="1"/>
      <c r="AD645" s="18"/>
      <c r="AE645" s="18"/>
      <c r="AF645" s="18"/>
      <c r="AG645" s="18"/>
      <c r="AH645" s="1"/>
      <c r="AI645" s="1"/>
    </row>
    <row r="646" spans="1:35" ht="20" customHeight="1" x14ac:dyDescent="0.15">
      <c r="A646" s="1"/>
      <c r="B646" s="1"/>
      <c r="C646" s="46"/>
      <c r="D646" s="1"/>
      <c r="E646" s="1"/>
      <c r="F646" s="18"/>
      <c r="G646" s="18"/>
      <c r="H646" s="18"/>
      <c r="I646" s="1"/>
      <c r="J646" s="1"/>
      <c r="K646" s="18"/>
      <c r="L646" s="49"/>
      <c r="M646" s="47"/>
      <c r="N646" s="49"/>
      <c r="O646" s="49"/>
      <c r="P646" s="49"/>
      <c r="Q646" s="49"/>
      <c r="R646" s="49"/>
      <c r="S646" s="47"/>
      <c r="T646" s="49"/>
      <c r="U646" s="49"/>
      <c r="V646" s="49"/>
      <c r="W646" s="1"/>
      <c r="X646" s="1"/>
      <c r="Y646" s="1"/>
      <c r="Z646" s="1"/>
      <c r="AA646" s="1"/>
      <c r="AB646" s="1"/>
      <c r="AC646" s="1"/>
      <c r="AD646" s="18"/>
      <c r="AE646" s="18"/>
      <c r="AF646" s="18"/>
      <c r="AG646" s="18"/>
      <c r="AH646" s="1"/>
      <c r="AI646" s="1"/>
    </row>
    <row r="647" spans="1:35" ht="20" customHeight="1" x14ac:dyDescent="0.15">
      <c r="A647" s="1"/>
      <c r="B647" s="1"/>
      <c r="C647" s="46"/>
      <c r="D647" s="1"/>
      <c r="E647" s="1"/>
      <c r="F647" s="18"/>
      <c r="G647" s="18"/>
      <c r="H647" s="18"/>
      <c r="I647" s="1"/>
      <c r="J647" s="1"/>
      <c r="K647" s="18"/>
      <c r="L647" s="49"/>
      <c r="M647" s="47"/>
      <c r="N647" s="49"/>
      <c r="O647" s="49"/>
      <c r="P647" s="49"/>
      <c r="Q647" s="49"/>
      <c r="R647" s="49"/>
      <c r="S647" s="47"/>
      <c r="T647" s="49"/>
      <c r="U647" s="49"/>
      <c r="V647" s="49"/>
      <c r="W647" s="1"/>
      <c r="X647" s="1"/>
      <c r="Y647" s="1"/>
      <c r="Z647" s="1"/>
      <c r="AA647" s="1"/>
      <c r="AB647" s="1"/>
      <c r="AC647" s="1"/>
      <c r="AD647" s="18"/>
      <c r="AE647" s="18"/>
      <c r="AF647" s="18"/>
      <c r="AG647" s="18"/>
      <c r="AH647" s="1"/>
      <c r="AI647" s="1"/>
    </row>
    <row r="648" spans="1:35" ht="20" customHeight="1" x14ac:dyDescent="0.15">
      <c r="A648" s="1"/>
      <c r="B648" s="1"/>
      <c r="C648" s="46"/>
      <c r="D648" s="1"/>
      <c r="E648" s="1"/>
      <c r="F648" s="18"/>
      <c r="G648" s="18"/>
      <c r="H648" s="18"/>
      <c r="I648" s="1"/>
      <c r="J648" s="1"/>
      <c r="K648" s="18"/>
      <c r="L648" s="49"/>
      <c r="M648" s="47"/>
      <c r="N648" s="49"/>
      <c r="O648" s="49"/>
      <c r="P648" s="49"/>
      <c r="Q648" s="49"/>
      <c r="R648" s="49"/>
      <c r="S648" s="47"/>
      <c r="T648" s="49"/>
      <c r="U648" s="49"/>
      <c r="V648" s="49"/>
      <c r="W648" s="1"/>
      <c r="X648" s="1"/>
      <c r="Y648" s="1"/>
      <c r="Z648" s="1"/>
      <c r="AA648" s="1"/>
      <c r="AB648" s="1"/>
      <c r="AC648" s="1"/>
      <c r="AD648" s="18"/>
      <c r="AE648" s="18"/>
      <c r="AF648" s="18"/>
      <c r="AG648" s="18"/>
      <c r="AH648" s="1"/>
      <c r="AI648" s="1"/>
    </row>
    <row r="649" spans="1:35" ht="20" customHeight="1" x14ac:dyDescent="0.15">
      <c r="A649" s="1"/>
      <c r="B649" s="1"/>
      <c r="C649" s="46"/>
      <c r="D649" s="1"/>
      <c r="E649" s="1"/>
      <c r="F649" s="18"/>
      <c r="G649" s="18"/>
      <c r="H649" s="18"/>
      <c r="I649" s="1"/>
      <c r="J649" s="1"/>
      <c r="K649" s="18"/>
      <c r="L649" s="49"/>
      <c r="M649" s="47"/>
      <c r="N649" s="49"/>
      <c r="O649" s="49"/>
      <c r="P649" s="49"/>
      <c r="Q649" s="49"/>
      <c r="R649" s="49"/>
      <c r="S649" s="47"/>
      <c r="T649" s="49"/>
      <c r="U649" s="49"/>
      <c r="V649" s="49"/>
      <c r="W649" s="1"/>
      <c r="X649" s="1"/>
      <c r="Y649" s="1"/>
      <c r="Z649" s="1"/>
      <c r="AA649" s="1"/>
      <c r="AB649" s="1"/>
      <c r="AC649" s="1"/>
      <c r="AD649" s="18"/>
      <c r="AE649" s="18"/>
      <c r="AF649" s="18"/>
      <c r="AG649" s="18"/>
      <c r="AH649" s="1"/>
      <c r="AI649" s="1"/>
    </row>
    <row r="650" spans="1:35" ht="20" customHeight="1" x14ac:dyDescent="0.15">
      <c r="A650" s="1"/>
      <c r="B650" s="1"/>
      <c r="C650" s="46"/>
      <c r="D650" s="1"/>
      <c r="E650" s="1"/>
      <c r="F650" s="18"/>
      <c r="G650" s="18"/>
      <c r="H650" s="18"/>
      <c r="I650" s="1"/>
      <c r="J650" s="1"/>
      <c r="K650" s="18"/>
      <c r="L650" s="49"/>
      <c r="M650" s="47"/>
      <c r="N650" s="49"/>
      <c r="O650" s="49"/>
      <c r="P650" s="49"/>
      <c r="Q650" s="49"/>
      <c r="R650" s="49"/>
      <c r="S650" s="47"/>
      <c r="T650" s="49"/>
      <c r="U650" s="49"/>
      <c r="V650" s="49"/>
      <c r="W650" s="1"/>
      <c r="X650" s="1"/>
      <c r="Y650" s="1"/>
      <c r="Z650" s="1"/>
      <c r="AA650" s="1"/>
      <c r="AB650" s="1"/>
      <c r="AC650" s="1"/>
      <c r="AD650" s="18"/>
      <c r="AE650" s="18"/>
      <c r="AF650" s="18"/>
      <c r="AG650" s="18"/>
      <c r="AH650" s="1"/>
      <c r="AI650" s="1"/>
    </row>
  </sheetData>
  <mergeCells count="18">
    <mergeCell ref="A21:G22"/>
    <mergeCell ref="C10:D10"/>
    <mergeCell ref="A25:Z25"/>
    <mergeCell ref="K4:O4"/>
    <mergeCell ref="C8:D8"/>
    <mergeCell ref="I23:Q24"/>
    <mergeCell ref="A1:Z1"/>
    <mergeCell ref="C11:D11"/>
    <mergeCell ref="A4:D4"/>
    <mergeCell ref="F4:I4"/>
    <mergeCell ref="C5:D5"/>
    <mergeCell ref="I14:Q14"/>
    <mergeCell ref="A2:Z2"/>
    <mergeCell ref="C9:D9"/>
    <mergeCell ref="A14:G14"/>
    <mergeCell ref="K12:O12"/>
    <mergeCell ref="C6:D6"/>
    <mergeCell ref="C7:D7"/>
  </mergeCells>
  <conditionalFormatting sqref="Q6:Q12">
    <cfRule type="expression" dxfId="14" priority="4" stopIfTrue="1">
      <formula>Q6="ROJO"</formula>
    </cfRule>
    <cfRule type="expression" dxfId="13" priority="5" stopIfTrue="1">
      <formula>Q6="AMARILLO"</formula>
    </cfRule>
    <cfRule type="expression" dxfId="12" priority="6" stopIfTrue="1">
      <formula>Q6="VERDE"</formula>
    </cfRule>
  </conditionalFormatting>
  <dataValidations count="1">
    <dataValidation type="list" error="Solo se permite LOW, BASE o HIGH" prompt="Seleccione LOW, BASE o HIGH para la biblioteca de costos" sqref="B13" xr:uid="{00000000-0002-0000-1400-000000000000}">
      <formula1>"LOW,BASE,HIGH"</formula1>
    </dataValidation>
  </dataValidations>
  <pageMargins left="0.75" right="0.75" top="1" bottom="1" header="0.5" footer="0.5"/>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55"/>
  <sheetViews>
    <sheetView showGridLines="0" workbookViewId="0">
      <pane ySplit="5" topLeftCell="A6" activePane="bottomLeft" state="frozen"/>
      <selection activeCell="O48" sqref="O48"/>
      <selection pane="bottomLeft" activeCell="I22" sqref="I22"/>
    </sheetView>
  </sheetViews>
  <sheetFormatPr baseColWidth="10" defaultColWidth="8.83203125" defaultRowHeight="13" x14ac:dyDescent="0.15"/>
  <cols>
    <col min="1" max="1" width="26.83203125" customWidth="1"/>
    <col min="2" max="2" width="14" customWidth="1"/>
    <col min="3" max="3" width="18" customWidth="1"/>
    <col min="4" max="5" width="15.6640625" customWidth="1"/>
    <col min="6" max="6" width="12.5" customWidth="1"/>
    <col min="7" max="10" width="14" customWidth="1"/>
  </cols>
  <sheetData>
    <row r="1" spans="1:10" x14ac:dyDescent="0.15">
      <c r="A1" s="159" t="s">
        <v>959</v>
      </c>
      <c r="B1" s="134"/>
      <c r="C1" s="134"/>
      <c r="D1" s="134"/>
      <c r="E1" s="134"/>
      <c r="F1" s="134"/>
      <c r="G1" s="134"/>
      <c r="H1" s="134"/>
      <c r="I1" s="134"/>
      <c r="J1" s="134"/>
    </row>
    <row r="2" spans="1:10" x14ac:dyDescent="0.15">
      <c r="A2" s="172" t="s">
        <v>960</v>
      </c>
      <c r="B2" s="134"/>
      <c r="C2" s="134"/>
      <c r="D2" s="134"/>
      <c r="E2" s="134"/>
      <c r="F2" s="134"/>
      <c r="G2" s="134"/>
      <c r="H2" s="134"/>
      <c r="I2" s="134"/>
      <c r="J2" s="134"/>
    </row>
    <row r="3" spans="1:10" x14ac:dyDescent="0.15">
      <c r="A3" s="172" t="s">
        <v>961</v>
      </c>
      <c r="B3" s="134"/>
      <c r="C3" s="134"/>
      <c r="D3" s="134"/>
      <c r="E3" s="134"/>
      <c r="F3" s="134"/>
      <c r="G3" s="134"/>
      <c r="H3" s="134"/>
      <c r="I3" s="134"/>
      <c r="J3" s="134"/>
    </row>
    <row r="5" spans="1:10" ht="28" customHeight="1" x14ac:dyDescent="0.15">
      <c r="A5" s="52" t="s">
        <v>94</v>
      </c>
      <c r="B5" s="52" t="s">
        <v>962</v>
      </c>
      <c r="C5" s="52" t="s">
        <v>963</v>
      </c>
      <c r="D5" s="52" t="s">
        <v>964</v>
      </c>
    </row>
    <row r="6" spans="1:10" x14ac:dyDescent="0.15">
      <c r="A6" s="89" t="s">
        <v>119</v>
      </c>
      <c r="B6" s="112">
        <f>'03_Resumen_Activos'!D4</f>
        <v>147.45099999999999</v>
      </c>
      <c r="C6" s="92">
        <f>'03_Resumen_Activos'!E4</f>
        <v>10.113</v>
      </c>
      <c r="D6" s="113">
        <f>B6*1000*C6</f>
        <v>1491171.963</v>
      </c>
    </row>
    <row r="7" spans="1:10" x14ac:dyDescent="0.15">
      <c r="A7" s="89" t="s">
        <v>823</v>
      </c>
      <c r="B7" s="112">
        <f>SUM(B6:B6)</f>
        <v>147.45099999999999</v>
      </c>
      <c r="C7" s="92">
        <f>IF(B7=0,0,SUM(D6:D6)/(B7*1000))</f>
        <v>10.113</v>
      </c>
      <c r="D7" s="113">
        <f>SUM(D6:D6)</f>
        <v>1491171.963</v>
      </c>
    </row>
    <row r="8" spans="1:10" x14ac:dyDescent="0.15">
      <c r="A8" s="89"/>
      <c r="B8" s="112"/>
      <c r="C8" s="92"/>
      <c r="D8" s="113"/>
    </row>
    <row r="9" spans="1:10" x14ac:dyDescent="0.15">
      <c r="A9" s="89"/>
      <c r="B9" s="112"/>
      <c r="C9" s="92"/>
      <c r="D9" s="113"/>
    </row>
    <row r="10" spans="1:10" x14ac:dyDescent="0.15">
      <c r="A10" s="89"/>
      <c r="B10" s="112"/>
      <c r="C10" s="92"/>
      <c r="D10" s="113"/>
    </row>
    <row r="11" spans="1:10" x14ac:dyDescent="0.15">
      <c r="A11" s="89"/>
      <c r="B11" s="112"/>
      <c r="C11" s="92"/>
      <c r="D11" s="113"/>
    </row>
    <row r="12" spans="1:10" x14ac:dyDescent="0.15">
      <c r="A12" s="114"/>
      <c r="B12" s="115"/>
      <c r="C12" s="116"/>
      <c r="D12" s="117"/>
    </row>
    <row r="15" spans="1:10" ht="56" customHeight="1" x14ac:dyDescent="0.15">
      <c r="A15" s="78" t="s">
        <v>94</v>
      </c>
      <c r="B15" s="78" t="s">
        <v>826</v>
      </c>
      <c r="C15" s="78" t="s">
        <v>965</v>
      </c>
      <c r="D15" s="78" t="s">
        <v>966</v>
      </c>
      <c r="E15" s="78" t="s">
        <v>967</v>
      </c>
      <c r="F15" s="78" t="s">
        <v>968</v>
      </c>
    </row>
    <row r="16" spans="1:10" x14ac:dyDescent="0.15">
      <c r="A16" s="89" t="s">
        <v>119</v>
      </c>
      <c r="B16" s="89" t="s">
        <v>818</v>
      </c>
      <c r="C16" s="118">
        <f>SUMIFS('16_CAPEX_OPEX_USD_v6'!$Q$27:$Q$650,'16_CAPEX_OPEX_USD_v6'!$A$27:$A$650,$A16,'16_CAPEX_OPEX_USD_v6'!$E$27:$E$650,$B16)</f>
        <v>18588412.511999998</v>
      </c>
      <c r="D16" s="119">
        <f>IFERROR(C16/VLOOKUP(A16,$A$6:$D$7,4,FALSE()),0)</f>
        <v>12.465639760690697</v>
      </c>
      <c r="E16" s="118">
        <f>SUMIFS('16_CAPEX_OPEX_USD_v6'!$V$27:$V$650,'16_CAPEX_OPEX_USD_v6'!$A$27:$A$650,$A16,'16_CAPEX_OPEX_USD_v6'!$E$27:$E$650,$B16)</f>
        <v>420609.43599999999</v>
      </c>
      <c r="F16" s="119">
        <f>IFERROR(E16/VLOOKUP(A16,$A$6:$D$7,4,FALSE()),0)</f>
        <v>0.28206635212869813</v>
      </c>
    </row>
    <row r="17" spans="1:6" x14ac:dyDescent="0.15">
      <c r="A17" s="89" t="s">
        <v>119</v>
      </c>
      <c r="B17" s="89" t="s">
        <v>819</v>
      </c>
      <c r="C17" s="118">
        <f>SUMIFS('16_CAPEX_OPEX_USD_v6'!$Q$27:$Q$650,'16_CAPEX_OPEX_USD_v6'!$A$27:$A$650,$A17,'16_CAPEX_OPEX_USD_v6'!$E$27:$E$650,$B17)</f>
        <v>18761120.208000001</v>
      </c>
      <c r="D17" s="119">
        <f>IFERROR(C17/VLOOKUP(A17,$A$6:$D$7,4,FALSE()),0)</f>
        <v>12.581459867482769</v>
      </c>
      <c r="E17" s="118">
        <f>SUMIFS('16_CAPEX_OPEX_USD_v6'!$V$27:$V$650,'16_CAPEX_OPEX_USD_v6'!$A$27:$A$650,$A17,'16_CAPEX_OPEX_USD_v6'!$E$27:$E$650,$B17)</f>
        <v>428145.82</v>
      </c>
      <c r="F17" s="119">
        <f>IFERROR(E17/VLOOKUP(A17,$A$6:$D$7,4,FALSE()),0)</f>
        <v>0.28712035273157827</v>
      </c>
    </row>
    <row r="18" spans="1:6" x14ac:dyDescent="0.15">
      <c r="A18" s="89" t="s">
        <v>119</v>
      </c>
      <c r="B18" s="89" t="s">
        <v>820</v>
      </c>
      <c r="C18" s="118">
        <f>SUMIFS('16_CAPEX_OPEX_USD_v6'!$Q$27:$Q$650,'16_CAPEX_OPEX_USD_v6'!$A$27:$A$650,$A18,'16_CAPEX_OPEX_USD_v6'!$E$27:$E$650,$B18)</f>
        <v>36665091.393600002</v>
      </c>
      <c r="D18" s="119">
        <f>IFERROR(C18/VLOOKUP(A18,$A$6:$D$7,4,FALSE()),0)</f>
        <v>24.588104057318574</v>
      </c>
      <c r="E18" s="118">
        <f>SUMIFS('16_CAPEX_OPEX_USD_v6'!$V$27:$V$650,'16_CAPEX_OPEX_USD_v6'!$A$27:$A$650,$A18,'16_CAPEX_OPEX_USD_v6'!$E$27:$E$650,$B18)</f>
        <v>917397.13000000012</v>
      </c>
      <c r="F18" s="119">
        <f>IFERROR(E18/VLOOKUP(A18,$A$6:$D$7,4,FALSE()),0)</f>
        <v>0.61521886996476483</v>
      </c>
    </row>
    <row r="19" spans="1:6" x14ac:dyDescent="0.15">
      <c r="A19" s="89" t="s">
        <v>119</v>
      </c>
      <c r="B19" s="89" t="s">
        <v>821</v>
      </c>
      <c r="C19" s="118">
        <f>SUMIFS('16_CAPEX_OPEX_USD_v6'!$Q$27:$Q$650,'16_CAPEX_OPEX_USD_v6'!$A$27:$A$650,$A19,'16_CAPEX_OPEX_USD_v6'!$E$27:$E$650,$B19)</f>
        <v>44814911.164800003</v>
      </c>
      <c r="D19" s="119">
        <f>IFERROR(C19/VLOOKUP(A19,$A$6:$D$7,4,FALSE()),0)</f>
        <v>30.053482949504733</v>
      </c>
      <c r="E19" s="118">
        <f>SUMIFS('16_CAPEX_OPEX_USD_v6'!$V$27:$V$650,'16_CAPEX_OPEX_USD_v6'!$A$27:$A$650,$A19,'16_CAPEX_OPEX_USD_v6'!$E$27:$E$650,$B19)</f>
        <v>1063563.82</v>
      </c>
      <c r="F19" s="119">
        <f>IFERROR(E19/VLOOKUP(A19,$A$6:$D$7,4,FALSE()),0)</f>
        <v>0.71324022070551774</v>
      </c>
    </row>
    <row r="20" spans="1:6" x14ac:dyDescent="0.15">
      <c r="A20" s="89" t="s">
        <v>823</v>
      </c>
      <c r="B20" s="89" t="s">
        <v>818</v>
      </c>
      <c r="C20" s="118">
        <f>SUMIFS($C$16:$C$19,$B$16:$B$19,$B20)</f>
        <v>18588412.511999998</v>
      </c>
      <c r="D20" s="119">
        <f>IFERROR(C20/$D$7,0)</f>
        <v>12.465639760690697</v>
      </c>
      <c r="E20" s="118">
        <f>SUMIFS($E$16:$E$19,$B$16:$B$19,$B20)</f>
        <v>420609.43599999999</v>
      </c>
      <c r="F20" s="119">
        <f>IFERROR(E20/$D$7,0)</f>
        <v>0.28206635212869813</v>
      </c>
    </row>
    <row r="21" spans="1:6" x14ac:dyDescent="0.15">
      <c r="A21" s="89" t="s">
        <v>823</v>
      </c>
      <c r="B21" s="89" t="s">
        <v>819</v>
      </c>
      <c r="C21" s="118">
        <f>SUMIFS($C$16:$C$19,$B$16:$B$19,$B21)</f>
        <v>18761120.208000001</v>
      </c>
      <c r="D21" s="119">
        <f>IFERROR(C21/$D$7,0)</f>
        <v>12.581459867482769</v>
      </c>
      <c r="E21" s="118">
        <f>SUMIFS($E$16:$E$19,$B$16:$B$19,$B21)</f>
        <v>428145.82</v>
      </c>
      <c r="F21" s="119">
        <f>IFERROR(E21/$D$7,0)</f>
        <v>0.28712035273157827</v>
      </c>
    </row>
    <row r="22" spans="1:6" x14ac:dyDescent="0.15">
      <c r="A22" s="89" t="s">
        <v>823</v>
      </c>
      <c r="B22" s="89" t="s">
        <v>820</v>
      </c>
      <c r="C22" s="118">
        <f>SUMIFS($C$16:$C$19,$B$16:$B$19,$B22)</f>
        <v>36665091.393600002</v>
      </c>
      <c r="D22" s="119">
        <f>IFERROR(C22/$D$7,0)</f>
        <v>24.588104057318574</v>
      </c>
      <c r="E22" s="118">
        <f>SUMIFS($E$16:$E$19,$B$16:$B$19,$B22)</f>
        <v>917397.13000000012</v>
      </c>
      <c r="F22" s="119">
        <f>IFERROR(E22/$D$7,0)</f>
        <v>0.61521886996476483</v>
      </c>
    </row>
    <row r="23" spans="1:6" x14ac:dyDescent="0.15">
      <c r="A23" s="89" t="s">
        <v>823</v>
      </c>
      <c r="B23" s="89" t="s">
        <v>821</v>
      </c>
      <c r="C23" s="118">
        <f>SUMIFS($C$16:$C$19,$B$16:$B$19,$B23)</f>
        <v>44814911.164800003</v>
      </c>
      <c r="D23" s="119">
        <f>IFERROR(C23/$D$7,0)</f>
        <v>30.053482949504733</v>
      </c>
      <c r="E23" s="118">
        <f>SUMIFS($E$16:$E$19,$B$16:$B$19,$B23)</f>
        <v>1063563.82</v>
      </c>
      <c r="F23" s="119">
        <f>IFERROR(E23/$D$7,0)</f>
        <v>0.71324022070551774</v>
      </c>
    </row>
    <row r="24" spans="1:6" x14ac:dyDescent="0.15">
      <c r="A24" s="89"/>
      <c r="B24" s="89"/>
      <c r="C24" s="118"/>
      <c r="D24" s="119"/>
      <c r="E24" s="118"/>
      <c r="F24" s="119"/>
    </row>
    <row r="25" spans="1:6" x14ac:dyDescent="0.15">
      <c r="A25" s="89"/>
      <c r="B25" s="89"/>
      <c r="C25" s="118"/>
      <c r="D25" s="119"/>
      <c r="E25" s="118"/>
      <c r="F25" s="119"/>
    </row>
    <row r="26" spans="1:6" x14ac:dyDescent="0.15">
      <c r="A26" s="89"/>
      <c r="B26" s="89"/>
      <c r="C26" s="118"/>
      <c r="D26" s="119"/>
      <c r="E26" s="118"/>
      <c r="F26" s="119"/>
    </row>
    <row r="27" spans="1:6" x14ac:dyDescent="0.15">
      <c r="A27" s="89"/>
      <c r="B27" s="89"/>
      <c r="C27" s="118"/>
      <c r="D27" s="119"/>
      <c r="E27" s="118"/>
      <c r="F27" s="119"/>
    </row>
    <row r="28" spans="1:6" x14ac:dyDescent="0.15">
      <c r="A28" s="89"/>
      <c r="B28" s="89"/>
      <c r="C28" s="118"/>
      <c r="D28" s="119"/>
      <c r="E28" s="118"/>
      <c r="F28" s="119"/>
    </row>
    <row r="29" spans="1:6" x14ac:dyDescent="0.15">
      <c r="A29" s="89"/>
      <c r="B29" s="89"/>
      <c r="C29" s="118"/>
      <c r="D29" s="119"/>
      <c r="E29" s="118"/>
      <c r="F29" s="119"/>
    </row>
    <row r="30" spans="1:6" x14ac:dyDescent="0.15">
      <c r="A30" s="89"/>
      <c r="B30" s="89"/>
      <c r="C30" s="118"/>
      <c r="D30" s="119"/>
      <c r="E30" s="118"/>
      <c r="F30" s="119"/>
    </row>
    <row r="31" spans="1:6" x14ac:dyDescent="0.15">
      <c r="A31" s="89"/>
      <c r="B31" s="89"/>
      <c r="C31" s="118"/>
      <c r="D31" s="119"/>
      <c r="E31" s="118"/>
      <c r="F31" s="119"/>
    </row>
    <row r="32" spans="1:6" x14ac:dyDescent="0.15">
      <c r="A32" s="89"/>
      <c r="B32" s="89"/>
      <c r="C32" s="118"/>
      <c r="D32" s="119"/>
      <c r="E32" s="118"/>
      <c r="F32" s="119"/>
    </row>
    <row r="33" spans="1:10" x14ac:dyDescent="0.15">
      <c r="A33" s="89"/>
      <c r="B33" s="89"/>
      <c r="C33" s="118"/>
      <c r="D33" s="119"/>
      <c r="E33" s="118"/>
      <c r="F33" s="119"/>
    </row>
    <row r="34" spans="1:10" x14ac:dyDescent="0.15">
      <c r="A34" s="89"/>
      <c r="B34" s="89"/>
      <c r="C34" s="118"/>
      <c r="D34" s="119"/>
      <c r="E34" s="118"/>
      <c r="F34" s="119"/>
    </row>
    <row r="35" spans="1:10" x14ac:dyDescent="0.15">
      <c r="A35" s="89"/>
      <c r="B35" s="89"/>
      <c r="C35" s="118"/>
      <c r="D35" s="119"/>
      <c r="E35" s="118"/>
      <c r="F35" s="119"/>
    </row>
    <row r="36" spans="1:10" x14ac:dyDescent="0.15">
      <c r="A36" s="89"/>
      <c r="B36" s="89"/>
      <c r="C36" s="118"/>
      <c r="D36" s="119"/>
      <c r="E36" s="118"/>
      <c r="F36" s="119"/>
    </row>
    <row r="37" spans="1:10" x14ac:dyDescent="0.15">
      <c r="A37" s="89"/>
      <c r="B37" s="89"/>
      <c r="C37" s="118"/>
      <c r="D37" s="119"/>
      <c r="E37" s="118"/>
      <c r="F37" s="119"/>
    </row>
    <row r="38" spans="1:10" x14ac:dyDescent="0.15">
      <c r="A38" s="89"/>
      <c r="B38" s="89"/>
      <c r="C38" s="118"/>
      <c r="D38" s="119"/>
      <c r="E38" s="118"/>
      <c r="F38" s="119"/>
    </row>
    <row r="39" spans="1:10" x14ac:dyDescent="0.15">
      <c r="A39" s="89"/>
      <c r="B39" s="89"/>
      <c r="C39" s="118"/>
      <c r="D39" s="119"/>
      <c r="E39" s="118"/>
      <c r="F39" s="119"/>
    </row>
    <row r="40" spans="1:10" x14ac:dyDescent="0.15">
      <c r="A40" s="114"/>
      <c r="B40" s="114"/>
      <c r="C40" s="120"/>
      <c r="D40" s="121"/>
      <c r="E40" s="120"/>
      <c r="F40" s="121"/>
    </row>
    <row r="41" spans="1:10" x14ac:dyDescent="0.15">
      <c r="A41" s="114"/>
      <c r="B41" s="114"/>
      <c r="C41" s="120"/>
      <c r="D41" s="121"/>
      <c r="E41" s="120"/>
      <c r="F41" s="121"/>
    </row>
    <row r="42" spans="1:10" x14ac:dyDescent="0.15">
      <c r="A42" s="114"/>
      <c r="B42" s="114"/>
      <c r="C42" s="120"/>
      <c r="D42" s="121"/>
      <c r="E42" s="120"/>
      <c r="F42" s="121"/>
    </row>
    <row r="43" spans="1:10" x14ac:dyDescent="0.15">
      <c r="A43" s="114"/>
      <c r="B43" s="114"/>
      <c r="C43" s="120"/>
      <c r="D43" s="121"/>
      <c r="E43" s="120"/>
      <c r="F43" s="121"/>
    </row>
    <row r="46" spans="1:10" x14ac:dyDescent="0.15">
      <c r="A46" s="171" t="s">
        <v>969</v>
      </c>
      <c r="B46" s="134"/>
      <c r="C46" s="134"/>
      <c r="D46" s="134"/>
      <c r="E46" s="134"/>
      <c r="F46" s="134"/>
      <c r="G46" s="134"/>
      <c r="H46" s="134"/>
      <c r="I46" s="134"/>
      <c r="J46" s="134"/>
    </row>
    <row r="47" spans="1:10" ht="16" customHeight="1" x14ac:dyDescent="0.15">
      <c r="A47" s="176" t="s">
        <v>94</v>
      </c>
      <c r="B47" s="173" t="s">
        <v>970</v>
      </c>
      <c r="C47" s="174"/>
      <c r="D47" s="174"/>
      <c r="E47" s="175"/>
      <c r="F47" s="173" t="s">
        <v>971</v>
      </c>
      <c r="G47" s="174"/>
      <c r="H47" s="174"/>
      <c r="I47" s="175"/>
    </row>
    <row r="48" spans="1:10" ht="14" customHeight="1" x14ac:dyDescent="0.15">
      <c r="A48" s="177"/>
      <c r="B48" s="123" t="s">
        <v>810</v>
      </c>
      <c r="C48" s="123" t="s">
        <v>811</v>
      </c>
      <c r="D48" s="123" t="s">
        <v>812</v>
      </c>
      <c r="E48" s="123" t="s">
        <v>813</v>
      </c>
      <c r="F48" s="123" t="s">
        <v>814</v>
      </c>
      <c r="G48" s="123" t="s">
        <v>815</v>
      </c>
      <c r="H48" s="123" t="s">
        <v>816</v>
      </c>
      <c r="I48" s="123" t="s">
        <v>817</v>
      </c>
    </row>
    <row r="49" spans="1:9" x14ac:dyDescent="0.15">
      <c r="A49" s="89" t="s">
        <v>119</v>
      </c>
      <c r="B49" s="118">
        <f>SUMIFS($D$16:$D$19,$A$16:$A$19,$A49,$B$16:$B$19,SUBSTITUTE(B$48,"CAPEX ",""))</f>
        <v>12.465639760690697</v>
      </c>
      <c r="C49" s="118">
        <f>SUMIFS($D$16:$D$19,$A$16:$A$19,$A49,$B$16:$B$19,SUBSTITUTE(C$48,"CAPEX ",""))</f>
        <v>12.581459867482769</v>
      </c>
      <c r="D49" s="118">
        <f>SUMIFS($D$16:$D$19,$A$16:$A$19,$A49,$B$16:$B$19,SUBSTITUTE(D$48,"CAPEX ",""))</f>
        <v>24.588104057318574</v>
      </c>
      <c r="E49" s="118">
        <f>SUMIFS($D$16:$D$19,$A$16:$A$19,$A49,$B$16:$B$19,SUBSTITUTE(E$48,"CAPEX ",""))</f>
        <v>30.053482949504733</v>
      </c>
      <c r="F49" s="118">
        <f>SUMIFS($F$16:$F$19,$A$16:$A$19,$A49,$B$16:$B$19,SUBSTITUTE(F$48,"OPEX ",""))</f>
        <v>0.28206635212869813</v>
      </c>
      <c r="G49" s="118">
        <f>SUMIFS($F$16:$F$19,$A$16:$A$19,$A49,$B$16:$B$19,SUBSTITUTE(G$48,"OPEX ",""))</f>
        <v>0.28712035273157827</v>
      </c>
      <c r="H49" s="118">
        <f>SUMIFS($F$16:$F$19,$A$16:$A$19,$A49,$B$16:$B$19,SUBSTITUTE(H$48,"OPEX ",""))</f>
        <v>0.61521886996476483</v>
      </c>
      <c r="I49" s="118">
        <f>SUMIFS($F$16:$F$19,$A$16:$A$19,$A49,$B$16:$B$19,SUBSTITUTE(I$48,"OPEX ",""))</f>
        <v>0.71324022070551774</v>
      </c>
    </row>
    <row r="50" spans="1:9" x14ac:dyDescent="0.15">
      <c r="A50" s="89" t="s">
        <v>823</v>
      </c>
      <c r="B50" s="118">
        <f>SUMIFS($D$20:$D$23,$A$20:$A$23,$A50,$B$20:$B$23,SUBSTITUTE(B$48,"CAPEX ",""))</f>
        <v>12.465639760690697</v>
      </c>
      <c r="C50" s="118">
        <f>SUMIFS($D$20:$D$23,$A$20:$A$23,$A50,$B$20:$B$23,SUBSTITUTE(C$48,"CAPEX ",""))</f>
        <v>12.581459867482769</v>
      </c>
      <c r="D50" s="118">
        <f>SUMIFS($D$20:$D$23,$A$20:$A$23,$A50,$B$20:$B$23,SUBSTITUTE(D$48,"CAPEX ",""))</f>
        <v>24.588104057318574</v>
      </c>
      <c r="E50" s="118">
        <f>SUMIFS($D$20:$D$23,$A$20:$A$23,$A50,$B$20:$B$23,SUBSTITUTE(E$48,"CAPEX ",""))</f>
        <v>30.053482949504733</v>
      </c>
      <c r="F50" s="118">
        <f>SUMIFS($F$20:$F$23,$A$20:$A$23,$A50,$B$20:$B$23,SUBSTITUTE(F$48,"OPEX ",""))</f>
        <v>0.28206635212869813</v>
      </c>
      <c r="G50" s="118">
        <f>SUMIFS($F$20:$F$23,$A$20:$A$23,$A50,$B$20:$B$23,SUBSTITUTE(G$48,"OPEX ",""))</f>
        <v>0.28712035273157827</v>
      </c>
      <c r="H50" s="118">
        <f>SUMIFS($F$20:$F$23,$A$20:$A$23,$A50,$B$20:$B$23,SUBSTITUTE(H$48,"OPEX ",""))</f>
        <v>0.61521886996476483</v>
      </c>
      <c r="I50" s="118">
        <f>SUMIFS($F$20:$F$23,$A$20:$A$23,$A50,$B$20:$B$23,SUBSTITUTE(I$48,"OPEX ",""))</f>
        <v>0.71324022070551774</v>
      </c>
    </row>
    <row r="51" spans="1:9" x14ac:dyDescent="0.15">
      <c r="A51" s="89"/>
      <c r="B51" s="118"/>
      <c r="C51" s="118"/>
      <c r="D51" s="118"/>
      <c r="E51" s="118"/>
      <c r="F51" s="118"/>
      <c r="G51" s="118"/>
      <c r="H51" s="118"/>
      <c r="I51" s="118"/>
    </row>
    <row r="52" spans="1:9" x14ac:dyDescent="0.15">
      <c r="A52" s="89"/>
      <c r="B52" s="118"/>
      <c r="C52" s="118"/>
      <c r="D52" s="118"/>
      <c r="E52" s="118"/>
      <c r="F52" s="118"/>
      <c r="G52" s="118"/>
      <c r="H52" s="118"/>
      <c r="I52" s="118"/>
    </row>
    <row r="53" spans="1:9" x14ac:dyDescent="0.15">
      <c r="A53" s="89"/>
      <c r="B53" s="118"/>
      <c r="C53" s="118"/>
      <c r="D53" s="118"/>
      <c r="E53" s="118"/>
      <c r="F53" s="118"/>
      <c r="G53" s="118"/>
      <c r="H53" s="118"/>
      <c r="I53" s="118"/>
    </row>
    <row r="54" spans="1:9" x14ac:dyDescent="0.15">
      <c r="A54" s="89"/>
      <c r="B54" s="118"/>
      <c r="C54" s="118"/>
      <c r="D54" s="118"/>
      <c r="E54" s="118"/>
      <c r="F54" s="118"/>
      <c r="G54" s="118"/>
      <c r="H54" s="118"/>
      <c r="I54" s="118"/>
    </row>
    <row r="55" spans="1:9" x14ac:dyDescent="0.15">
      <c r="A55" s="114"/>
      <c r="B55" s="120"/>
      <c r="C55" s="120"/>
      <c r="D55" s="120"/>
      <c r="E55" s="120"/>
      <c r="F55" s="120"/>
      <c r="G55" s="120"/>
      <c r="H55" s="120"/>
      <c r="I55" s="120"/>
    </row>
  </sheetData>
  <mergeCells count="7">
    <mergeCell ref="A1:J1"/>
    <mergeCell ref="A46:J46"/>
    <mergeCell ref="A3:J3"/>
    <mergeCell ref="F47:I47"/>
    <mergeCell ref="A47:A48"/>
    <mergeCell ref="B47:E47"/>
    <mergeCell ref="A2:J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5"/>
  <sheetViews>
    <sheetView workbookViewId="0">
      <selection activeCell="O48" sqref="O48"/>
    </sheetView>
  </sheetViews>
  <sheetFormatPr baseColWidth="10" defaultColWidth="8.83203125" defaultRowHeight="13" x14ac:dyDescent="0.15"/>
  <cols>
    <col min="1" max="1" width="24" customWidth="1"/>
    <col min="2" max="2" width="30" customWidth="1"/>
    <col min="3" max="6" width="34" customWidth="1"/>
  </cols>
  <sheetData>
    <row r="1" spans="1:6" ht="22" customHeight="1" x14ac:dyDescent="0.15">
      <c r="A1" s="178" t="s">
        <v>972</v>
      </c>
      <c r="B1" s="134"/>
      <c r="C1" s="134"/>
      <c r="D1" s="134"/>
      <c r="E1" s="134"/>
      <c r="F1" s="134"/>
    </row>
    <row r="2" spans="1:6" ht="22" customHeight="1" x14ac:dyDescent="0.15">
      <c r="A2" s="69"/>
      <c r="B2" s="69"/>
      <c r="C2" s="69"/>
      <c r="D2" s="69"/>
      <c r="E2" s="69"/>
      <c r="F2" s="69"/>
    </row>
    <row r="3" spans="1:6" ht="42" customHeight="1" x14ac:dyDescent="0.15">
      <c r="A3" s="180" t="s">
        <v>973</v>
      </c>
      <c r="B3" s="155"/>
      <c r="C3" s="155"/>
      <c r="D3" s="155"/>
      <c r="E3" s="155"/>
      <c r="F3" s="156"/>
    </row>
    <row r="4" spans="1:6" ht="22" customHeight="1" x14ac:dyDescent="0.15">
      <c r="A4" s="69"/>
      <c r="B4" s="69"/>
      <c r="C4" s="69"/>
      <c r="D4" s="69"/>
      <c r="E4" s="69"/>
      <c r="F4" s="69"/>
    </row>
    <row r="5" spans="1:6" ht="22" customHeight="1" x14ac:dyDescent="0.15">
      <c r="A5" s="69"/>
      <c r="B5" s="69"/>
      <c r="C5" s="69"/>
      <c r="D5" s="69"/>
      <c r="E5" s="69"/>
      <c r="F5" s="69"/>
    </row>
    <row r="6" spans="1:6" ht="22" customHeight="1" x14ac:dyDescent="0.15">
      <c r="A6" s="69"/>
      <c r="B6" s="69"/>
      <c r="C6" s="69"/>
      <c r="D6" s="69"/>
      <c r="E6" s="69"/>
      <c r="F6" s="69"/>
    </row>
    <row r="7" spans="1:6" ht="22" customHeight="1" x14ac:dyDescent="0.15">
      <c r="A7" s="181" t="s">
        <v>974</v>
      </c>
      <c r="B7" s="134"/>
      <c r="C7" s="134"/>
      <c r="D7" s="134"/>
      <c r="E7" s="134"/>
      <c r="F7" s="134"/>
    </row>
    <row r="8" spans="1:6" ht="103" customHeight="1" x14ac:dyDescent="0.15">
      <c r="A8" s="70" t="s">
        <v>975</v>
      </c>
      <c r="B8" s="70" t="s">
        <v>976</v>
      </c>
      <c r="C8" s="69"/>
      <c r="D8" s="69"/>
      <c r="E8" s="69"/>
      <c r="F8" s="69"/>
    </row>
    <row r="9" spans="1:6" ht="103" customHeight="1" x14ac:dyDescent="0.15">
      <c r="A9" s="70" t="s">
        <v>977</v>
      </c>
      <c r="B9" s="70" t="s">
        <v>978</v>
      </c>
      <c r="C9" s="69"/>
      <c r="D9" s="69"/>
      <c r="E9" s="69"/>
      <c r="F9" s="69"/>
    </row>
    <row r="10" spans="1:6" ht="103" customHeight="1" x14ac:dyDescent="0.15">
      <c r="A10" s="70" t="s">
        <v>979</v>
      </c>
      <c r="B10" s="70" t="s">
        <v>980</v>
      </c>
      <c r="C10" s="69"/>
      <c r="D10" s="69"/>
      <c r="E10" s="69"/>
      <c r="F10" s="69"/>
    </row>
    <row r="11" spans="1:6" ht="103" customHeight="1" x14ac:dyDescent="0.15">
      <c r="A11" s="70" t="s">
        <v>981</v>
      </c>
      <c r="B11" s="70" t="s">
        <v>982</v>
      </c>
      <c r="C11" s="69"/>
      <c r="D11" s="69"/>
      <c r="E11" s="69"/>
      <c r="F11" s="69"/>
    </row>
    <row r="12" spans="1:6" ht="103" customHeight="1" x14ac:dyDescent="0.15">
      <c r="A12" s="70" t="s">
        <v>983</v>
      </c>
      <c r="B12" s="70" t="s">
        <v>984</v>
      </c>
      <c r="C12" s="69"/>
      <c r="D12" s="69"/>
      <c r="E12" s="69"/>
      <c r="F12" s="69"/>
    </row>
    <row r="13" spans="1:6" ht="103" customHeight="1" x14ac:dyDescent="0.15">
      <c r="A13" s="70" t="s">
        <v>985</v>
      </c>
      <c r="B13" s="70" t="s">
        <v>986</v>
      </c>
      <c r="C13" s="69"/>
      <c r="D13" s="69"/>
      <c r="E13" s="69"/>
      <c r="F13" s="69"/>
    </row>
    <row r="14" spans="1:6" ht="103" customHeight="1" x14ac:dyDescent="0.15">
      <c r="A14" s="70" t="s">
        <v>987</v>
      </c>
      <c r="B14" s="70" t="s">
        <v>988</v>
      </c>
      <c r="C14" s="69"/>
      <c r="D14" s="69"/>
      <c r="E14" s="69"/>
      <c r="F14" s="69"/>
    </row>
    <row r="15" spans="1:6" ht="31" customHeight="1" x14ac:dyDescent="0.15">
      <c r="A15" s="179" t="s">
        <v>989</v>
      </c>
      <c r="B15" s="155"/>
      <c r="C15" s="155"/>
      <c r="D15" s="155"/>
      <c r="E15" s="155"/>
      <c r="F15" s="156"/>
    </row>
    <row r="16" spans="1:6" ht="61" customHeight="1" x14ac:dyDescent="0.15">
      <c r="A16" s="71" t="s">
        <v>990</v>
      </c>
      <c r="B16" s="71" t="s">
        <v>991</v>
      </c>
      <c r="C16" s="69"/>
      <c r="D16" s="69"/>
      <c r="E16" s="69"/>
      <c r="F16" s="69"/>
    </row>
    <row r="17" spans="1:6" ht="61" customHeight="1" x14ac:dyDescent="0.15">
      <c r="A17" s="71" t="s">
        <v>992</v>
      </c>
      <c r="B17" s="71" t="s">
        <v>993</v>
      </c>
      <c r="C17" s="69"/>
      <c r="D17" s="69"/>
      <c r="E17" s="69"/>
      <c r="F17" s="69"/>
    </row>
    <row r="18" spans="1:6" ht="61" customHeight="1" x14ac:dyDescent="0.15">
      <c r="A18" s="71" t="s">
        <v>994</v>
      </c>
      <c r="B18" s="71" t="s">
        <v>995</v>
      </c>
      <c r="C18" s="69"/>
      <c r="D18" s="69"/>
      <c r="E18" s="69"/>
      <c r="F18" s="69"/>
    </row>
    <row r="19" spans="1:6" ht="61" customHeight="1" x14ac:dyDescent="0.15">
      <c r="A19" s="71" t="s">
        <v>996</v>
      </c>
      <c r="B19" s="71" t="s">
        <v>997</v>
      </c>
      <c r="C19" s="69"/>
      <c r="D19" s="69"/>
      <c r="E19" s="69"/>
      <c r="F19" s="69"/>
    </row>
    <row r="20" spans="1:6" ht="61" customHeight="1" x14ac:dyDescent="0.15">
      <c r="A20" s="71" t="s">
        <v>998</v>
      </c>
      <c r="B20" s="71" t="s">
        <v>999</v>
      </c>
      <c r="C20" s="69"/>
      <c r="D20" s="69"/>
      <c r="E20" s="69"/>
      <c r="F20" s="69"/>
    </row>
    <row r="21" spans="1:6" ht="61" customHeight="1" x14ac:dyDescent="0.15">
      <c r="A21" s="71" t="s">
        <v>1000</v>
      </c>
      <c r="B21" s="71" t="s">
        <v>1001</v>
      </c>
      <c r="C21" s="69"/>
      <c r="D21" s="69"/>
      <c r="E21" s="69"/>
      <c r="F21" s="69"/>
    </row>
    <row r="22" spans="1:6" ht="22" customHeight="1" x14ac:dyDescent="0.15">
      <c r="A22" s="69"/>
      <c r="B22" s="69"/>
      <c r="C22" s="69"/>
      <c r="D22" s="69"/>
      <c r="E22" s="69"/>
      <c r="F22" s="69"/>
    </row>
    <row r="23" spans="1:6" ht="22" customHeight="1" x14ac:dyDescent="0.15">
      <c r="A23" s="179" t="s">
        <v>1002</v>
      </c>
      <c r="B23" s="155"/>
      <c r="C23" s="155"/>
      <c r="D23" s="155"/>
      <c r="E23" s="155"/>
      <c r="F23" s="156"/>
    </row>
    <row r="24" spans="1:6" ht="100" customHeight="1" x14ac:dyDescent="0.15">
      <c r="A24" s="70" t="s">
        <v>1003</v>
      </c>
      <c r="B24" s="69"/>
      <c r="C24" s="69"/>
      <c r="D24" s="69"/>
      <c r="E24" s="69"/>
      <c r="F24" s="69"/>
    </row>
    <row r="25" spans="1:6" ht="100" customHeight="1" x14ac:dyDescent="0.15">
      <c r="A25" s="70" t="s">
        <v>1004</v>
      </c>
      <c r="B25" s="69"/>
      <c r="C25" s="69"/>
      <c r="D25" s="69"/>
      <c r="E25" s="69"/>
      <c r="F25" s="69"/>
    </row>
    <row r="26" spans="1:6" ht="100" customHeight="1" x14ac:dyDescent="0.15">
      <c r="A26" s="70" t="s">
        <v>1005</v>
      </c>
      <c r="B26" s="69"/>
      <c r="C26" s="69"/>
      <c r="D26" s="69"/>
      <c r="E26" s="69"/>
      <c r="F26" s="69"/>
    </row>
    <row r="27" spans="1:6" ht="100" customHeight="1" x14ac:dyDescent="0.15">
      <c r="A27" s="70" t="s">
        <v>1006</v>
      </c>
      <c r="B27" s="69"/>
      <c r="C27" s="69"/>
      <c r="D27" s="69"/>
      <c r="E27" s="69"/>
      <c r="F27" s="69"/>
    </row>
    <row r="28" spans="1:6" ht="100" customHeight="1" x14ac:dyDescent="0.15">
      <c r="A28" s="70" t="s">
        <v>1007</v>
      </c>
      <c r="B28" s="69"/>
      <c r="C28" s="69"/>
      <c r="D28" s="69"/>
      <c r="E28" s="69"/>
      <c r="F28" s="69"/>
    </row>
    <row r="29" spans="1:6" ht="24" customHeight="1" x14ac:dyDescent="0.15">
      <c r="A29" s="179" t="s">
        <v>1008</v>
      </c>
      <c r="B29" s="155"/>
      <c r="C29" s="155"/>
      <c r="D29" s="155"/>
      <c r="E29" s="155"/>
      <c r="F29" s="156"/>
    </row>
    <row r="30" spans="1:6" ht="100" customHeight="1" x14ac:dyDescent="0.15">
      <c r="A30" s="70" t="s">
        <v>1009</v>
      </c>
      <c r="B30" s="69"/>
      <c r="C30" s="69"/>
      <c r="D30" s="69"/>
      <c r="E30" s="69"/>
      <c r="F30" s="69"/>
    </row>
    <row r="31" spans="1:6" ht="100" customHeight="1" x14ac:dyDescent="0.15">
      <c r="A31" s="70" t="s">
        <v>1010</v>
      </c>
      <c r="B31" s="69"/>
      <c r="C31" s="69"/>
      <c r="D31" s="69"/>
      <c r="E31" s="69"/>
      <c r="F31" s="69"/>
    </row>
    <row r="32" spans="1:6" ht="100" customHeight="1" x14ac:dyDescent="0.15">
      <c r="A32" s="70" t="s">
        <v>1011</v>
      </c>
      <c r="B32" s="69"/>
      <c r="C32" s="69"/>
      <c r="D32" s="69"/>
      <c r="E32" s="69"/>
      <c r="F32" s="69"/>
    </row>
    <row r="33" spans="1:6" x14ac:dyDescent="0.15">
      <c r="A33" s="69"/>
      <c r="B33" s="69"/>
      <c r="C33" s="69"/>
      <c r="D33" s="69"/>
      <c r="E33" s="69"/>
      <c r="F33" s="69"/>
    </row>
    <row r="34" spans="1:6" x14ac:dyDescent="0.15">
      <c r="A34" s="69"/>
      <c r="B34" s="69"/>
      <c r="C34" s="69"/>
      <c r="D34" s="69"/>
      <c r="E34" s="69"/>
      <c r="F34" s="69"/>
    </row>
    <row r="35" spans="1:6" x14ac:dyDescent="0.15">
      <c r="A35" s="69"/>
      <c r="B35" s="69"/>
      <c r="C35" s="69"/>
      <c r="D35" s="69"/>
      <c r="E35" s="69"/>
      <c r="F35" s="69"/>
    </row>
  </sheetData>
  <mergeCells count="6">
    <mergeCell ref="A1:F1"/>
    <mergeCell ref="A23:F23"/>
    <mergeCell ref="A15:F15"/>
    <mergeCell ref="A3:F3"/>
    <mergeCell ref="A29:F29"/>
    <mergeCell ref="A7:F7"/>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29"/>
  <sheetViews>
    <sheetView topLeftCell="B2" workbookViewId="0">
      <selection activeCell="O48" sqref="O48"/>
    </sheetView>
  </sheetViews>
  <sheetFormatPr baseColWidth="10" defaultColWidth="8.83203125" defaultRowHeight="13" x14ac:dyDescent="0.15"/>
  <cols>
    <col min="1" max="1" width="20" customWidth="1"/>
    <col min="2" max="2" width="30" customWidth="1"/>
    <col min="3" max="3" width="32" customWidth="1"/>
    <col min="4" max="4" width="34" customWidth="1"/>
    <col min="5" max="5" width="42" customWidth="1"/>
    <col min="6" max="6" width="40" customWidth="1"/>
  </cols>
  <sheetData>
    <row r="1" spans="1:6" ht="35" customHeight="1" x14ac:dyDescent="0.15">
      <c r="A1" s="159" t="s">
        <v>1012</v>
      </c>
      <c r="B1" s="134"/>
    </row>
    <row r="2" spans="1:6" ht="22" customHeight="1" x14ac:dyDescent="0.15"/>
    <row r="3" spans="1:6" ht="42" customHeight="1" x14ac:dyDescent="0.15">
      <c r="A3" s="154" t="s">
        <v>1013</v>
      </c>
      <c r="B3" s="155"/>
      <c r="C3" s="155"/>
      <c r="D3" s="155"/>
      <c r="E3" s="155"/>
      <c r="F3" s="156"/>
    </row>
    <row r="4" spans="1:6" ht="22" customHeight="1" x14ac:dyDescent="0.15"/>
    <row r="5" spans="1:6" ht="22" customHeight="1" x14ac:dyDescent="0.15"/>
    <row r="6" spans="1:6" ht="22" customHeight="1" x14ac:dyDescent="0.15"/>
    <row r="7" spans="1:6" ht="35" customHeight="1" x14ac:dyDescent="0.15">
      <c r="A7" s="51" t="s">
        <v>1014</v>
      </c>
    </row>
    <row r="8" spans="1:6" ht="22" customHeight="1" x14ac:dyDescent="0.15">
      <c r="A8" s="58" t="s">
        <v>59</v>
      </c>
      <c r="B8" s="58" t="s">
        <v>538</v>
      </c>
      <c r="C8" s="58" t="s">
        <v>61</v>
      </c>
      <c r="D8" s="58" t="s">
        <v>539</v>
      </c>
      <c r="E8" s="58" t="s">
        <v>1015</v>
      </c>
      <c r="F8" s="58" t="s">
        <v>541</v>
      </c>
    </row>
    <row r="9" spans="1:6" ht="42" customHeight="1" x14ac:dyDescent="0.15">
      <c r="A9" s="59" t="s">
        <v>1016</v>
      </c>
      <c r="B9" s="59" t="s">
        <v>1017</v>
      </c>
      <c r="C9" s="59" t="s">
        <v>1018</v>
      </c>
      <c r="D9" s="59" t="s">
        <v>1019</v>
      </c>
      <c r="E9" s="59" t="s">
        <v>1020</v>
      </c>
      <c r="F9" s="59" t="s">
        <v>1021</v>
      </c>
    </row>
    <row r="10" spans="1:6" ht="42" customHeight="1" x14ac:dyDescent="0.15">
      <c r="A10" s="59" t="s">
        <v>671</v>
      </c>
      <c r="B10" s="59" t="s">
        <v>839</v>
      </c>
      <c r="C10" s="59" t="s">
        <v>1022</v>
      </c>
      <c r="D10" s="59" t="s">
        <v>1023</v>
      </c>
      <c r="E10" s="59" t="s">
        <v>1024</v>
      </c>
      <c r="F10" s="59" t="s">
        <v>1025</v>
      </c>
    </row>
    <row r="11" spans="1:6" ht="42" customHeight="1" x14ac:dyDescent="0.15">
      <c r="A11" s="59" t="s">
        <v>1026</v>
      </c>
      <c r="B11" s="59" t="s">
        <v>841</v>
      </c>
      <c r="C11" s="59" t="s">
        <v>1022</v>
      </c>
      <c r="D11" s="59" t="s">
        <v>1027</v>
      </c>
      <c r="E11" s="59" t="s">
        <v>1028</v>
      </c>
      <c r="F11" s="59" t="s">
        <v>1029</v>
      </c>
    </row>
    <row r="12" spans="1:6" ht="42" customHeight="1" x14ac:dyDescent="0.15">
      <c r="A12" s="59" t="s">
        <v>135</v>
      </c>
      <c r="B12" s="59" t="s">
        <v>900</v>
      </c>
      <c r="C12" s="59" t="s">
        <v>1030</v>
      </c>
      <c r="D12" s="59" t="s">
        <v>1031</v>
      </c>
      <c r="E12" s="59" t="s">
        <v>1032</v>
      </c>
      <c r="F12" s="59" t="s">
        <v>1033</v>
      </c>
    </row>
    <row r="13" spans="1:6" ht="42" customHeight="1" x14ac:dyDescent="0.15">
      <c r="A13" s="59" t="s">
        <v>141</v>
      </c>
      <c r="B13" s="59" t="s">
        <v>901</v>
      </c>
      <c r="C13" s="59" t="s">
        <v>1034</v>
      </c>
      <c r="D13" s="59" t="s">
        <v>1035</v>
      </c>
      <c r="E13" s="59" t="s">
        <v>1036</v>
      </c>
      <c r="F13" s="59" t="s">
        <v>1037</v>
      </c>
    </row>
    <row r="14" spans="1:6" ht="41" customHeight="1" x14ac:dyDescent="0.15">
      <c r="A14" s="59" t="s">
        <v>146</v>
      </c>
      <c r="B14" s="59" t="s">
        <v>902</v>
      </c>
      <c r="C14" s="59" t="s">
        <v>1038</v>
      </c>
      <c r="D14" s="59" t="s">
        <v>1039</v>
      </c>
      <c r="E14" s="59" t="s">
        <v>1040</v>
      </c>
      <c r="F14" s="59" t="s">
        <v>1041</v>
      </c>
    </row>
    <row r="15" spans="1:6" ht="41" customHeight="1" x14ac:dyDescent="0.15">
      <c r="A15" s="59" t="s">
        <v>152</v>
      </c>
      <c r="B15" s="59" t="s">
        <v>903</v>
      </c>
      <c r="C15" s="59" t="s">
        <v>1042</v>
      </c>
      <c r="D15" s="59" t="s">
        <v>1043</v>
      </c>
      <c r="E15" s="59" t="s">
        <v>1044</v>
      </c>
      <c r="F15" s="59" t="s">
        <v>1045</v>
      </c>
    </row>
    <row r="16" spans="1:6" ht="41" customHeight="1" x14ac:dyDescent="0.15">
      <c r="A16" s="59" t="s">
        <v>158</v>
      </c>
      <c r="B16" s="59" t="s">
        <v>835</v>
      </c>
      <c r="C16" s="59" t="s">
        <v>1046</v>
      </c>
      <c r="D16" s="59" t="s">
        <v>1047</v>
      </c>
      <c r="E16" s="59" t="s">
        <v>1048</v>
      </c>
      <c r="F16" s="59" t="s">
        <v>1049</v>
      </c>
    </row>
    <row r="17" spans="1:5" ht="22" customHeight="1" x14ac:dyDescent="0.15"/>
    <row r="18" spans="1:5" ht="22" customHeight="1" x14ac:dyDescent="0.15">
      <c r="A18" s="51" t="s">
        <v>1050</v>
      </c>
    </row>
    <row r="19" spans="1:5" ht="22" customHeight="1" x14ac:dyDescent="0.15">
      <c r="A19" s="58" t="s">
        <v>59</v>
      </c>
      <c r="B19" s="58" t="s">
        <v>1051</v>
      </c>
      <c r="C19" s="58" t="s">
        <v>685</v>
      </c>
      <c r="D19" s="58" t="s">
        <v>1052</v>
      </c>
      <c r="E19" s="58" t="s">
        <v>1053</v>
      </c>
    </row>
    <row r="20" spans="1:5" ht="39" customHeight="1" x14ac:dyDescent="0.15">
      <c r="A20" s="59" t="s">
        <v>1054</v>
      </c>
      <c r="B20" s="59" t="s">
        <v>1055</v>
      </c>
      <c r="C20" s="59" t="s">
        <v>1056</v>
      </c>
      <c r="D20" s="59" t="s">
        <v>1057</v>
      </c>
      <c r="E20" s="59" t="s">
        <v>1058</v>
      </c>
    </row>
    <row r="21" spans="1:5" ht="39" customHeight="1" x14ac:dyDescent="0.15">
      <c r="A21" s="59" t="s">
        <v>1059</v>
      </c>
      <c r="B21" s="59" t="s">
        <v>1060</v>
      </c>
      <c r="C21" s="59" t="s">
        <v>1061</v>
      </c>
      <c r="D21" s="59" t="s">
        <v>1062</v>
      </c>
      <c r="E21" s="59" t="s">
        <v>1063</v>
      </c>
    </row>
    <row r="22" spans="1:5" ht="39" customHeight="1" x14ac:dyDescent="0.15">
      <c r="A22" s="59" t="s">
        <v>1064</v>
      </c>
      <c r="B22" s="59" t="s">
        <v>1065</v>
      </c>
      <c r="C22" s="59" t="s">
        <v>1066</v>
      </c>
      <c r="D22" s="59" t="s">
        <v>1067</v>
      </c>
      <c r="E22" s="59" t="s">
        <v>1068</v>
      </c>
    </row>
    <row r="23" spans="1:5" ht="39" customHeight="1" x14ac:dyDescent="0.15">
      <c r="A23" s="59" t="s">
        <v>1069</v>
      </c>
      <c r="B23" s="59" t="s">
        <v>1070</v>
      </c>
      <c r="C23" s="59" t="s">
        <v>1071</v>
      </c>
      <c r="D23" s="59" t="s">
        <v>1072</v>
      </c>
      <c r="E23" s="59" t="s">
        <v>1073</v>
      </c>
    </row>
    <row r="24" spans="1:5" ht="39" customHeight="1" x14ac:dyDescent="0.15">
      <c r="A24" s="59" t="s">
        <v>1074</v>
      </c>
      <c r="B24" s="59" t="s">
        <v>1075</v>
      </c>
      <c r="C24" s="59" t="s">
        <v>1076</v>
      </c>
      <c r="D24" s="59" t="s">
        <v>1077</v>
      </c>
      <c r="E24" s="59" t="s">
        <v>1078</v>
      </c>
    </row>
    <row r="25" spans="1:5" ht="22" customHeight="1" x14ac:dyDescent="0.15"/>
    <row r="26" spans="1:5" ht="22" customHeight="1" x14ac:dyDescent="0.15"/>
    <row r="27" spans="1:5" ht="22" customHeight="1" x14ac:dyDescent="0.15"/>
    <row r="28" spans="1:5" ht="42" customHeight="1" x14ac:dyDescent="0.15"/>
    <row r="29" spans="1:5" ht="42" customHeight="1" x14ac:dyDescent="0.15"/>
  </sheetData>
  <mergeCells count="2">
    <mergeCell ref="A3:F3"/>
    <mergeCell ref="A1:B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7"/>
  <sheetViews>
    <sheetView workbookViewId="0">
      <selection activeCell="E6" sqref="E6"/>
    </sheetView>
  </sheetViews>
  <sheetFormatPr baseColWidth="10" defaultColWidth="8.83203125" defaultRowHeight="13" x14ac:dyDescent="0.15"/>
  <cols>
    <col min="1" max="1" width="20" customWidth="1"/>
    <col min="2" max="2" width="28" customWidth="1"/>
    <col min="3" max="3" width="22" customWidth="1"/>
    <col min="4" max="4" width="28" customWidth="1"/>
    <col min="5" max="5" width="26" customWidth="1"/>
    <col min="6" max="6" width="24" customWidth="1"/>
    <col min="7" max="7" width="54.1640625" customWidth="1"/>
  </cols>
  <sheetData>
    <row r="1" spans="1:7" ht="18" customHeight="1" x14ac:dyDescent="0.2">
      <c r="A1" s="182" t="s">
        <v>1079</v>
      </c>
      <c r="B1" s="134"/>
      <c r="C1" s="134"/>
      <c r="D1" s="134"/>
      <c r="E1" s="134"/>
      <c r="F1" s="134"/>
      <c r="G1" s="134"/>
    </row>
    <row r="2" spans="1:7" x14ac:dyDescent="0.15">
      <c r="A2" s="183" t="s">
        <v>1080</v>
      </c>
      <c r="B2" s="134"/>
      <c r="C2" s="134"/>
      <c r="D2" s="134"/>
      <c r="E2" s="134"/>
      <c r="F2" s="134"/>
      <c r="G2" s="134"/>
    </row>
    <row r="3" spans="1:7" x14ac:dyDescent="0.15">
      <c r="A3" s="134"/>
      <c r="B3" s="134"/>
      <c r="C3" s="134"/>
      <c r="D3" s="134"/>
      <c r="E3" s="134"/>
      <c r="F3" s="134"/>
      <c r="G3" s="134"/>
    </row>
    <row r="5" spans="1:7" x14ac:dyDescent="0.15">
      <c r="A5" s="64" t="s">
        <v>839</v>
      </c>
      <c r="B5" s="64" t="s">
        <v>1081</v>
      </c>
      <c r="C5" s="64" t="s">
        <v>1082</v>
      </c>
      <c r="D5" s="64" t="s">
        <v>1083</v>
      </c>
      <c r="E5" s="64" t="s">
        <v>1084</v>
      </c>
      <c r="F5" s="64" t="s">
        <v>576</v>
      </c>
      <c r="G5" s="64" t="s">
        <v>1085</v>
      </c>
    </row>
    <row r="6" spans="1:7" ht="56" customHeight="1" x14ac:dyDescent="0.15">
      <c r="A6" s="65" t="s">
        <v>860</v>
      </c>
      <c r="B6" s="65" t="s">
        <v>1086</v>
      </c>
      <c r="C6" s="67" t="s">
        <v>1087</v>
      </c>
      <c r="D6" s="65" t="s">
        <v>1088</v>
      </c>
      <c r="E6" s="65" t="s">
        <v>1089</v>
      </c>
      <c r="F6" s="65" t="s">
        <v>1090</v>
      </c>
      <c r="G6" s="65" t="s">
        <v>1091</v>
      </c>
    </row>
    <row r="7" spans="1:7" ht="56" customHeight="1" x14ac:dyDescent="0.15">
      <c r="A7" s="65" t="s">
        <v>865</v>
      </c>
      <c r="B7" s="65" t="s">
        <v>1092</v>
      </c>
      <c r="C7" s="67" t="s">
        <v>1087</v>
      </c>
      <c r="D7" s="65" t="s">
        <v>1088</v>
      </c>
      <c r="E7" s="65" t="s">
        <v>1093</v>
      </c>
      <c r="F7" s="65" t="s">
        <v>1090</v>
      </c>
      <c r="G7" s="65" t="s">
        <v>1091</v>
      </c>
    </row>
    <row r="8" spans="1:7" ht="56" customHeight="1" x14ac:dyDescent="0.15">
      <c r="A8" s="65" t="s">
        <v>868</v>
      </c>
      <c r="B8" s="65" t="s">
        <v>1094</v>
      </c>
      <c r="C8" s="67" t="s">
        <v>1087</v>
      </c>
      <c r="D8" s="65" t="s">
        <v>1095</v>
      </c>
      <c r="E8" s="65" t="s">
        <v>1096</v>
      </c>
      <c r="F8" s="65" t="s">
        <v>1090</v>
      </c>
      <c r="G8" s="65" t="s">
        <v>1097</v>
      </c>
    </row>
    <row r="9" spans="1:7" ht="42" customHeight="1" x14ac:dyDescent="0.15">
      <c r="A9" s="65" t="s">
        <v>871</v>
      </c>
      <c r="B9" s="65" t="s">
        <v>1098</v>
      </c>
      <c r="C9" s="66" t="s">
        <v>1099</v>
      </c>
      <c r="D9" s="65" t="s">
        <v>1100</v>
      </c>
      <c r="E9" s="65" t="s">
        <v>1101</v>
      </c>
      <c r="F9" s="65" t="s">
        <v>1102</v>
      </c>
      <c r="G9" s="65" t="s">
        <v>1103</v>
      </c>
    </row>
    <row r="10" spans="1:7" ht="42" customHeight="1" x14ac:dyDescent="0.15">
      <c r="A10" s="65" t="s">
        <v>876</v>
      </c>
      <c r="B10" s="65" t="s">
        <v>1104</v>
      </c>
      <c r="C10" s="67" t="s">
        <v>1087</v>
      </c>
      <c r="D10" s="65" t="s">
        <v>1088</v>
      </c>
      <c r="E10" s="65" t="s">
        <v>1105</v>
      </c>
      <c r="F10" s="65" t="s">
        <v>1106</v>
      </c>
      <c r="G10" s="65" t="s">
        <v>1107</v>
      </c>
    </row>
    <row r="11" spans="1:7" ht="42" customHeight="1" x14ac:dyDescent="0.15">
      <c r="A11" s="65" t="s">
        <v>878</v>
      </c>
      <c r="B11" s="65" t="s">
        <v>1108</v>
      </c>
      <c r="C11" s="67" t="s">
        <v>1087</v>
      </c>
      <c r="D11" s="65" t="s">
        <v>1109</v>
      </c>
      <c r="E11" s="65" t="s">
        <v>1110</v>
      </c>
      <c r="F11" s="65" t="s">
        <v>1111</v>
      </c>
      <c r="G11" s="65" t="s">
        <v>1107</v>
      </c>
    </row>
    <row r="12" spans="1:7" ht="42" customHeight="1" x14ac:dyDescent="0.15">
      <c r="A12" s="65" t="s">
        <v>880</v>
      </c>
      <c r="B12" s="65" t="s">
        <v>1112</v>
      </c>
      <c r="C12" s="67" t="s">
        <v>1087</v>
      </c>
      <c r="D12" s="65" t="s">
        <v>1113</v>
      </c>
      <c r="E12" s="65" t="s">
        <v>1114</v>
      </c>
      <c r="F12" s="65" t="s">
        <v>1115</v>
      </c>
      <c r="G12" s="65" t="s">
        <v>1097</v>
      </c>
    </row>
    <row r="13" spans="1:7" ht="42" customHeight="1" x14ac:dyDescent="0.15">
      <c r="A13" s="65" t="s">
        <v>882</v>
      </c>
      <c r="B13" s="65" t="s">
        <v>1116</v>
      </c>
      <c r="C13" s="66" t="s">
        <v>1099</v>
      </c>
      <c r="D13" s="65" t="s">
        <v>1100</v>
      </c>
      <c r="E13" s="65" t="s">
        <v>1117</v>
      </c>
      <c r="F13" s="65" t="s">
        <v>1118</v>
      </c>
      <c r="G13" s="65" t="s">
        <v>1103</v>
      </c>
    </row>
    <row r="14" spans="1:7" ht="42" customHeight="1" x14ac:dyDescent="0.15">
      <c r="A14" s="65" t="s">
        <v>884</v>
      </c>
      <c r="B14" s="65" t="s">
        <v>1119</v>
      </c>
      <c r="C14" s="67" t="s">
        <v>1087</v>
      </c>
      <c r="D14" s="65" t="s">
        <v>1120</v>
      </c>
      <c r="E14" s="65" t="s">
        <v>1121</v>
      </c>
      <c r="F14" s="65" t="s">
        <v>1122</v>
      </c>
      <c r="G14" s="65" t="s">
        <v>1123</v>
      </c>
    </row>
    <row r="15" spans="1:7" ht="28" customHeight="1" x14ac:dyDescent="0.15">
      <c r="A15" s="65" t="s">
        <v>886</v>
      </c>
      <c r="B15" s="65" t="s">
        <v>1124</v>
      </c>
      <c r="C15" s="67" t="s">
        <v>1087</v>
      </c>
      <c r="D15" s="65" t="s">
        <v>1120</v>
      </c>
      <c r="E15" s="65" t="s">
        <v>1125</v>
      </c>
      <c r="F15" s="65" t="s">
        <v>1126</v>
      </c>
      <c r="G15" s="65" t="s">
        <v>1123</v>
      </c>
    </row>
    <row r="16" spans="1:7" ht="28" customHeight="1" x14ac:dyDescent="0.15">
      <c r="A16" s="65" t="s">
        <v>888</v>
      </c>
      <c r="B16" s="65" t="s">
        <v>1127</v>
      </c>
      <c r="C16" s="67" t="s">
        <v>1087</v>
      </c>
      <c r="D16" s="65" t="s">
        <v>1120</v>
      </c>
      <c r="E16" s="65" t="s">
        <v>1128</v>
      </c>
      <c r="F16" s="65" t="s">
        <v>1126</v>
      </c>
      <c r="G16" s="65" t="s">
        <v>1123</v>
      </c>
    </row>
    <row r="17" spans="1:7" ht="42" customHeight="1" x14ac:dyDescent="0.15">
      <c r="A17" s="65" t="s">
        <v>890</v>
      </c>
      <c r="B17" s="65" t="s">
        <v>1129</v>
      </c>
      <c r="C17" s="66" t="s">
        <v>1099</v>
      </c>
      <c r="D17" s="65" t="s">
        <v>1100</v>
      </c>
      <c r="E17" s="65" t="s">
        <v>1130</v>
      </c>
      <c r="F17" s="65" t="s">
        <v>1131</v>
      </c>
      <c r="G17" s="65" t="s">
        <v>1103</v>
      </c>
    </row>
  </sheetData>
  <mergeCells count="2">
    <mergeCell ref="A1:G1"/>
    <mergeCell ref="A2:G3"/>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10"/>
  <sheetViews>
    <sheetView workbookViewId="0">
      <selection activeCell="G22" sqref="G22"/>
    </sheetView>
  </sheetViews>
  <sheetFormatPr baseColWidth="10" defaultColWidth="8.83203125" defaultRowHeight="13" x14ac:dyDescent="0.15"/>
  <cols>
    <col min="1" max="1" width="8" customWidth="1"/>
    <col min="2" max="2" width="38" customWidth="1"/>
    <col min="3" max="3" width="18" customWidth="1"/>
    <col min="4" max="4" width="32" customWidth="1"/>
    <col min="5" max="5" width="42" customWidth="1"/>
    <col min="6" max="6" width="48" customWidth="1"/>
    <col min="7" max="7" width="28" customWidth="1"/>
  </cols>
  <sheetData>
    <row r="1" spans="1:7" ht="18" customHeight="1" x14ac:dyDescent="0.2">
      <c r="A1" s="182" t="s">
        <v>1132</v>
      </c>
      <c r="B1" s="134"/>
      <c r="C1" s="134"/>
      <c r="D1" s="134"/>
      <c r="E1" s="134"/>
      <c r="F1" s="134"/>
      <c r="G1" s="134"/>
    </row>
    <row r="3" spans="1:7" x14ac:dyDescent="0.15">
      <c r="A3" s="64" t="s">
        <v>229</v>
      </c>
      <c r="B3" s="64" t="s">
        <v>1133</v>
      </c>
      <c r="C3" s="64" t="s">
        <v>1134</v>
      </c>
      <c r="D3" s="64" t="s">
        <v>1135</v>
      </c>
      <c r="E3" s="64" t="s">
        <v>1136</v>
      </c>
      <c r="F3" s="64" t="s">
        <v>689</v>
      </c>
      <c r="G3" s="64" t="s">
        <v>1137</v>
      </c>
    </row>
    <row r="4" spans="1:7" ht="70" customHeight="1" x14ac:dyDescent="0.15">
      <c r="A4" s="65" t="s">
        <v>1138</v>
      </c>
      <c r="B4" s="65" t="s">
        <v>1139</v>
      </c>
      <c r="C4" s="65" t="s">
        <v>1140</v>
      </c>
      <c r="D4" s="65" t="s">
        <v>1141</v>
      </c>
      <c r="E4" s="65" t="s">
        <v>1142</v>
      </c>
      <c r="F4" s="65" t="s">
        <v>1123</v>
      </c>
      <c r="G4" s="65" t="s">
        <v>1143</v>
      </c>
    </row>
    <row r="5" spans="1:7" ht="42" customHeight="1" x14ac:dyDescent="0.15">
      <c r="A5" s="65" t="s">
        <v>1144</v>
      </c>
      <c r="B5" s="65" t="s">
        <v>1145</v>
      </c>
      <c r="C5" s="65" t="s">
        <v>1146</v>
      </c>
      <c r="D5" s="65" t="s">
        <v>1147</v>
      </c>
      <c r="E5" s="65" t="s">
        <v>1148</v>
      </c>
      <c r="F5" s="65" t="s">
        <v>1149</v>
      </c>
      <c r="G5" s="65" t="s">
        <v>1150</v>
      </c>
    </row>
    <row r="6" spans="1:7" ht="42" customHeight="1" x14ac:dyDescent="0.15">
      <c r="A6" s="65" t="s">
        <v>1151</v>
      </c>
      <c r="B6" s="65" t="s">
        <v>1152</v>
      </c>
      <c r="C6" s="65" t="s">
        <v>1153</v>
      </c>
      <c r="D6" s="65" t="s">
        <v>1154</v>
      </c>
      <c r="E6" s="65" t="s">
        <v>1155</v>
      </c>
      <c r="F6" s="65" t="s">
        <v>1156</v>
      </c>
      <c r="G6" s="65" t="s">
        <v>1157</v>
      </c>
    </row>
    <row r="7" spans="1:7" ht="42" customHeight="1" x14ac:dyDescent="0.15">
      <c r="A7" s="65" t="s">
        <v>1158</v>
      </c>
      <c r="B7" s="65" t="s">
        <v>1159</v>
      </c>
      <c r="C7" s="65" t="s">
        <v>1160</v>
      </c>
      <c r="D7" s="65" t="s">
        <v>1161</v>
      </c>
      <c r="E7" s="65" t="s">
        <v>1162</v>
      </c>
      <c r="F7" s="65" t="s">
        <v>1163</v>
      </c>
      <c r="G7" s="65" t="s">
        <v>1164</v>
      </c>
    </row>
    <row r="8" spans="1:7" ht="42" customHeight="1" x14ac:dyDescent="0.15">
      <c r="A8" s="65" t="s">
        <v>1165</v>
      </c>
      <c r="B8" s="65" t="s">
        <v>1166</v>
      </c>
      <c r="C8" s="65" t="s">
        <v>1167</v>
      </c>
      <c r="D8" s="65" t="s">
        <v>1168</v>
      </c>
      <c r="E8" s="65" t="s">
        <v>1169</v>
      </c>
      <c r="F8" s="65" t="s">
        <v>1170</v>
      </c>
      <c r="G8" s="65" t="s">
        <v>1171</v>
      </c>
    </row>
    <row r="9" spans="1:7" ht="42" customHeight="1" x14ac:dyDescent="0.15">
      <c r="A9" s="65" t="s">
        <v>1172</v>
      </c>
      <c r="B9" s="65" t="s">
        <v>1173</v>
      </c>
      <c r="C9" s="65" t="s">
        <v>1174</v>
      </c>
      <c r="D9" s="65" t="s">
        <v>1175</v>
      </c>
      <c r="E9" s="65" t="s">
        <v>1176</v>
      </c>
      <c r="F9" s="65" t="s">
        <v>1103</v>
      </c>
      <c r="G9" s="65" t="s">
        <v>1177</v>
      </c>
    </row>
    <row r="10" spans="1:7" ht="56" customHeight="1" x14ac:dyDescent="0.15">
      <c r="A10" s="65" t="s">
        <v>1178</v>
      </c>
      <c r="B10" s="65" t="s">
        <v>1179</v>
      </c>
      <c r="C10" s="65" t="s">
        <v>1180</v>
      </c>
      <c r="D10" s="65" t="s">
        <v>1181</v>
      </c>
      <c r="E10" s="65" t="s">
        <v>1182</v>
      </c>
      <c r="F10" s="65" t="s">
        <v>697</v>
      </c>
      <c r="G10" s="65" t="s">
        <v>1183</v>
      </c>
    </row>
  </sheetData>
  <mergeCells count="1">
    <mergeCell ref="A1:G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20"/>
  <sheetViews>
    <sheetView workbookViewId="0">
      <selection activeCell="C23" sqref="C23"/>
    </sheetView>
  </sheetViews>
  <sheetFormatPr baseColWidth="10" defaultColWidth="8.83203125" defaultRowHeight="13" x14ac:dyDescent="0.15"/>
  <cols>
    <col min="1" max="1" width="22" customWidth="1"/>
    <col min="2" max="2" width="28" customWidth="1"/>
    <col min="3" max="3" width="42" customWidth="1"/>
    <col min="4" max="4" width="58" customWidth="1"/>
  </cols>
  <sheetData>
    <row r="1" spans="1:4" x14ac:dyDescent="0.15">
      <c r="A1" s="184" t="s">
        <v>1184</v>
      </c>
      <c r="B1" s="134"/>
      <c r="C1" s="134"/>
      <c r="D1" s="134"/>
    </row>
    <row r="3" spans="1:4" ht="84" customHeight="1" x14ac:dyDescent="0.15">
      <c r="A3" s="70" t="s">
        <v>1185</v>
      </c>
      <c r="B3" s="74" t="s">
        <v>1186</v>
      </c>
    </row>
    <row r="4" spans="1:4" ht="56" customHeight="1" x14ac:dyDescent="0.15">
      <c r="A4" s="70" t="s">
        <v>61</v>
      </c>
      <c r="B4" s="74" t="s">
        <v>1187</v>
      </c>
    </row>
    <row r="5" spans="1:4" ht="56" customHeight="1" x14ac:dyDescent="0.15">
      <c r="A5" s="70" t="s">
        <v>1188</v>
      </c>
      <c r="B5" s="74" t="s">
        <v>1189</v>
      </c>
    </row>
    <row r="6" spans="1:4" ht="56" customHeight="1" x14ac:dyDescent="0.15">
      <c r="A6" s="70" t="s">
        <v>1190</v>
      </c>
      <c r="B6" s="74" t="s">
        <v>1191</v>
      </c>
    </row>
    <row r="7" spans="1:4" ht="56" customHeight="1" x14ac:dyDescent="0.15">
      <c r="A7" s="70" t="s">
        <v>1192</v>
      </c>
      <c r="B7" s="74" t="s">
        <v>1193</v>
      </c>
    </row>
    <row r="10" spans="1:4" ht="14" customHeight="1" x14ac:dyDescent="0.15">
      <c r="A10" s="75" t="s">
        <v>768</v>
      </c>
      <c r="B10" s="75" t="s">
        <v>769</v>
      </c>
      <c r="C10" s="75" t="s">
        <v>770</v>
      </c>
      <c r="D10" s="75" t="s">
        <v>47</v>
      </c>
    </row>
    <row r="11" spans="1:4" ht="28" customHeight="1" x14ac:dyDescent="0.15">
      <c r="A11" s="74" t="s">
        <v>53</v>
      </c>
      <c r="B11" s="76">
        <v>0.25</v>
      </c>
      <c r="C11" s="76">
        <v>0.1</v>
      </c>
      <c r="D11" s="76" t="s">
        <v>1194</v>
      </c>
    </row>
    <row r="12" spans="1:4" ht="28" customHeight="1" x14ac:dyDescent="0.15">
      <c r="A12" s="74" t="s">
        <v>55</v>
      </c>
      <c r="B12" s="76">
        <v>0.6</v>
      </c>
      <c r="C12" s="76">
        <v>0.25</v>
      </c>
      <c r="D12" s="76" t="s">
        <v>1195</v>
      </c>
    </row>
    <row r="13" spans="1:4" ht="14" customHeight="1" x14ac:dyDescent="0.15">
      <c r="A13" s="74" t="s">
        <v>57</v>
      </c>
      <c r="B13" s="76">
        <v>1</v>
      </c>
      <c r="C13" s="76">
        <v>0.5</v>
      </c>
      <c r="D13" s="76" t="s">
        <v>1196</v>
      </c>
    </row>
    <row r="14" spans="1:4" ht="28" customHeight="1" x14ac:dyDescent="0.15">
      <c r="A14" s="74" t="s">
        <v>791</v>
      </c>
      <c r="B14" s="76">
        <v>1.5</v>
      </c>
      <c r="C14" s="76">
        <v>0.8</v>
      </c>
      <c r="D14" s="76" t="s">
        <v>1197</v>
      </c>
    </row>
    <row r="16" spans="1:4" x14ac:dyDescent="0.15">
      <c r="A16" s="185" t="s">
        <v>1198</v>
      </c>
      <c r="B16" s="134"/>
      <c r="C16" s="134"/>
      <c r="D16" s="134"/>
    </row>
    <row r="17" spans="1:4" ht="14" customHeight="1" x14ac:dyDescent="0.15">
      <c r="A17" s="70" t="s">
        <v>1199</v>
      </c>
      <c r="B17" s="76" t="e">
        <f>VLOOKUP(I27,$F$6:$H$9,2,FALSE())</f>
        <v>#N/A</v>
      </c>
      <c r="C17" s="76" t="s">
        <v>1200</v>
      </c>
      <c r="D17" s="76" t="s">
        <v>1201</v>
      </c>
    </row>
    <row r="18" spans="1:4" ht="14" customHeight="1" x14ac:dyDescent="0.15">
      <c r="A18" s="70" t="s">
        <v>1202</v>
      </c>
      <c r="B18" s="76" t="e">
        <f>VLOOKUP(I27,$F$6:$H$9,3,FALSE())</f>
        <v>#N/A</v>
      </c>
      <c r="C18" s="76" t="s">
        <v>1203</v>
      </c>
      <c r="D18" s="76" t="s">
        <v>1204</v>
      </c>
    </row>
    <row r="19" spans="1:4" ht="14" customHeight="1" x14ac:dyDescent="0.15">
      <c r="A19" s="70" t="s">
        <v>1205</v>
      </c>
      <c r="B19" s="76">
        <f>K27*L27*M27</f>
        <v>0</v>
      </c>
      <c r="C19" s="76" t="s">
        <v>1206</v>
      </c>
      <c r="D19" s="76" t="s">
        <v>1207</v>
      </c>
    </row>
    <row r="20" spans="1:4" ht="14" customHeight="1" x14ac:dyDescent="0.15">
      <c r="A20" s="70" t="s">
        <v>1208</v>
      </c>
      <c r="B20" s="76">
        <f>K27*R27*S27</f>
        <v>0</v>
      </c>
      <c r="C20" s="76" t="s">
        <v>1209</v>
      </c>
      <c r="D20" s="76" t="s">
        <v>1210</v>
      </c>
    </row>
  </sheetData>
  <mergeCells count="2">
    <mergeCell ref="A1:D1"/>
    <mergeCell ref="A16:D16"/>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19"/>
  <sheetViews>
    <sheetView workbookViewId="0">
      <pane ySplit="5" topLeftCell="A9" activePane="bottomLeft" state="frozen"/>
      <selection activeCell="O48" sqref="O48"/>
      <selection pane="bottomLeft" activeCell="A9" sqref="A9:XFD12"/>
    </sheetView>
  </sheetViews>
  <sheetFormatPr baseColWidth="10" defaultColWidth="8.83203125" defaultRowHeight="13" x14ac:dyDescent="0.15"/>
  <cols>
    <col min="1" max="1" width="30" customWidth="1"/>
    <col min="2" max="3" width="14" customWidth="1"/>
    <col min="4" max="4" width="11" customWidth="1"/>
    <col min="5" max="5" width="13" customWidth="1"/>
    <col min="6" max="6" width="11" customWidth="1"/>
    <col min="7" max="7" width="55" customWidth="1"/>
    <col min="8" max="8" width="40" customWidth="1"/>
  </cols>
  <sheetData>
    <row r="1" spans="1:8" ht="24" customHeight="1" x14ac:dyDescent="0.2">
      <c r="A1" s="182" t="s">
        <v>1211</v>
      </c>
      <c r="B1" s="134"/>
      <c r="C1" s="134"/>
      <c r="D1" s="134"/>
      <c r="E1" s="134"/>
      <c r="F1" s="134"/>
      <c r="G1" s="134"/>
      <c r="H1" s="134"/>
    </row>
    <row r="2" spans="1:8" ht="50" customHeight="1" x14ac:dyDescent="0.15">
      <c r="A2" s="187" t="s">
        <v>1212</v>
      </c>
      <c r="B2" s="188"/>
      <c r="C2" s="188"/>
      <c r="D2" s="188"/>
      <c r="E2" s="188"/>
      <c r="F2" s="188"/>
      <c r="G2" s="188"/>
      <c r="H2" s="189"/>
    </row>
    <row r="3" spans="1:8" ht="24" customHeight="1" x14ac:dyDescent="0.15">
      <c r="A3" s="190"/>
      <c r="B3" s="177"/>
      <c r="C3" s="177"/>
      <c r="D3" s="177"/>
      <c r="E3" s="177"/>
      <c r="F3" s="177"/>
      <c r="G3" s="177"/>
      <c r="H3" s="191"/>
    </row>
    <row r="4" spans="1:8" ht="24" customHeight="1" x14ac:dyDescent="0.15"/>
    <row r="5" spans="1:8" ht="24" customHeight="1" x14ac:dyDescent="0.15">
      <c r="A5" s="78" t="s">
        <v>925</v>
      </c>
      <c r="B5" s="78" t="s">
        <v>1213</v>
      </c>
      <c r="C5" s="78" t="s">
        <v>1214</v>
      </c>
      <c r="D5" s="78" t="s">
        <v>1215</v>
      </c>
      <c r="E5" s="78" t="s">
        <v>1216</v>
      </c>
      <c r="F5" s="78" t="s">
        <v>1217</v>
      </c>
      <c r="G5" s="78" t="s">
        <v>1218</v>
      </c>
      <c r="H5" s="78" t="s">
        <v>1219</v>
      </c>
    </row>
    <row r="6" spans="1:8" ht="24" customHeight="1" x14ac:dyDescent="0.15">
      <c r="A6" s="79" t="s">
        <v>775</v>
      </c>
      <c r="B6" s="80" t="s">
        <v>1220</v>
      </c>
      <c r="C6" s="79" t="s">
        <v>1221</v>
      </c>
      <c r="D6" s="81">
        <v>0.03</v>
      </c>
      <c r="E6" s="82">
        <v>0.08</v>
      </c>
      <c r="F6" s="83">
        <v>0.18</v>
      </c>
      <c r="G6" s="79" t="s">
        <v>1222</v>
      </c>
      <c r="H6" s="79" t="s">
        <v>1223</v>
      </c>
    </row>
    <row r="7" spans="1:8" ht="24" customHeight="1" x14ac:dyDescent="0.15">
      <c r="A7" s="79" t="s">
        <v>780</v>
      </c>
      <c r="B7" s="80" t="s">
        <v>1224</v>
      </c>
      <c r="C7" s="79" t="s">
        <v>1221</v>
      </c>
      <c r="D7" s="81">
        <v>0.03</v>
      </c>
      <c r="E7" s="82">
        <v>0.05</v>
      </c>
      <c r="F7" s="83">
        <v>0.2</v>
      </c>
      <c r="G7" s="79" t="s">
        <v>1225</v>
      </c>
      <c r="H7" s="79" t="s">
        <v>1226</v>
      </c>
    </row>
    <row r="8" spans="1:8" ht="24" customHeight="1" x14ac:dyDescent="0.15">
      <c r="A8" s="79" t="s">
        <v>785</v>
      </c>
      <c r="B8" s="80" t="s">
        <v>1227</v>
      </c>
      <c r="C8" s="79" t="s">
        <v>1221</v>
      </c>
      <c r="D8" s="81">
        <v>0.1</v>
      </c>
      <c r="E8" s="82">
        <v>0.15</v>
      </c>
      <c r="F8" s="83">
        <v>0.4</v>
      </c>
      <c r="G8" s="79" t="s">
        <v>1228</v>
      </c>
      <c r="H8" s="79" t="s">
        <v>1229</v>
      </c>
    </row>
    <row r="9" spans="1:8" ht="47" customHeight="1" x14ac:dyDescent="0.15">
      <c r="A9" s="79" t="s">
        <v>789</v>
      </c>
      <c r="B9" s="80" t="s">
        <v>1230</v>
      </c>
      <c r="C9" s="79" t="s">
        <v>1231</v>
      </c>
      <c r="D9" s="81">
        <v>0.05</v>
      </c>
      <c r="E9" s="82">
        <v>0.12</v>
      </c>
      <c r="F9" s="83">
        <v>0.3</v>
      </c>
      <c r="G9" s="79" t="s">
        <v>1232</v>
      </c>
      <c r="H9" s="79" t="s">
        <v>1233</v>
      </c>
    </row>
    <row r="10" spans="1:8" ht="47" customHeight="1" x14ac:dyDescent="0.15">
      <c r="A10" s="79" t="s">
        <v>794</v>
      </c>
      <c r="B10" s="80" t="s">
        <v>1234</v>
      </c>
      <c r="C10" s="79" t="s">
        <v>1231</v>
      </c>
      <c r="D10" s="81">
        <v>0.03</v>
      </c>
      <c r="E10" s="82">
        <v>0.08</v>
      </c>
      <c r="F10" s="83">
        <v>0.2</v>
      </c>
      <c r="G10" s="79" t="s">
        <v>1235</v>
      </c>
      <c r="H10" s="79" t="s">
        <v>1236</v>
      </c>
    </row>
    <row r="11" spans="1:8" ht="47" customHeight="1" x14ac:dyDescent="0.15">
      <c r="A11" s="79" t="s">
        <v>938</v>
      </c>
      <c r="B11" s="80" t="s">
        <v>1237</v>
      </c>
      <c r="C11" s="79" t="s">
        <v>1238</v>
      </c>
      <c r="D11" s="81">
        <v>0</v>
      </c>
      <c r="E11" s="82">
        <v>1</v>
      </c>
      <c r="F11" s="83">
        <v>1</v>
      </c>
      <c r="G11" s="79" t="s">
        <v>1239</v>
      </c>
      <c r="H11" s="79" t="s">
        <v>1240</v>
      </c>
    </row>
    <row r="12" spans="1:8" ht="47" customHeight="1" x14ac:dyDescent="0.15">
      <c r="A12" s="79" t="s">
        <v>940</v>
      </c>
      <c r="B12" s="80" t="s">
        <v>1241</v>
      </c>
      <c r="C12" s="79" t="s">
        <v>1242</v>
      </c>
      <c r="D12" s="81">
        <v>0.8</v>
      </c>
      <c r="E12" s="82">
        <v>1</v>
      </c>
      <c r="F12" s="83">
        <v>1.4</v>
      </c>
      <c r="G12" s="79" t="s">
        <v>1243</v>
      </c>
      <c r="H12" s="79" t="s">
        <v>1244</v>
      </c>
    </row>
    <row r="13" spans="1:8" ht="24" customHeight="1" x14ac:dyDescent="0.15"/>
    <row r="14" spans="1:8" ht="24" customHeight="1" x14ac:dyDescent="0.15"/>
    <row r="15" spans="1:8" ht="24" customHeight="1" x14ac:dyDescent="0.15">
      <c r="A15" s="151" t="s">
        <v>1245</v>
      </c>
      <c r="B15" s="134"/>
      <c r="C15" s="134"/>
      <c r="D15" s="134"/>
      <c r="E15" s="134"/>
      <c r="F15" s="134"/>
      <c r="G15" s="134"/>
      <c r="H15" s="134"/>
    </row>
    <row r="16" spans="1:8" ht="24" customHeight="1" x14ac:dyDescent="0.15">
      <c r="A16" s="186" t="s">
        <v>1246</v>
      </c>
      <c r="B16" s="134"/>
      <c r="C16" s="134"/>
      <c r="D16" s="134"/>
      <c r="E16" s="134"/>
      <c r="F16" s="134"/>
      <c r="G16" s="134"/>
      <c r="H16" s="134"/>
    </row>
    <row r="17" spans="1:8" ht="24" customHeight="1" x14ac:dyDescent="0.15">
      <c r="A17" s="186" t="s">
        <v>1247</v>
      </c>
      <c r="B17" s="134"/>
      <c r="C17" s="134"/>
      <c r="D17" s="134"/>
      <c r="E17" s="134"/>
      <c r="F17" s="134"/>
      <c r="G17" s="134"/>
      <c r="H17" s="134"/>
    </row>
    <row r="18" spans="1:8" ht="24" customHeight="1" x14ac:dyDescent="0.15">
      <c r="A18" s="186" t="s">
        <v>1248</v>
      </c>
      <c r="B18" s="134"/>
      <c r="C18" s="134"/>
      <c r="D18" s="134"/>
      <c r="E18" s="134"/>
      <c r="F18" s="134"/>
      <c r="G18" s="134"/>
      <c r="H18" s="134"/>
    </row>
    <row r="19" spans="1:8" ht="24" customHeight="1" x14ac:dyDescent="0.15">
      <c r="A19" s="186" t="s">
        <v>1249</v>
      </c>
      <c r="B19" s="134"/>
      <c r="C19" s="134"/>
      <c r="D19" s="134"/>
      <c r="E19" s="134"/>
      <c r="F19" s="134"/>
      <c r="G19" s="134"/>
      <c r="H19" s="134"/>
    </row>
  </sheetData>
  <mergeCells count="7">
    <mergeCell ref="A19:H19"/>
    <mergeCell ref="A1:H1"/>
    <mergeCell ref="A17:H17"/>
    <mergeCell ref="A18:H18"/>
    <mergeCell ref="A15:H15"/>
    <mergeCell ref="A16:H16"/>
    <mergeCell ref="A2:H3"/>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26"/>
  <sheetViews>
    <sheetView workbookViewId="0">
      <pane ySplit="3" topLeftCell="A4" activePane="bottomLeft" state="frozen"/>
      <selection activeCell="O48" sqref="O48"/>
      <selection pane="bottomLeft" activeCell="C38" sqref="C38"/>
    </sheetView>
  </sheetViews>
  <sheetFormatPr baseColWidth="10" defaultColWidth="8.83203125" defaultRowHeight="13" x14ac:dyDescent="0.15"/>
  <cols>
    <col min="1" max="1" width="26" customWidth="1"/>
    <col min="2" max="2" width="18" customWidth="1"/>
    <col min="3" max="3" width="65.33203125" customWidth="1"/>
    <col min="4" max="4" width="18" customWidth="1"/>
    <col min="5" max="5" width="25.33203125" customWidth="1"/>
    <col min="6" max="6" width="31.6640625" customWidth="1"/>
  </cols>
  <sheetData>
    <row r="1" spans="1:6" x14ac:dyDescent="0.15">
      <c r="A1" s="151" t="s">
        <v>1250</v>
      </c>
      <c r="B1" s="134"/>
      <c r="C1" s="134"/>
      <c r="D1" s="134"/>
      <c r="E1" s="134"/>
      <c r="F1" s="134"/>
    </row>
    <row r="2" spans="1:6" x14ac:dyDescent="0.15">
      <c r="A2" s="192" t="s">
        <v>1251</v>
      </c>
      <c r="B2" s="134"/>
      <c r="C2" s="134"/>
      <c r="D2" s="134"/>
      <c r="E2" s="134"/>
      <c r="F2" s="134"/>
    </row>
    <row r="3" spans="1:6" x14ac:dyDescent="0.15">
      <c r="A3" s="87" t="s">
        <v>1252</v>
      </c>
      <c r="B3" s="87" t="s">
        <v>51</v>
      </c>
      <c r="C3" s="87" t="s">
        <v>1253</v>
      </c>
      <c r="D3" s="87" t="s">
        <v>1254</v>
      </c>
      <c r="E3" s="124"/>
      <c r="F3" s="125"/>
    </row>
    <row r="4" spans="1:6" x14ac:dyDescent="0.15">
      <c r="A4" s="88" t="s">
        <v>1255</v>
      </c>
      <c r="B4" s="89">
        <f>COUNTIF('16_CAPEX_OPEX_USD_v6'!Q6:Q12,"ROJO")</f>
        <v>0</v>
      </c>
      <c r="C4" s="89" t="s">
        <v>1256</v>
      </c>
      <c r="D4" s="90" t="s">
        <v>1257</v>
      </c>
      <c r="E4" s="89" t="s">
        <v>1258</v>
      </c>
      <c r="F4" s="125"/>
    </row>
    <row r="5" spans="1:6" x14ac:dyDescent="0.15">
      <c r="A5" s="88" t="s">
        <v>1259</v>
      </c>
      <c r="B5" s="89">
        <f>COUNTIF('16_CAPEX_OPEX_USD_v6'!Q6:Q12,"AMARILLO")</f>
        <v>2</v>
      </c>
      <c r="C5" s="89" t="s">
        <v>1260</v>
      </c>
      <c r="D5" s="91" t="s">
        <v>1261</v>
      </c>
      <c r="E5" s="89" t="s">
        <v>1262</v>
      </c>
      <c r="F5" s="125"/>
    </row>
    <row r="6" spans="1:6" x14ac:dyDescent="0.15">
      <c r="A6" s="88" t="s">
        <v>1263</v>
      </c>
      <c r="B6" s="89">
        <f>COUNTIF('16_CAPEX_OPEX_USD_v6'!Q6:Q12,"VERDE")</f>
        <v>5</v>
      </c>
      <c r="C6" s="89" t="s">
        <v>1264</v>
      </c>
      <c r="D6" s="93" t="s">
        <v>1265</v>
      </c>
      <c r="E6" s="89" t="s">
        <v>1266</v>
      </c>
      <c r="F6" s="125"/>
    </row>
    <row r="7" spans="1:6" x14ac:dyDescent="0.15">
      <c r="A7" s="88" t="s">
        <v>1267</v>
      </c>
      <c r="B7" s="92">
        <f>AVERAGE(('16_CAPEX_OPEX_USD_v6'!B6-'16C_Rangos_Parametros'!D6)/('16C_Rangos_Parametros'!F6-'16C_Rangos_Parametros'!D6),('16_CAPEX_OPEX_USD_v6'!B7-'16C_Rangos_Parametros'!D7)/('16C_Rangos_Parametros'!F7-'16C_Rangos_Parametros'!D7),('16_CAPEX_OPEX_USD_v6'!B8-'16C_Rangos_Parametros'!D8)/('16C_Rangos_Parametros'!F8-'16C_Rangos_Parametros'!D8),('16_CAPEX_OPEX_USD_v6'!B9-'16C_Rangos_Parametros'!D9)/('16C_Rangos_Parametros'!F9-'16C_Rangos_Parametros'!D9),('16_CAPEX_OPEX_USD_v6'!B10-'16C_Rangos_Parametros'!D10)/('16C_Rangos_Parametros'!F10-'16C_Rangos_Parametros'!D10),IF('16_CAPEX_OPEX_USD_v6'!B11=1,0.5,0),('16_CAPEX_OPEX_USD_v6'!B12-'16C_Rangos_Parametros'!D12)/('16C_Rangos_Parametros'!F12-'16C_Rangos_Parametros'!D12))</f>
        <v>0.28929971988795522</v>
      </c>
      <c r="C7" s="89" t="s">
        <v>1268</v>
      </c>
    </row>
    <row r="8" spans="1:6" x14ac:dyDescent="0.15">
      <c r="A8" s="88" t="s">
        <v>944</v>
      </c>
      <c r="B8" s="89" t="str">
        <f>'16_CAPEX_OPEX_USD_v6'!B13</f>
        <v>BASE</v>
      </c>
      <c r="C8" s="89" t="s">
        <v>1269</v>
      </c>
    </row>
    <row r="9" spans="1:6" x14ac:dyDescent="0.15">
      <c r="A9" s="88" t="s">
        <v>1270</v>
      </c>
      <c r="B9" s="92">
        <f>IF(B8="LOW",-0.1,IF(B8="HIGH",0.1,0))</f>
        <v>0</v>
      </c>
      <c r="C9" s="89" t="s">
        <v>1271</v>
      </c>
    </row>
    <row r="10" spans="1:6" x14ac:dyDescent="0.15">
      <c r="A10" s="88" t="s">
        <v>1272</v>
      </c>
      <c r="B10" s="92">
        <f>MAX(0,MIN(1,B7+B9))</f>
        <v>0.28929971988795522</v>
      </c>
      <c r="C10" s="89" t="s">
        <v>1273</v>
      </c>
    </row>
    <row r="11" spans="1:6" x14ac:dyDescent="0.15">
      <c r="A11" s="88" t="s">
        <v>1274</v>
      </c>
      <c r="B11" s="89" t="str">
        <f>IF(B4&gt;0,"ROJO",IF(OR(B10&lt;0.25,B10&gt;0.75,B5&gt;=3),"AMARILLO","VERDE"))</f>
        <v>VERDE</v>
      </c>
      <c r="C11" s="89" t="s">
        <v>1275</v>
      </c>
    </row>
    <row r="12" spans="1:6" x14ac:dyDescent="0.15">
      <c r="A12" s="88" t="s">
        <v>1276</v>
      </c>
      <c r="B12" s="89" t="str">
        <f>IF(B11="ROJO","Fuera de rango",IF(B10&lt;0.35,"Optimista",IF(B10&gt;0.65,"Agresivo","Base")))</f>
        <v>Optimista</v>
      </c>
      <c r="C12" s="89" t="s">
        <v>1277</v>
      </c>
    </row>
    <row r="15" spans="1:6" x14ac:dyDescent="0.15">
      <c r="A15" s="151" t="s">
        <v>1278</v>
      </c>
      <c r="B15" s="134"/>
      <c r="C15" s="134"/>
      <c r="D15" s="134"/>
      <c r="E15" s="134"/>
      <c r="F15" s="134"/>
    </row>
    <row r="16" spans="1:6" x14ac:dyDescent="0.15">
      <c r="A16" s="193" t="str">
        <f>IF(B11="ROJO","Revise y corrija parámetros fuera de rango antes de usar el costeo. Priorice B6:B12 con semáforo rojo.",IF(B12="Optimista","El set es usable, pero tiende a subestimar costos. Revise LOW/BASE/HIGH y parámetros cercanos al mínimo.",IF(B12="Agresivo","El set es usable, pero tiende a sobreestimar costos. Revise HIGH y parámetros cercanos al máximo.","Set balanceado: adecuado como escenario base de screening.")))</f>
        <v>El set es usable, pero tiende a subestimar costos. Revise LOW/BASE/HIGH y parámetros cercanos al mínimo.</v>
      </c>
      <c r="B16" s="134"/>
      <c r="C16" s="134"/>
      <c r="D16" s="134"/>
      <c r="E16" s="134"/>
      <c r="F16" s="134"/>
    </row>
    <row r="17" spans="1:6" x14ac:dyDescent="0.15">
      <c r="A17" s="134"/>
      <c r="B17" s="134"/>
      <c r="C17" s="134"/>
      <c r="D17" s="134"/>
      <c r="E17" s="134"/>
      <c r="F17" s="134"/>
    </row>
    <row r="19" spans="1:6" x14ac:dyDescent="0.15">
      <c r="A19" s="87" t="s">
        <v>925</v>
      </c>
      <c r="B19" s="87" t="s">
        <v>1279</v>
      </c>
      <c r="C19" s="87" t="s">
        <v>926</v>
      </c>
      <c r="D19" s="87" t="s">
        <v>1215</v>
      </c>
      <c r="E19" s="87" t="s">
        <v>1280</v>
      </c>
      <c r="F19" s="87" t="s">
        <v>1217</v>
      </c>
    </row>
    <row r="20" spans="1:6" ht="14" customHeight="1" x14ac:dyDescent="0.15">
      <c r="A20" s="94" t="s">
        <v>775</v>
      </c>
      <c r="B20" s="92">
        <f>'16_CAPEX_OPEX_USD_v6'!B6</f>
        <v>0.08</v>
      </c>
      <c r="C20" s="89" t="str">
        <f>'16_CAPEX_OPEX_USD_v6'!Q6</f>
        <v>VERDE</v>
      </c>
      <c r="D20" s="92">
        <f>'16C_Rangos_Parametros'!D6</f>
        <v>0.03</v>
      </c>
      <c r="E20" s="92">
        <f>'16C_Rangos_Parametros'!E6</f>
        <v>0.08</v>
      </c>
      <c r="F20" s="92">
        <f>'16C_Rangos_Parametros'!F6</f>
        <v>0.18</v>
      </c>
    </row>
    <row r="21" spans="1:6" ht="14" customHeight="1" x14ac:dyDescent="0.15">
      <c r="A21" s="94" t="s">
        <v>780</v>
      </c>
      <c r="B21" s="92">
        <f>'16_CAPEX_OPEX_USD_v6'!B7</f>
        <v>0.05</v>
      </c>
      <c r="C21" s="89" t="str">
        <f>'16_CAPEX_OPEX_USD_v6'!Q7</f>
        <v>AMARILLO</v>
      </c>
      <c r="D21" s="92">
        <f>'16C_Rangos_Parametros'!D7</f>
        <v>0.03</v>
      </c>
      <c r="E21" s="92">
        <f>'16C_Rangos_Parametros'!E7</f>
        <v>0.05</v>
      </c>
      <c r="F21" s="92">
        <f>'16C_Rangos_Parametros'!F7</f>
        <v>0.2</v>
      </c>
    </row>
    <row r="22" spans="1:6" ht="14" customHeight="1" x14ac:dyDescent="0.15">
      <c r="A22" s="94" t="s">
        <v>785</v>
      </c>
      <c r="B22" s="92">
        <f>'16_CAPEX_OPEX_USD_v6'!B8</f>
        <v>0.15</v>
      </c>
      <c r="C22" s="89" t="str">
        <f>'16_CAPEX_OPEX_USD_v6'!Q8</f>
        <v>VERDE</v>
      </c>
      <c r="D22" s="92">
        <f>'16C_Rangos_Parametros'!D8</f>
        <v>0.1</v>
      </c>
      <c r="E22" s="92">
        <f>'16C_Rangos_Parametros'!E8</f>
        <v>0.15</v>
      </c>
      <c r="F22" s="92">
        <f>'16C_Rangos_Parametros'!F8</f>
        <v>0.4</v>
      </c>
    </row>
    <row r="23" spans="1:6" ht="14" customHeight="1" x14ac:dyDescent="0.15">
      <c r="A23" s="94" t="s">
        <v>789</v>
      </c>
      <c r="B23" s="92">
        <f>'16_CAPEX_OPEX_USD_v6'!B9</f>
        <v>0.12</v>
      </c>
      <c r="C23" s="89" t="str">
        <f>'16_CAPEX_OPEX_USD_v6'!Q9</f>
        <v>VERDE</v>
      </c>
      <c r="D23" s="92">
        <f>'16C_Rangos_Parametros'!D9</f>
        <v>0.05</v>
      </c>
      <c r="E23" s="92">
        <f>'16C_Rangos_Parametros'!E9</f>
        <v>0.12</v>
      </c>
      <c r="F23" s="92">
        <f>'16C_Rangos_Parametros'!F9</f>
        <v>0.3</v>
      </c>
    </row>
    <row r="24" spans="1:6" ht="14" customHeight="1" x14ac:dyDescent="0.15">
      <c r="A24" s="94" t="s">
        <v>794</v>
      </c>
      <c r="B24" s="92">
        <f>'16_CAPEX_OPEX_USD_v6'!B10</f>
        <v>0.08</v>
      </c>
      <c r="C24" s="89" t="str">
        <f>'16_CAPEX_OPEX_USD_v6'!Q10</f>
        <v>VERDE</v>
      </c>
      <c r="D24" s="92">
        <f>'16C_Rangos_Parametros'!D10</f>
        <v>0.03</v>
      </c>
      <c r="E24" s="92">
        <f>'16C_Rangos_Parametros'!E10</f>
        <v>0.08</v>
      </c>
      <c r="F24" s="92">
        <f>'16C_Rangos_Parametros'!F10</f>
        <v>0.2</v>
      </c>
    </row>
    <row r="25" spans="1:6" ht="14" customHeight="1" x14ac:dyDescent="0.15">
      <c r="A25" s="94" t="s">
        <v>938</v>
      </c>
      <c r="B25" s="92">
        <f>'16_CAPEX_OPEX_USD_v6'!B11</f>
        <v>1</v>
      </c>
      <c r="C25" s="89" t="str">
        <f>'16_CAPEX_OPEX_USD_v6'!Q11</f>
        <v>AMARILLO</v>
      </c>
      <c r="D25" s="92">
        <f>'16C_Rangos_Parametros'!D11</f>
        <v>0</v>
      </c>
      <c r="E25" s="92">
        <f>'16C_Rangos_Parametros'!E11</f>
        <v>1</v>
      </c>
      <c r="F25" s="92">
        <f>'16C_Rangos_Parametros'!F11</f>
        <v>1</v>
      </c>
    </row>
    <row r="26" spans="1:6" ht="14" customHeight="1" x14ac:dyDescent="0.15">
      <c r="A26" s="94" t="s">
        <v>940</v>
      </c>
      <c r="B26" s="92">
        <f>'16_CAPEX_OPEX_USD_v6'!B12</f>
        <v>1</v>
      </c>
      <c r="C26" s="89" t="str">
        <f>'16_CAPEX_OPEX_USD_v6'!Q12</f>
        <v>VERDE</v>
      </c>
      <c r="D26" s="92">
        <f>'16C_Rangos_Parametros'!D12</f>
        <v>0.8</v>
      </c>
      <c r="E26" s="92">
        <f>'16C_Rangos_Parametros'!E12</f>
        <v>1</v>
      </c>
      <c r="F26" s="92">
        <f>'16C_Rangos_Parametros'!F12</f>
        <v>1.4</v>
      </c>
    </row>
  </sheetData>
  <mergeCells count="4">
    <mergeCell ref="A2:F2"/>
    <mergeCell ref="A16:F17"/>
    <mergeCell ref="A1:F1"/>
    <mergeCell ref="A15:F15"/>
  </mergeCells>
  <conditionalFormatting sqref="B11">
    <cfRule type="expression" dxfId="11" priority="1">
      <formula>B11="VERDE"</formula>
    </cfRule>
    <cfRule type="expression" dxfId="10" priority="2">
      <formula>B11="AMARILLO"</formula>
    </cfRule>
    <cfRule type="expression" dxfId="9" priority="3">
      <formula>B11="ROJO"</formula>
    </cfRule>
    <cfRule type="expression" dxfId="8" priority="7">
      <formula>$B11="VERDE"</formula>
    </cfRule>
    <cfRule type="expression" dxfId="7" priority="8">
      <formula>$B11="AMARILLO"</formula>
    </cfRule>
    <cfRule type="expression" dxfId="6" priority="9">
      <formula>$B11="ROJO"</formula>
    </cfRule>
  </conditionalFormatting>
  <conditionalFormatting sqref="C20:C26">
    <cfRule type="expression" dxfId="5" priority="4">
      <formula>C20="VERDE"</formula>
    </cfRule>
    <cfRule type="expression" dxfId="4" priority="5">
      <formula>C20="AMARILLO"</formula>
    </cfRule>
    <cfRule type="expression" dxfId="3" priority="6">
      <formula>C20="ROJO"</formula>
    </cfRule>
    <cfRule type="expression" dxfId="2" priority="10">
      <formula>$C20="VERDE"</formula>
    </cfRule>
    <cfRule type="expression" dxfId="1" priority="11">
      <formula>$C20="AMARILLO"</formula>
    </cfRule>
    <cfRule type="expression" dxfId="0" priority="12">
      <formula>$C20="ROJO"</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9"/>
  <sheetViews>
    <sheetView showGridLines="0" zoomScaleNormal="100" workbookViewId="0">
      <pane ySplit="3" topLeftCell="A4" activePane="bottomLeft" state="frozen"/>
      <selection pane="bottomLeft" activeCell="A4" sqref="A4"/>
    </sheetView>
  </sheetViews>
  <sheetFormatPr baseColWidth="10" defaultColWidth="8.6640625" defaultRowHeight="15" customHeight="1" x14ac:dyDescent="0.15"/>
  <cols>
    <col min="1" max="1" width="28" customWidth="1"/>
    <col min="2" max="2" width="32" customWidth="1"/>
    <col min="3" max="3" width="11" customWidth="1"/>
    <col min="4" max="4" width="13" customWidth="1"/>
    <col min="5" max="6" width="10" customWidth="1"/>
    <col min="7" max="7" width="14" customWidth="1"/>
    <col min="8" max="8" width="21" customWidth="1"/>
    <col min="9" max="9" width="10" customWidth="1"/>
    <col min="10" max="10" width="11" customWidth="1"/>
    <col min="11" max="11" width="28" customWidth="1"/>
    <col min="12" max="12" width="34" customWidth="1"/>
    <col min="13" max="13" width="19" customWidth="1"/>
    <col min="14" max="14" width="24" customWidth="1"/>
    <col min="15" max="15" width="13" customWidth="1"/>
    <col min="16" max="16" width="22" customWidth="1"/>
    <col min="17" max="17" width="12" customWidth="1"/>
    <col min="18" max="18" width="11" customWidth="1"/>
    <col min="19" max="20" width="22" customWidth="1"/>
    <col min="21" max="21" width="23" customWidth="1"/>
    <col min="22" max="22" width="24" customWidth="1"/>
    <col min="23" max="23" width="14" customWidth="1"/>
    <col min="24" max="24" width="32" customWidth="1"/>
    <col min="25" max="25" width="111.83203125" customWidth="1"/>
  </cols>
  <sheetData>
    <row r="1" spans="1:26" ht="17.25" customHeight="1" x14ac:dyDescent="0.2">
      <c r="A1" s="2" t="s">
        <v>92</v>
      </c>
      <c r="Z1" s="50" t="s">
        <v>93</v>
      </c>
    </row>
    <row r="3" spans="1:26" ht="28.25" customHeight="1" x14ac:dyDescent="0.15">
      <c r="A3" s="5" t="s">
        <v>94</v>
      </c>
      <c r="B3" s="5" t="s">
        <v>95</v>
      </c>
      <c r="C3" s="5" t="s">
        <v>96</v>
      </c>
      <c r="D3" s="5" t="s">
        <v>97</v>
      </c>
      <c r="E3" s="5" t="s">
        <v>98</v>
      </c>
      <c r="F3" s="5" t="s">
        <v>99</v>
      </c>
      <c r="G3" s="5" t="s">
        <v>100</v>
      </c>
      <c r="H3" s="5" t="s">
        <v>101</v>
      </c>
      <c r="I3" s="5" t="s">
        <v>102</v>
      </c>
      <c r="J3" s="5" t="s">
        <v>103</v>
      </c>
      <c r="K3" s="5" t="s">
        <v>104</v>
      </c>
      <c r="L3" s="5" t="s">
        <v>105</v>
      </c>
      <c r="M3" s="5" t="s">
        <v>106</v>
      </c>
      <c r="N3" s="5" t="s">
        <v>107</v>
      </c>
      <c r="O3" s="5" t="s">
        <v>108</v>
      </c>
      <c r="P3" s="5" t="s">
        <v>109</v>
      </c>
      <c r="Q3" s="5" t="s">
        <v>110</v>
      </c>
      <c r="R3" s="5" t="s">
        <v>111</v>
      </c>
      <c r="S3" s="5" t="s">
        <v>112</v>
      </c>
      <c r="T3" s="5" t="s">
        <v>113</v>
      </c>
      <c r="U3" s="5" t="s">
        <v>114</v>
      </c>
      <c r="V3" s="5" t="s">
        <v>115</v>
      </c>
      <c r="W3" s="5" t="s">
        <v>116</v>
      </c>
      <c r="X3" s="5" t="s">
        <v>117</v>
      </c>
      <c r="Y3" s="5" t="s">
        <v>118</v>
      </c>
    </row>
    <row r="4" spans="1:26" ht="31.5" customHeight="1" x14ac:dyDescent="0.15">
      <c r="A4" s="6" t="s">
        <v>119</v>
      </c>
      <c r="B4" s="6" t="s">
        <v>120</v>
      </c>
      <c r="C4" s="10">
        <v>14753</v>
      </c>
      <c r="D4" s="11">
        <v>147.45099999999999</v>
      </c>
      <c r="E4" s="11">
        <v>10.113</v>
      </c>
      <c r="F4" s="11">
        <v>10.597</v>
      </c>
      <c r="G4" s="11">
        <v>0.2535</v>
      </c>
      <c r="H4" s="6" t="s">
        <v>121</v>
      </c>
      <c r="I4" s="6" t="s">
        <v>122</v>
      </c>
      <c r="J4" s="6" t="s">
        <v>123</v>
      </c>
      <c r="K4" s="6" t="s">
        <v>124</v>
      </c>
      <c r="L4" s="11">
        <v>1.2210000000000001</v>
      </c>
      <c r="M4" s="6" t="s">
        <v>125</v>
      </c>
      <c r="N4" s="11">
        <v>1.3169999999999999</v>
      </c>
      <c r="O4" s="11">
        <v>1200</v>
      </c>
      <c r="P4" s="11">
        <v>900</v>
      </c>
      <c r="Q4" s="128">
        <f>P4/O4</f>
        <v>0.75</v>
      </c>
      <c r="R4" s="11">
        <v>85</v>
      </c>
      <c r="S4" s="128">
        <v>1.0172870987650131E-3</v>
      </c>
      <c r="T4" s="128">
        <v>1.6480050999993221E-3</v>
      </c>
      <c r="U4" s="128">
        <v>3.3909569958833781E-4</v>
      </c>
      <c r="V4" s="128">
        <v>0</v>
      </c>
      <c r="W4" s="10">
        <v>7</v>
      </c>
      <c r="X4" s="10">
        <v>2</v>
      </c>
      <c r="Y4" s="6" t="s">
        <v>126</v>
      </c>
    </row>
    <row r="5" spans="1:26" ht="31.5" customHeight="1" x14ac:dyDescent="0.15">
      <c r="A5" s="6"/>
      <c r="B5" s="6"/>
      <c r="C5" s="10"/>
      <c r="D5" s="11"/>
      <c r="E5" s="10"/>
      <c r="F5" s="11"/>
      <c r="G5" s="11"/>
      <c r="H5" s="6"/>
      <c r="I5" s="6"/>
      <c r="J5" s="6"/>
      <c r="K5" s="6"/>
      <c r="L5" s="12"/>
      <c r="M5" s="6"/>
      <c r="N5" s="12"/>
      <c r="O5" s="13"/>
      <c r="P5" s="13"/>
      <c r="Q5" s="14"/>
      <c r="R5" s="12"/>
      <c r="S5" s="14"/>
      <c r="T5" s="14"/>
      <c r="U5" s="14"/>
      <c r="V5" s="14"/>
      <c r="W5" s="10"/>
      <c r="X5" s="10"/>
      <c r="Y5" s="6"/>
    </row>
    <row r="6" spans="1:26" ht="31.5" customHeight="1" x14ac:dyDescent="0.15">
      <c r="A6" s="6"/>
      <c r="B6" s="6"/>
      <c r="C6" s="10"/>
      <c r="D6" s="11"/>
      <c r="E6" s="10"/>
      <c r="F6" s="11"/>
      <c r="G6" s="11"/>
      <c r="H6" s="6"/>
      <c r="I6" s="6"/>
      <c r="J6" s="6"/>
      <c r="K6" s="6"/>
      <c r="L6" s="12"/>
      <c r="M6" s="6"/>
      <c r="N6" s="12"/>
      <c r="O6" s="13"/>
      <c r="P6" s="13"/>
      <c r="Q6" s="14"/>
      <c r="R6" s="12"/>
      <c r="S6" s="14"/>
      <c r="T6" s="14"/>
      <c r="U6" s="14"/>
      <c r="V6" s="14"/>
      <c r="W6" s="10"/>
      <c r="X6" s="10"/>
      <c r="Y6" s="6"/>
    </row>
    <row r="7" spans="1:26" ht="31.5" customHeight="1" x14ac:dyDescent="0.15">
      <c r="A7" s="6"/>
      <c r="B7" s="6"/>
      <c r="C7" s="10"/>
      <c r="D7" s="11"/>
      <c r="E7" s="10"/>
      <c r="F7" s="11"/>
      <c r="G7" s="11"/>
      <c r="H7" s="6"/>
      <c r="I7" s="6"/>
      <c r="J7" s="6"/>
      <c r="K7" s="6"/>
      <c r="L7" s="12"/>
      <c r="M7" s="6"/>
      <c r="N7" s="12"/>
      <c r="O7" s="13"/>
      <c r="P7" s="13"/>
      <c r="Q7" s="14"/>
      <c r="R7" s="12"/>
      <c r="S7" s="14"/>
      <c r="T7" s="14"/>
      <c r="U7" s="14"/>
      <c r="V7" s="14"/>
      <c r="W7" s="10"/>
      <c r="X7" s="10"/>
      <c r="Y7" s="6"/>
    </row>
    <row r="8" spans="1:26" ht="31.5" customHeight="1" x14ac:dyDescent="0.15">
      <c r="A8" s="6"/>
      <c r="B8" s="6"/>
      <c r="C8" s="10"/>
      <c r="D8" s="11"/>
      <c r="E8" s="10"/>
      <c r="F8" s="11"/>
      <c r="G8" s="11"/>
      <c r="H8" s="6"/>
      <c r="I8" s="6"/>
      <c r="J8" s="6"/>
      <c r="K8" s="6"/>
      <c r="L8" s="12"/>
      <c r="M8" s="6"/>
      <c r="N8" s="12"/>
      <c r="O8" s="13"/>
      <c r="P8" s="13"/>
      <c r="Q8" s="14"/>
      <c r="R8" s="12"/>
      <c r="S8" s="14"/>
      <c r="T8" s="14"/>
      <c r="U8" s="14"/>
      <c r="V8" s="14"/>
      <c r="W8" s="10"/>
      <c r="X8" s="10"/>
      <c r="Y8" s="6"/>
    </row>
    <row r="9" spans="1:26" ht="31.5" customHeight="1" x14ac:dyDescent="0.15">
      <c r="A9" s="6"/>
      <c r="B9" s="6"/>
      <c r="C9" s="10"/>
      <c r="D9" s="11"/>
      <c r="E9" s="10"/>
      <c r="F9" s="11"/>
      <c r="G9" s="11"/>
      <c r="H9" s="6"/>
      <c r="I9" s="6"/>
      <c r="J9" s="6"/>
      <c r="K9" s="6"/>
      <c r="L9" s="12"/>
      <c r="M9" s="6"/>
      <c r="N9" s="12"/>
      <c r="O9" s="13"/>
      <c r="P9" s="13"/>
      <c r="Q9" s="14"/>
      <c r="R9" s="12"/>
      <c r="S9" s="14"/>
      <c r="T9" s="14"/>
      <c r="U9" s="14"/>
      <c r="V9" s="14"/>
      <c r="W9" s="10"/>
      <c r="X9" s="10"/>
      <c r="Y9" s="6"/>
    </row>
    <row r="10" spans="1:26" ht="31.5" customHeight="1" x14ac:dyDescent="0.15">
      <c r="A10" s="6"/>
      <c r="B10" s="6"/>
      <c r="C10" s="10"/>
      <c r="D10" s="11"/>
      <c r="E10" s="10"/>
      <c r="F10" s="11"/>
      <c r="G10" s="11"/>
      <c r="H10" s="6"/>
      <c r="I10" s="6"/>
      <c r="J10" s="6"/>
      <c r="K10" s="6"/>
      <c r="L10" s="12"/>
      <c r="M10" s="6"/>
      <c r="N10" s="12"/>
      <c r="O10" s="13"/>
      <c r="P10" s="13"/>
      <c r="Q10" s="14"/>
      <c r="R10" s="12"/>
      <c r="S10" s="14"/>
      <c r="T10" s="14"/>
      <c r="U10" s="14"/>
      <c r="V10" s="14"/>
      <c r="W10" s="10"/>
      <c r="X10" s="10"/>
      <c r="Y10" s="6"/>
    </row>
    <row r="11" spans="1:26" ht="31.5" customHeight="1" x14ac:dyDescent="0.15">
      <c r="A11" s="6"/>
      <c r="B11" s="6"/>
      <c r="C11" s="10"/>
      <c r="D11" s="11"/>
      <c r="E11" s="10"/>
      <c r="F11" s="11"/>
      <c r="G11" s="11"/>
      <c r="H11" s="6"/>
      <c r="I11" s="6"/>
      <c r="J11" s="6"/>
      <c r="K11" s="6"/>
      <c r="L11" s="12"/>
      <c r="M11" s="6"/>
      <c r="N11" s="12"/>
      <c r="O11" s="13"/>
      <c r="P11" s="13"/>
      <c r="Q11" s="14"/>
      <c r="R11" s="12"/>
      <c r="S11" s="14"/>
      <c r="T11" s="14"/>
      <c r="U11" s="14"/>
      <c r="V11" s="14"/>
      <c r="W11" s="10"/>
      <c r="X11" s="10"/>
      <c r="Y11" s="6"/>
    </row>
    <row r="12" spans="1:26" ht="31.5" customHeight="1" x14ac:dyDescent="0.15">
      <c r="A12" s="6"/>
      <c r="B12" s="6"/>
      <c r="C12" s="10"/>
      <c r="D12" s="11"/>
      <c r="E12" s="10"/>
      <c r="F12" s="11"/>
      <c r="G12" s="11"/>
      <c r="H12" s="6"/>
      <c r="I12" s="6"/>
      <c r="J12" s="6"/>
      <c r="K12" s="6"/>
      <c r="L12" s="12"/>
      <c r="M12" s="6"/>
      <c r="N12" s="12"/>
      <c r="O12" s="13"/>
      <c r="P12" s="13"/>
      <c r="Q12" s="14"/>
      <c r="R12" s="12"/>
      <c r="S12" s="14"/>
      <c r="T12" s="14"/>
      <c r="U12" s="14"/>
      <c r="V12" s="14"/>
      <c r="W12" s="10"/>
      <c r="X12" s="10"/>
      <c r="Y12" s="6"/>
    </row>
    <row r="13" spans="1:26" ht="31.5" customHeight="1" x14ac:dyDescent="0.15">
      <c r="A13" s="6"/>
      <c r="B13" s="6"/>
      <c r="C13" s="10"/>
      <c r="D13" s="11"/>
      <c r="E13" s="10"/>
      <c r="F13" s="11"/>
      <c r="G13" s="11"/>
      <c r="H13" s="6"/>
      <c r="I13" s="6"/>
      <c r="J13" s="6"/>
      <c r="K13" s="6"/>
      <c r="L13" s="12"/>
      <c r="M13" s="6"/>
      <c r="N13" s="12"/>
      <c r="O13" s="13"/>
      <c r="P13" s="13"/>
      <c r="Q13" s="14"/>
      <c r="R13" s="12"/>
      <c r="S13" s="14"/>
      <c r="T13" s="14"/>
      <c r="U13" s="14"/>
      <c r="V13" s="14"/>
      <c r="W13" s="10"/>
      <c r="X13" s="10"/>
      <c r="Y13" s="6"/>
    </row>
    <row r="14" spans="1:26" ht="31.5" customHeight="1" x14ac:dyDescent="0.15">
      <c r="A14" s="6"/>
      <c r="B14" s="6"/>
      <c r="C14" s="10"/>
      <c r="D14" s="11"/>
      <c r="E14" s="10"/>
      <c r="F14" s="11"/>
      <c r="G14" s="11"/>
      <c r="H14" s="6"/>
      <c r="I14" s="6"/>
      <c r="J14" s="6"/>
      <c r="K14" s="6"/>
      <c r="L14" s="12"/>
      <c r="M14" s="6"/>
      <c r="N14" s="12"/>
      <c r="O14" s="13"/>
      <c r="P14" s="13"/>
      <c r="Q14" s="14"/>
      <c r="R14" s="12"/>
      <c r="S14" s="14"/>
      <c r="T14" s="14"/>
      <c r="U14" s="14"/>
      <c r="V14" s="14"/>
      <c r="W14" s="10"/>
      <c r="X14" s="10"/>
      <c r="Y14" s="6"/>
    </row>
    <row r="15" spans="1:26" ht="31.5" customHeight="1" x14ac:dyDescent="0.15">
      <c r="A15" s="6"/>
      <c r="B15" s="6"/>
      <c r="C15" s="10"/>
      <c r="D15" s="11"/>
      <c r="E15" s="10"/>
      <c r="F15" s="11"/>
      <c r="G15" s="11"/>
      <c r="H15" s="6"/>
      <c r="I15" s="6"/>
      <c r="J15" s="6"/>
      <c r="K15" s="6"/>
      <c r="L15" s="12"/>
      <c r="M15" s="6"/>
      <c r="N15" s="12"/>
      <c r="O15" s="13"/>
      <c r="P15" s="13"/>
      <c r="Q15" s="14"/>
      <c r="R15" s="12"/>
      <c r="S15" s="14"/>
      <c r="T15" s="14"/>
      <c r="U15" s="14"/>
      <c r="V15" s="14"/>
      <c r="W15" s="10"/>
      <c r="X15" s="10"/>
      <c r="Y15" s="6"/>
    </row>
    <row r="16" spans="1:26" ht="31.5" customHeight="1" x14ac:dyDescent="0.15">
      <c r="A16" s="6"/>
      <c r="B16" s="6"/>
      <c r="C16" s="10"/>
      <c r="D16" s="11"/>
      <c r="E16" s="10"/>
      <c r="F16" s="11"/>
      <c r="G16" s="11"/>
      <c r="H16" s="6"/>
      <c r="I16" s="6"/>
      <c r="J16" s="6"/>
      <c r="K16" s="6"/>
      <c r="L16" s="12"/>
      <c r="M16" s="6"/>
      <c r="N16" s="12"/>
      <c r="O16" s="13"/>
      <c r="P16" s="13"/>
      <c r="Q16" s="14"/>
      <c r="R16" s="12"/>
      <c r="S16" s="14"/>
      <c r="T16" s="14"/>
      <c r="U16" s="14"/>
      <c r="V16" s="14"/>
      <c r="W16" s="10"/>
      <c r="X16" s="10"/>
      <c r="Y16" s="6"/>
    </row>
    <row r="17" spans="1:25" ht="31.5" customHeight="1" x14ac:dyDescent="0.15">
      <c r="A17" s="6"/>
      <c r="B17" s="6"/>
      <c r="C17" s="10"/>
      <c r="D17" s="11"/>
      <c r="E17" s="10"/>
      <c r="F17" s="11"/>
      <c r="G17" s="11"/>
      <c r="H17" s="6"/>
      <c r="I17" s="6"/>
      <c r="J17" s="6"/>
      <c r="K17" s="6"/>
      <c r="L17" s="12"/>
      <c r="M17" s="6"/>
      <c r="N17" s="12"/>
      <c r="O17" s="13"/>
      <c r="P17" s="13"/>
      <c r="Q17" s="14"/>
      <c r="R17" s="12"/>
      <c r="S17" s="14"/>
      <c r="T17" s="14"/>
      <c r="U17" s="14"/>
      <c r="V17" s="14"/>
      <c r="W17" s="10"/>
      <c r="X17" s="10"/>
      <c r="Y17" s="6"/>
    </row>
    <row r="18" spans="1:25" ht="31.5" customHeight="1" x14ac:dyDescent="0.15">
      <c r="A18" s="6"/>
      <c r="B18" s="6"/>
      <c r="C18" s="10"/>
      <c r="D18" s="11"/>
      <c r="E18" s="10"/>
      <c r="F18" s="11"/>
      <c r="G18" s="11"/>
      <c r="H18" s="6"/>
      <c r="I18" s="6"/>
      <c r="J18" s="6"/>
      <c r="K18" s="6"/>
      <c r="L18" s="12"/>
      <c r="M18" s="6"/>
      <c r="N18" s="12"/>
      <c r="O18" s="13"/>
      <c r="P18" s="13"/>
      <c r="Q18" s="14"/>
      <c r="R18" s="12"/>
      <c r="S18" s="14"/>
      <c r="T18" s="14"/>
      <c r="U18" s="14"/>
      <c r="V18" s="14"/>
      <c r="W18" s="10"/>
      <c r="X18" s="10"/>
      <c r="Y18" s="6"/>
    </row>
    <row r="19" spans="1:25" ht="31.5" customHeight="1" x14ac:dyDescent="0.15">
      <c r="A19" s="6"/>
      <c r="B19" s="6"/>
      <c r="C19" s="10"/>
      <c r="D19" s="11"/>
      <c r="E19" s="10"/>
      <c r="F19" s="11"/>
      <c r="G19" s="11"/>
      <c r="H19" s="6"/>
      <c r="I19" s="6"/>
      <c r="J19" s="6"/>
      <c r="K19" s="6"/>
      <c r="L19" s="12"/>
      <c r="M19" s="6"/>
      <c r="N19" s="12"/>
      <c r="O19" s="13"/>
      <c r="P19" s="13"/>
      <c r="Q19" s="14"/>
      <c r="R19" s="12"/>
      <c r="S19" s="14"/>
      <c r="T19" s="14"/>
      <c r="U19" s="14"/>
      <c r="V19" s="14"/>
      <c r="W19" s="10"/>
      <c r="X19" s="10"/>
      <c r="Y19" s="6"/>
    </row>
    <row r="20" spans="1:25" ht="31.5" customHeight="1" x14ac:dyDescent="0.15">
      <c r="A20" s="6"/>
      <c r="B20" s="6"/>
      <c r="C20" s="10"/>
      <c r="D20" s="11"/>
      <c r="E20" s="10"/>
      <c r="F20" s="11"/>
      <c r="G20" s="11"/>
      <c r="H20" s="6"/>
      <c r="I20" s="6"/>
      <c r="J20" s="6"/>
      <c r="K20" s="6"/>
      <c r="L20" s="12"/>
      <c r="M20" s="6"/>
      <c r="N20" s="12"/>
      <c r="O20" s="13"/>
      <c r="P20" s="13"/>
      <c r="Q20" s="14"/>
      <c r="R20" s="12"/>
      <c r="S20" s="14"/>
      <c r="T20" s="14"/>
      <c r="U20" s="14"/>
      <c r="V20" s="14"/>
      <c r="W20" s="10"/>
      <c r="X20" s="10"/>
      <c r="Y20" s="6"/>
    </row>
    <row r="21" spans="1:25" ht="31.5" customHeight="1" x14ac:dyDescent="0.15">
      <c r="A21" s="6"/>
      <c r="B21" s="6"/>
      <c r="C21" s="10"/>
      <c r="D21" s="11"/>
      <c r="E21" s="10"/>
      <c r="F21" s="11"/>
      <c r="G21" s="11"/>
      <c r="H21" s="6"/>
      <c r="I21" s="6"/>
      <c r="J21" s="6"/>
      <c r="K21" s="6"/>
      <c r="L21" s="12"/>
      <c r="M21" s="6"/>
      <c r="N21" s="12"/>
      <c r="O21" s="13"/>
      <c r="P21" s="13"/>
      <c r="Q21" s="14"/>
      <c r="R21" s="12"/>
      <c r="S21" s="14"/>
      <c r="T21" s="14"/>
      <c r="U21" s="14"/>
      <c r="V21" s="14"/>
      <c r="W21" s="10"/>
      <c r="X21" s="10"/>
      <c r="Y21" s="6"/>
    </row>
    <row r="22" spans="1:25" ht="31.5" customHeight="1" x14ac:dyDescent="0.15">
      <c r="A22" s="6"/>
      <c r="B22" s="6"/>
      <c r="C22" s="10"/>
      <c r="D22" s="11"/>
      <c r="E22" s="10"/>
      <c r="F22" s="11"/>
      <c r="G22" s="11"/>
      <c r="H22" s="6"/>
      <c r="I22" s="6"/>
      <c r="J22" s="6"/>
      <c r="K22" s="6"/>
      <c r="L22" s="12"/>
      <c r="M22" s="6"/>
      <c r="N22" s="12"/>
      <c r="O22" s="13"/>
      <c r="P22" s="13"/>
      <c r="Q22" s="14"/>
      <c r="R22" s="12"/>
      <c r="S22" s="14"/>
      <c r="T22" s="14"/>
      <c r="U22" s="14"/>
      <c r="V22" s="14"/>
      <c r="W22" s="10"/>
      <c r="X22" s="10"/>
      <c r="Y22" s="6"/>
    </row>
    <row r="23" spans="1:25" ht="31.5" customHeight="1" x14ac:dyDescent="0.15">
      <c r="A23" s="6"/>
      <c r="B23" s="6"/>
      <c r="C23" s="10"/>
      <c r="D23" s="11"/>
      <c r="E23" s="10"/>
      <c r="F23" s="11"/>
      <c r="G23" s="11"/>
      <c r="H23" s="6"/>
      <c r="I23" s="6"/>
      <c r="J23" s="6"/>
      <c r="K23" s="6"/>
      <c r="L23" s="12"/>
      <c r="M23" s="6"/>
      <c r="N23" s="12"/>
      <c r="O23" s="13"/>
      <c r="P23" s="13"/>
      <c r="Q23" s="14"/>
      <c r="R23" s="12"/>
      <c r="S23" s="14"/>
      <c r="T23" s="14"/>
      <c r="U23" s="14"/>
      <c r="V23" s="14"/>
      <c r="W23" s="10"/>
      <c r="X23" s="10"/>
      <c r="Y23" s="6"/>
    </row>
    <row r="24" spans="1:25" ht="31.5" customHeight="1" x14ac:dyDescent="0.15">
      <c r="A24" s="6"/>
      <c r="B24" s="6"/>
      <c r="C24" s="10"/>
      <c r="D24" s="11"/>
      <c r="E24" s="10"/>
      <c r="F24" s="11"/>
      <c r="G24" s="11"/>
      <c r="H24" s="6"/>
      <c r="I24" s="6"/>
      <c r="J24" s="6"/>
      <c r="K24" s="6"/>
      <c r="L24" s="12"/>
      <c r="M24" s="6"/>
      <c r="N24" s="12"/>
      <c r="O24" s="13"/>
      <c r="P24" s="13"/>
      <c r="Q24" s="14"/>
      <c r="R24" s="12"/>
      <c r="S24" s="14"/>
      <c r="T24" s="14"/>
      <c r="U24" s="14"/>
      <c r="V24" s="14"/>
      <c r="W24" s="10"/>
      <c r="X24" s="10"/>
      <c r="Y24" s="6"/>
    </row>
    <row r="25" spans="1:25" ht="31.5" customHeight="1" x14ac:dyDescent="0.15">
      <c r="A25" s="6"/>
      <c r="B25" s="6"/>
      <c r="C25" s="10"/>
      <c r="D25" s="11"/>
      <c r="E25" s="10"/>
      <c r="F25" s="11"/>
      <c r="G25" s="11"/>
      <c r="H25" s="6"/>
      <c r="I25" s="6"/>
      <c r="J25" s="6"/>
      <c r="K25" s="6"/>
      <c r="L25" s="12"/>
      <c r="M25" s="6"/>
      <c r="N25" s="12"/>
      <c r="O25" s="13"/>
      <c r="P25" s="13"/>
      <c r="Q25" s="14"/>
      <c r="R25" s="12"/>
      <c r="S25" s="14"/>
      <c r="T25" s="14"/>
      <c r="U25" s="14"/>
      <c r="V25" s="14"/>
      <c r="W25" s="10"/>
      <c r="X25" s="10"/>
      <c r="Y25" s="6"/>
    </row>
    <row r="26" spans="1:25" ht="31.5" customHeight="1" x14ac:dyDescent="0.15">
      <c r="A26" s="6"/>
      <c r="B26" s="6"/>
      <c r="C26" s="10"/>
      <c r="D26" s="11"/>
      <c r="E26" s="10"/>
      <c r="F26" s="11"/>
      <c r="G26" s="11"/>
      <c r="H26" s="6"/>
      <c r="I26" s="6"/>
      <c r="J26" s="6"/>
      <c r="K26" s="6"/>
      <c r="L26" s="12"/>
      <c r="M26" s="6"/>
      <c r="N26" s="12"/>
      <c r="O26" s="13"/>
      <c r="P26" s="13"/>
      <c r="Q26" s="14"/>
      <c r="R26" s="12"/>
      <c r="S26" s="14"/>
      <c r="T26" s="14"/>
      <c r="U26" s="14"/>
      <c r="V26" s="14"/>
      <c r="W26" s="10"/>
      <c r="X26" s="10"/>
      <c r="Y26" s="6"/>
    </row>
    <row r="27" spans="1:25" ht="31.5" customHeight="1" x14ac:dyDescent="0.15">
      <c r="A27" s="6"/>
      <c r="B27" s="6"/>
      <c r="C27" s="10"/>
      <c r="D27" s="11"/>
      <c r="E27" s="10"/>
      <c r="F27" s="11"/>
      <c r="G27" s="11"/>
      <c r="H27" s="6"/>
      <c r="I27" s="6"/>
      <c r="J27" s="6"/>
      <c r="K27" s="6"/>
      <c r="L27" s="12"/>
      <c r="M27" s="6"/>
      <c r="N27" s="12"/>
      <c r="O27" s="13"/>
      <c r="P27" s="13"/>
      <c r="Q27" s="14"/>
      <c r="R27" s="12"/>
      <c r="S27" s="14"/>
      <c r="T27" s="14"/>
      <c r="U27" s="14"/>
      <c r="V27" s="14"/>
      <c r="W27" s="10"/>
      <c r="X27" s="10"/>
      <c r="Y27" s="6"/>
    </row>
    <row r="28" spans="1:25" ht="31.5" customHeight="1" x14ac:dyDescent="0.15">
      <c r="A28" s="6"/>
      <c r="B28" s="6"/>
      <c r="C28" s="10"/>
      <c r="D28" s="11"/>
      <c r="E28" s="10"/>
      <c r="F28" s="11"/>
      <c r="G28" s="11"/>
      <c r="H28" s="6"/>
      <c r="I28" s="6"/>
      <c r="J28" s="6"/>
      <c r="K28" s="6"/>
      <c r="L28" s="12"/>
      <c r="M28" s="6"/>
      <c r="N28" s="12"/>
      <c r="O28" s="13"/>
      <c r="P28" s="13"/>
      <c r="Q28" s="14"/>
      <c r="R28" s="12"/>
      <c r="S28" s="14"/>
      <c r="T28" s="14"/>
      <c r="U28" s="14"/>
      <c r="V28" s="14"/>
      <c r="W28" s="10"/>
      <c r="X28" s="10"/>
      <c r="Y28" s="6"/>
    </row>
    <row r="29" spans="1:25" ht="31.5" customHeight="1" x14ac:dyDescent="0.15">
      <c r="A29" s="6"/>
      <c r="B29" s="6"/>
      <c r="C29" s="10"/>
      <c r="D29" s="11"/>
      <c r="E29" s="10"/>
      <c r="F29" s="11"/>
      <c r="G29" s="11"/>
      <c r="H29" s="6"/>
      <c r="I29" s="6"/>
      <c r="J29" s="6"/>
      <c r="K29" s="6"/>
      <c r="L29" s="12"/>
      <c r="M29" s="6"/>
      <c r="N29" s="12"/>
      <c r="O29" s="13"/>
      <c r="P29" s="13"/>
      <c r="Q29" s="14"/>
      <c r="R29" s="12"/>
      <c r="S29" s="14"/>
      <c r="T29" s="14"/>
      <c r="U29" s="14"/>
      <c r="V29" s="14"/>
      <c r="W29" s="10"/>
      <c r="X29" s="10"/>
      <c r="Y29" s="6"/>
    </row>
  </sheetData>
  <pageMargins left="0.7" right="0.7" top="0.75" bottom="0.75" header="0.511811023622047" footer="0.511811023622047"/>
  <pageSetup paperSize="9" orientation="portrait" horizontalDpi="300" verticalDpi="300"/>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194"/>
  <sheetViews>
    <sheetView showGridLines="0" topLeftCell="B1" workbookViewId="0">
      <pane ySplit="5" topLeftCell="A6" activePane="bottomLeft" state="frozen"/>
      <selection activeCell="O48" sqref="O48"/>
      <selection pane="bottomLeft" activeCell="O38" sqref="O38"/>
    </sheetView>
  </sheetViews>
  <sheetFormatPr baseColWidth="10" defaultColWidth="8.83203125" defaultRowHeight="13" x14ac:dyDescent="0.15"/>
  <cols>
    <col min="1" max="1" width="22" customWidth="1"/>
    <col min="2" max="3" width="28" customWidth="1"/>
    <col min="4" max="4" width="34" customWidth="1"/>
    <col min="5" max="6" width="12" customWidth="1"/>
    <col min="7" max="10" width="14" customWidth="1"/>
    <col min="11" max="12" width="11" customWidth="1"/>
    <col min="13" max="13" width="37.5" customWidth="1"/>
    <col min="14" max="14" width="34" customWidth="1"/>
    <col min="15" max="15" width="14" customWidth="1"/>
    <col min="16" max="16" width="24" customWidth="1"/>
    <col min="17" max="18" width="13" customWidth="1"/>
  </cols>
  <sheetData>
    <row r="1" spans="1:14" ht="24" customHeight="1" x14ac:dyDescent="0.15">
      <c r="A1" s="199" t="s">
        <v>1281</v>
      </c>
      <c r="B1" s="196"/>
      <c r="C1" s="196"/>
      <c r="D1" s="196"/>
      <c r="E1" s="196"/>
      <c r="F1" s="196"/>
      <c r="G1" s="196"/>
      <c r="H1" s="196"/>
      <c r="I1" s="196"/>
      <c r="J1" s="196"/>
      <c r="K1" s="196"/>
      <c r="L1" s="196"/>
      <c r="M1" s="196"/>
      <c r="N1" s="197"/>
    </row>
    <row r="2" spans="1:14" ht="24" customHeight="1" x14ac:dyDescent="0.15">
      <c r="A2" s="198" t="s">
        <v>1282</v>
      </c>
      <c r="B2" s="140"/>
      <c r="C2" s="140"/>
      <c r="D2" s="140"/>
      <c r="E2" s="140"/>
      <c r="F2" s="140"/>
      <c r="G2" s="140"/>
      <c r="H2" s="140"/>
      <c r="I2" s="140"/>
      <c r="J2" s="140"/>
      <c r="K2" s="140"/>
      <c r="L2" s="140"/>
      <c r="M2" s="140"/>
      <c r="N2" s="132"/>
    </row>
    <row r="3" spans="1:14" ht="24" customHeight="1" x14ac:dyDescent="0.15">
      <c r="A3" s="194" t="s">
        <v>1283</v>
      </c>
      <c r="B3" s="140"/>
      <c r="C3" s="140"/>
      <c r="D3" s="140"/>
      <c r="E3" s="140"/>
      <c r="F3" s="140"/>
      <c r="G3" s="140"/>
      <c r="H3" s="140"/>
      <c r="I3" s="140"/>
      <c r="J3" s="140"/>
      <c r="K3" s="140"/>
      <c r="L3" s="140"/>
      <c r="M3" s="140"/>
      <c r="N3" s="132"/>
    </row>
    <row r="5" spans="1:14" ht="24" customHeight="1" x14ac:dyDescent="0.15">
      <c r="A5" s="96" t="s">
        <v>839</v>
      </c>
      <c r="B5" s="96" t="s">
        <v>22</v>
      </c>
      <c r="C5" s="96" t="s">
        <v>840</v>
      </c>
      <c r="D5" s="96" t="s">
        <v>1284</v>
      </c>
      <c r="E5" s="96" t="s">
        <v>1285</v>
      </c>
      <c r="F5" s="96" t="s">
        <v>1286</v>
      </c>
      <c r="G5" s="96" t="s">
        <v>1287</v>
      </c>
      <c r="H5" s="96" t="s">
        <v>1288</v>
      </c>
      <c r="I5" s="96" t="s">
        <v>1289</v>
      </c>
      <c r="J5" s="96" t="s">
        <v>1290</v>
      </c>
      <c r="K5" s="96" t="s">
        <v>1291</v>
      </c>
      <c r="L5" s="96" t="s">
        <v>1292</v>
      </c>
      <c r="M5" s="96" t="s">
        <v>846</v>
      </c>
      <c r="N5" s="96" t="s">
        <v>577</v>
      </c>
    </row>
    <row r="6" spans="1:14" ht="28" customHeight="1" x14ac:dyDescent="0.15">
      <c r="A6" s="97" t="str">
        <f>'14_Biblioteca_Costos_v6'!A6</f>
        <v>MEDICION_QAQC_PTO</v>
      </c>
      <c r="B6" s="97" t="str">
        <f>'14_Biblioteca_Costos_v6'!B6</f>
        <v>Composición / demanda / medición</v>
      </c>
      <c r="C6" s="97" t="str">
        <f>'14_Biblioteca_Costos_v6'!C6</f>
        <v>Punto de medición / cromatografía</v>
      </c>
      <c r="D6" s="98" t="str">
        <f>'14_Biblioteca_Costos_v6'!D6</f>
        <v>pto_medicion</v>
      </c>
      <c r="E6" s="99">
        <f>'14_Biblioteca_Costos_v6'!E6</f>
        <v>90000</v>
      </c>
      <c r="F6" s="99">
        <f>'14_Biblioteca_Costos_v6'!F6</f>
        <v>120000</v>
      </c>
      <c r="G6" s="99">
        <f>'14_Biblioteca_Costos_v6'!G6</f>
        <v>150000</v>
      </c>
      <c r="H6" s="99">
        <f>'14_Biblioteca_Costos_v6'!H6</f>
        <v>12000</v>
      </c>
      <c r="I6" s="99">
        <f>'14_Biblioteca_Costos_v6'!I6</f>
        <v>15000</v>
      </c>
      <c r="J6" s="99">
        <f>'14_Biblioteca_Costos_v6'!J6</f>
        <v>19000</v>
      </c>
      <c r="K6" s="100">
        <f t="shared" ref="K6:K20" si="0">SUMIFS($F$26:$F$175,$A$26:$A$175,$A6,$E$26:$E$175,"CAPEX")</f>
        <v>1</v>
      </c>
      <c r="L6" s="100">
        <f t="shared" ref="L6:L20" si="1">SUMIFS($F$26:$F$175,$A$26:$A$175,$A6,$E$26:$E$175,"OPEX")</f>
        <v>1.0000000000000002</v>
      </c>
      <c r="M6" s="101" t="str">
        <f>'14_Biblioteca_Costos_v6'!K6</f>
        <v>Placeholder / reemplazar</v>
      </c>
      <c r="N6" s="101" t="str">
        <f>'14_Biblioteca_Costos_v6'!L6</f>
        <v>Sin benchmark público robusto fila a fila; usar cotización o histórico</v>
      </c>
    </row>
    <row r="7" spans="1:14" ht="43" customHeight="1" x14ac:dyDescent="0.15">
      <c r="A7" s="97" t="str">
        <f>'14_Biblioteca_Costos_v6'!A7</f>
        <v>EQUIPOS_LINEA_PTO</v>
      </c>
      <c r="B7" s="97" t="str">
        <f>'14_Biblioteca_Costos_v6'!B7</f>
        <v>Equipos e instrumentación</v>
      </c>
      <c r="C7" s="97" t="str">
        <f>'14_Biblioteca_Costos_v6'!C7</f>
        <v>Punto crítico de equipo de línea</v>
      </c>
      <c r="D7" s="98" t="str">
        <f>'14_Biblioteca_Costos_v6'!D7</f>
        <v>pto_equipo</v>
      </c>
      <c r="E7" s="99">
        <f>'14_Biblioteca_Costos_v6'!E7</f>
        <v>35000</v>
      </c>
      <c r="F7" s="99">
        <f>'14_Biblioteca_Costos_v6'!F7</f>
        <v>45000</v>
      </c>
      <c r="G7" s="99">
        <f>'14_Biblioteca_Costos_v6'!G7</f>
        <v>60000</v>
      </c>
      <c r="H7" s="99">
        <f>'14_Biblioteca_Costos_v6'!H7</f>
        <v>4500</v>
      </c>
      <c r="I7" s="99">
        <f>'14_Biblioteca_Costos_v6'!I7</f>
        <v>6000</v>
      </c>
      <c r="J7" s="99">
        <f>'14_Biblioteca_Costos_v6'!J7</f>
        <v>8000</v>
      </c>
      <c r="K7" s="100">
        <f t="shared" si="0"/>
        <v>1</v>
      </c>
      <c r="L7" s="100">
        <f t="shared" si="1"/>
        <v>1</v>
      </c>
      <c r="M7" s="101" t="str">
        <f>'14_Biblioteca_Costos_v6'!K7</f>
        <v>Placeholder / reemplazar</v>
      </c>
      <c r="N7" s="101" t="str">
        <f>'14_Biblioteca_Costos_v6'!L7</f>
        <v>Sin benchmark público robusto fila a fila; usar cotización o histórico</v>
      </c>
    </row>
    <row r="8" spans="1:14" ht="43" customHeight="1" x14ac:dyDescent="0.15">
      <c r="A8" s="97" t="str">
        <f>'14_Biblioteca_Costos_v6'!A8</f>
        <v>REG_SEG_ACTIVO</v>
      </c>
      <c r="B8" s="97" t="str">
        <f>'14_Biblioteca_Costos_v6'!B8</f>
        <v>Uso final / regulación / seguridad</v>
      </c>
      <c r="C8" s="97" t="str">
        <f>'14_Biblioteca_Costos_v6'!C8</f>
        <v>Activo completo</v>
      </c>
      <c r="D8" s="98" t="str">
        <f>'14_Biblioteca_Costos_v6'!D8</f>
        <v>activo</v>
      </c>
      <c r="E8" s="99">
        <f>'14_Biblioteca_Costos_v6'!E8</f>
        <v>60000</v>
      </c>
      <c r="F8" s="99">
        <f>'14_Biblioteca_Costos_v6'!F8</f>
        <v>75000</v>
      </c>
      <c r="G8" s="99">
        <f>'14_Biblioteca_Costos_v6'!G8</f>
        <v>95000</v>
      </c>
      <c r="H8" s="99">
        <f>'14_Biblioteca_Costos_v6'!H8</f>
        <v>9000</v>
      </c>
      <c r="I8" s="99">
        <f>'14_Biblioteca_Costos_v6'!I8</f>
        <v>12000</v>
      </c>
      <c r="J8" s="99">
        <f>'14_Biblioteca_Costos_v6'!J8</f>
        <v>15000</v>
      </c>
      <c r="K8" s="100">
        <f t="shared" si="0"/>
        <v>1</v>
      </c>
      <c r="L8" s="100">
        <f t="shared" si="1"/>
        <v>1</v>
      </c>
      <c r="M8" s="101" t="str">
        <f>'14_Biblioteca_Costos_v6'!K8</f>
        <v>Placeholder / reemplazar</v>
      </c>
      <c r="N8" s="101" t="str">
        <f>'14_Biblioteca_Costos_v6'!L8</f>
        <v>Sin benchmark público robusto fila a fila; usar cotización o histórico</v>
      </c>
    </row>
    <row r="9" spans="1:14" ht="43" customHeight="1" x14ac:dyDescent="0.15">
      <c r="A9" s="97" t="str">
        <f>'14_Biblioteca_Costos_v6'!A9</f>
        <v>HID_DN_LE12</v>
      </c>
      <c r="B9" s="97" t="str">
        <f>'14_Biblioteca_Costos_v6'!B9</f>
        <v>Geometría e hidráulica</v>
      </c>
      <c r="C9" s="97" t="str">
        <f>'14_Biblioteca_Costos_v6'!C9</f>
        <v>Línea &lt;=12 in</v>
      </c>
      <c r="D9" s="98" t="str">
        <f>'14_Biblioteca_Costos_v6'!D9</f>
        <v>km</v>
      </c>
      <c r="E9" s="99">
        <f>'14_Biblioteca_Costos_v6'!E9</f>
        <v>70000</v>
      </c>
      <c r="F9" s="99">
        <f>'14_Biblioteca_Costos_v6'!F9</f>
        <v>90000</v>
      </c>
      <c r="G9" s="99">
        <f>'14_Biblioteca_Costos_v6'!G9</f>
        <v>120000</v>
      </c>
      <c r="H9" s="99">
        <f>'14_Biblioteca_Costos_v6'!H9</f>
        <v>5500</v>
      </c>
      <c r="I9" s="99">
        <f>'14_Biblioteca_Costos_v6'!I9</f>
        <v>7000</v>
      </c>
      <c r="J9" s="99">
        <f>'14_Biblioteca_Costos_v6'!J9</f>
        <v>9000</v>
      </c>
      <c r="K9" s="100">
        <f t="shared" si="0"/>
        <v>1</v>
      </c>
      <c r="L9" s="100">
        <f t="shared" si="1"/>
        <v>1</v>
      </c>
      <c r="M9" s="101" t="str">
        <f>'14_Biblioteca_Costos_v6'!K9</f>
        <v>Referencial con anclaje metodológico</v>
      </c>
      <c r="N9" s="101" t="str">
        <f>'14_Biblioteca_Costos_v6'!L9</f>
        <v>Anclado a NETL 2024 + Brown 2022 / Parker 2004; recalibrar localmente</v>
      </c>
    </row>
    <row r="10" spans="1:14" ht="43" customHeight="1" x14ac:dyDescent="0.15">
      <c r="A10" s="97" t="str">
        <f>'14_Biblioteca_Costos_v6'!A10</f>
        <v>HID_DN_16_20</v>
      </c>
      <c r="B10" s="97" t="str">
        <f>'14_Biblioteca_Costos_v6'!B10</f>
        <v>Geometría e hidráulica</v>
      </c>
      <c r="C10" s="97" t="str">
        <f>'14_Biblioteca_Costos_v6'!C10</f>
        <v>Línea 16-20 in</v>
      </c>
      <c r="D10" s="98" t="str">
        <f>'14_Biblioteca_Costos_v6'!D10</f>
        <v>km</v>
      </c>
      <c r="E10" s="99">
        <f>'14_Biblioteca_Costos_v6'!E10</f>
        <v>95000</v>
      </c>
      <c r="F10" s="99">
        <f>'14_Biblioteca_Costos_v6'!F10</f>
        <v>120000</v>
      </c>
      <c r="G10" s="99">
        <f>'14_Biblioteca_Costos_v6'!G10</f>
        <v>155000</v>
      </c>
      <c r="H10" s="99">
        <f>'14_Biblioteca_Costos_v6'!H10</f>
        <v>7500</v>
      </c>
      <c r="I10" s="99">
        <f>'14_Biblioteca_Costos_v6'!I10</f>
        <v>9000</v>
      </c>
      <c r="J10" s="99">
        <f>'14_Biblioteca_Costos_v6'!J10</f>
        <v>11500</v>
      </c>
      <c r="K10" s="100">
        <f t="shared" si="0"/>
        <v>1</v>
      </c>
      <c r="L10" s="100">
        <f t="shared" si="1"/>
        <v>1</v>
      </c>
      <c r="M10" s="101" t="str">
        <f>'14_Biblioteca_Costos_v6'!K10</f>
        <v>Referencial con anclaje metodológico</v>
      </c>
      <c r="N10" s="101" t="str">
        <f>'14_Biblioteca_Costos_v6'!L10</f>
        <v>Anclado a NETL 2024 + Brown 2022 / Parker 2004; recalibrar localmente</v>
      </c>
    </row>
    <row r="11" spans="1:14" ht="43" customHeight="1" x14ac:dyDescent="0.15">
      <c r="A11" s="97" t="str">
        <f>'14_Biblioteca_Costos_v6'!A11</f>
        <v>HID_DN_24_32</v>
      </c>
      <c r="B11" s="97" t="str">
        <f>'14_Biblioteca_Costos_v6'!B11</f>
        <v>Geometría e hidráulica</v>
      </c>
      <c r="C11" s="97" t="str">
        <f>'14_Biblioteca_Costos_v6'!C11</f>
        <v>Línea 24-32 in</v>
      </c>
      <c r="D11" s="98" t="str">
        <f>'14_Biblioteca_Costos_v6'!D11</f>
        <v>km</v>
      </c>
      <c r="E11" s="99">
        <f>'14_Biblioteca_Costos_v6'!E11</f>
        <v>145000</v>
      </c>
      <c r="F11" s="99">
        <f>'14_Biblioteca_Costos_v6'!F11</f>
        <v>180000</v>
      </c>
      <c r="G11" s="99">
        <f>'14_Biblioteca_Costos_v6'!G11</f>
        <v>230000</v>
      </c>
      <c r="H11" s="99">
        <f>'14_Biblioteca_Costos_v6'!H11</f>
        <v>10500</v>
      </c>
      <c r="I11" s="99">
        <f>'14_Biblioteca_Costos_v6'!I11</f>
        <v>13000</v>
      </c>
      <c r="J11" s="99">
        <f>'14_Biblioteca_Costos_v6'!J11</f>
        <v>17000</v>
      </c>
      <c r="K11" s="100">
        <f t="shared" si="0"/>
        <v>1</v>
      </c>
      <c r="L11" s="100">
        <f t="shared" si="1"/>
        <v>1</v>
      </c>
      <c r="M11" s="101" t="str">
        <f>'14_Biblioteca_Costos_v6'!K11</f>
        <v>Referencial con anclaje metodológico</v>
      </c>
      <c r="N11" s="101" t="str">
        <f>'14_Biblioteca_Costos_v6'!L11</f>
        <v>Anclado a NETL 2024 + Brown 2022 / Parker 2004; recalibrar localmente</v>
      </c>
    </row>
    <row r="12" spans="1:14" ht="43" customHeight="1" x14ac:dyDescent="0.15">
      <c r="A12" s="97" t="str">
        <f>'14_Biblioteca_Costos_v6'!A12</f>
        <v>HID_CRUCE_ESPECIAL</v>
      </c>
      <c r="B12" s="97" t="str">
        <f>'14_Biblioteca_Costos_v6'!B12</f>
        <v>Geometría e hidráulica</v>
      </c>
      <c r="C12" s="97" t="str">
        <f>'14_Biblioteca_Costos_v6'!C12</f>
        <v>Cruce especial / subfluvial</v>
      </c>
      <c r="D12" s="98" t="str">
        <f>'14_Biblioteca_Costos_v6'!D12</f>
        <v>km</v>
      </c>
      <c r="E12" s="99">
        <f>'14_Biblioteca_Costos_v6'!E12</f>
        <v>210000</v>
      </c>
      <c r="F12" s="99">
        <f>'14_Biblioteca_Costos_v6'!F12</f>
        <v>260000</v>
      </c>
      <c r="G12" s="99">
        <f>'14_Biblioteca_Costos_v6'!G12</f>
        <v>330000</v>
      </c>
      <c r="H12" s="99">
        <f>'14_Biblioteca_Costos_v6'!H12</f>
        <v>14500</v>
      </c>
      <c r="I12" s="99">
        <f>'14_Biblioteca_Costos_v6'!I12</f>
        <v>18000</v>
      </c>
      <c r="J12" s="99">
        <f>'14_Biblioteca_Costos_v6'!J12</f>
        <v>23000</v>
      </c>
      <c r="K12" s="100">
        <f t="shared" si="0"/>
        <v>1</v>
      </c>
      <c r="L12" s="100">
        <f t="shared" si="1"/>
        <v>1</v>
      </c>
      <c r="M12" s="101" t="str">
        <f>'14_Biblioteca_Costos_v6'!K12</f>
        <v>Referencial / reemplazar</v>
      </c>
      <c r="N12" s="101" t="str">
        <f>'14_Biblioteca_Costos_v6'!L12</f>
        <v>Anclaje contextual (cruces/canal/terreno) + criterio ingenieril; no exacto</v>
      </c>
    </row>
    <row r="13" spans="1:14" ht="43" customHeight="1" x14ac:dyDescent="0.15">
      <c r="A13" s="97" t="str">
        <f>'14_Biblioteca_Costos_v6'!A13</f>
        <v>MAT_DN_LE12</v>
      </c>
      <c r="B13" s="97" t="str">
        <f>'14_Biblioteca_Costos_v6'!B13</f>
        <v>Materiales y diseño del ducto</v>
      </c>
      <c r="C13" s="97" t="str">
        <f>'14_Biblioteca_Costos_v6'!C13</f>
        <v>Línea &lt;=12 in</v>
      </c>
      <c r="D13" s="98" t="str">
        <f>'14_Biblioteca_Costos_v6'!D13</f>
        <v>km</v>
      </c>
      <c r="E13" s="99">
        <f>'14_Biblioteca_Costos_v6'!E13</f>
        <v>95000</v>
      </c>
      <c r="F13" s="99">
        <f>'14_Biblioteca_Costos_v6'!F13</f>
        <v>120000</v>
      </c>
      <c r="G13" s="99">
        <f>'14_Biblioteca_Costos_v6'!G13</f>
        <v>155000</v>
      </c>
      <c r="H13" s="99">
        <f>'14_Biblioteca_Costos_v6'!H13</f>
        <v>5000</v>
      </c>
      <c r="I13" s="99">
        <f>'14_Biblioteca_Costos_v6'!I13</f>
        <v>6000</v>
      </c>
      <c r="J13" s="99">
        <f>'14_Biblioteca_Costos_v6'!J13</f>
        <v>8000</v>
      </c>
      <c r="K13" s="100">
        <f t="shared" si="0"/>
        <v>1</v>
      </c>
      <c r="L13" s="100">
        <f t="shared" si="1"/>
        <v>0.99999999999999989</v>
      </c>
      <c r="M13" s="101" t="str">
        <f>'14_Biblioteca_Costos_v6'!K13</f>
        <v>Referencial con anclaje metodológico</v>
      </c>
      <c r="N13" s="101" t="str">
        <f>'14_Biblioteca_Costos_v6'!L13</f>
        <v>Anclado a NETL 2024 + Brown 2022 / Parker 2004; recalibrar localmente</v>
      </c>
    </row>
    <row r="14" spans="1:14" ht="43" customHeight="1" x14ac:dyDescent="0.15">
      <c r="A14" s="97" t="str">
        <f>'14_Biblioteca_Costos_v6'!A14</f>
        <v>MAT_DN_16_20</v>
      </c>
      <c r="B14" s="97" t="str">
        <f>'14_Biblioteca_Costos_v6'!B14</f>
        <v>Materiales y diseño del ducto</v>
      </c>
      <c r="C14" s="97" t="str">
        <f>'14_Biblioteca_Costos_v6'!C14</f>
        <v>Línea 16-20 in</v>
      </c>
      <c r="D14" s="98" t="str">
        <f>'14_Biblioteca_Costos_v6'!D14</f>
        <v>km</v>
      </c>
      <c r="E14" s="99">
        <f>'14_Biblioteca_Costos_v6'!E14</f>
        <v>120000</v>
      </c>
      <c r="F14" s="99">
        <f>'14_Biblioteca_Costos_v6'!F14</f>
        <v>150000</v>
      </c>
      <c r="G14" s="99">
        <f>'14_Biblioteca_Costos_v6'!G14</f>
        <v>190000</v>
      </c>
      <c r="H14" s="99">
        <f>'14_Biblioteca_Costos_v6'!H14</f>
        <v>6500</v>
      </c>
      <c r="I14" s="99">
        <f>'14_Biblioteca_Costos_v6'!I14</f>
        <v>8000</v>
      </c>
      <c r="J14" s="99">
        <f>'14_Biblioteca_Costos_v6'!J14</f>
        <v>10000</v>
      </c>
      <c r="K14" s="100">
        <f t="shared" si="0"/>
        <v>1</v>
      </c>
      <c r="L14" s="100">
        <f t="shared" si="1"/>
        <v>0.99999999999999989</v>
      </c>
      <c r="M14" s="101" t="str">
        <f>'14_Biblioteca_Costos_v6'!K14</f>
        <v>Referencial con anclaje metodológico</v>
      </c>
      <c r="N14" s="101" t="str">
        <f>'14_Biblioteca_Costos_v6'!L14</f>
        <v>Anclado a NETL 2024 + Brown 2022 / Parker 2004; recalibrar localmente</v>
      </c>
    </row>
    <row r="15" spans="1:14" ht="43" customHeight="1" x14ac:dyDescent="0.15">
      <c r="A15" s="97" t="str">
        <f>'14_Biblioteca_Costos_v6'!A15</f>
        <v>MAT_DN_24_32</v>
      </c>
      <c r="B15" s="97" t="str">
        <f>'14_Biblioteca_Costos_v6'!B15</f>
        <v>Materiales y diseño del ducto</v>
      </c>
      <c r="C15" s="97" t="str">
        <f>'14_Biblioteca_Costos_v6'!C15</f>
        <v>Línea 24-32 in</v>
      </c>
      <c r="D15" s="98" t="str">
        <f>'14_Biblioteca_Costos_v6'!D15</f>
        <v>km</v>
      </c>
      <c r="E15" s="99">
        <f>'14_Biblioteca_Costos_v6'!E15</f>
        <v>170000</v>
      </c>
      <c r="F15" s="99">
        <f>'14_Biblioteca_Costos_v6'!F15</f>
        <v>210000</v>
      </c>
      <c r="G15" s="99">
        <f>'14_Biblioteca_Costos_v6'!G15</f>
        <v>270000</v>
      </c>
      <c r="H15" s="99">
        <f>'14_Biblioteca_Costos_v6'!H15</f>
        <v>9500</v>
      </c>
      <c r="I15" s="99">
        <f>'14_Biblioteca_Costos_v6'!I15</f>
        <v>12000</v>
      </c>
      <c r="J15" s="99">
        <f>'14_Biblioteca_Costos_v6'!J15</f>
        <v>15000</v>
      </c>
      <c r="K15" s="100">
        <f t="shared" si="0"/>
        <v>1</v>
      </c>
      <c r="L15" s="100">
        <f t="shared" si="1"/>
        <v>0.99999999999999989</v>
      </c>
      <c r="M15" s="101" t="str">
        <f>'14_Biblioteca_Costos_v6'!K15</f>
        <v>Referencial con anclaje metodológico</v>
      </c>
      <c r="N15" s="101" t="str">
        <f>'14_Biblioteca_Costos_v6'!L15</f>
        <v>Anclado a NETL 2024 + Brown 2022 / Parker 2004; recalibrar localmente</v>
      </c>
    </row>
    <row r="16" spans="1:14" ht="43" customHeight="1" x14ac:dyDescent="0.15">
      <c r="A16" s="97" t="str">
        <f>'14_Biblioteca_Costos_v6'!A16</f>
        <v>MAT_CRUCE_ESPECIAL</v>
      </c>
      <c r="B16" s="97" t="str">
        <f>'14_Biblioteca_Costos_v6'!B16</f>
        <v>Materiales y diseño del ducto</v>
      </c>
      <c r="C16" s="97" t="str">
        <f>'14_Biblioteca_Costos_v6'!C16</f>
        <v>Cruce especial / subfluvial</v>
      </c>
      <c r="D16" s="98" t="str">
        <f>'14_Biblioteca_Costos_v6'!D16</f>
        <v>km</v>
      </c>
      <c r="E16" s="99">
        <f>'14_Biblioteca_Costos_v6'!E16</f>
        <v>240000</v>
      </c>
      <c r="F16" s="99">
        <f>'14_Biblioteca_Costos_v6'!F16</f>
        <v>300000</v>
      </c>
      <c r="G16" s="99">
        <f>'14_Biblioteca_Costos_v6'!G16</f>
        <v>380000</v>
      </c>
      <c r="H16" s="99">
        <f>'14_Biblioteca_Costos_v6'!H16</f>
        <v>13000</v>
      </c>
      <c r="I16" s="99">
        <f>'14_Biblioteca_Costos_v6'!I16</f>
        <v>16000</v>
      </c>
      <c r="J16" s="99">
        <f>'14_Biblioteca_Costos_v6'!J16</f>
        <v>21000</v>
      </c>
      <c r="K16" s="100">
        <f t="shared" si="0"/>
        <v>1</v>
      </c>
      <c r="L16" s="100">
        <f t="shared" si="1"/>
        <v>0.99999999999999989</v>
      </c>
      <c r="M16" s="101" t="str">
        <f>'14_Biblioteca_Costos_v6'!K16</f>
        <v>Referencial / reemplazar</v>
      </c>
      <c r="N16" s="101" t="str">
        <f>'14_Biblioteca_Costos_v6'!L16</f>
        <v>Anclaje contextual (cruces/canal/terreno) + criterio ingenieril; no exacto</v>
      </c>
    </row>
    <row r="17" spans="1:18" ht="43" customHeight="1" x14ac:dyDescent="0.15">
      <c r="A17" s="97" t="str">
        <f>'14_Biblioteca_Costos_v6'!A17</f>
        <v>INT_DN_LE12</v>
      </c>
      <c r="B17" s="97" t="str">
        <f>'14_Biblioteca_Costos_v6'!B17</f>
        <v>Integridad histórica y estado del activo</v>
      </c>
      <c r="C17" s="97" t="str">
        <f>'14_Biblioteca_Costos_v6'!C17</f>
        <v>Línea &lt;=12 in</v>
      </c>
      <c r="D17" s="98" t="str">
        <f>'14_Biblioteca_Costos_v6'!D17</f>
        <v>km</v>
      </c>
      <c r="E17" s="99">
        <f>'14_Biblioteca_Costos_v6'!E17</f>
        <v>145000</v>
      </c>
      <c r="F17" s="99">
        <f>'14_Biblioteca_Costos_v6'!F17</f>
        <v>180000</v>
      </c>
      <c r="G17" s="99">
        <f>'14_Biblioteca_Costos_v6'!G17</f>
        <v>230000</v>
      </c>
      <c r="H17" s="99">
        <f>'14_Biblioteca_Costos_v6'!H17</f>
        <v>12000</v>
      </c>
      <c r="I17" s="99">
        <f>'14_Biblioteca_Costos_v6'!I17</f>
        <v>15000</v>
      </c>
      <c r="J17" s="99">
        <f>'14_Biblioteca_Costos_v6'!J17</f>
        <v>19000</v>
      </c>
      <c r="K17" s="100">
        <f t="shared" si="0"/>
        <v>1</v>
      </c>
      <c r="L17" s="100">
        <f t="shared" si="1"/>
        <v>1.0000000000000002</v>
      </c>
      <c r="M17" s="101" t="str">
        <f>'14_Biblioteca_Costos_v6'!K17</f>
        <v>Referencial con anclaje metodológico</v>
      </c>
      <c r="N17" s="101" t="str">
        <f>'14_Biblioteca_Costos_v6'!L17</f>
        <v>Anclado a NETL 2024 + Brown 2022 / Parker 2004; recalibrar localmente</v>
      </c>
    </row>
    <row r="18" spans="1:18" ht="43" customHeight="1" x14ac:dyDescent="0.15">
      <c r="A18" s="97" t="str">
        <f>'14_Biblioteca_Costos_v6'!A18</f>
        <v>INT_DN_16_20</v>
      </c>
      <c r="B18" s="97" t="str">
        <f>'14_Biblioteca_Costos_v6'!B18</f>
        <v>Integridad histórica y estado del activo</v>
      </c>
      <c r="C18" s="97" t="str">
        <f>'14_Biblioteca_Costos_v6'!C18</f>
        <v>Línea 16-20 in</v>
      </c>
      <c r="D18" s="98" t="str">
        <f>'14_Biblioteca_Costos_v6'!D18</f>
        <v>km</v>
      </c>
      <c r="E18" s="99">
        <f>'14_Biblioteca_Costos_v6'!E18</f>
        <v>175000</v>
      </c>
      <c r="F18" s="99">
        <f>'14_Biblioteca_Costos_v6'!F18</f>
        <v>220000</v>
      </c>
      <c r="G18" s="99">
        <f>'14_Biblioteca_Costos_v6'!G18</f>
        <v>280000</v>
      </c>
      <c r="H18" s="99">
        <f>'14_Biblioteca_Costos_v6'!H18</f>
        <v>14500</v>
      </c>
      <c r="I18" s="99">
        <f>'14_Biblioteca_Costos_v6'!I18</f>
        <v>18000</v>
      </c>
      <c r="J18" s="99">
        <f>'14_Biblioteca_Costos_v6'!J18</f>
        <v>23000</v>
      </c>
      <c r="K18" s="100">
        <f t="shared" si="0"/>
        <v>1</v>
      </c>
      <c r="L18" s="100">
        <f t="shared" si="1"/>
        <v>1.0000000000000002</v>
      </c>
      <c r="M18" s="101" t="str">
        <f>'14_Biblioteca_Costos_v6'!K18</f>
        <v>Referencial con anclaje metodológico</v>
      </c>
      <c r="N18" s="101" t="str">
        <f>'14_Biblioteca_Costos_v6'!L18</f>
        <v>Anclado a NETL 2024 + Brown 2022 / Parker 2004; recalibrar localmente</v>
      </c>
    </row>
    <row r="19" spans="1:18" ht="43" customHeight="1" x14ac:dyDescent="0.15">
      <c r="A19" s="97" t="str">
        <f>'14_Biblioteca_Costos_v6'!A19</f>
        <v>INT_DN_24_32</v>
      </c>
      <c r="B19" s="97" t="str">
        <f>'14_Biblioteca_Costos_v6'!B19</f>
        <v>Integridad histórica y estado del activo</v>
      </c>
      <c r="C19" s="97" t="str">
        <f>'14_Biblioteca_Costos_v6'!C19</f>
        <v>Línea 24-32 in</v>
      </c>
      <c r="D19" s="98" t="str">
        <f>'14_Biblioteca_Costos_v6'!D19</f>
        <v>km</v>
      </c>
      <c r="E19" s="99">
        <f>'14_Biblioteca_Costos_v6'!E19</f>
        <v>225000</v>
      </c>
      <c r="F19" s="99">
        <f>'14_Biblioteca_Costos_v6'!F19</f>
        <v>280000</v>
      </c>
      <c r="G19" s="99">
        <f>'14_Biblioteca_Costos_v6'!G19</f>
        <v>360000</v>
      </c>
      <c r="H19" s="99">
        <f>'14_Biblioteca_Costos_v6'!H19</f>
        <v>18000</v>
      </c>
      <c r="I19" s="99">
        <f>'14_Biblioteca_Costos_v6'!I19</f>
        <v>22000</v>
      </c>
      <c r="J19" s="99">
        <f>'14_Biblioteca_Costos_v6'!J19</f>
        <v>28000</v>
      </c>
      <c r="K19" s="100">
        <f t="shared" si="0"/>
        <v>1</v>
      </c>
      <c r="L19" s="100">
        <f t="shared" si="1"/>
        <v>1.0000000000000002</v>
      </c>
      <c r="M19" s="101" t="str">
        <f>'14_Biblioteca_Costos_v6'!K19</f>
        <v>Referencial con anclaje metodológico</v>
      </c>
      <c r="N19" s="101" t="str">
        <f>'14_Biblioteca_Costos_v6'!L19</f>
        <v>Anclado a NETL 2024 + Brown 2022 / Parker 2004; recalibrar localmente</v>
      </c>
    </row>
    <row r="20" spans="1:18" ht="43" customHeight="1" x14ac:dyDescent="0.15">
      <c r="A20" s="97" t="str">
        <f>'14_Biblioteca_Costos_v6'!A20</f>
        <v>INT_CRUCE_ESPECIAL</v>
      </c>
      <c r="B20" s="97" t="str">
        <f>'14_Biblioteca_Costos_v6'!B20</f>
        <v>Integridad histórica y estado del activo</v>
      </c>
      <c r="C20" s="97" t="str">
        <f>'14_Biblioteca_Costos_v6'!C20</f>
        <v>Cruce especial / subfluvial</v>
      </c>
      <c r="D20" s="98" t="str">
        <f>'14_Biblioteca_Costos_v6'!D20</f>
        <v>km</v>
      </c>
      <c r="E20" s="99">
        <f>'14_Biblioteca_Costos_v6'!E20</f>
        <v>300000</v>
      </c>
      <c r="F20" s="99">
        <f>'14_Biblioteca_Costos_v6'!F20</f>
        <v>380000</v>
      </c>
      <c r="G20" s="99">
        <f>'14_Biblioteca_Costos_v6'!G20</f>
        <v>480000</v>
      </c>
      <c r="H20" s="99">
        <f>'14_Biblioteca_Costos_v6'!H20</f>
        <v>23000</v>
      </c>
      <c r="I20" s="99">
        <f>'14_Biblioteca_Costos_v6'!I20</f>
        <v>28000</v>
      </c>
      <c r="J20" s="99">
        <f>'14_Biblioteca_Costos_v6'!J20</f>
        <v>36000</v>
      </c>
      <c r="K20" s="100">
        <f t="shared" si="0"/>
        <v>1</v>
      </c>
      <c r="L20" s="100">
        <f t="shared" si="1"/>
        <v>1.0000000000000002</v>
      </c>
      <c r="M20" s="101" t="str">
        <f>'14_Biblioteca_Costos_v6'!K20</f>
        <v>Referencial / reemplazar</v>
      </c>
      <c r="N20" s="101" t="str">
        <f>'14_Biblioteca_Costos_v6'!L20</f>
        <v>Benchmark v6 derivado de v5 + complejidad especial</v>
      </c>
    </row>
    <row r="24" spans="1:18" x14ac:dyDescent="0.15">
      <c r="A24" s="195" t="s">
        <v>1293</v>
      </c>
      <c r="B24" s="196"/>
      <c r="C24" s="196"/>
      <c r="D24" s="196"/>
      <c r="E24" s="196"/>
      <c r="F24" s="196"/>
      <c r="G24" s="196"/>
      <c r="H24" s="196"/>
      <c r="I24" s="196"/>
      <c r="J24" s="196"/>
      <c r="K24" s="196"/>
      <c r="L24" s="196"/>
      <c r="M24" s="196"/>
      <c r="N24" s="196"/>
      <c r="O24" s="196"/>
      <c r="P24" s="196"/>
      <c r="Q24" s="196"/>
      <c r="R24" s="197"/>
    </row>
    <row r="25" spans="1:18" ht="24" customHeight="1" x14ac:dyDescent="0.15">
      <c r="A25" s="102" t="s">
        <v>839</v>
      </c>
      <c r="B25" s="102" t="s">
        <v>22</v>
      </c>
      <c r="C25" s="102" t="s">
        <v>840</v>
      </c>
      <c r="D25" s="102" t="s">
        <v>1294</v>
      </c>
      <c r="E25" s="102" t="s">
        <v>1295</v>
      </c>
      <c r="F25" s="102" t="s">
        <v>1296</v>
      </c>
      <c r="G25" s="102" t="s">
        <v>1285</v>
      </c>
      <c r="H25" s="102" t="s">
        <v>1286</v>
      </c>
      <c r="I25" s="102" t="s">
        <v>1287</v>
      </c>
      <c r="J25" s="102" t="s">
        <v>1288</v>
      </c>
      <c r="K25" s="102" t="s">
        <v>1289</v>
      </c>
      <c r="L25" s="102" t="s">
        <v>1290</v>
      </c>
      <c r="M25" s="102" t="s">
        <v>1297</v>
      </c>
      <c r="N25" s="102" t="s">
        <v>1298</v>
      </c>
      <c r="O25" s="102" t="s">
        <v>1299</v>
      </c>
      <c r="P25" s="102" t="s">
        <v>1300</v>
      </c>
      <c r="Q25" s="102" t="s">
        <v>1301</v>
      </c>
      <c r="R25" s="102" t="s">
        <v>1302</v>
      </c>
    </row>
    <row r="26" spans="1:18" ht="20" customHeight="1" x14ac:dyDescent="0.15">
      <c r="A26" s="97" t="s">
        <v>847</v>
      </c>
      <c r="B26" s="97" t="s">
        <v>31</v>
      </c>
      <c r="C26" s="97" t="s">
        <v>848</v>
      </c>
      <c r="D26" s="97" t="s">
        <v>1303</v>
      </c>
      <c r="E26" s="103" t="s">
        <v>1304</v>
      </c>
      <c r="F26" s="104">
        <v>0.45</v>
      </c>
      <c r="G26" s="105">
        <f t="shared" ref="G26:G57" si="2">IF($E26="CAPEX",$F26*INDEX($E$6:$E$20,MATCH($A26,$A$6:$A$20,0)),0)</f>
        <v>40500</v>
      </c>
      <c r="H26" s="105">
        <f t="shared" ref="H26:H57" si="3">IF($E26="CAPEX",$F26*INDEX($F$6:$F$20,MATCH($A26,$A$6:$A$20,0)),0)</f>
        <v>54000</v>
      </c>
      <c r="I26" s="105">
        <f t="shared" ref="I26:I57" si="4">IF($E26="CAPEX",$F26*INDEX($G$6:$G$20,MATCH($A26,$A$6:$A$20,0)),0)</f>
        <v>67500</v>
      </c>
      <c r="J26" s="105">
        <f t="shared" ref="J26:J57" si="5">IF($E26="OPEX",$F26*INDEX($H$6:$H$20,MATCH($A26,$A$6:$A$20,0)),0)</f>
        <v>0</v>
      </c>
      <c r="K26" s="105">
        <f t="shared" ref="K26:K57" si="6">IF($E26="OPEX",$F26*INDEX($I$6:$I$20,MATCH($A26,$A$6:$A$20,0)),0)</f>
        <v>0</v>
      </c>
      <c r="L26" s="105">
        <f t="shared" ref="L26:L57" si="7">IF($E26="OPEX",$F26*INDEX($J$6:$J$20,MATCH($A26,$A$6:$A$20,0)),0)</f>
        <v>0</v>
      </c>
      <c r="M26" s="97" t="s">
        <v>1305</v>
      </c>
      <c r="N26" s="98" t="s">
        <v>1306</v>
      </c>
      <c r="O26" s="98" t="s">
        <v>492</v>
      </c>
      <c r="P26" s="97" t="s">
        <v>1307</v>
      </c>
      <c r="Q26" s="106">
        <f t="shared" ref="Q26:Q57" si="8">SUMIFS($F:$F,$A:$A,$A26,$E:$E,"CAPEX")</f>
        <v>1</v>
      </c>
      <c r="R26" s="106">
        <f t="shared" ref="R26:R57" si="9">SUMIFS($F:$F,$A:$A,$A26,$E:$E,"OPEX")</f>
        <v>1.0000000000000002</v>
      </c>
    </row>
    <row r="27" spans="1:18" ht="20" customHeight="1" x14ac:dyDescent="0.15">
      <c r="A27" s="97" t="s">
        <v>847</v>
      </c>
      <c r="B27" s="97" t="s">
        <v>31</v>
      </c>
      <c r="C27" s="97" t="s">
        <v>848</v>
      </c>
      <c r="D27" s="97" t="s">
        <v>1308</v>
      </c>
      <c r="E27" s="103" t="s">
        <v>1304</v>
      </c>
      <c r="F27" s="104">
        <v>0.2</v>
      </c>
      <c r="G27" s="105">
        <f t="shared" si="2"/>
        <v>18000</v>
      </c>
      <c r="H27" s="105">
        <f t="shared" si="3"/>
        <v>24000</v>
      </c>
      <c r="I27" s="105">
        <f t="shared" si="4"/>
        <v>30000</v>
      </c>
      <c r="J27" s="105">
        <f t="shared" si="5"/>
        <v>0</v>
      </c>
      <c r="K27" s="105">
        <f t="shared" si="6"/>
        <v>0</v>
      </c>
      <c r="L27" s="105">
        <f t="shared" si="7"/>
        <v>0</v>
      </c>
      <c r="M27" s="97" t="s">
        <v>1309</v>
      </c>
      <c r="N27" s="98" t="s">
        <v>1306</v>
      </c>
      <c r="O27" s="98" t="s">
        <v>492</v>
      </c>
      <c r="P27" s="97" t="s">
        <v>1310</v>
      </c>
      <c r="Q27" s="106">
        <f t="shared" si="8"/>
        <v>1</v>
      </c>
      <c r="R27" s="106">
        <f t="shared" si="9"/>
        <v>1.0000000000000002</v>
      </c>
    </row>
    <row r="28" spans="1:18" ht="20" customHeight="1" x14ac:dyDescent="0.15">
      <c r="A28" s="97" t="s">
        <v>847</v>
      </c>
      <c r="B28" s="97" t="s">
        <v>31</v>
      </c>
      <c r="C28" s="97" t="s">
        <v>848</v>
      </c>
      <c r="D28" s="97" t="s">
        <v>1311</v>
      </c>
      <c r="E28" s="103" t="s">
        <v>1304</v>
      </c>
      <c r="F28" s="104">
        <v>0.1</v>
      </c>
      <c r="G28" s="105">
        <f t="shared" si="2"/>
        <v>9000</v>
      </c>
      <c r="H28" s="105">
        <f t="shared" si="3"/>
        <v>12000</v>
      </c>
      <c r="I28" s="105">
        <f t="shared" si="4"/>
        <v>15000</v>
      </c>
      <c r="J28" s="105">
        <f t="shared" si="5"/>
        <v>0</v>
      </c>
      <c r="K28" s="105">
        <f t="shared" si="6"/>
        <v>0</v>
      </c>
      <c r="L28" s="105">
        <f t="shared" si="7"/>
        <v>0</v>
      </c>
      <c r="M28" s="97" t="s">
        <v>1312</v>
      </c>
      <c r="N28" s="98" t="s">
        <v>1306</v>
      </c>
      <c r="O28" s="98" t="s">
        <v>492</v>
      </c>
      <c r="P28" s="97" t="s">
        <v>1313</v>
      </c>
      <c r="Q28" s="106">
        <f t="shared" si="8"/>
        <v>1</v>
      </c>
      <c r="R28" s="106">
        <f t="shared" si="9"/>
        <v>1.0000000000000002</v>
      </c>
    </row>
    <row r="29" spans="1:18" ht="20" customHeight="1" x14ac:dyDescent="0.15">
      <c r="A29" s="97" t="s">
        <v>847</v>
      </c>
      <c r="B29" s="97" t="s">
        <v>31</v>
      </c>
      <c r="C29" s="97" t="s">
        <v>848</v>
      </c>
      <c r="D29" s="97" t="s">
        <v>1314</v>
      </c>
      <c r="E29" s="103" t="s">
        <v>1304</v>
      </c>
      <c r="F29" s="104">
        <v>0.15</v>
      </c>
      <c r="G29" s="105">
        <f t="shared" si="2"/>
        <v>13500</v>
      </c>
      <c r="H29" s="105">
        <f t="shared" si="3"/>
        <v>18000</v>
      </c>
      <c r="I29" s="105">
        <f t="shared" si="4"/>
        <v>22500</v>
      </c>
      <c r="J29" s="105">
        <f t="shared" si="5"/>
        <v>0</v>
      </c>
      <c r="K29" s="105">
        <f t="shared" si="6"/>
        <v>0</v>
      </c>
      <c r="L29" s="105">
        <f t="shared" si="7"/>
        <v>0</v>
      </c>
      <c r="M29" s="97" t="s">
        <v>1315</v>
      </c>
      <c r="N29" s="98" t="s">
        <v>1306</v>
      </c>
      <c r="O29" s="98" t="s">
        <v>492</v>
      </c>
      <c r="P29" s="97" t="s">
        <v>1316</v>
      </c>
      <c r="Q29" s="106">
        <f t="shared" si="8"/>
        <v>1</v>
      </c>
      <c r="R29" s="106">
        <f t="shared" si="9"/>
        <v>1.0000000000000002</v>
      </c>
    </row>
    <row r="30" spans="1:18" ht="20" customHeight="1" x14ac:dyDescent="0.15">
      <c r="A30" s="97" t="s">
        <v>847</v>
      </c>
      <c r="B30" s="97" t="s">
        <v>31</v>
      </c>
      <c r="C30" s="97" t="s">
        <v>848</v>
      </c>
      <c r="D30" s="97" t="s">
        <v>1317</v>
      </c>
      <c r="E30" s="103" t="s">
        <v>1304</v>
      </c>
      <c r="F30" s="104">
        <v>0.1</v>
      </c>
      <c r="G30" s="105">
        <f t="shared" si="2"/>
        <v>9000</v>
      </c>
      <c r="H30" s="105">
        <f t="shared" si="3"/>
        <v>12000</v>
      </c>
      <c r="I30" s="105">
        <f t="shared" si="4"/>
        <v>15000</v>
      </c>
      <c r="J30" s="105">
        <f t="shared" si="5"/>
        <v>0</v>
      </c>
      <c r="K30" s="105">
        <f t="shared" si="6"/>
        <v>0</v>
      </c>
      <c r="L30" s="105">
        <f t="shared" si="7"/>
        <v>0</v>
      </c>
      <c r="M30" s="97" t="s">
        <v>1318</v>
      </c>
      <c r="N30" s="98" t="s">
        <v>1306</v>
      </c>
      <c r="O30" s="98" t="s">
        <v>492</v>
      </c>
      <c r="P30" s="97" t="s">
        <v>1319</v>
      </c>
      <c r="Q30" s="106">
        <f t="shared" si="8"/>
        <v>1</v>
      </c>
      <c r="R30" s="106">
        <f t="shared" si="9"/>
        <v>1.0000000000000002</v>
      </c>
    </row>
    <row r="31" spans="1:18" ht="20" customHeight="1" x14ac:dyDescent="0.15">
      <c r="A31" s="97" t="s">
        <v>847</v>
      </c>
      <c r="B31" s="97" t="s">
        <v>31</v>
      </c>
      <c r="C31" s="97" t="s">
        <v>848</v>
      </c>
      <c r="D31" s="97" t="s">
        <v>1320</v>
      </c>
      <c r="E31" s="107" t="s">
        <v>1321</v>
      </c>
      <c r="F31" s="104">
        <v>0.35</v>
      </c>
      <c r="G31" s="105">
        <f t="shared" si="2"/>
        <v>0</v>
      </c>
      <c r="H31" s="105">
        <f t="shared" si="3"/>
        <v>0</v>
      </c>
      <c r="I31" s="105">
        <f t="shared" si="4"/>
        <v>0</v>
      </c>
      <c r="J31" s="105">
        <f t="shared" si="5"/>
        <v>4200</v>
      </c>
      <c r="K31" s="105">
        <f t="shared" si="6"/>
        <v>5250</v>
      </c>
      <c r="L31" s="105">
        <f t="shared" si="7"/>
        <v>6650</v>
      </c>
      <c r="M31" s="97" t="s">
        <v>1322</v>
      </c>
      <c r="N31" s="98" t="s">
        <v>1306</v>
      </c>
      <c r="O31" s="98" t="s">
        <v>492</v>
      </c>
      <c r="P31" s="97" t="s">
        <v>1323</v>
      </c>
      <c r="Q31" s="106">
        <f t="shared" si="8"/>
        <v>1</v>
      </c>
      <c r="R31" s="106">
        <f t="shared" si="9"/>
        <v>1.0000000000000002</v>
      </c>
    </row>
    <row r="32" spans="1:18" ht="20" customHeight="1" x14ac:dyDescent="0.15">
      <c r="A32" s="97" t="s">
        <v>847</v>
      </c>
      <c r="B32" s="97" t="s">
        <v>31</v>
      </c>
      <c r="C32" s="97" t="s">
        <v>848</v>
      </c>
      <c r="D32" s="97" t="s">
        <v>1324</v>
      </c>
      <c r="E32" s="107" t="s">
        <v>1321</v>
      </c>
      <c r="F32" s="104">
        <v>0.2</v>
      </c>
      <c r="G32" s="105">
        <f t="shared" si="2"/>
        <v>0</v>
      </c>
      <c r="H32" s="105">
        <f t="shared" si="3"/>
        <v>0</v>
      </c>
      <c r="I32" s="105">
        <f t="shared" si="4"/>
        <v>0</v>
      </c>
      <c r="J32" s="105">
        <f t="shared" si="5"/>
        <v>2400</v>
      </c>
      <c r="K32" s="105">
        <f t="shared" si="6"/>
        <v>3000</v>
      </c>
      <c r="L32" s="105">
        <f t="shared" si="7"/>
        <v>3800</v>
      </c>
      <c r="M32" s="97" t="s">
        <v>1325</v>
      </c>
      <c r="N32" s="98" t="s">
        <v>1306</v>
      </c>
      <c r="O32" s="98" t="s">
        <v>492</v>
      </c>
      <c r="P32" s="97" t="s">
        <v>1326</v>
      </c>
      <c r="Q32" s="106">
        <f t="shared" si="8"/>
        <v>1</v>
      </c>
      <c r="R32" s="106">
        <f t="shared" si="9"/>
        <v>1.0000000000000002</v>
      </c>
    </row>
    <row r="33" spans="1:18" ht="20" customHeight="1" x14ac:dyDescent="0.15">
      <c r="A33" s="97" t="s">
        <v>847</v>
      </c>
      <c r="B33" s="97" t="s">
        <v>31</v>
      </c>
      <c r="C33" s="97" t="s">
        <v>848</v>
      </c>
      <c r="D33" s="97" t="s">
        <v>1327</v>
      </c>
      <c r="E33" s="107" t="s">
        <v>1321</v>
      </c>
      <c r="F33" s="104">
        <v>0.15</v>
      </c>
      <c r="G33" s="105">
        <f t="shared" si="2"/>
        <v>0</v>
      </c>
      <c r="H33" s="105">
        <f t="shared" si="3"/>
        <v>0</v>
      </c>
      <c r="I33" s="105">
        <f t="shared" si="4"/>
        <v>0</v>
      </c>
      <c r="J33" s="105">
        <f t="shared" si="5"/>
        <v>1800</v>
      </c>
      <c r="K33" s="105">
        <f t="shared" si="6"/>
        <v>2250</v>
      </c>
      <c r="L33" s="105">
        <f t="shared" si="7"/>
        <v>2850</v>
      </c>
      <c r="M33" s="97" t="s">
        <v>1328</v>
      </c>
      <c r="N33" s="98" t="s">
        <v>1306</v>
      </c>
      <c r="O33" s="98" t="s">
        <v>492</v>
      </c>
      <c r="P33" s="97" t="s">
        <v>1329</v>
      </c>
      <c r="Q33" s="106">
        <f t="shared" si="8"/>
        <v>1</v>
      </c>
      <c r="R33" s="106">
        <f t="shared" si="9"/>
        <v>1.0000000000000002</v>
      </c>
    </row>
    <row r="34" spans="1:18" ht="20" customHeight="1" x14ac:dyDescent="0.15">
      <c r="A34" s="97" t="s">
        <v>847</v>
      </c>
      <c r="B34" s="97" t="s">
        <v>31</v>
      </c>
      <c r="C34" s="97" t="s">
        <v>848</v>
      </c>
      <c r="D34" s="97" t="s">
        <v>1330</v>
      </c>
      <c r="E34" s="107" t="s">
        <v>1321</v>
      </c>
      <c r="F34" s="104">
        <v>0.2</v>
      </c>
      <c r="G34" s="105">
        <f t="shared" si="2"/>
        <v>0</v>
      </c>
      <c r="H34" s="105">
        <f t="shared" si="3"/>
        <v>0</v>
      </c>
      <c r="I34" s="105">
        <f t="shared" si="4"/>
        <v>0</v>
      </c>
      <c r="J34" s="105">
        <f t="shared" si="5"/>
        <v>2400</v>
      </c>
      <c r="K34" s="105">
        <f t="shared" si="6"/>
        <v>3000</v>
      </c>
      <c r="L34" s="105">
        <f t="shared" si="7"/>
        <v>3800</v>
      </c>
      <c r="M34" s="97" t="s">
        <v>1331</v>
      </c>
      <c r="N34" s="98" t="s">
        <v>1306</v>
      </c>
      <c r="O34" s="98" t="s">
        <v>492</v>
      </c>
      <c r="P34" s="97" t="s">
        <v>1332</v>
      </c>
      <c r="Q34" s="106">
        <f t="shared" si="8"/>
        <v>1</v>
      </c>
      <c r="R34" s="106">
        <f t="shared" si="9"/>
        <v>1.0000000000000002</v>
      </c>
    </row>
    <row r="35" spans="1:18" ht="20" customHeight="1" x14ac:dyDescent="0.15">
      <c r="A35" s="97" t="s">
        <v>847</v>
      </c>
      <c r="B35" s="97" t="s">
        <v>31</v>
      </c>
      <c r="C35" s="97" t="s">
        <v>848</v>
      </c>
      <c r="D35" s="97" t="s">
        <v>1333</v>
      </c>
      <c r="E35" s="107" t="s">
        <v>1321</v>
      </c>
      <c r="F35" s="104">
        <v>0.1</v>
      </c>
      <c r="G35" s="105">
        <f t="shared" si="2"/>
        <v>0</v>
      </c>
      <c r="H35" s="105">
        <f t="shared" si="3"/>
        <v>0</v>
      </c>
      <c r="I35" s="105">
        <f t="shared" si="4"/>
        <v>0</v>
      </c>
      <c r="J35" s="105">
        <f t="shared" si="5"/>
        <v>1200</v>
      </c>
      <c r="K35" s="105">
        <f t="shared" si="6"/>
        <v>1500</v>
      </c>
      <c r="L35" s="105">
        <f t="shared" si="7"/>
        <v>1900</v>
      </c>
      <c r="M35" s="97" t="s">
        <v>1334</v>
      </c>
      <c r="N35" s="98" t="s">
        <v>1306</v>
      </c>
      <c r="O35" s="98" t="s">
        <v>492</v>
      </c>
      <c r="P35" s="97" t="s">
        <v>1335</v>
      </c>
      <c r="Q35" s="106">
        <f t="shared" si="8"/>
        <v>1</v>
      </c>
      <c r="R35" s="106">
        <f t="shared" si="9"/>
        <v>1.0000000000000002</v>
      </c>
    </row>
    <row r="36" spans="1:18" ht="20" customHeight="1" x14ac:dyDescent="0.15">
      <c r="A36" s="97" t="s">
        <v>853</v>
      </c>
      <c r="B36" s="97" t="s">
        <v>42</v>
      </c>
      <c r="C36" s="97" t="s">
        <v>854</v>
      </c>
      <c r="D36" s="97" t="s">
        <v>1336</v>
      </c>
      <c r="E36" s="103" t="s">
        <v>1304</v>
      </c>
      <c r="F36" s="104">
        <v>0.5</v>
      </c>
      <c r="G36" s="105">
        <f t="shared" si="2"/>
        <v>17500</v>
      </c>
      <c r="H36" s="105">
        <f t="shared" si="3"/>
        <v>22500</v>
      </c>
      <c r="I36" s="105">
        <f t="shared" si="4"/>
        <v>30000</v>
      </c>
      <c r="J36" s="105">
        <f t="shared" si="5"/>
        <v>0</v>
      </c>
      <c r="K36" s="105">
        <f t="shared" si="6"/>
        <v>0</v>
      </c>
      <c r="L36" s="105">
        <f t="shared" si="7"/>
        <v>0</v>
      </c>
      <c r="M36" s="97" t="s">
        <v>1337</v>
      </c>
      <c r="N36" s="98" t="s">
        <v>1306</v>
      </c>
      <c r="O36" s="98" t="s">
        <v>492</v>
      </c>
      <c r="P36" s="97" t="s">
        <v>1307</v>
      </c>
      <c r="Q36" s="106">
        <f t="shared" si="8"/>
        <v>1</v>
      </c>
      <c r="R36" s="106">
        <f t="shared" si="9"/>
        <v>1</v>
      </c>
    </row>
    <row r="37" spans="1:18" ht="20" customHeight="1" x14ac:dyDescent="0.15">
      <c r="A37" s="97" t="s">
        <v>853</v>
      </c>
      <c r="B37" s="97" t="s">
        <v>42</v>
      </c>
      <c r="C37" s="97" t="s">
        <v>854</v>
      </c>
      <c r="D37" s="97" t="s">
        <v>1338</v>
      </c>
      <c r="E37" s="103" t="s">
        <v>1304</v>
      </c>
      <c r="F37" s="104">
        <v>0.15</v>
      </c>
      <c r="G37" s="105">
        <f t="shared" si="2"/>
        <v>5250</v>
      </c>
      <c r="H37" s="105">
        <f t="shared" si="3"/>
        <v>6750</v>
      </c>
      <c r="I37" s="105">
        <f t="shared" si="4"/>
        <v>9000</v>
      </c>
      <c r="J37" s="105">
        <f t="shared" si="5"/>
        <v>0</v>
      </c>
      <c r="K37" s="105">
        <f t="shared" si="6"/>
        <v>0</v>
      </c>
      <c r="L37" s="105">
        <f t="shared" si="7"/>
        <v>0</v>
      </c>
      <c r="M37" s="97" t="s">
        <v>1339</v>
      </c>
      <c r="N37" s="98" t="s">
        <v>1306</v>
      </c>
      <c r="O37" s="98" t="s">
        <v>492</v>
      </c>
      <c r="P37" s="97" t="s">
        <v>1340</v>
      </c>
      <c r="Q37" s="106">
        <f t="shared" si="8"/>
        <v>1</v>
      </c>
      <c r="R37" s="106">
        <f t="shared" si="9"/>
        <v>1</v>
      </c>
    </row>
    <row r="38" spans="1:18" ht="20" customHeight="1" x14ac:dyDescent="0.15">
      <c r="A38" s="97" t="s">
        <v>853</v>
      </c>
      <c r="B38" s="97" t="s">
        <v>42</v>
      </c>
      <c r="C38" s="97" t="s">
        <v>854</v>
      </c>
      <c r="D38" s="97" t="s">
        <v>1341</v>
      </c>
      <c r="E38" s="103" t="s">
        <v>1304</v>
      </c>
      <c r="F38" s="104">
        <v>0.2</v>
      </c>
      <c r="G38" s="105">
        <f t="shared" si="2"/>
        <v>7000</v>
      </c>
      <c r="H38" s="105">
        <f t="shared" si="3"/>
        <v>9000</v>
      </c>
      <c r="I38" s="105">
        <f t="shared" si="4"/>
        <v>12000</v>
      </c>
      <c r="J38" s="105">
        <f t="shared" si="5"/>
        <v>0</v>
      </c>
      <c r="K38" s="105">
        <f t="shared" si="6"/>
        <v>0</v>
      </c>
      <c r="L38" s="105">
        <f t="shared" si="7"/>
        <v>0</v>
      </c>
      <c r="M38" s="97" t="s">
        <v>1342</v>
      </c>
      <c r="N38" s="98" t="s">
        <v>1306</v>
      </c>
      <c r="O38" s="98" t="s">
        <v>492</v>
      </c>
      <c r="P38" s="97" t="s">
        <v>1343</v>
      </c>
      <c r="Q38" s="106">
        <f t="shared" si="8"/>
        <v>1</v>
      </c>
      <c r="R38" s="106">
        <f t="shared" si="9"/>
        <v>1</v>
      </c>
    </row>
    <row r="39" spans="1:18" ht="20" customHeight="1" x14ac:dyDescent="0.15">
      <c r="A39" s="97" t="s">
        <v>853</v>
      </c>
      <c r="B39" s="97" t="s">
        <v>42</v>
      </c>
      <c r="C39" s="97" t="s">
        <v>854</v>
      </c>
      <c r="D39" s="97" t="s">
        <v>1344</v>
      </c>
      <c r="E39" s="103" t="s">
        <v>1304</v>
      </c>
      <c r="F39" s="104">
        <v>0.1</v>
      </c>
      <c r="G39" s="105">
        <f t="shared" si="2"/>
        <v>3500</v>
      </c>
      <c r="H39" s="105">
        <f t="shared" si="3"/>
        <v>4500</v>
      </c>
      <c r="I39" s="105">
        <f t="shared" si="4"/>
        <v>6000</v>
      </c>
      <c r="J39" s="105">
        <f t="shared" si="5"/>
        <v>0</v>
      </c>
      <c r="K39" s="105">
        <f t="shared" si="6"/>
        <v>0</v>
      </c>
      <c r="L39" s="105">
        <f t="shared" si="7"/>
        <v>0</v>
      </c>
      <c r="M39" s="97" t="s">
        <v>1345</v>
      </c>
      <c r="N39" s="98" t="s">
        <v>1306</v>
      </c>
      <c r="O39" s="98" t="s">
        <v>492</v>
      </c>
      <c r="P39" s="97" t="s">
        <v>1346</v>
      </c>
      <c r="Q39" s="106">
        <f t="shared" si="8"/>
        <v>1</v>
      </c>
      <c r="R39" s="106">
        <f t="shared" si="9"/>
        <v>1</v>
      </c>
    </row>
    <row r="40" spans="1:18" ht="20" customHeight="1" x14ac:dyDescent="0.15">
      <c r="A40" s="97" t="s">
        <v>853</v>
      </c>
      <c r="B40" s="97" t="s">
        <v>42</v>
      </c>
      <c r="C40" s="97" t="s">
        <v>854</v>
      </c>
      <c r="D40" s="97" t="s">
        <v>1347</v>
      </c>
      <c r="E40" s="103" t="s">
        <v>1304</v>
      </c>
      <c r="F40" s="104">
        <v>0.05</v>
      </c>
      <c r="G40" s="105">
        <f t="shared" si="2"/>
        <v>1750</v>
      </c>
      <c r="H40" s="105">
        <f t="shared" si="3"/>
        <v>2250</v>
      </c>
      <c r="I40" s="105">
        <f t="shared" si="4"/>
        <v>3000</v>
      </c>
      <c r="J40" s="105">
        <f t="shared" si="5"/>
        <v>0</v>
      </c>
      <c r="K40" s="105">
        <f t="shared" si="6"/>
        <v>0</v>
      </c>
      <c r="L40" s="105">
        <f t="shared" si="7"/>
        <v>0</v>
      </c>
      <c r="M40" s="97" t="s">
        <v>1348</v>
      </c>
      <c r="N40" s="98" t="s">
        <v>1306</v>
      </c>
      <c r="O40" s="98" t="s">
        <v>492</v>
      </c>
      <c r="P40" s="97" t="s">
        <v>1349</v>
      </c>
      <c r="Q40" s="106">
        <f t="shared" si="8"/>
        <v>1</v>
      </c>
      <c r="R40" s="106">
        <f t="shared" si="9"/>
        <v>1</v>
      </c>
    </row>
    <row r="41" spans="1:18" ht="20" customHeight="1" x14ac:dyDescent="0.15">
      <c r="A41" s="97" t="s">
        <v>853</v>
      </c>
      <c r="B41" s="97" t="s">
        <v>42</v>
      </c>
      <c r="C41" s="97" t="s">
        <v>854</v>
      </c>
      <c r="D41" s="97" t="s">
        <v>1350</v>
      </c>
      <c r="E41" s="107" t="s">
        <v>1321</v>
      </c>
      <c r="F41" s="104">
        <v>0.35</v>
      </c>
      <c r="G41" s="105">
        <f t="shared" si="2"/>
        <v>0</v>
      </c>
      <c r="H41" s="105">
        <f t="shared" si="3"/>
        <v>0</v>
      </c>
      <c r="I41" s="105">
        <f t="shared" si="4"/>
        <v>0</v>
      </c>
      <c r="J41" s="105">
        <f t="shared" si="5"/>
        <v>1575</v>
      </c>
      <c r="K41" s="105">
        <f t="shared" si="6"/>
        <v>2100</v>
      </c>
      <c r="L41" s="105">
        <f t="shared" si="7"/>
        <v>2800</v>
      </c>
      <c r="M41" s="97" t="s">
        <v>1325</v>
      </c>
      <c r="N41" s="98" t="s">
        <v>1306</v>
      </c>
      <c r="O41" s="98" t="s">
        <v>492</v>
      </c>
      <c r="P41" s="97" t="s">
        <v>1326</v>
      </c>
      <c r="Q41" s="106">
        <f t="shared" si="8"/>
        <v>1</v>
      </c>
      <c r="R41" s="106">
        <f t="shared" si="9"/>
        <v>1</v>
      </c>
    </row>
    <row r="42" spans="1:18" ht="20" customHeight="1" x14ac:dyDescent="0.15">
      <c r="A42" s="97" t="s">
        <v>853</v>
      </c>
      <c r="B42" s="97" t="s">
        <v>42</v>
      </c>
      <c r="C42" s="97" t="s">
        <v>854</v>
      </c>
      <c r="D42" s="97" t="s">
        <v>1351</v>
      </c>
      <c r="E42" s="107" t="s">
        <v>1321</v>
      </c>
      <c r="F42" s="104">
        <v>0.25</v>
      </c>
      <c r="G42" s="105">
        <f t="shared" si="2"/>
        <v>0</v>
      </c>
      <c r="H42" s="105">
        <f t="shared" si="3"/>
        <v>0</v>
      </c>
      <c r="I42" s="105">
        <f t="shared" si="4"/>
        <v>0</v>
      </c>
      <c r="J42" s="105">
        <f t="shared" si="5"/>
        <v>1125</v>
      </c>
      <c r="K42" s="105">
        <f t="shared" si="6"/>
        <v>1500</v>
      </c>
      <c r="L42" s="105">
        <f t="shared" si="7"/>
        <v>2000</v>
      </c>
      <c r="M42" s="97" t="s">
        <v>1331</v>
      </c>
      <c r="N42" s="98" t="s">
        <v>1306</v>
      </c>
      <c r="O42" s="98" t="s">
        <v>492</v>
      </c>
      <c r="P42" s="97" t="s">
        <v>1352</v>
      </c>
      <c r="Q42" s="106">
        <f t="shared" si="8"/>
        <v>1</v>
      </c>
      <c r="R42" s="106">
        <f t="shared" si="9"/>
        <v>1</v>
      </c>
    </row>
    <row r="43" spans="1:18" ht="20" customHeight="1" x14ac:dyDescent="0.15">
      <c r="A43" s="97" t="s">
        <v>853</v>
      </c>
      <c r="B43" s="97" t="s">
        <v>42</v>
      </c>
      <c r="C43" s="97" t="s">
        <v>854</v>
      </c>
      <c r="D43" s="97" t="s">
        <v>1353</v>
      </c>
      <c r="E43" s="107" t="s">
        <v>1321</v>
      </c>
      <c r="F43" s="104">
        <v>0.2</v>
      </c>
      <c r="G43" s="105">
        <f t="shared" si="2"/>
        <v>0</v>
      </c>
      <c r="H43" s="105">
        <f t="shared" si="3"/>
        <v>0</v>
      </c>
      <c r="I43" s="105">
        <f t="shared" si="4"/>
        <v>0</v>
      </c>
      <c r="J43" s="105">
        <f t="shared" si="5"/>
        <v>900</v>
      </c>
      <c r="K43" s="105">
        <f t="shared" si="6"/>
        <v>1200</v>
      </c>
      <c r="L43" s="105">
        <f t="shared" si="7"/>
        <v>1600</v>
      </c>
      <c r="M43" s="97" t="s">
        <v>1354</v>
      </c>
      <c r="N43" s="98" t="s">
        <v>1306</v>
      </c>
      <c r="O43" s="98" t="s">
        <v>492</v>
      </c>
      <c r="P43" s="97" t="s">
        <v>1332</v>
      </c>
      <c r="Q43" s="106">
        <f t="shared" si="8"/>
        <v>1</v>
      </c>
      <c r="R43" s="106">
        <f t="shared" si="9"/>
        <v>1</v>
      </c>
    </row>
    <row r="44" spans="1:18" ht="20" customHeight="1" x14ac:dyDescent="0.15">
      <c r="A44" s="97" t="s">
        <v>853</v>
      </c>
      <c r="B44" s="97" t="s">
        <v>42</v>
      </c>
      <c r="C44" s="97" t="s">
        <v>854</v>
      </c>
      <c r="D44" s="97" t="s">
        <v>1355</v>
      </c>
      <c r="E44" s="107" t="s">
        <v>1321</v>
      </c>
      <c r="F44" s="104">
        <v>0.1</v>
      </c>
      <c r="G44" s="105">
        <f t="shared" si="2"/>
        <v>0</v>
      </c>
      <c r="H44" s="105">
        <f t="shared" si="3"/>
        <v>0</v>
      </c>
      <c r="I44" s="105">
        <f t="shared" si="4"/>
        <v>0</v>
      </c>
      <c r="J44" s="105">
        <f t="shared" si="5"/>
        <v>450</v>
      </c>
      <c r="K44" s="105">
        <f t="shared" si="6"/>
        <v>600</v>
      </c>
      <c r="L44" s="105">
        <f t="shared" si="7"/>
        <v>800</v>
      </c>
      <c r="M44" s="97" t="s">
        <v>1356</v>
      </c>
      <c r="N44" s="98" t="s">
        <v>1306</v>
      </c>
      <c r="O44" s="98" t="s">
        <v>492</v>
      </c>
      <c r="P44" s="97" t="s">
        <v>1357</v>
      </c>
      <c r="Q44" s="106">
        <f t="shared" si="8"/>
        <v>1</v>
      </c>
      <c r="R44" s="106">
        <f t="shared" si="9"/>
        <v>1</v>
      </c>
    </row>
    <row r="45" spans="1:18" ht="20" customHeight="1" x14ac:dyDescent="0.15">
      <c r="A45" s="97" t="s">
        <v>853</v>
      </c>
      <c r="B45" s="97" t="s">
        <v>42</v>
      </c>
      <c r="C45" s="97" t="s">
        <v>854</v>
      </c>
      <c r="D45" s="97" t="s">
        <v>1358</v>
      </c>
      <c r="E45" s="107" t="s">
        <v>1321</v>
      </c>
      <c r="F45" s="104">
        <v>0.1</v>
      </c>
      <c r="G45" s="105">
        <f t="shared" si="2"/>
        <v>0</v>
      </c>
      <c r="H45" s="105">
        <f t="shared" si="3"/>
        <v>0</v>
      </c>
      <c r="I45" s="105">
        <f t="shared" si="4"/>
        <v>0</v>
      </c>
      <c r="J45" s="105">
        <f t="shared" si="5"/>
        <v>450</v>
      </c>
      <c r="K45" s="105">
        <f t="shared" si="6"/>
        <v>600</v>
      </c>
      <c r="L45" s="105">
        <f t="shared" si="7"/>
        <v>800</v>
      </c>
      <c r="M45" s="97" t="s">
        <v>1359</v>
      </c>
      <c r="N45" s="98" t="s">
        <v>1306</v>
      </c>
      <c r="O45" s="98" t="s">
        <v>492</v>
      </c>
      <c r="P45" s="97" t="s">
        <v>1360</v>
      </c>
      <c r="Q45" s="106">
        <f t="shared" si="8"/>
        <v>1</v>
      </c>
      <c r="R45" s="106">
        <f t="shared" si="9"/>
        <v>1</v>
      </c>
    </row>
    <row r="46" spans="1:18" ht="20" customHeight="1" x14ac:dyDescent="0.15">
      <c r="A46" s="97" t="s">
        <v>857</v>
      </c>
      <c r="B46" s="97" t="s">
        <v>44</v>
      </c>
      <c r="C46" s="97" t="s">
        <v>858</v>
      </c>
      <c r="D46" s="97" t="s">
        <v>1361</v>
      </c>
      <c r="E46" s="103" t="s">
        <v>1304</v>
      </c>
      <c r="F46" s="104">
        <v>0.25</v>
      </c>
      <c r="G46" s="105">
        <f t="shared" si="2"/>
        <v>15000</v>
      </c>
      <c r="H46" s="105">
        <f t="shared" si="3"/>
        <v>18750</v>
      </c>
      <c r="I46" s="105">
        <f t="shared" si="4"/>
        <v>23750</v>
      </c>
      <c r="J46" s="105">
        <f t="shared" si="5"/>
        <v>0</v>
      </c>
      <c r="K46" s="105">
        <f t="shared" si="6"/>
        <v>0</v>
      </c>
      <c r="L46" s="105">
        <f t="shared" si="7"/>
        <v>0</v>
      </c>
      <c r="M46" s="97" t="s">
        <v>1362</v>
      </c>
      <c r="N46" s="98" t="s">
        <v>1306</v>
      </c>
      <c r="O46" s="98" t="s">
        <v>492</v>
      </c>
      <c r="P46" s="97" t="s">
        <v>1363</v>
      </c>
      <c r="Q46" s="106">
        <f t="shared" si="8"/>
        <v>1</v>
      </c>
      <c r="R46" s="106">
        <f t="shared" si="9"/>
        <v>1</v>
      </c>
    </row>
    <row r="47" spans="1:18" ht="20" customHeight="1" x14ac:dyDescent="0.15">
      <c r="A47" s="97" t="s">
        <v>857</v>
      </c>
      <c r="B47" s="97" t="s">
        <v>44</v>
      </c>
      <c r="C47" s="97" t="s">
        <v>858</v>
      </c>
      <c r="D47" s="97" t="s">
        <v>1364</v>
      </c>
      <c r="E47" s="103" t="s">
        <v>1304</v>
      </c>
      <c r="F47" s="104">
        <v>0.2</v>
      </c>
      <c r="G47" s="105">
        <f t="shared" si="2"/>
        <v>12000</v>
      </c>
      <c r="H47" s="105">
        <f t="shared" si="3"/>
        <v>15000</v>
      </c>
      <c r="I47" s="105">
        <f t="shared" si="4"/>
        <v>19000</v>
      </c>
      <c r="J47" s="105">
        <f t="shared" si="5"/>
        <v>0</v>
      </c>
      <c r="K47" s="105">
        <f t="shared" si="6"/>
        <v>0</v>
      </c>
      <c r="L47" s="105">
        <f t="shared" si="7"/>
        <v>0</v>
      </c>
      <c r="M47" s="97" t="s">
        <v>1365</v>
      </c>
      <c r="N47" s="98" t="s">
        <v>1306</v>
      </c>
      <c r="O47" s="98" t="s">
        <v>492</v>
      </c>
      <c r="P47" s="97" t="s">
        <v>1366</v>
      </c>
      <c r="Q47" s="106">
        <f t="shared" si="8"/>
        <v>1</v>
      </c>
      <c r="R47" s="106">
        <f t="shared" si="9"/>
        <v>1</v>
      </c>
    </row>
    <row r="48" spans="1:18" ht="20" customHeight="1" x14ac:dyDescent="0.15">
      <c r="A48" s="97" t="s">
        <v>857</v>
      </c>
      <c r="B48" s="97" t="s">
        <v>44</v>
      </c>
      <c r="C48" s="97" t="s">
        <v>858</v>
      </c>
      <c r="D48" s="97" t="s">
        <v>1367</v>
      </c>
      <c r="E48" s="103" t="s">
        <v>1304</v>
      </c>
      <c r="F48" s="104">
        <v>0.25</v>
      </c>
      <c r="G48" s="105">
        <f t="shared" si="2"/>
        <v>15000</v>
      </c>
      <c r="H48" s="105">
        <f t="shared" si="3"/>
        <v>18750</v>
      </c>
      <c r="I48" s="105">
        <f t="shared" si="4"/>
        <v>23750</v>
      </c>
      <c r="J48" s="105">
        <f t="shared" si="5"/>
        <v>0</v>
      </c>
      <c r="K48" s="105">
        <f t="shared" si="6"/>
        <v>0</v>
      </c>
      <c r="L48" s="105">
        <f t="shared" si="7"/>
        <v>0</v>
      </c>
      <c r="M48" s="97" t="s">
        <v>1368</v>
      </c>
      <c r="N48" s="98" t="s">
        <v>1306</v>
      </c>
      <c r="O48" s="98" t="s">
        <v>492</v>
      </c>
      <c r="P48" s="97" t="s">
        <v>1369</v>
      </c>
      <c r="Q48" s="106">
        <f t="shared" si="8"/>
        <v>1</v>
      </c>
      <c r="R48" s="106">
        <f t="shared" si="9"/>
        <v>1</v>
      </c>
    </row>
    <row r="49" spans="1:18" ht="20" customHeight="1" x14ac:dyDescent="0.15">
      <c r="A49" s="97" t="s">
        <v>857</v>
      </c>
      <c r="B49" s="97" t="s">
        <v>44</v>
      </c>
      <c r="C49" s="97" t="s">
        <v>858</v>
      </c>
      <c r="D49" s="97" t="s">
        <v>1370</v>
      </c>
      <c r="E49" s="103" t="s">
        <v>1304</v>
      </c>
      <c r="F49" s="104">
        <v>0.15</v>
      </c>
      <c r="G49" s="105">
        <f t="shared" si="2"/>
        <v>9000</v>
      </c>
      <c r="H49" s="105">
        <f t="shared" si="3"/>
        <v>11250</v>
      </c>
      <c r="I49" s="105">
        <f t="shared" si="4"/>
        <v>14250</v>
      </c>
      <c r="J49" s="105">
        <f t="shared" si="5"/>
        <v>0</v>
      </c>
      <c r="K49" s="105">
        <f t="shared" si="6"/>
        <v>0</v>
      </c>
      <c r="L49" s="105">
        <f t="shared" si="7"/>
        <v>0</v>
      </c>
      <c r="M49" s="97" t="s">
        <v>1371</v>
      </c>
      <c r="N49" s="98" t="s">
        <v>1306</v>
      </c>
      <c r="O49" s="98" t="s">
        <v>492</v>
      </c>
      <c r="P49" s="97" t="s">
        <v>1360</v>
      </c>
      <c r="Q49" s="106">
        <f t="shared" si="8"/>
        <v>1</v>
      </c>
      <c r="R49" s="106">
        <f t="shared" si="9"/>
        <v>1</v>
      </c>
    </row>
    <row r="50" spans="1:18" ht="20" customHeight="1" x14ac:dyDescent="0.15">
      <c r="A50" s="97" t="s">
        <v>857</v>
      </c>
      <c r="B50" s="97" t="s">
        <v>44</v>
      </c>
      <c r="C50" s="97" t="s">
        <v>858</v>
      </c>
      <c r="D50" s="97" t="s">
        <v>1372</v>
      </c>
      <c r="E50" s="103" t="s">
        <v>1304</v>
      </c>
      <c r="F50" s="104">
        <v>0.15</v>
      </c>
      <c r="G50" s="105">
        <f t="shared" si="2"/>
        <v>9000</v>
      </c>
      <c r="H50" s="105">
        <f t="shared" si="3"/>
        <v>11250</v>
      </c>
      <c r="I50" s="105">
        <f t="shared" si="4"/>
        <v>14250</v>
      </c>
      <c r="J50" s="105">
        <f t="shared" si="5"/>
        <v>0</v>
      </c>
      <c r="K50" s="105">
        <f t="shared" si="6"/>
        <v>0</v>
      </c>
      <c r="L50" s="105">
        <f t="shared" si="7"/>
        <v>0</v>
      </c>
      <c r="M50" s="97" t="s">
        <v>1373</v>
      </c>
      <c r="N50" s="98" t="s">
        <v>1306</v>
      </c>
      <c r="O50" s="98" t="s">
        <v>492</v>
      </c>
      <c r="P50" s="97" t="s">
        <v>1374</v>
      </c>
      <c r="Q50" s="106">
        <f t="shared" si="8"/>
        <v>1</v>
      </c>
      <c r="R50" s="106">
        <f t="shared" si="9"/>
        <v>1</v>
      </c>
    </row>
    <row r="51" spans="1:18" ht="20" customHeight="1" x14ac:dyDescent="0.15">
      <c r="A51" s="97" t="s">
        <v>857</v>
      </c>
      <c r="B51" s="97" t="s">
        <v>44</v>
      </c>
      <c r="C51" s="97" t="s">
        <v>858</v>
      </c>
      <c r="D51" s="97" t="s">
        <v>1375</v>
      </c>
      <c r="E51" s="107" t="s">
        <v>1321</v>
      </c>
      <c r="F51" s="104">
        <v>0.3</v>
      </c>
      <c r="G51" s="105">
        <f t="shared" si="2"/>
        <v>0</v>
      </c>
      <c r="H51" s="105">
        <f t="shared" si="3"/>
        <v>0</v>
      </c>
      <c r="I51" s="105">
        <f t="shared" si="4"/>
        <v>0</v>
      </c>
      <c r="J51" s="105">
        <f t="shared" si="5"/>
        <v>2700</v>
      </c>
      <c r="K51" s="105">
        <f t="shared" si="6"/>
        <v>3600</v>
      </c>
      <c r="L51" s="105">
        <f t="shared" si="7"/>
        <v>4500</v>
      </c>
      <c r="M51" s="97" t="s">
        <v>1376</v>
      </c>
      <c r="N51" s="98" t="s">
        <v>1306</v>
      </c>
      <c r="O51" s="98" t="s">
        <v>492</v>
      </c>
      <c r="P51" s="97" t="s">
        <v>1377</v>
      </c>
      <c r="Q51" s="106">
        <f t="shared" si="8"/>
        <v>1</v>
      </c>
      <c r="R51" s="106">
        <f t="shared" si="9"/>
        <v>1</v>
      </c>
    </row>
    <row r="52" spans="1:18" ht="20" customHeight="1" x14ac:dyDescent="0.15">
      <c r="A52" s="97" t="s">
        <v>857</v>
      </c>
      <c r="B52" s="97" t="s">
        <v>44</v>
      </c>
      <c r="C52" s="97" t="s">
        <v>858</v>
      </c>
      <c r="D52" s="97" t="s">
        <v>1378</v>
      </c>
      <c r="E52" s="107" t="s">
        <v>1321</v>
      </c>
      <c r="F52" s="104">
        <v>0.2</v>
      </c>
      <c r="G52" s="105">
        <f t="shared" si="2"/>
        <v>0</v>
      </c>
      <c r="H52" s="105">
        <f t="shared" si="3"/>
        <v>0</v>
      </c>
      <c r="I52" s="105">
        <f t="shared" si="4"/>
        <v>0</v>
      </c>
      <c r="J52" s="105">
        <f t="shared" si="5"/>
        <v>1800</v>
      </c>
      <c r="K52" s="105">
        <f t="shared" si="6"/>
        <v>2400</v>
      </c>
      <c r="L52" s="105">
        <f t="shared" si="7"/>
        <v>3000</v>
      </c>
      <c r="M52" s="97" t="s">
        <v>1379</v>
      </c>
      <c r="N52" s="98" t="s">
        <v>1306</v>
      </c>
      <c r="O52" s="98" t="s">
        <v>492</v>
      </c>
      <c r="P52" s="97" t="s">
        <v>1380</v>
      </c>
      <c r="Q52" s="106">
        <f t="shared" si="8"/>
        <v>1</v>
      </c>
      <c r="R52" s="106">
        <f t="shared" si="9"/>
        <v>1</v>
      </c>
    </row>
    <row r="53" spans="1:18" ht="20" customHeight="1" x14ac:dyDescent="0.15">
      <c r="A53" s="97" t="s">
        <v>857</v>
      </c>
      <c r="B53" s="97" t="s">
        <v>44</v>
      </c>
      <c r="C53" s="97" t="s">
        <v>858</v>
      </c>
      <c r="D53" s="97" t="s">
        <v>1381</v>
      </c>
      <c r="E53" s="107" t="s">
        <v>1321</v>
      </c>
      <c r="F53" s="104">
        <v>0.2</v>
      </c>
      <c r="G53" s="105">
        <f t="shared" si="2"/>
        <v>0</v>
      </c>
      <c r="H53" s="105">
        <f t="shared" si="3"/>
        <v>0</v>
      </c>
      <c r="I53" s="105">
        <f t="shared" si="4"/>
        <v>0</v>
      </c>
      <c r="J53" s="105">
        <f t="shared" si="5"/>
        <v>1800</v>
      </c>
      <c r="K53" s="105">
        <f t="shared" si="6"/>
        <v>2400</v>
      </c>
      <c r="L53" s="105">
        <f t="shared" si="7"/>
        <v>3000</v>
      </c>
      <c r="M53" s="97" t="s">
        <v>1382</v>
      </c>
      <c r="N53" s="98" t="s">
        <v>1306</v>
      </c>
      <c r="O53" s="98" t="s">
        <v>492</v>
      </c>
      <c r="P53" s="97" t="s">
        <v>1360</v>
      </c>
      <c r="Q53" s="106">
        <f t="shared" si="8"/>
        <v>1</v>
      </c>
      <c r="R53" s="106">
        <f t="shared" si="9"/>
        <v>1</v>
      </c>
    </row>
    <row r="54" spans="1:18" ht="20" customHeight="1" x14ac:dyDescent="0.15">
      <c r="A54" s="97" t="s">
        <v>857</v>
      </c>
      <c r="B54" s="97" t="s">
        <v>44</v>
      </c>
      <c r="C54" s="97" t="s">
        <v>858</v>
      </c>
      <c r="D54" s="97" t="s">
        <v>1383</v>
      </c>
      <c r="E54" s="107" t="s">
        <v>1321</v>
      </c>
      <c r="F54" s="104">
        <v>0.15</v>
      </c>
      <c r="G54" s="105">
        <f t="shared" si="2"/>
        <v>0</v>
      </c>
      <c r="H54" s="105">
        <f t="shared" si="3"/>
        <v>0</v>
      </c>
      <c r="I54" s="105">
        <f t="shared" si="4"/>
        <v>0</v>
      </c>
      <c r="J54" s="105">
        <f t="shared" si="5"/>
        <v>1350</v>
      </c>
      <c r="K54" s="105">
        <f t="shared" si="6"/>
        <v>1800</v>
      </c>
      <c r="L54" s="105">
        <f t="shared" si="7"/>
        <v>2250</v>
      </c>
      <c r="M54" s="97" t="s">
        <v>1384</v>
      </c>
      <c r="N54" s="98" t="s">
        <v>1306</v>
      </c>
      <c r="O54" s="98" t="s">
        <v>492</v>
      </c>
      <c r="P54" s="97" t="s">
        <v>1385</v>
      </c>
      <c r="Q54" s="106">
        <f t="shared" si="8"/>
        <v>1</v>
      </c>
      <c r="R54" s="106">
        <f t="shared" si="9"/>
        <v>1</v>
      </c>
    </row>
    <row r="55" spans="1:18" ht="20" customHeight="1" x14ac:dyDescent="0.15">
      <c r="A55" s="97" t="s">
        <v>857</v>
      </c>
      <c r="B55" s="97" t="s">
        <v>44</v>
      </c>
      <c r="C55" s="97" t="s">
        <v>858</v>
      </c>
      <c r="D55" s="97" t="s">
        <v>1386</v>
      </c>
      <c r="E55" s="107" t="s">
        <v>1321</v>
      </c>
      <c r="F55" s="104">
        <v>0.15</v>
      </c>
      <c r="G55" s="105">
        <f t="shared" si="2"/>
        <v>0</v>
      </c>
      <c r="H55" s="105">
        <f t="shared" si="3"/>
        <v>0</v>
      </c>
      <c r="I55" s="105">
        <f t="shared" si="4"/>
        <v>0</v>
      </c>
      <c r="J55" s="105">
        <f t="shared" si="5"/>
        <v>1350</v>
      </c>
      <c r="K55" s="105">
        <f t="shared" si="6"/>
        <v>1800</v>
      </c>
      <c r="L55" s="105">
        <f t="shared" si="7"/>
        <v>2250</v>
      </c>
      <c r="M55" s="97" t="s">
        <v>1387</v>
      </c>
      <c r="N55" s="98" t="s">
        <v>1306</v>
      </c>
      <c r="O55" s="98" t="s">
        <v>492</v>
      </c>
      <c r="P55" s="97" t="s">
        <v>1388</v>
      </c>
      <c r="Q55" s="106">
        <f t="shared" si="8"/>
        <v>1</v>
      </c>
      <c r="R55" s="106">
        <f t="shared" si="9"/>
        <v>1</v>
      </c>
    </row>
    <row r="56" spans="1:18" ht="20" customHeight="1" x14ac:dyDescent="0.15">
      <c r="A56" s="97" t="s">
        <v>860</v>
      </c>
      <c r="B56" s="97" t="s">
        <v>34</v>
      </c>
      <c r="C56" s="97" t="s">
        <v>861</v>
      </c>
      <c r="D56" s="97" t="s">
        <v>1389</v>
      </c>
      <c r="E56" s="103" t="s">
        <v>1304</v>
      </c>
      <c r="F56" s="104">
        <v>0.15</v>
      </c>
      <c r="G56" s="105">
        <f t="shared" si="2"/>
        <v>10500</v>
      </c>
      <c r="H56" s="105">
        <f t="shared" si="3"/>
        <v>13500</v>
      </c>
      <c r="I56" s="105">
        <f t="shared" si="4"/>
        <v>18000</v>
      </c>
      <c r="J56" s="105">
        <f t="shared" si="5"/>
        <v>0</v>
      </c>
      <c r="K56" s="105">
        <f t="shared" si="6"/>
        <v>0</v>
      </c>
      <c r="L56" s="105">
        <f t="shared" si="7"/>
        <v>0</v>
      </c>
      <c r="M56" s="97" t="s">
        <v>1390</v>
      </c>
      <c r="N56" s="98" t="s">
        <v>1306</v>
      </c>
      <c r="O56" s="98" t="s">
        <v>494</v>
      </c>
      <c r="P56" s="97" t="s">
        <v>1391</v>
      </c>
      <c r="Q56" s="106">
        <f t="shared" si="8"/>
        <v>1</v>
      </c>
      <c r="R56" s="106">
        <f t="shared" si="9"/>
        <v>1</v>
      </c>
    </row>
    <row r="57" spans="1:18" ht="20" customHeight="1" x14ac:dyDescent="0.15">
      <c r="A57" s="97" t="s">
        <v>860</v>
      </c>
      <c r="B57" s="97" t="s">
        <v>34</v>
      </c>
      <c r="C57" s="97" t="s">
        <v>861</v>
      </c>
      <c r="D57" s="97" t="s">
        <v>1392</v>
      </c>
      <c r="E57" s="103" t="s">
        <v>1304</v>
      </c>
      <c r="F57" s="104">
        <v>0.45</v>
      </c>
      <c r="G57" s="105">
        <f t="shared" si="2"/>
        <v>31500</v>
      </c>
      <c r="H57" s="105">
        <f t="shared" si="3"/>
        <v>40500</v>
      </c>
      <c r="I57" s="105">
        <f t="shared" si="4"/>
        <v>54000</v>
      </c>
      <c r="J57" s="105">
        <f t="shared" si="5"/>
        <v>0</v>
      </c>
      <c r="K57" s="105">
        <f t="shared" si="6"/>
        <v>0</v>
      </c>
      <c r="L57" s="105">
        <f t="shared" si="7"/>
        <v>0</v>
      </c>
      <c r="M57" s="97" t="s">
        <v>1393</v>
      </c>
      <c r="N57" s="98" t="s">
        <v>1306</v>
      </c>
      <c r="O57" s="98" t="s">
        <v>494</v>
      </c>
      <c r="P57" s="97" t="s">
        <v>1394</v>
      </c>
      <c r="Q57" s="106">
        <f t="shared" si="8"/>
        <v>1</v>
      </c>
      <c r="R57" s="106">
        <f t="shared" si="9"/>
        <v>1</v>
      </c>
    </row>
    <row r="58" spans="1:18" ht="20" customHeight="1" x14ac:dyDescent="0.15">
      <c r="A58" s="97" t="s">
        <v>860</v>
      </c>
      <c r="B58" s="97" t="s">
        <v>34</v>
      </c>
      <c r="C58" s="97" t="s">
        <v>861</v>
      </c>
      <c r="D58" s="97" t="s">
        <v>1395</v>
      </c>
      <c r="E58" s="103" t="s">
        <v>1304</v>
      </c>
      <c r="F58" s="104">
        <v>0.2</v>
      </c>
      <c r="G58" s="105">
        <f t="shared" ref="G58:G89" si="10">IF($E58="CAPEX",$F58*INDEX($E$6:$E$20,MATCH($A58,$A$6:$A$20,0)),0)</f>
        <v>14000</v>
      </c>
      <c r="H58" s="105">
        <f t="shared" ref="H58:H89" si="11">IF($E58="CAPEX",$F58*INDEX($F$6:$F$20,MATCH($A58,$A$6:$A$20,0)),0)</f>
        <v>18000</v>
      </c>
      <c r="I58" s="105">
        <f t="shared" ref="I58:I89" si="12">IF($E58="CAPEX",$F58*INDEX($G$6:$G$20,MATCH($A58,$A$6:$A$20,0)),0)</f>
        <v>24000</v>
      </c>
      <c r="J58" s="105">
        <f t="shared" ref="J58:J89" si="13">IF($E58="OPEX",$F58*INDEX($H$6:$H$20,MATCH($A58,$A$6:$A$20,0)),0)</f>
        <v>0</v>
      </c>
      <c r="K58" s="105">
        <f t="shared" ref="K58:K89" si="14">IF($E58="OPEX",$F58*INDEX($I$6:$I$20,MATCH($A58,$A$6:$A$20,0)),0)</f>
        <v>0</v>
      </c>
      <c r="L58" s="105">
        <f t="shared" ref="L58:L89" si="15">IF($E58="OPEX",$F58*INDEX($J$6:$J$20,MATCH($A58,$A$6:$A$20,0)),0)</f>
        <v>0</v>
      </c>
      <c r="M58" s="97" t="s">
        <v>1396</v>
      </c>
      <c r="N58" s="98" t="s">
        <v>1306</v>
      </c>
      <c r="O58" s="98" t="s">
        <v>494</v>
      </c>
      <c r="P58" s="97" t="s">
        <v>1397</v>
      </c>
      <c r="Q58" s="106">
        <f t="shared" ref="Q58:Q89" si="16">SUMIFS($F:$F,$A:$A,$A58,$E:$E,"CAPEX")</f>
        <v>1</v>
      </c>
      <c r="R58" s="106">
        <f t="shared" ref="R58:R89" si="17">SUMIFS($F:$F,$A:$A,$A58,$E:$E,"OPEX")</f>
        <v>1</v>
      </c>
    </row>
    <row r="59" spans="1:18" ht="20" customHeight="1" x14ac:dyDescent="0.15">
      <c r="A59" s="97" t="s">
        <v>860</v>
      </c>
      <c r="B59" s="97" t="s">
        <v>34</v>
      </c>
      <c r="C59" s="97" t="s">
        <v>861</v>
      </c>
      <c r="D59" s="97" t="s">
        <v>1398</v>
      </c>
      <c r="E59" s="103" t="s">
        <v>1304</v>
      </c>
      <c r="F59" s="104">
        <v>0.1</v>
      </c>
      <c r="G59" s="105">
        <f t="shared" si="10"/>
        <v>7000</v>
      </c>
      <c r="H59" s="105">
        <f t="shared" si="11"/>
        <v>9000</v>
      </c>
      <c r="I59" s="105">
        <f t="shared" si="12"/>
        <v>12000</v>
      </c>
      <c r="J59" s="105">
        <f t="shared" si="13"/>
        <v>0</v>
      </c>
      <c r="K59" s="105">
        <f t="shared" si="14"/>
        <v>0</v>
      </c>
      <c r="L59" s="105">
        <f t="shared" si="15"/>
        <v>0</v>
      </c>
      <c r="M59" s="97" t="s">
        <v>1399</v>
      </c>
      <c r="N59" s="98" t="s">
        <v>1306</v>
      </c>
      <c r="O59" s="98" t="s">
        <v>494</v>
      </c>
      <c r="P59" s="97" t="s">
        <v>1400</v>
      </c>
      <c r="Q59" s="106">
        <f t="shared" si="16"/>
        <v>1</v>
      </c>
      <c r="R59" s="106">
        <f t="shared" si="17"/>
        <v>1</v>
      </c>
    </row>
    <row r="60" spans="1:18" ht="20" customHeight="1" x14ac:dyDescent="0.15">
      <c r="A60" s="97" t="s">
        <v>860</v>
      </c>
      <c r="B60" s="97" t="s">
        <v>34</v>
      </c>
      <c r="C60" s="97" t="s">
        <v>861</v>
      </c>
      <c r="D60" s="97" t="s">
        <v>1401</v>
      </c>
      <c r="E60" s="103" t="s">
        <v>1304</v>
      </c>
      <c r="F60" s="104">
        <v>0.1</v>
      </c>
      <c r="G60" s="105">
        <f t="shared" si="10"/>
        <v>7000</v>
      </c>
      <c r="H60" s="105">
        <f t="shared" si="11"/>
        <v>9000</v>
      </c>
      <c r="I60" s="105">
        <f t="shared" si="12"/>
        <v>12000</v>
      </c>
      <c r="J60" s="105">
        <f t="shared" si="13"/>
        <v>0</v>
      </c>
      <c r="K60" s="105">
        <f t="shared" si="14"/>
        <v>0</v>
      </c>
      <c r="L60" s="105">
        <f t="shared" si="15"/>
        <v>0</v>
      </c>
      <c r="M60" s="97" t="s">
        <v>1402</v>
      </c>
      <c r="N60" s="98" t="s">
        <v>1306</v>
      </c>
      <c r="O60" s="98" t="s">
        <v>494</v>
      </c>
      <c r="P60" s="97" t="s">
        <v>1374</v>
      </c>
      <c r="Q60" s="106">
        <f t="shared" si="16"/>
        <v>1</v>
      </c>
      <c r="R60" s="106">
        <f t="shared" si="17"/>
        <v>1</v>
      </c>
    </row>
    <row r="61" spans="1:18" ht="20" customHeight="1" x14ac:dyDescent="0.15">
      <c r="A61" s="97" t="s">
        <v>860</v>
      </c>
      <c r="B61" s="97" t="s">
        <v>34</v>
      </c>
      <c r="C61" s="97" t="s">
        <v>861</v>
      </c>
      <c r="D61" s="97" t="s">
        <v>1403</v>
      </c>
      <c r="E61" s="107" t="s">
        <v>1321</v>
      </c>
      <c r="F61" s="104">
        <v>0.55000000000000004</v>
      </c>
      <c r="G61" s="105">
        <f t="shared" si="10"/>
        <v>0</v>
      </c>
      <c r="H61" s="105">
        <f t="shared" si="11"/>
        <v>0</v>
      </c>
      <c r="I61" s="105">
        <f t="shared" si="12"/>
        <v>0</v>
      </c>
      <c r="J61" s="105">
        <f t="shared" si="13"/>
        <v>3025.0000000000005</v>
      </c>
      <c r="K61" s="105">
        <f t="shared" si="14"/>
        <v>3850.0000000000005</v>
      </c>
      <c r="L61" s="105">
        <f t="shared" si="15"/>
        <v>4950</v>
      </c>
      <c r="M61" s="97" t="s">
        <v>1404</v>
      </c>
      <c r="N61" s="98" t="s">
        <v>1306</v>
      </c>
      <c r="O61" s="98" t="s">
        <v>494</v>
      </c>
      <c r="P61" s="97" t="s">
        <v>1405</v>
      </c>
      <c r="Q61" s="106">
        <f t="shared" si="16"/>
        <v>1</v>
      </c>
      <c r="R61" s="106">
        <f t="shared" si="17"/>
        <v>1</v>
      </c>
    </row>
    <row r="62" spans="1:18" ht="20" customHeight="1" x14ac:dyDescent="0.15">
      <c r="A62" s="97" t="s">
        <v>860</v>
      </c>
      <c r="B62" s="97" t="s">
        <v>34</v>
      </c>
      <c r="C62" s="97" t="s">
        <v>861</v>
      </c>
      <c r="D62" s="97" t="s">
        <v>1406</v>
      </c>
      <c r="E62" s="107" t="s">
        <v>1321</v>
      </c>
      <c r="F62" s="104">
        <v>0.2</v>
      </c>
      <c r="G62" s="105">
        <f t="shared" si="10"/>
        <v>0</v>
      </c>
      <c r="H62" s="105">
        <f t="shared" si="11"/>
        <v>0</v>
      </c>
      <c r="I62" s="105">
        <f t="shared" si="12"/>
        <v>0</v>
      </c>
      <c r="J62" s="105">
        <f t="shared" si="13"/>
        <v>1100</v>
      </c>
      <c r="K62" s="105">
        <f t="shared" si="14"/>
        <v>1400</v>
      </c>
      <c r="L62" s="105">
        <f t="shared" si="15"/>
        <v>1800</v>
      </c>
      <c r="M62" s="97" t="s">
        <v>1407</v>
      </c>
      <c r="N62" s="98" t="s">
        <v>1306</v>
      </c>
      <c r="O62" s="98" t="s">
        <v>494</v>
      </c>
      <c r="P62" s="97" t="s">
        <v>1408</v>
      </c>
      <c r="Q62" s="106">
        <f t="shared" si="16"/>
        <v>1</v>
      </c>
      <c r="R62" s="106">
        <f t="shared" si="17"/>
        <v>1</v>
      </c>
    </row>
    <row r="63" spans="1:18" ht="20" customHeight="1" x14ac:dyDescent="0.15">
      <c r="A63" s="97" t="s">
        <v>860</v>
      </c>
      <c r="B63" s="97" t="s">
        <v>34</v>
      </c>
      <c r="C63" s="97" t="s">
        <v>861</v>
      </c>
      <c r="D63" s="97" t="s">
        <v>1409</v>
      </c>
      <c r="E63" s="107" t="s">
        <v>1321</v>
      </c>
      <c r="F63" s="104">
        <v>0.1</v>
      </c>
      <c r="G63" s="105">
        <f t="shared" si="10"/>
        <v>0</v>
      </c>
      <c r="H63" s="105">
        <f t="shared" si="11"/>
        <v>0</v>
      </c>
      <c r="I63" s="105">
        <f t="shared" si="12"/>
        <v>0</v>
      </c>
      <c r="J63" s="105">
        <f t="shared" si="13"/>
        <v>550</v>
      </c>
      <c r="K63" s="105">
        <f t="shared" si="14"/>
        <v>700</v>
      </c>
      <c r="L63" s="105">
        <f t="shared" si="15"/>
        <v>900</v>
      </c>
      <c r="M63" s="97" t="s">
        <v>1410</v>
      </c>
      <c r="N63" s="98" t="s">
        <v>1306</v>
      </c>
      <c r="O63" s="98" t="s">
        <v>494</v>
      </c>
      <c r="P63" s="97" t="s">
        <v>1411</v>
      </c>
      <c r="Q63" s="106">
        <f t="shared" si="16"/>
        <v>1</v>
      </c>
      <c r="R63" s="106">
        <f t="shared" si="17"/>
        <v>1</v>
      </c>
    </row>
    <row r="64" spans="1:18" ht="20" customHeight="1" x14ac:dyDescent="0.15">
      <c r="A64" s="97" t="s">
        <v>860</v>
      </c>
      <c r="B64" s="97" t="s">
        <v>34</v>
      </c>
      <c r="C64" s="97" t="s">
        <v>861</v>
      </c>
      <c r="D64" s="97" t="s">
        <v>1412</v>
      </c>
      <c r="E64" s="107" t="s">
        <v>1321</v>
      </c>
      <c r="F64" s="104">
        <v>0.1</v>
      </c>
      <c r="G64" s="105">
        <f t="shared" si="10"/>
        <v>0</v>
      </c>
      <c r="H64" s="105">
        <f t="shared" si="11"/>
        <v>0</v>
      </c>
      <c r="I64" s="105">
        <f t="shared" si="12"/>
        <v>0</v>
      </c>
      <c r="J64" s="105">
        <f t="shared" si="13"/>
        <v>550</v>
      </c>
      <c r="K64" s="105">
        <f t="shared" si="14"/>
        <v>700</v>
      </c>
      <c r="L64" s="105">
        <f t="shared" si="15"/>
        <v>900</v>
      </c>
      <c r="M64" s="97" t="s">
        <v>1413</v>
      </c>
      <c r="N64" s="98" t="s">
        <v>1306</v>
      </c>
      <c r="O64" s="98" t="s">
        <v>494</v>
      </c>
      <c r="P64" s="97" t="s">
        <v>1414</v>
      </c>
      <c r="Q64" s="106">
        <f t="shared" si="16"/>
        <v>1</v>
      </c>
      <c r="R64" s="106">
        <f t="shared" si="17"/>
        <v>1</v>
      </c>
    </row>
    <row r="65" spans="1:18" ht="20" customHeight="1" x14ac:dyDescent="0.15">
      <c r="A65" s="97" t="s">
        <v>860</v>
      </c>
      <c r="B65" s="97" t="s">
        <v>34</v>
      </c>
      <c r="C65" s="97" t="s">
        <v>861</v>
      </c>
      <c r="D65" s="97" t="s">
        <v>1415</v>
      </c>
      <c r="E65" s="107" t="s">
        <v>1321</v>
      </c>
      <c r="F65" s="104">
        <v>0.05</v>
      </c>
      <c r="G65" s="105">
        <f t="shared" si="10"/>
        <v>0</v>
      </c>
      <c r="H65" s="105">
        <f t="shared" si="11"/>
        <v>0</v>
      </c>
      <c r="I65" s="105">
        <f t="shared" si="12"/>
        <v>0</v>
      </c>
      <c r="J65" s="105">
        <f t="shared" si="13"/>
        <v>275</v>
      </c>
      <c r="K65" s="105">
        <f t="shared" si="14"/>
        <v>350</v>
      </c>
      <c r="L65" s="105">
        <f t="shared" si="15"/>
        <v>450</v>
      </c>
      <c r="M65" s="97" t="s">
        <v>1402</v>
      </c>
      <c r="N65" s="98" t="s">
        <v>1306</v>
      </c>
      <c r="O65" s="98" t="s">
        <v>494</v>
      </c>
      <c r="P65" s="97" t="s">
        <v>1374</v>
      </c>
      <c r="Q65" s="106">
        <f t="shared" si="16"/>
        <v>1</v>
      </c>
      <c r="R65" s="106">
        <f t="shared" si="17"/>
        <v>1</v>
      </c>
    </row>
    <row r="66" spans="1:18" ht="20" customHeight="1" x14ac:dyDescent="0.15">
      <c r="A66" s="97" t="s">
        <v>865</v>
      </c>
      <c r="B66" s="97" t="s">
        <v>34</v>
      </c>
      <c r="C66" s="97" t="s">
        <v>866</v>
      </c>
      <c r="D66" s="97" t="s">
        <v>1389</v>
      </c>
      <c r="E66" s="103" t="s">
        <v>1304</v>
      </c>
      <c r="F66" s="104">
        <v>0.15</v>
      </c>
      <c r="G66" s="105">
        <f t="shared" si="10"/>
        <v>14250</v>
      </c>
      <c r="H66" s="105">
        <f t="shared" si="11"/>
        <v>18000</v>
      </c>
      <c r="I66" s="105">
        <f t="shared" si="12"/>
        <v>23250</v>
      </c>
      <c r="J66" s="105">
        <f t="shared" si="13"/>
        <v>0</v>
      </c>
      <c r="K66" s="105">
        <f t="shared" si="14"/>
        <v>0</v>
      </c>
      <c r="L66" s="105">
        <f t="shared" si="15"/>
        <v>0</v>
      </c>
      <c r="M66" s="97" t="s">
        <v>1390</v>
      </c>
      <c r="N66" s="98" t="s">
        <v>1306</v>
      </c>
      <c r="O66" s="98" t="s">
        <v>494</v>
      </c>
      <c r="P66" s="97" t="s">
        <v>1391</v>
      </c>
      <c r="Q66" s="106">
        <f t="shared" si="16"/>
        <v>1</v>
      </c>
      <c r="R66" s="106">
        <f t="shared" si="17"/>
        <v>1</v>
      </c>
    </row>
    <row r="67" spans="1:18" ht="20" customHeight="1" x14ac:dyDescent="0.15">
      <c r="A67" s="97" t="s">
        <v>865</v>
      </c>
      <c r="B67" s="97" t="s">
        <v>34</v>
      </c>
      <c r="C67" s="97" t="s">
        <v>866</v>
      </c>
      <c r="D67" s="97" t="s">
        <v>1392</v>
      </c>
      <c r="E67" s="103" t="s">
        <v>1304</v>
      </c>
      <c r="F67" s="104">
        <v>0.45</v>
      </c>
      <c r="G67" s="105">
        <f t="shared" si="10"/>
        <v>42750</v>
      </c>
      <c r="H67" s="105">
        <f t="shared" si="11"/>
        <v>54000</v>
      </c>
      <c r="I67" s="105">
        <f t="shared" si="12"/>
        <v>69750</v>
      </c>
      <c r="J67" s="105">
        <f t="shared" si="13"/>
        <v>0</v>
      </c>
      <c r="K67" s="105">
        <f t="shared" si="14"/>
        <v>0</v>
      </c>
      <c r="L67" s="105">
        <f t="shared" si="15"/>
        <v>0</v>
      </c>
      <c r="M67" s="97" t="s">
        <v>1393</v>
      </c>
      <c r="N67" s="98" t="s">
        <v>1306</v>
      </c>
      <c r="O67" s="98" t="s">
        <v>494</v>
      </c>
      <c r="P67" s="97" t="s">
        <v>1394</v>
      </c>
      <c r="Q67" s="106">
        <f t="shared" si="16"/>
        <v>1</v>
      </c>
      <c r="R67" s="106">
        <f t="shared" si="17"/>
        <v>1</v>
      </c>
    </row>
    <row r="68" spans="1:18" ht="20" customHeight="1" x14ac:dyDescent="0.15">
      <c r="A68" s="97" t="s">
        <v>865</v>
      </c>
      <c r="B68" s="97" t="s">
        <v>34</v>
      </c>
      <c r="C68" s="97" t="s">
        <v>866</v>
      </c>
      <c r="D68" s="97" t="s">
        <v>1395</v>
      </c>
      <c r="E68" s="103" t="s">
        <v>1304</v>
      </c>
      <c r="F68" s="104">
        <v>0.2</v>
      </c>
      <c r="G68" s="105">
        <f t="shared" si="10"/>
        <v>19000</v>
      </c>
      <c r="H68" s="105">
        <f t="shared" si="11"/>
        <v>24000</v>
      </c>
      <c r="I68" s="105">
        <f t="shared" si="12"/>
        <v>31000</v>
      </c>
      <c r="J68" s="105">
        <f t="shared" si="13"/>
        <v>0</v>
      </c>
      <c r="K68" s="105">
        <f t="shared" si="14"/>
        <v>0</v>
      </c>
      <c r="L68" s="105">
        <f t="shared" si="15"/>
        <v>0</v>
      </c>
      <c r="M68" s="97" t="s">
        <v>1396</v>
      </c>
      <c r="N68" s="98" t="s">
        <v>1306</v>
      </c>
      <c r="O68" s="98" t="s">
        <v>494</v>
      </c>
      <c r="P68" s="97" t="s">
        <v>1397</v>
      </c>
      <c r="Q68" s="106">
        <f t="shared" si="16"/>
        <v>1</v>
      </c>
      <c r="R68" s="106">
        <f t="shared" si="17"/>
        <v>1</v>
      </c>
    </row>
    <row r="69" spans="1:18" ht="20" customHeight="1" x14ac:dyDescent="0.15">
      <c r="A69" s="97" t="s">
        <v>865</v>
      </c>
      <c r="B69" s="97" t="s">
        <v>34</v>
      </c>
      <c r="C69" s="97" t="s">
        <v>866</v>
      </c>
      <c r="D69" s="97" t="s">
        <v>1398</v>
      </c>
      <c r="E69" s="103" t="s">
        <v>1304</v>
      </c>
      <c r="F69" s="104">
        <v>0.1</v>
      </c>
      <c r="G69" s="105">
        <f t="shared" si="10"/>
        <v>9500</v>
      </c>
      <c r="H69" s="105">
        <f t="shared" si="11"/>
        <v>12000</v>
      </c>
      <c r="I69" s="105">
        <f t="shared" si="12"/>
        <v>15500</v>
      </c>
      <c r="J69" s="105">
        <f t="shared" si="13"/>
        <v>0</v>
      </c>
      <c r="K69" s="105">
        <f t="shared" si="14"/>
        <v>0</v>
      </c>
      <c r="L69" s="105">
        <f t="shared" si="15"/>
        <v>0</v>
      </c>
      <c r="M69" s="97" t="s">
        <v>1399</v>
      </c>
      <c r="N69" s="98" t="s">
        <v>1306</v>
      </c>
      <c r="O69" s="98" t="s">
        <v>494</v>
      </c>
      <c r="P69" s="97" t="s">
        <v>1400</v>
      </c>
      <c r="Q69" s="106">
        <f t="shared" si="16"/>
        <v>1</v>
      </c>
      <c r="R69" s="106">
        <f t="shared" si="17"/>
        <v>1</v>
      </c>
    </row>
    <row r="70" spans="1:18" ht="20" customHeight="1" x14ac:dyDescent="0.15">
      <c r="A70" s="97" t="s">
        <v>865</v>
      </c>
      <c r="B70" s="97" t="s">
        <v>34</v>
      </c>
      <c r="C70" s="97" t="s">
        <v>866</v>
      </c>
      <c r="D70" s="97" t="s">
        <v>1401</v>
      </c>
      <c r="E70" s="103" t="s">
        <v>1304</v>
      </c>
      <c r="F70" s="104">
        <v>0.1</v>
      </c>
      <c r="G70" s="105">
        <f t="shared" si="10"/>
        <v>9500</v>
      </c>
      <c r="H70" s="105">
        <f t="shared" si="11"/>
        <v>12000</v>
      </c>
      <c r="I70" s="105">
        <f t="shared" si="12"/>
        <v>15500</v>
      </c>
      <c r="J70" s="105">
        <f t="shared" si="13"/>
        <v>0</v>
      </c>
      <c r="K70" s="105">
        <f t="shared" si="14"/>
        <v>0</v>
      </c>
      <c r="L70" s="105">
        <f t="shared" si="15"/>
        <v>0</v>
      </c>
      <c r="M70" s="97" t="s">
        <v>1402</v>
      </c>
      <c r="N70" s="98" t="s">
        <v>1306</v>
      </c>
      <c r="O70" s="98" t="s">
        <v>494</v>
      </c>
      <c r="P70" s="97" t="s">
        <v>1374</v>
      </c>
      <c r="Q70" s="106">
        <f t="shared" si="16"/>
        <v>1</v>
      </c>
      <c r="R70" s="106">
        <f t="shared" si="17"/>
        <v>1</v>
      </c>
    </row>
    <row r="71" spans="1:18" ht="20" customHeight="1" x14ac:dyDescent="0.15">
      <c r="A71" s="97" t="s">
        <v>865</v>
      </c>
      <c r="B71" s="97" t="s">
        <v>34</v>
      </c>
      <c r="C71" s="97" t="s">
        <v>866</v>
      </c>
      <c r="D71" s="97" t="s">
        <v>1403</v>
      </c>
      <c r="E71" s="107" t="s">
        <v>1321</v>
      </c>
      <c r="F71" s="104">
        <v>0.55000000000000004</v>
      </c>
      <c r="G71" s="105">
        <f t="shared" si="10"/>
        <v>0</v>
      </c>
      <c r="H71" s="105">
        <f t="shared" si="11"/>
        <v>0</v>
      </c>
      <c r="I71" s="105">
        <f t="shared" si="12"/>
        <v>0</v>
      </c>
      <c r="J71" s="105">
        <f t="shared" si="13"/>
        <v>4125</v>
      </c>
      <c r="K71" s="105">
        <f t="shared" si="14"/>
        <v>4950</v>
      </c>
      <c r="L71" s="105">
        <f t="shared" si="15"/>
        <v>6325.0000000000009</v>
      </c>
      <c r="M71" s="97" t="s">
        <v>1404</v>
      </c>
      <c r="N71" s="98" t="s">
        <v>1306</v>
      </c>
      <c r="O71" s="98" t="s">
        <v>494</v>
      </c>
      <c r="P71" s="97" t="s">
        <v>1405</v>
      </c>
      <c r="Q71" s="106">
        <f t="shared" si="16"/>
        <v>1</v>
      </c>
      <c r="R71" s="106">
        <f t="shared" si="17"/>
        <v>1</v>
      </c>
    </row>
    <row r="72" spans="1:18" ht="20" customHeight="1" x14ac:dyDescent="0.15">
      <c r="A72" s="97" t="s">
        <v>865</v>
      </c>
      <c r="B72" s="97" t="s">
        <v>34</v>
      </c>
      <c r="C72" s="97" t="s">
        <v>866</v>
      </c>
      <c r="D72" s="97" t="s">
        <v>1406</v>
      </c>
      <c r="E72" s="107" t="s">
        <v>1321</v>
      </c>
      <c r="F72" s="104">
        <v>0.2</v>
      </c>
      <c r="G72" s="105">
        <f t="shared" si="10"/>
        <v>0</v>
      </c>
      <c r="H72" s="105">
        <f t="shared" si="11"/>
        <v>0</v>
      </c>
      <c r="I72" s="105">
        <f t="shared" si="12"/>
        <v>0</v>
      </c>
      <c r="J72" s="105">
        <f t="shared" si="13"/>
        <v>1500</v>
      </c>
      <c r="K72" s="105">
        <f t="shared" si="14"/>
        <v>1800</v>
      </c>
      <c r="L72" s="105">
        <f t="shared" si="15"/>
        <v>2300</v>
      </c>
      <c r="M72" s="97" t="s">
        <v>1407</v>
      </c>
      <c r="N72" s="98" t="s">
        <v>1306</v>
      </c>
      <c r="O72" s="98" t="s">
        <v>494</v>
      </c>
      <c r="P72" s="97" t="s">
        <v>1408</v>
      </c>
      <c r="Q72" s="106">
        <f t="shared" si="16"/>
        <v>1</v>
      </c>
      <c r="R72" s="106">
        <f t="shared" si="17"/>
        <v>1</v>
      </c>
    </row>
    <row r="73" spans="1:18" ht="20" customHeight="1" x14ac:dyDescent="0.15">
      <c r="A73" s="97" t="s">
        <v>865</v>
      </c>
      <c r="B73" s="97" t="s">
        <v>34</v>
      </c>
      <c r="C73" s="97" t="s">
        <v>866</v>
      </c>
      <c r="D73" s="97" t="s">
        <v>1409</v>
      </c>
      <c r="E73" s="107" t="s">
        <v>1321</v>
      </c>
      <c r="F73" s="104">
        <v>0.1</v>
      </c>
      <c r="G73" s="105">
        <f t="shared" si="10"/>
        <v>0</v>
      </c>
      <c r="H73" s="105">
        <f t="shared" si="11"/>
        <v>0</v>
      </c>
      <c r="I73" s="105">
        <f t="shared" si="12"/>
        <v>0</v>
      </c>
      <c r="J73" s="105">
        <f t="shared" si="13"/>
        <v>750</v>
      </c>
      <c r="K73" s="105">
        <f t="shared" si="14"/>
        <v>900</v>
      </c>
      <c r="L73" s="105">
        <f t="shared" si="15"/>
        <v>1150</v>
      </c>
      <c r="M73" s="97" t="s">
        <v>1410</v>
      </c>
      <c r="N73" s="98" t="s">
        <v>1306</v>
      </c>
      <c r="O73" s="98" t="s">
        <v>494</v>
      </c>
      <c r="P73" s="97" t="s">
        <v>1411</v>
      </c>
      <c r="Q73" s="106">
        <f t="shared" si="16"/>
        <v>1</v>
      </c>
      <c r="R73" s="106">
        <f t="shared" si="17"/>
        <v>1</v>
      </c>
    </row>
    <row r="74" spans="1:18" ht="20" customHeight="1" x14ac:dyDescent="0.15">
      <c r="A74" s="97" t="s">
        <v>865</v>
      </c>
      <c r="B74" s="97" t="s">
        <v>34</v>
      </c>
      <c r="C74" s="97" t="s">
        <v>866</v>
      </c>
      <c r="D74" s="97" t="s">
        <v>1412</v>
      </c>
      <c r="E74" s="107" t="s">
        <v>1321</v>
      </c>
      <c r="F74" s="104">
        <v>0.1</v>
      </c>
      <c r="G74" s="105">
        <f t="shared" si="10"/>
        <v>0</v>
      </c>
      <c r="H74" s="105">
        <f t="shared" si="11"/>
        <v>0</v>
      </c>
      <c r="I74" s="105">
        <f t="shared" si="12"/>
        <v>0</v>
      </c>
      <c r="J74" s="105">
        <f t="shared" si="13"/>
        <v>750</v>
      </c>
      <c r="K74" s="105">
        <f t="shared" si="14"/>
        <v>900</v>
      </c>
      <c r="L74" s="105">
        <f t="shared" si="15"/>
        <v>1150</v>
      </c>
      <c r="M74" s="97" t="s">
        <v>1413</v>
      </c>
      <c r="N74" s="98" t="s">
        <v>1306</v>
      </c>
      <c r="O74" s="98" t="s">
        <v>494</v>
      </c>
      <c r="P74" s="97" t="s">
        <v>1414</v>
      </c>
      <c r="Q74" s="106">
        <f t="shared" si="16"/>
        <v>1</v>
      </c>
      <c r="R74" s="106">
        <f t="shared" si="17"/>
        <v>1</v>
      </c>
    </row>
    <row r="75" spans="1:18" ht="20" customHeight="1" x14ac:dyDescent="0.15">
      <c r="A75" s="97" t="s">
        <v>865</v>
      </c>
      <c r="B75" s="97" t="s">
        <v>34</v>
      </c>
      <c r="C75" s="97" t="s">
        <v>866</v>
      </c>
      <c r="D75" s="97" t="s">
        <v>1415</v>
      </c>
      <c r="E75" s="107" t="s">
        <v>1321</v>
      </c>
      <c r="F75" s="104">
        <v>0.05</v>
      </c>
      <c r="G75" s="105">
        <f t="shared" si="10"/>
        <v>0</v>
      </c>
      <c r="H75" s="105">
        <f t="shared" si="11"/>
        <v>0</v>
      </c>
      <c r="I75" s="105">
        <f t="shared" si="12"/>
        <v>0</v>
      </c>
      <c r="J75" s="105">
        <f t="shared" si="13"/>
        <v>375</v>
      </c>
      <c r="K75" s="105">
        <f t="shared" si="14"/>
        <v>450</v>
      </c>
      <c r="L75" s="105">
        <f t="shared" si="15"/>
        <v>575</v>
      </c>
      <c r="M75" s="97" t="s">
        <v>1402</v>
      </c>
      <c r="N75" s="98" t="s">
        <v>1306</v>
      </c>
      <c r="O75" s="98" t="s">
        <v>494</v>
      </c>
      <c r="P75" s="97" t="s">
        <v>1374</v>
      </c>
      <c r="Q75" s="106">
        <f t="shared" si="16"/>
        <v>1</v>
      </c>
      <c r="R75" s="106">
        <f t="shared" si="17"/>
        <v>1</v>
      </c>
    </row>
    <row r="76" spans="1:18" ht="20" customHeight="1" x14ac:dyDescent="0.15">
      <c r="A76" s="97" t="s">
        <v>868</v>
      </c>
      <c r="B76" s="97" t="s">
        <v>34</v>
      </c>
      <c r="C76" s="97" t="s">
        <v>869</v>
      </c>
      <c r="D76" s="97" t="s">
        <v>1389</v>
      </c>
      <c r="E76" s="103" t="s">
        <v>1304</v>
      </c>
      <c r="F76" s="104">
        <v>0.15</v>
      </c>
      <c r="G76" s="105">
        <f t="shared" si="10"/>
        <v>21750</v>
      </c>
      <c r="H76" s="105">
        <f t="shared" si="11"/>
        <v>27000</v>
      </c>
      <c r="I76" s="105">
        <f t="shared" si="12"/>
        <v>34500</v>
      </c>
      <c r="J76" s="105">
        <f t="shared" si="13"/>
        <v>0</v>
      </c>
      <c r="K76" s="105">
        <f t="shared" si="14"/>
        <v>0</v>
      </c>
      <c r="L76" s="105">
        <f t="shared" si="15"/>
        <v>0</v>
      </c>
      <c r="M76" s="97" t="s">
        <v>1390</v>
      </c>
      <c r="N76" s="98" t="s">
        <v>1306</v>
      </c>
      <c r="O76" s="98" t="s">
        <v>494</v>
      </c>
      <c r="P76" s="97" t="s">
        <v>1391</v>
      </c>
      <c r="Q76" s="106">
        <f t="shared" si="16"/>
        <v>1</v>
      </c>
      <c r="R76" s="106">
        <f t="shared" si="17"/>
        <v>1</v>
      </c>
    </row>
    <row r="77" spans="1:18" ht="20" customHeight="1" x14ac:dyDescent="0.15">
      <c r="A77" s="97" t="s">
        <v>868</v>
      </c>
      <c r="B77" s="97" t="s">
        <v>34</v>
      </c>
      <c r="C77" s="97" t="s">
        <v>869</v>
      </c>
      <c r="D77" s="97" t="s">
        <v>1392</v>
      </c>
      <c r="E77" s="103" t="s">
        <v>1304</v>
      </c>
      <c r="F77" s="104">
        <v>0.45</v>
      </c>
      <c r="G77" s="105">
        <f t="shared" si="10"/>
        <v>65250</v>
      </c>
      <c r="H77" s="105">
        <f t="shared" si="11"/>
        <v>81000</v>
      </c>
      <c r="I77" s="105">
        <f t="shared" si="12"/>
        <v>103500</v>
      </c>
      <c r="J77" s="105">
        <f t="shared" si="13"/>
        <v>0</v>
      </c>
      <c r="K77" s="105">
        <f t="shared" si="14"/>
        <v>0</v>
      </c>
      <c r="L77" s="105">
        <f t="shared" si="15"/>
        <v>0</v>
      </c>
      <c r="M77" s="97" t="s">
        <v>1393</v>
      </c>
      <c r="N77" s="98" t="s">
        <v>1306</v>
      </c>
      <c r="O77" s="98" t="s">
        <v>494</v>
      </c>
      <c r="P77" s="97" t="s">
        <v>1394</v>
      </c>
      <c r="Q77" s="106">
        <f t="shared" si="16"/>
        <v>1</v>
      </c>
      <c r="R77" s="106">
        <f t="shared" si="17"/>
        <v>1</v>
      </c>
    </row>
    <row r="78" spans="1:18" ht="20" customHeight="1" x14ac:dyDescent="0.15">
      <c r="A78" s="97" t="s">
        <v>868</v>
      </c>
      <c r="B78" s="97" t="s">
        <v>34</v>
      </c>
      <c r="C78" s="97" t="s">
        <v>869</v>
      </c>
      <c r="D78" s="97" t="s">
        <v>1395</v>
      </c>
      <c r="E78" s="103" t="s">
        <v>1304</v>
      </c>
      <c r="F78" s="104">
        <v>0.2</v>
      </c>
      <c r="G78" s="105">
        <f t="shared" si="10"/>
        <v>29000</v>
      </c>
      <c r="H78" s="105">
        <f t="shared" si="11"/>
        <v>36000</v>
      </c>
      <c r="I78" s="105">
        <f t="shared" si="12"/>
        <v>46000</v>
      </c>
      <c r="J78" s="105">
        <f t="shared" si="13"/>
        <v>0</v>
      </c>
      <c r="K78" s="105">
        <f t="shared" si="14"/>
        <v>0</v>
      </c>
      <c r="L78" s="105">
        <f t="shared" si="15"/>
        <v>0</v>
      </c>
      <c r="M78" s="97" t="s">
        <v>1396</v>
      </c>
      <c r="N78" s="98" t="s">
        <v>1306</v>
      </c>
      <c r="O78" s="98" t="s">
        <v>494</v>
      </c>
      <c r="P78" s="97" t="s">
        <v>1397</v>
      </c>
      <c r="Q78" s="106">
        <f t="shared" si="16"/>
        <v>1</v>
      </c>
      <c r="R78" s="106">
        <f t="shared" si="17"/>
        <v>1</v>
      </c>
    </row>
    <row r="79" spans="1:18" ht="20" customHeight="1" x14ac:dyDescent="0.15">
      <c r="A79" s="97" t="s">
        <v>868</v>
      </c>
      <c r="B79" s="97" t="s">
        <v>34</v>
      </c>
      <c r="C79" s="97" t="s">
        <v>869</v>
      </c>
      <c r="D79" s="97" t="s">
        <v>1398</v>
      </c>
      <c r="E79" s="103" t="s">
        <v>1304</v>
      </c>
      <c r="F79" s="104">
        <v>0.1</v>
      </c>
      <c r="G79" s="105">
        <f t="shared" si="10"/>
        <v>14500</v>
      </c>
      <c r="H79" s="105">
        <f t="shared" si="11"/>
        <v>18000</v>
      </c>
      <c r="I79" s="105">
        <f t="shared" si="12"/>
        <v>23000</v>
      </c>
      <c r="J79" s="105">
        <f t="shared" si="13"/>
        <v>0</v>
      </c>
      <c r="K79" s="105">
        <f t="shared" si="14"/>
        <v>0</v>
      </c>
      <c r="L79" s="105">
        <f t="shared" si="15"/>
        <v>0</v>
      </c>
      <c r="M79" s="97" t="s">
        <v>1399</v>
      </c>
      <c r="N79" s="98" t="s">
        <v>1306</v>
      </c>
      <c r="O79" s="98" t="s">
        <v>494</v>
      </c>
      <c r="P79" s="97" t="s">
        <v>1400</v>
      </c>
      <c r="Q79" s="106">
        <f t="shared" si="16"/>
        <v>1</v>
      </c>
      <c r="R79" s="106">
        <f t="shared" si="17"/>
        <v>1</v>
      </c>
    </row>
    <row r="80" spans="1:18" ht="20" customHeight="1" x14ac:dyDescent="0.15">
      <c r="A80" s="97" t="s">
        <v>868</v>
      </c>
      <c r="B80" s="97" t="s">
        <v>34</v>
      </c>
      <c r="C80" s="97" t="s">
        <v>869</v>
      </c>
      <c r="D80" s="97" t="s">
        <v>1401</v>
      </c>
      <c r="E80" s="103" t="s">
        <v>1304</v>
      </c>
      <c r="F80" s="104">
        <v>0.1</v>
      </c>
      <c r="G80" s="105">
        <f t="shared" si="10"/>
        <v>14500</v>
      </c>
      <c r="H80" s="105">
        <f t="shared" si="11"/>
        <v>18000</v>
      </c>
      <c r="I80" s="105">
        <f t="shared" si="12"/>
        <v>23000</v>
      </c>
      <c r="J80" s="105">
        <f t="shared" si="13"/>
        <v>0</v>
      </c>
      <c r="K80" s="105">
        <f t="shared" si="14"/>
        <v>0</v>
      </c>
      <c r="L80" s="105">
        <f t="shared" si="15"/>
        <v>0</v>
      </c>
      <c r="M80" s="97" t="s">
        <v>1402</v>
      </c>
      <c r="N80" s="98" t="s">
        <v>1306</v>
      </c>
      <c r="O80" s="98" t="s">
        <v>494</v>
      </c>
      <c r="P80" s="97" t="s">
        <v>1374</v>
      </c>
      <c r="Q80" s="106">
        <f t="shared" si="16"/>
        <v>1</v>
      </c>
      <c r="R80" s="106">
        <f t="shared" si="17"/>
        <v>1</v>
      </c>
    </row>
    <row r="81" spans="1:18" ht="20" customHeight="1" x14ac:dyDescent="0.15">
      <c r="A81" s="97" t="s">
        <v>868</v>
      </c>
      <c r="B81" s="97" t="s">
        <v>34</v>
      </c>
      <c r="C81" s="97" t="s">
        <v>869</v>
      </c>
      <c r="D81" s="97" t="s">
        <v>1403</v>
      </c>
      <c r="E81" s="107" t="s">
        <v>1321</v>
      </c>
      <c r="F81" s="104">
        <v>0.55000000000000004</v>
      </c>
      <c r="G81" s="105">
        <f t="shared" si="10"/>
        <v>0</v>
      </c>
      <c r="H81" s="105">
        <f t="shared" si="11"/>
        <v>0</v>
      </c>
      <c r="I81" s="105">
        <f t="shared" si="12"/>
        <v>0</v>
      </c>
      <c r="J81" s="105">
        <f t="shared" si="13"/>
        <v>5775.0000000000009</v>
      </c>
      <c r="K81" s="105">
        <f t="shared" si="14"/>
        <v>7150.0000000000009</v>
      </c>
      <c r="L81" s="105">
        <f t="shared" si="15"/>
        <v>9350</v>
      </c>
      <c r="M81" s="97" t="s">
        <v>1404</v>
      </c>
      <c r="N81" s="98" t="s">
        <v>1306</v>
      </c>
      <c r="O81" s="98" t="s">
        <v>494</v>
      </c>
      <c r="P81" s="97" t="s">
        <v>1405</v>
      </c>
      <c r="Q81" s="106">
        <f t="shared" si="16"/>
        <v>1</v>
      </c>
      <c r="R81" s="106">
        <f t="shared" si="17"/>
        <v>1</v>
      </c>
    </row>
    <row r="82" spans="1:18" ht="20" customHeight="1" x14ac:dyDescent="0.15">
      <c r="A82" s="97" t="s">
        <v>868</v>
      </c>
      <c r="B82" s="97" t="s">
        <v>34</v>
      </c>
      <c r="C82" s="97" t="s">
        <v>869</v>
      </c>
      <c r="D82" s="97" t="s">
        <v>1406</v>
      </c>
      <c r="E82" s="107" t="s">
        <v>1321</v>
      </c>
      <c r="F82" s="104">
        <v>0.2</v>
      </c>
      <c r="G82" s="105">
        <f t="shared" si="10"/>
        <v>0</v>
      </c>
      <c r="H82" s="105">
        <f t="shared" si="11"/>
        <v>0</v>
      </c>
      <c r="I82" s="105">
        <f t="shared" si="12"/>
        <v>0</v>
      </c>
      <c r="J82" s="105">
        <f t="shared" si="13"/>
        <v>2100</v>
      </c>
      <c r="K82" s="105">
        <f t="shared" si="14"/>
        <v>2600</v>
      </c>
      <c r="L82" s="105">
        <f t="shared" si="15"/>
        <v>3400</v>
      </c>
      <c r="M82" s="97" t="s">
        <v>1407</v>
      </c>
      <c r="N82" s="98" t="s">
        <v>1306</v>
      </c>
      <c r="O82" s="98" t="s">
        <v>494</v>
      </c>
      <c r="P82" s="97" t="s">
        <v>1408</v>
      </c>
      <c r="Q82" s="106">
        <f t="shared" si="16"/>
        <v>1</v>
      </c>
      <c r="R82" s="106">
        <f t="shared" si="17"/>
        <v>1</v>
      </c>
    </row>
    <row r="83" spans="1:18" ht="20" customHeight="1" x14ac:dyDescent="0.15">
      <c r="A83" s="97" t="s">
        <v>868</v>
      </c>
      <c r="B83" s="97" t="s">
        <v>34</v>
      </c>
      <c r="C83" s="97" t="s">
        <v>869</v>
      </c>
      <c r="D83" s="97" t="s">
        <v>1409</v>
      </c>
      <c r="E83" s="107" t="s">
        <v>1321</v>
      </c>
      <c r="F83" s="104">
        <v>0.1</v>
      </c>
      <c r="G83" s="105">
        <f t="shared" si="10"/>
        <v>0</v>
      </c>
      <c r="H83" s="105">
        <f t="shared" si="11"/>
        <v>0</v>
      </c>
      <c r="I83" s="105">
        <f t="shared" si="12"/>
        <v>0</v>
      </c>
      <c r="J83" s="105">
        <f t="shared" si="13"/>
        <v>1050</v>
      </c>
      <c r="K83" s="105">
        <f t="shared" si="14"/>
        <v>1300</v>
      </c>
      <c r="L83" s="105">
        <f t="shared" si="15"/>
        <v>1700</v>
      </c>
      <c r="M83" s="97" t="s">
        <v>1410</v>
      </c>
      <c r="N83" s="98" t="s">
        <v>1306</v>
      </c>
      <c r="O83" s="98" t="s">
        <v>494</v>
      </c>
      <c r="P83" s="97" t="s">
        <v>1411</v>
      </c>
      <c r="Q83" s="106">
        <f t="shared" si="16"/>
        <v>1</v>
      </c>
      <c r="R83" s="106">
        <f t="shared" si="17"/>
        <v>1</v>
      </c>
    </row>
    <row r="84" spans="1:18" ht="20" customHeight="1" x14ac:dyDescent="0.15">
      <c r="A84" s="97" t="s">
        <v>868</v>
      </c>
      <c r="B84" s="97" t="s">
        <v>34</v>
      </c>
      <c r="C84" s="97" t="s">
        <v>869</v>
      </c>
      <c r="D84" s="97" t="s">
        <v>1412</v>
      </c>
      <c r="E84" s="107" t="s">
        <v>1321</v>
      </c>
      <c r="F84" s="104">
        <v>0.1</v>
      </c>
      <c r="G84" s="105">
        <f t="shared" si="10"/>
        <v>0</v>
      </c>
      <c r="H84" s="105">
        <f t="shared" si="11"/>
        <v>0</v>
      </c>
      <c r="I84" s="105">
        <f t="shared" si="12"/>
        <v>0</v>
      </c>
      <c r="J84" s="105">
        <f t="shared" si="13"/>
        <v>1050</v>
      </c>
      <c r="K84" s="105">
        <f t="shared" si="14"/>
        <v>1300</v>
      </c>
      <c r="L84" s="105">
        <f t="shared" si="15"/>
        <v>1700</v>
      </c>
      <c r="M84" s="97" t="s">
        <v>1413</v>
      </c>
      <c r="N84" s="98" t="s">
        <v>1306</v>
      </c>
      <c r="O84" s="98" t="s">
        <v>494</v>
      </c>
      <c r="P84" s="97" t="s">
        <v>1414</v>
      </c>
      <c r="Q84" s="106">
        <f t="shared" si="16"/>
        <v>1</v>
      </c>
      <c r="R84" s="106">
        <f t="shared" si="17"/>
        <v>1</v>
      </c>
    </row>
    <row r="85" spans="1:18" ht="20" customHeight="1" x14ac:dyDescent="0.15">
      <c r="A85" s="97" t="s">
        <v>868</v>
      </c>
      <c r="B85" s="97" t="s">
        <v>34</v>
      </c>
      <c r="C85" s="97" t="s">
        <v>869</v>
      </c>
      <c r="D85" s="97" t="s">
        <v>1415</v>
      </c>
      <c r="E85" s="107" t="s">
        <v>1321</v>
      </c>
      <c r="F85" s="104">
        <v>0.05</v>
      </c>
      <c r="G85" s="105">
        <f t="shared" si="10"/>
        <v>0</v>
      </c>
      <c r="H85" s="105">
        <f t="shared" si="11"/>
        <v>0</v>
      </c>
      <c r="I85" s="105">
        <f t="shared" si="12"/>
        <v>0</v>
      </c>
      <c r="J85" s="105">
        <f t="shared" si="13"/>
        <v>525</v>
      </c>
      <c r="K85" s="105">
        <f t="shared" si="14"/>
        <v>650</v>
      </c>
      <c r="L85" s="105">
        <f t="shared" si="15"/>
        <v>850</v>
      </c>
      <c r="M85" s="97" t="s">
        <v>1402</v>
      </c>
      <c r="N85" s="98" t="s">
        <v>1306</v>
      </c>
      <c r="O85" s="98" t="s">
        <v>494</v>
      </c>
      <c r="P85" s="97" t="s">
        <v>1374</v>
      </c>
      <c r="Q85" s="106">
        <f t="shared" si="16"/>
        <v>1</v>
      </c>
      <c r="R85" s="106">
        <f t="shared" si="17"/>
        <v>1</v>
      </c>
    </row>
    <row r="86" spans="1:18" ht="20" customHeight="1" x14ac:dyDescent="0.15">
      <c r="A86" s="97" t="s">
        <v>871</v>
      </c>
      <c r="B86" s="97" t="s">
        <v>34</v>
      </c>
      <c r="C86" s="97" t="s">
        <v>872</v>
      </c>
      <c r="D86" s="97" t="s">
        <v>1389</v>
      </c>
      <c r="E86" s="103" t="s">
        <v>1304</v>
      </c>
      <c r="F86" s="104">
        <v>0.15</v>
      </c>
      <c r="G86" s="105">
        <f t="shared" si="10"/>
        <v>31500</v>
      </c>
      <c r="H86" s="105">
        <f t="shared" si="11"/>
        <v>39000</v>
      </c>
      <c r="I86" s="105">
        <f t="shared" si="12"/>
        <v>49500</v>
      </c>
      <c r="J86" s="105">
        <f t="shared" si="13"/>
        <v>0</v>
      </c>
      <c r="K86" s="105">
        <f t="shared" si="14"/>
        <v>0</v>
      </c>
      <c r="L86" s="105">
        <f t="shared" si="15"/>
        <v>0</v>
      </c>
      <c r="M86" s="97" t="s">
        <v>1390</v>
      </c>
      <c r="N86" s="98" t="s">
        <v>1306</v>
      </c>
      <c r="O86" s="98" t="s">
        <v>494</v>
      </c>
      <c r="P86" s="97" t="s">
        <v>1391</v>
      </c>
      <c r="Q86" s="106">
        <f t="shared" si="16"/>
        <v>1</v>
      </c>
      <c r="R86" s="106">
        <f t="shared" si="17"/>
        <v>1</v>
      </c>
    </row>
    <row r="87" spans="1:18" ht="20" customHeight="1" x14ac:dyDescent="0.15">
      <c r="A87" s="97" t="s">
        <v>871</v>
      </c>
      <c r="B87" s="97" t="s">
        <v>34</v>
      </c>
      <c r="C87" s="97" t="s">
        <v>872</v>
      </c>
      <c r="D87" s="97" t="s">
        <v>1392</v>
      </c>
      <c r="E87" s="103" t="s">
        <v>1304</v>
      </c>
      <c r="F87" s="104">
        <v>0.45</v>
      </c>
      <c r="G87" s="105">
        <f t="shared" si="10"/>
        <v>94500</v>
      </c>
      <c r="H87" s="105">
        <f t="shared" si="11"/>
        <v>117000</v>
      </c>
      <c r="I87" s="105">
        <f t="shared" si="12"/>
        <v>148500</v>
      </c>
      <c r="J87" s="105">
        <f t="shared" si="13"/>
        <v>0</v>
      </c>
      <c r="K87" s="105">
        <f t="shared" si="14"/>
        <v>0</v>
      </c>
      <c r="L87" s="105">
        <f t="shared" si="15"/>
        <v>0</v>
      </c>
      <c r="M87" s="97" t="s">
        <v>1393</v>
      </c>
      <c r="N87" s="98" t="s">
        <v>1306</v>
      </c>
      <c r="O87" s="98" t="s">
        <v>494</v>
      </c>
      <c r="P87" s="97" t="s">
        <v>1394</v>
      </c>
      <c r="Q87" s="106">
        <f t="shared" si="16"/>
        <v>1</v>
      </c>
      <c r="R87" s="106">
        <f t="shared" si="17"/>
        <v>1</v>
      </c>
    </row>
    <row r="88" spans="1:18" ht="20" customHeight="1" x14ac:dyDescent="0.15">
      <c r="A88" s="97" t="s">
        <v>871</v>
      </c>
      <c r="B88" s="97" t="s">
        <v>34</v>
      </c>
      <c r="C88" s="97" t="s">
        <v>872</v>
      </c>
      <c r="D88" s="97" t="s">
        <v>1395</v>
      </c>
      <c r="E88" s="103" t="s">
        <v>1304</v>
      </c>
      <c r="F88" s="104">
        <v>0.2</v>
      </c>
      <c r="G88" s="105">
        <f t="shared" si="10"/>
        <v>42000</v>
      </c>
      <c r="H88" s="105">
        <f t="shared" si="11"/>
        <v>52000</v>
      </c>
      <c r="I88" s="105">
        <f t="shared" si="12"/>
        <v>66000</v>
      </c>
      <c r="J88" s="105">
        <f t="shared" si="13"/>
        <v>0</v>
      </c>
      <c r="K88" s="105">
        <f t="shared" si="14"/>
        <v>0</v>
      </c>
      <c r="L88" s="105">
        <f t="shared" si="15"/>
        <v>0</v>
      </c>
      <c r="M88" s="97" t="s">
        <v>1396</v>
      </c>
      <c r="N88" s="98" t="s">
        <v>1306</v>
      </c>
      <c r="O88" s="98" t="s">
        <v>494</v>
      </c>
      <c r="P88" s="97" t="s">
        <v>1397</v>
      </c>
      <c r="Q88" s="106">
        <f t="shared" si="16"/>
        <v>1</v>
      </c>
      <c r="R88" s="106">
        <f t="shared" si="17"/>
        <v>1</v>
      </c>
    </row>
    <row r="89" spans="1:18" ht="20" customHeight="1" x14ac:dyDescent="0.15">
      <c r="A89" s="97" t="s">
        <v>871</v>
      </c>
      <c r="B89" s="97" t="s">
        <v>34</v>
      </c>
      <c r="C89" s="97" t="s">
        <v>872</v>
      </c>
      <c r="D89" s="97" t="s">
        <v>1398</v>
      </c>
      <c r="E89" s="103" t="s">
        <v>1304</v>
      </c>
      <c r="F89" s="104">
        <v>0.1</v>
      </c>
      <c r="G89" s="105">
        <f t="shared" si="10"/>
        <v>21000</v>
      </c>
      <c r="H89" s="105">
        <f t="shared" si="11"/>
        <v>26000</v>
      </c>
      <c r="I89" s="105">
        <f t="shared" si="12"/>
        <v>33000</v>
      </c>
      <c r="J89" s="105">
        <f t="shared" si="13"/>
        <v>0</v>
      </c>
      <c r="K89" s="105">
        <f t="shared" si="14"/>
        <v>0</v>
      </c>
      <c r="L89" s="105">
        <f t="shared" si="15"/>
        <v>0</v>
      </c>
      <c r="M89" s="97" t="s">
        <v>1399</v>
      </c>
      <c r="N89" s="98" t="s">
        <v>1306</v>
      </c>
      <c r="O89" s="98" t="s">
        <v>494</v>
      </c>
      <c r="P89" s="97" t="s">
        <v>1400</v>
      </c>
      <c r="Q89" s="106">
        <f t="shared" si="16"/>
        <v>1</v>
      </c>
      <c r="R89" s="106">
        <f t="shared" si="17"/>
        <v>1</v>
      </c>
    </row>
    <row r="90" spans="1:18" ht="20" customHeight="1" x14ac:dyDescent="0.15">
      <c r="A90" s="97" t="s">
        <v>871</v>
      </c>
      <c r="B90" s="97" t="s">
        <v>34</v>
      </c>
      <c r="C90" s="97" t="s">
        <v>872</v>
      </c>
      <c r="D90" s="97" t="s">
        <v>1401</v>
      </c>
      <c r="E90" s="103" t="s">
        <v>1304</v>
      </c>
      <c r="F90" s="104">
        <v>0.1</v>
      </c>
      <c r="G90" s="105">
        <f t="shared" ref="G90:G121" si="18">IF($E90="CAPEX",$F90*INDEX($E$6:$E$20,MATCH($A90,$A$6:$A$20,0)),0)</f>
        <v>21000</v>
      </c>
      <c r="H90" s="105">
        <f t="shared" ref="H90:H121" si="19">IF($E90="CAPEX",$F90*INDEX($F$6:$F$20,MATCH($A90,$A$6:$A$20,0)),0)</f>
        <v>26000</v>
      </c>
      <c r="I90" s="105">
        <f t="shared" ref="I90:I121" si="20">IF($E90="CAPEX",$F90*INDEX($G$6:$G$20,MATCH($A90,$A$6:$A$20,0)),0)</f>
        <v>33000</v>
      </c>
      <c r="J90" s="105">
        <f t="shared" ref="J90:J121" si="21">IF($E90="OPEX",$F90*INDEX($H$6:$H$20,MATCH($A90,$A$6:$A$20,0)),0)</f>
        <v>0</v>
      </c>
      <c r="K90" s="105">
        <f t="shared" ref="K90:K121" si="22">IF($E90="OPEX",$F90*INDEX($I$6:$I$20,MATCH($A90,$A$6:$A$20,0)),0)</f>
        <v>0</v>
      </c>
      <c r="L90" s="105">
        <f t="shared" ref="L90:L121" si="23">IF($E90="OPEX",$F90*INDEX($J$6:$J$20,MATCH($A90,$A$6:$A$20,0)),0)</f>
        <v>0</v>
      </c>
      <c r="M90" s="97" t="s">
        <v>1402</v>
      </c>
      <c r="N90" s="98" t="s">
        <v>1306</v>
      </c>
      <c r="O90" s="98" t="s">
        <v>494</v>
      </c>
      <c r="P90" s="97" t="s">
        <v>1374</v>
      </c>
      <c r="Q90" s="106">
        <f t="shared" ref="Q90:Q121" si="24">SUMIFS($F:$F,$A:$A,$A90,$E:$E,"CAPEX")</f>
        <v>1</v>
      </c>
      <c r="R90" s="106">
        <f t="shared" ref="R90:R121" si="25">SUMIFS($F:$F,$A:$A,$A90,$E:$E,"OPEX")</f>
        <v>1</v>
      </c>
    </row>
    <row r="91" spans="1:18" ht="20" customHeight="1" x14ac:dyDescent="0.15">
      <c r="A91" s="97" t="s">
        <v>871</v>
      </c>
      <c r="B91" s="97" t="s">
        <v>34</v>
      </c>
      <c r="C91" s="97" t="s">
        <v>872</v>
      </c>
      <c r="D91" s="97" t="s">
        <v>1403</v>
      </c>
      <c r="E91" s="107" t="s">
        <v>1321</v>
      </c>
      <c r="F91" s="104">
        <v>0.55000000000000004</v>
      </c>
      <c r="G91" s="105">
        <f t="shared" si="18"/>
        <v>0</v>
      </c>
      <c r="H91" s="105">
        <f t="shared" si="19"/>
        <v>0</v>
      </c>
      <c r="I91" s="105">
        <f t="shared" si="20"/>
        <v>0</v>
      </c>
      <c r="J91" s="105">
        <f t="shared" si="21"/>
        <v>7975.0000000000009</v>
      </c>
      <c r="K91" s="105">
        <f t="shared" si="22"/>
        <v>9900</v>
      </c>
      <c r="L91" s="105">
        <f t="shared" si="23"/>
        <v>12650.000000000002</v>
      </c>
      <c r="M91" s="97" t="s">
        <v>1404</v>
      </c>
      <c r="N91" s="98" t="s">
        <v>1306</v>
      </c>
      <c r="O91" s="98" t="s">
        <v>494</v>
      </c>
      <c r="P91" s="97" t="s">
        <v>1405</v>
      </c>
      <c r="Q91" s="106">
        <f t="shared" si="24"/>
        <v>1</v>
      </c>
      <c r="R91" s="106">
        <f t="shared" si="25"/>
        <v>1</v>
      </c>
    </row>
    <row r="92" spans="1:18" ht="20" customHeight="1" x14ac:dyDescent="0.15">
      <c r="A92" s="97" t="s">
        <v>871</v>
      </c>
      <c r="B92" s="97" t="s">
        <v>34</v>
      </c>
      <c r="C92" s="97" t="s">
        <v>872</v>
      </c>
      <c r="D92" s="97" t="s">
        <v>1406</v>
      </c>
      <c r="E92" s="107" t="s">
        <v>1321</v>
      </c>
      <c r="F92" s="104">
        <v>0.2</v>
      </c>
      <c r="G92" s="105">
        <f t="shared" si="18"/>
        <v>0</v>
      </c>
      <c r="H92" s="105">
        <f t="shared" si="19"/>
        <v>0</v>
      </c>
      <c r="I92" s="105">
        <f t="shared" si="20"/>
        <v>0</v>
      </c>
      <c r="J92" s="105">
        <f t="shared" si="21"/>
        <v>2900</v>
      </c>
      <c r="K92" s="105">
        <f t="shared" si="22"/>
        <v>3600</v>
      </c>
      <c r="L92" s="105">
        <f t="shared" si="23"/>
        <v>4600</v>
      </c>
      <c r="M92" s="97" t="s">
        <v>1407</v>
      </c>
      <c r="N92" s="98" t="s">
        <v>1306</v>
      </c>
      <c r="O92" s="98" t="s">
        <v>494</v>
      </c>
      <c r="P92" s="97" t="s">
        <v>1408</v>
      </c>
      <c r="Q92" s="106">
        <f t="shared" si="24"/>
        <v>1</v>
      </c>
      <c r="R92" s="106">
        <f t="shared" si="25"/>
        <v>1</v>
      </c>
    </row>
    <row r="93" spans="1:18" ht="20" customHeight="1" x14ac:dyDescent="0.15">
      <c r="A93" s="97" t="s">
        <v>871</v>
      </c>
      <c r="B93" s="97" t="s">
        <v>34</v>
      </c>
      <c r="C93" s="97" t="s">
        <v>872</v>
      </c>
      <c r="D93" s="97" t="s">
        <v>1409</v>
      </c>
      <c r="E93" s="107" t="s">
        <v>1321</v>
      </c>
      <c r="F93" s="104">
        <v>0.1</v>
      </c>
      <c r="G93" s="105">
        <f t="shared" si="18"/>
        <v>0</v>
      </c>
      <c r="H93" s="105">
        <f t="shared" si="19"/>
        <v>0</v>
      </c>
      <c r="I93" s="105">
        <f t="shared" si="20"/>
        <v>0</v>
      </c>
      <c r="J93" s="105">
        <f t="shared" si="21"/>
        <v>1450</v>
      </c>
      <c r="K93" s="105">
        <f t="shared" si="22"/>
        <v>1800</v>
      </c>
      <c r="L93" s="105">
        <f t="shared" si="23"/>
        <v>2300</v>
      </c>
      <c r="M93" s="97" t="s">
        <v>1410</v>
      </c>
      <c r="N93" s="98" t="s">
        <v>1306</v>
      </c>
      <c r="O93" s="98" t="s">
        <v>494</v>
      </c>
      <c r="P93" s="97" t="s">
        <v>1411</v>
      </c>
      <c r="Q93" s="106">
        <f t="shared" si="24"/>
        <v>1</v>
      </c>
      <c r="R93" s="106">
        <f t="shared" si="25"/>
        <v>1</v>
      </c>
    </row>
    <row r="94" spans="1:18" ht="20" customHeight="1" x14ac:dyDescent="0.15">
      <c r="A94" s="97" t="s">
        <v>871</v>
      </c>
      <c r="B94" s="97" t="s">
        <v>34</v>
      </c>
      <c r="C94" s="97" t="s">
        <v>872</v>
      </c>
      <c r="D94" s="97" t="s">
        <v>1412</v>
      </c>
      <c r="E94" s="107" t="s">
        <v>1321</v>
      </c>
      <c r="F94" s="104">
        <v>0.1</v>
      </c>
      <c r="G94" s="105">
        <f t="shared" si="18"/>
        <v>0</v>
      </c>
      <c r="H94" s="105">
        <f t="shared" si="19"/>
        <v>0</v>
      </c>
      <c r="I94" s="105">
        <f t="shared" si="20"/>
        <v>0</v>
      </c>
      <c r="J94" s="105">
        <f t="shared" si="21"/>
        <v>1450</v>
      </c>
      <c r="K94" s="105">
        <f t="shared" si="22"/>
        <v>1800</v>
      </c>
      <c r="L94" s="105">
        <f t="shared" si="23"/>
        <v>2300</v>
      </c>
      <c r="M94" s="97" t="s">
        <v>1413</v>
      </c>
      <c r="N94" s="98" t="s">
        <v>1306</v>
      </c>
      <c r="O94" s="98" t="s">
        <v>494</v>
      </c>
      <c r="P94" s="97" t="s">
        <v>1414</v>
      </c>
      <c r="Q94" s="106">
        <f t="shared" si="24"/>
        <v>1</v>
      </c>
      <c r="R94" s="106">
        <f t="shared" si="25"/>
        <v>1</v>
      </c>
    </row>
    <row r="95" spans="1:18" ht="20" customHeight="1" x14ac:dyDescent="0.15">
      <c r="A95" s="97" t="s">
        <v>871</v>
      </c>
      <c r="B95" s="97" t="s">
        <v>34</v>
      </c>
      <c r="C95" s="97" t="s">
        <v>872</v>
      </c>
      <c r="D95" s="97" t="s">
        <v>1415</v>
      </c>
      <c r="E95" s="107" t="s">
        <v>1321</v>
      </c>
      <c r="F95" s="104">
        <v>0.05</v>
      </c>
      <c r="G95" s="105">
        <f t="shared" si="18"/>
        <v>0</v>
      </c>
      <c r="H95" s="105">
        <f t="shared" si="19"/>
        <v>0</v>
      </c>
      <c r="I95" s="105">
        <f t="shared" si="20"/>
        <v>0</v>
      </c>
      <c r="J95" s="105">
        <f t="shared" si="21"/>
        <v>725</v>
      </c>
      <c r="K95" s="105">
        <f t="shared" si="22"/>
        <v>900</v>
      </c>
      <c r="L95" s="105">
        <f t="shared" si="23"/>
        <v>1150</v>
      </c>
      <c r="M95" s="97" t="s">
        <v>1402</v>
      </c>
      <c r="N95" s="98" t="s">
        <v>1306</v>
      </c>
      <c r="O95" s="98" t="s">
        <v>494</v>
      </c>
      <c r="P95" s="97" t="s">
        <v>1374</v>
      </c>
      <c r="Q95" s="106">
        <f t="shared" si="24"/>
        <v>1</v>
      </c>
      <c r="R95" s="106">
        <f t="shared" si="25"/>
        <v>1</v>
      </c>
    </row>
    <row r="96" spans="1:18" ht="20" customHeight="1" x14ac:dyDescent="0.15">
      <c r="A96" s="97" t="s">
        <v>876</v>
      </c>
      <c r="B96" s="97" t="s">
        <v>37</v>
      </c>
      <c r="C96" s="97" t="s">
        <v>861</v>
      </c>
      <c r="D96" s="97" t="s">
        <v>1416</v>
      </c>
      <c r="E96" s="103" t="s">
        <v>1304</v>
      </c>
      <c r="F96" s="104">
        <v>0.1</v>
      </c>
      <c r="G96" s="105">
        <f t="shared" si="18"/>
        <v>9500</v>
      </c>
      <c r="H96" s="105">
        <f t="shared" si="19"/>
        <v>12000</v>
      </c>
      <c r="I96" s="105">
        <f t="shared" si="20"/>
        <v>15500</v>
      </c>
      <c r="J96" s="105">
        <f t="shared" si="21"/>
        <v>0</v>
      </c>
      <c r="K96" s="105">
        <f t="shared" si="22"/>
        <v>0</v>
      </c>
      <c r="L96" s="105">
        <f t="shared" si="23"/>
        <v>0</v>
      </c>
      <c r="M96" s="97" t="s">
        <v>1417</v>
      </c>
      <c r="N96" s="98" t="s">
        <v>1306</v>
      </c>
      <c r="O96" s="98" t="s">
        <v>494</v>
      </c>
      <c r="P96" s="97" t="s">
        <v>1360</v>
      </c>
      <c r="Q96" s="106">
        <f t="shared" si="24"/>
        <v>1</v>
      </c>
      <c r="R96" s="106">
        <f t="shared" si="25"/>
        <v>0.99999999999999989</v>
      </c>
    </row>
    <row r="97" spans="1:18" ht="20" customHeight="1" x14ac:dyDescent="0.15">
      <c r="A97" s="97" t="s">
        <v>876</v>
      </c>
      <c r="B97" s="97" t="s">
        <v>37</v>
      </c>
      <c r="C97" s="97" t="s">
        <v>861</v>
      </c>
      <c r="D97" s="97" t="s">
        <v>1418</v>
      </c>
      <c r="E97" s="103" t="s">
        <v>1304</v>
      </c>
      <c r="F97" s="104">
        <v>0.2</v>
      </c>
      <c r="G97" s="105">
        <f t="shared" si="18"/>
        <v>19000</v>
      </c>
      <c r="H97" s="105">
        <f t="shared" si="19"/>
        <v>24000</v>
      </c>
      <c r="I97" s="105">
        <f t="shared" si="20"/>
        <v>31000</v>
      </c>
      <c r="J97" s="105">
        <f t="shared" si="21"/>
        <v>0</v>
      </c>
      <c r="K97" s="105">
        <f t="shared" si="22"/>
        <v>0</v>
      </c>
      <c r="L97" s="105">
        <f t="shared" si="23"/>
        <v>0</v>
      </c>
      <c r="M97" s="97" t="s">
        <v>1419</v>
      </c>
      <c r="N97" s="98" t="s">
        <v>1306</v>
      </c>
      <c r="O97" s="98" t="s">
        <v>494</v>
      </c>
      <c r="P97" s="97" t="s">
        <v>1420</v>
      </c>
      <c r="Q97" s="106">
        <f t="shared" si="24"/>
        <v>1</v>
      </c>
      <c r="R97" s="106">
        <f t="shared" si="25"/>
        <v>0.99999999999999989</v>
      </c>
    </row>
    <row r="98" spans="1:18" ht="20" customHeight="1" x14ac:dyDescent="0.15">
      <c r="A98" s="97" t="s">
        <v>876</v>
      </c>
      <c r="B98" s="97" t="s">
        <v>37</v>
      </c>
      <c r="C98" s="97" t="s">
        <v>861</v>
      </c>
      <c r="D98" s="97" t="s">
        <v>1421</v>
      </c>
      <c r="E98" s="103" t="s">
        <v>1304</v>
      </c>
      <c r="F98" s="104">
        <v>0.2</v>
      </c>
      <c r="G98" s="105">
        <f t="shared" si="18"/>
        <v>19000</v>
      </c>
      <c r="H98" s="105">
        <f t="shared" si="19"/>
        <v>24000</v>
      </c>
      <c r="I98" s="105">
        <f t="shared" si="20"/>
        <v>31000</v>
      </c>
      <c r="J98" s="105">
        <f t="shared" si="21"/>
        <v>0</v>
      </c>
      <c r="K98" s="105">
        <f t="shared" si="22"/>
        <v>0</v>
      </c>
      <c r="L98" s="105">
        <f t="shared" si="23"/>
        <v>0</v>
      </c>
      <c r="M98" s="97" t="s">
        <v>1422</v>
      </c>
      <c r="N98" s="98" t="s">
        <v>1306</v>
      </c>
      <c r="O98" s="98" t="s">
        <v>494</v>
      </c>
      <c r="P98" s="97" t="s">
        <v>1423</v>
      </c>
      <c r="Q98" s="106">
        <f t="shared" si="24"/>
        <v>1</v>
      </c>
      <c r="R98" s="106">
        <f t="shared" si="25"/>
        <v>0.99999999999999989</v>
      </c>
    </row>
    <row r="99" spans="1:18" ht="20" customHeight="1" x14ac:dyDescent="0.15">
      <c r="A99" s="97" t="s">
        <v>876</v>
      </c>
      <c r="B99" s="97" t="s">
        <v>37</v>
      </c>
      <c r="C99" s="97" t="s">
        <v>861</v>
      </c>
      <c r="D99" s="97" t="s">
        <v>1424</v>
      </c>
      <c r="E99" s="103" t="s">
        <v>1304</v>
      </c>
      <c r="F99" s="104">
        <v>0.35</v>
      </c>
      <c r="G99" s="105">
        <f t="shared" si="18"/>
        <v>33250</v>
      </c>
      <c r="H99" s="105">
        <f t="shared" si="19"/>
        <v>42000</v>
      </c>
      <c r="I99" s="105">
        <f t="shared" si="20"/>
        <v>54250</v>
      </c>
      <c r="J99" s="105">
        <f t="shared" si="21"/>
        <v>0</v>
      </c>
      <c r="K99" s="105">
        <f t="shared" si="22"/>
        <v>0</v>
      </c>
      <c r="L99" s="105">
        <f t="shared" si="23"/>
        <v>0</v>
      </c>
      <c r="M99" s="97" t="s">
        <v>1425</v>
      </c>
      <c r="N99" s="98" t="s">
        <v>1306</v>
      </c>
      <c r="O99" s="98" t="s">
        <v>494</v>
      </c>
      <c r="P99" s="97" t="s">
        <v>1426</v>
      </c>
      <c r="Q99" s="106">
        <f t="shared" si="24"/>
        <v>1</v>
      </c>
      <c r="R99" s="106">
        <f t="shared" si="25"/>
        <v>0.99999999999999989</v>
      </c>
    </row>
    <row r="100" spans="1:18" ht="20" customHeight="1" x14ac:dyDescent="0.15">
      <c r="A100" s="97" t="s">
        <v>876</v>
      </c>
      <c r="B100" s="97" t="s">
        <v>37</v>
      </c>
      <c r="C100" s="97" t="s">
        <v>861</v>
      </c>
      <c r="D100" s="97" t="s">
        <v>1427</v>
      </c>
      <c r="E100" s="103" t="s">
        <v>1304</v>
      </c>
      <c r="F100" s="104">
        <v>0.15</v>
      </c>
      <c r="G100" s="105">
        <f t="shared" si="18"/>
        <v>14250</v>
      </c>
      <c r="H100" s="105">
        <f t="shared" si="19"/>
        <v>18000</v>
      </c>
      <c r="I100" s="105">
        <f t="shared" si="20"/>
        <v>23250</v>
      </c>
      <c r="J100" s="105">
        <f t="shared" si="21"/>
        <v>0</v>
      </c>
      <c r="K100" s="105">
        <f t="shared" si="22"/>
        <v>0</v>
      </c>
      <c r="L100" s="105">
        <f t="shared" si="23"/>
        <v>0</v>
      </c>
      <c r="M100" s="97" t="s">
        <v>1402</v>
      </c>
      <c r="N100" s="98" t="s">
        <v>1306</v>
      </c>
      <c r="O100" s="98" t="s">
        <v>494</v>
      </c>
      <c r="P100" s="97" t="s">
        <v>1374</v>
      </c>
      <c r="Q100" s="106">
        <f t="shared" si="24"/>
        <v>1</v>
      </c>
      <c r="R100" s="106">
        <f t="shared" si="25"/>
        <v>0.99999999999999989</v>
      </c>
    </row>
    <row r="101" spans="1:18" ht="20" customHeight="1" x14ac:dyDescent="0.15">
      <c r="A101" s="97" t="s">
        <v>876</v>
      </c>
      <c r="B101" s="97" t="s">
        <v>37</v>
      </c>
      <c r="C101" s="97" t="s">
        <v>861</v>
      </c>
      <c r="D101" s="97" t="s">
        <v>1428</v>
      </c>
      <c r="E101" s="107" t="s">
        <v>1321</v>
      </c>
      <c r="F101" s="104">
        <v>0.25</v>
      </c>
      <c r="G101" s="105">
        <f t="shared" si="18"/>
        <v>0</v>
      </c>
      <c r="H101" s="105">
        <f t="shared" si="19"/>
        <v>0</v>
      </c>
      <c r="I101" s="105">
        <f t="shared" si="20"/>
        <v>0</v>
      </c>
      <c r="J101" s="105">
        <f t="shared" si="21"/>
        <v>1250</v>
      </c>
      <c r="K101" s="105">
        <f t="shared" si="22"/>
        <v>1500</v>
      </c>
      <c r="L101" s="105">
        <f t="shared" si="23"/>
        <v>2000</v>
      </c>
      <c r="M101" s="97" t="s">
        <v>1429</v>
      </c>
      <c r="N101" s="98" t="s">
        <v>1306</v>
      </c>
      <c r="O101" s="98" t="s">
        <v>494</v>
      </c>
      <c r="P101" s="97" t="s">
        <v>1411</v>
      </c>
      <c r="Q101" s="106">
        <f t="shared" si="24"/>
        <v>1</v>
      </c>
      <c r="R101" s="106">
        <f t="shared" si="25"/>
        <v>0.99999999999999989</v>
      </c>
    </row>
    <row r="102" spans="1:18" ht="20" customHeight="1" x14ac:dyDescent="0.15">
      <c r="A102" s="97" t="s">
        <v>876</v>
      </c>
      <c r="B102" s="97" t="s">
        <v>37</v>
      </c>
      <c r="C102" s="97" t="s">
        <v>861</v>
      </c>
      <c r="D102" s="97" t="s">
        <v>1430</v>
      </c>
      <c r="E102" s="107" t="s">
        <v>1321</v>
      </c>
      <c r="F102" s="104">
        <v>0.25</v>
      </c>
      <c r="G102" s="105">
        <f t="shared" si="18"/>
        <v>0</v>
      </c>
      <c r="H102" s="105">
        <f t="shared" si="19"/>
        <v>0</v>
      </c>
      <c r="I102" s="105">
        <f t="shared" si="20"/>
        <v>0</v>
      </c>
      <c r="J102" s="105">
        <f t="shared" si="21"/>
        <v>1250</v>
      </c>
      <c r="K102" s="105">
        <f t="shared" si="22"/>
        <v>1500</v>
      </c>
      <c r="L102" s="105">
        <f t="shared" si="23"/>
        <v>2000</v>
      </c>
      <c r="M102" s="97" t="s">
        <v>1431</v>
      </c>
      <c r="N102" s="98" t="s">
        <v>1306</v>
      </c>
      <c r="O102" s="98" t="s">
        <v>494</v>
      </c>
      <c r="P102" s="97" t="s">
        <v>1432</v>
      </c>
      <c r="Q102" s="106">
        <f t="shared" si="24"/>
        <v>1</v>
      </c>
      <c r="R102" s="106">
        <f t="shared" si="25"/>
        <v>0.99999999999999989</v>
      </c>
    </row>
    <row r="103" spans="1:18" ht="20" customHeight="1" x14ac:dyDescent="0.15">
      <c r="A103" s="97" t="s">
        <v>876</v>
      </c>
      <c r="B103" s="97" t="s">
        <v>37</v>
      </c>
      <c r="C103" s="97" t="s">
        <v>861</v>
      </c>
      <c r="D103" s="97" t="s">
        <v>1433</v>
      </c>
      <c r="E103" s="107" t="s">
        <v>1321</v>
      </c>
      <c r="F103" s="104">
        <v>0.2</v>
      </c>
      <c r="G103" s="105">
        <f t="shared" si="18"/>
        <v>0</v>
      </c>
      <c r="H103" s="105">
        <f t="shared" si="19"/>
        <v>0</v>
      </c>
      <c r="I103" s="105">
        <f t="shared" si="20"/>
        <v>0</v>
      </c>
      <c r="J103" s="105">
        <f t="shared" si="21"/>
        <v>1000</v>
      </c>
      <c r="K103" s="105">
        <f t="shared" si="22"/>
        <v>1200</v>
      </c>
      <c r="L103" s="105">
        <f t="shared" si="23"/>
        <v>1600</v>
      </c>
      <c r="M103" s="97" t="s">
        <v>1434</v>
      </c>
      <c r="N103" s="98" t="s">
        <v>1306</v>
      </c>
      <c r="O103" s="98" t="s">
        <v>494</v>
      </c>
      <c r="P103" s="97" t="s">
        <v>1420</v>
      </c>
      <c r="Q103" s="106">
        <f t="shared" si="24"/>
        <v>1</v>
      </c>
      <c r="R103" s="106">
        <f t="shared" si="25"/>
        <v>0.99999999999999989</v>
      </c>
    </row>
    <row r="104" spans="1:18" ht="20" customHeight="1" x14ac:dyDescent="0.15">
      <c r="A104" s="97" t="s">
        <v>876</v>
      </c>
      <c r="B104" s="97" t="s">
        <v>37</v>
      </c>
      <c r="C104" s="97" t="s">
        <v>861</v>
      </c>
      <c r="D104" s="97" t="s">
        <v>1435</v>
      </c>
      <c r="E104" s="107" t="s">
        <v>1321</v>
      </c>
      <c r="F104" s="104">
        <v>0.2</v>
      </c>
      <c r="G104" s="105">
        <f t="shared" si="18"/>
        <v>0</v>
      </c>
      <c r="H104" s="105">
        <f t="shared" si="19"/>
        <v>0</v>
      </c>
      <c r="I104" s="105">
        <f t="shared" si="20"/>
        <v>0</v>
      </c>
      <c r="J104" s="105">
        <f t="shared" si="21"/>
        <v>1000</v>
      </c>
      <c r="K104" s="105">
        <f t="shared" si="22"/>
        <v>1200</v>
      </c>
      <c r="L104" s="105">
        <f t="shared" si="23"/>
        <v>1600</v>
      </c>
      <c r="M104" s="97" t="s">
        <v>1436</v>
      </c>
      <c r="N104" s="98" t="s">
        <v>1306</v>
      </c>
      <c r="O104" s="98" t="s">
        <v>494</v>
      </c>
      <c r="P104" s="97" t="s">
        <v>1437</v>
      </c>
      <c r="Q104" s="106">
        <f t="shared" si="24"/>
        <v>1</v>
      </c>
      <c r="R104" s="106">
        <f t="shared" si="25"/>
        <v>0.99999999999999989</v>
      </c>
    </row>
    <row r="105" spans="1:18" ht="20" customHeight="1" x14ac:dyDescent="0.15">
      <c r="A105" s="97" t="s">
        <v>876</v>
      </c>
      <c r="B105" s="97" t="s">
        <v>37</v>
      </c>
      <c r="C105" s="97" t="s">
        <v>861</v>
      </c>
      <c r="D105" s="97" t="s">
        <v>1438</v>
      </c>
      <c r="E105" s="107" t="s">
        <v>1321</v>
      </c>
      <c r="F105" s="104">
        <v>0.1</v>
      </c>
      <c r="G105" s="105">
        <f t="shared" si="18"/>
        <v>0</v>
      </c>
      <c r="H105" s="105">
        <f t="shared" si="19"/>
        <v>0</v>
      </c>
      <c r="I105" s="105">
        <f t="shared" si="20"/>
        <v>0</v>
      </c>
      <c r="J105" s="105">
        <f t="shared" si="21"/>
        <v>500</v>
      </c>
      <c r="K105" s="105">
        <f t="shared" si="22"/>
        <v>600</v>
      </c>
      <c r="L105" s="105">
        <f t="shared" si="23"/>
        <v>800</v>
      </c>
      <c r="M105" s="97" t="s">
        <v>1439</v>
      </c>
      <c r="N105" s="98" t="s">
        <v>1306</v>
      </c>
      <c r="O105" s="98" t="s">
        <v>494</v>
      </c>
      <c r="P105" s="97" t="s">
        <v>1440</v>
      </c>
      <c r="Q105" s="106">
        <f t="shared" si="24"/>
        <v>1</v>
      </c>
      <c r="R105" s="106">
        <f t="shared" si="25"/>
        <v>0.99999999999999989</v>
      </c>
    </row>
    <row r="106" spans="1:18" ht="20" customHeight="1" x14ac:dyDescent="0.15">
      <c r="A106" s="97" t="s">
        <v>878</v>
      </c>
      <c r="B106" s="97" t="s">
        <v>37</v>
      </c>
      <c r="C106" s="97" t="s">
        <v>866</v>
      </c>
      <c r="D106" s="97" t="s">
        <v>1416</v>
      </c>
      <c r="E106" s="103" t="s">
        <v>1304</v>
      </c>
      <c r="F106" s="104">
        <v>0.1</v>
      </c>
      <c r="G106" s="105">
        <f t="shared" si="18"/>
        <v>12000</v>
      </c>
      <c r="H106" s="105">
        <f t="shared" si="19"/>
        <v>15000</v>
      </c>
      <c r="I106" s="105">
        <f t="shared" si="20"/>
        <v>19000</v>
      </c>
      <c r="J106" s="105">
        <f t="shared" si="21"/>
        <v>0</v>
      </c>
      <c r="K106" s="105">
        <f t="shared" si="22"/>
        <v>0</v>
      </c>
      <c r="L106" s="105">
        <f t="shared" si="23"/>
        <v>0</v>
      </c>
      <c r="M106" s="97" t="s">
        <v>1417</v>
      </c>
      <c r="N106" s="98" t="s">
        <v>1306</v>
      </c>
      <c r="O106" s="98" t="s">
        <v>494</v>
      </c>
      <c r="P106" s="97" t="s">
        <v>1360</v>
      </c>
      <c r="Q106" s="106">
        <f t="shared" si="24"/>
        <v>1</v>
      </c>
      <c r="R106" s="106">
        <f t="shared" si="25"/>
        <v>0.99999999999999989</v>
      </c>
    </row>
    <row r="107" spans="1:18" ht="20" customHeight="1" x14ac:dyDescent="0.15">
      <c r="A107" s="97" t="s">
        <v>878</v>
      </c>
      <c r="B107" s="97" t="s">
        <v>37</v>
      </c>
      <c r="C107" s="97" t="s">
        <v>866</v>
      </c>
      <c r="D107" s="97" t="s">
        <v>1418</v>
      </c>
      <c r="E107" s="103" t="s">
        <v>1304</v>
      </c>
      <c r="F107" s="104">
        <v>0.2</v>
      </c>
      <c r="G107" s="105">
        <f t="shared" si="18"/>
        <v>24000</v>
      </c>
      <c r="H107" s="105">
        <f t="shared" si="19"/>
        <v>30000</v>
      </c>
      <c r="I107" s="105">
        <f t="shared" si="20"/>
        <v>38000</v>
      </c>
      <c r="J107" s="105">
        <f t="shared" si="21"/>
        <v>0</v>
      </c>
      <c r="K107" s="105">
        <f t="shared" si="22"/>
        <v>0</v>
      </c>
      <c r="L107" s="105">
        <f t="shared" si="23"/>
        <v>0</v>
      </c>
      <c r="M107" s="97" t="s">
        <v>1419</v>
      </c>
      <c r="N107" s="98" t="s">
        <v>1306</v>
      </c>
      <c r="O107" s="98" t="s">
        <v>494</v>
      </c>
      <c r="P107" s="97" t="s">
        <v>1420</v>
      </c>
      <c r="Q107" s="106">
        <f t="shared" si="24"/>
        <v>1</v>
      </c>
      <c r="R107" s="106">
        <f t="shared" si="25"/>
        <v>0.99999999999999989</v>
      </c>
    </row>
    <row r="108" spans="1:18" ht="20" customHeight="1" x14ac:dyDescent="0.15">
      <c r="A108" s="97" t="s">
        <v>878</v>
      </c>
      <c r="B108" s="97" t="s">
        <v>37</v>
      </c>
      <c r="C108" s="97" t="s">
        <v>866</v>
      </c>
      <c r="D108" s="97" t="s">
        <v>1421</v>
      </c>
      <c r="E108" s="103" t="s">
        <v>1304</v>
      </c>
      <c r="F108" s="104">
        <v>0.2</v>
      </c>
      <c r="G108" s="105">
        <f t="shared" si="18"/>
        <v>24000</v>
      </c>
      <c r="H108" s="105">
        <f t="shared" si="19"/>
        <v>30000</v>
      </c>
      <c r="I108" s="105">
        <f t="shared" si="20"/>
        <v>38000</v>
      </c>
      <c r="J108" s="105">
        <f t="shared" si="21"/>
        <v>0</v>
      </c>
      <c r="K108" s="105">
        <f t="shared" si="22"/>
        <v>0</v>
      </c>
      <c r="L108" s="105">
        <f t="shared" si="23"/>
        <v>0</v>
      </c>
      <c r="M108" s="97" t="s">
        <v>1422</v>
      </c>
      <c r="N108" s="98" t="s">
        <v>1306</v>
      </c>
      <c r="O108" s="98" t="s">
        <v>494</v>
      </c>
      <c r="P108" s="97" t="s">
        <v>1423</v>
      </c>
      <c r="Q108" s="106">
        <f t="shared" si="24"/>
        <v>1</v>
      </c>
      <c r="R108" s="106">
        <f t="shared" si="25"/>
        <v>0.99999999999999989</v>
      </c>
    </row>
    <row r="109" spans="1:18" ht="20" customHeight="1" x14ac:dyDescent="0.15">
      <c r="A109" s="97" t="s">
        <v>878</v>
      </c>
      <c r="B109" s="97" t="s">
        <v>37</v>
      </c>
      <c r="C109" s="97" t="s">
        <v>866</v>
      </c>
      <c r="D109" s="97" t="s">
        <v>1424</v>
      </c>
      <c r="E109" s="103" t="s">
        <v>1304</v>
      </c>
      <c r="F109" s="104">
        <v>0.35</v>
      </c>
      <c r="G109" s="105">
        <f t="shared" si="18"/>
        <v>42000</v>
      </c>
      <c r="H109" s="105">
        <f t="shared" si="19"/>
        <v>52500</v>
      </c>
      <c r="I109" s="105">
        <f t="shared" si="20"/>
        <v>66500</v>
      </c>
      <c r="J109" s="105">
        <f t="shared" si="21"/>
        <v>0</v>
      </c>
      <c r="K109" s="105">
        <f t="shared" si="22"/>
        <v>0</v>
      </c>
      <c r="L109" s="105">
        <f t="shared" si="23"/>
        <v>0</v>
      </c>
      <c r="M109" s="97" t="s">
        <v>1425</v>
      </c>
      <c r="N109" s="98" t="s">
        <v>1306</v>
      </c>
      <c r="O109" s="98" t="s">
        <v>494</v>
      </c>
      <c r="P109" s="97" t="s">
        <v>1426</v>
      </c>
      <c r="Q109" s="106">
        <f t="shared" si="24"/>
        <v>1</v>
      </c>
      <c r="R109" s="106">
        <f t="shared" si="25"/>
        <v>0.99999999999999989</v>
      </c>
    </row>
    <row r="110" spans="1:18" ht="20" customHeight="1" x14ac:dyDescent="0.15">
      <c r="A110" s="97" t="s">
        <v>878</v>
      </c>
      <c r="B110" s="97" t="s">
        <v>37</v>
      </c>
      <c r="C110" s="97" t="s">
        <v>866</v>
      </c>
      <c r="D110" s="97" t="s">
        <v>1427</v>
      </c>
      <c r="E110" s="103" t="s">
        <v>1304</v>
      </c>
      <c r="F110" s="104">
        <v>0.15</v>
      </c>
      <c r="G110" s="105">
        <f t="shared" si="18"/>
        <v>18000</v>
      </c>
      <c r="H110" s="105">
        <f t="shared" si="19"/>
        <v>22500</v>
      </c>
      <c r="I110" s="105">
        <f t="shared" si="20"/>
        <v>28500</v>
      </c>
      <c r="J110" s="105">
        <f t="shared" si="21"/>
        <v>0</v>
      </c>
      <c r="K110" s="105">
        <f t="shared" si="22"/>
        <v>0</v>
      </c>
      <c r="L110" s="105">
        <f t="shared" si="23"/>
        <v>0</v>
      </c>
      <c r="M110" s="97" t="s">
        <v>1402</v>
      </c>
      <c r="N110" s="98" t="s">
        <v>1306</v>
      </c>
      <c r="O110" s="98" t="s">
        <v>494</v>
      </c>
      <c r="P110" s="97" t="s">
        <v>1374</v>
      </c>
      <c r="Q110" s="106">
        <f t="shared" si="24"/>
        <v>1</v>
      </c>
      <c r="R110" s="106">
        <f t="shared" si="25"/>
        <v>0.99999999999999989</v>
      </c>
    </row>
    <row r="111" spans="1:18" ht="20" customHeight="1" x14ac:dyDescent="0.15">
      <c r="A111" s="97" t="s">
        <v>878</v>
      </c>
      <c r="B111" s="97" t="s">
        <v>37</v>
      </c>
      <c r="C111" s="97" t="s">
        <v>866</v>
      </c>
      <c r="D111" s="97" t="s">
        <v>1428</v>
      </c>
      <c r="E111" s="107" t="s">
        <v>1321</v>
      </c>
      <c r="F111" s="104">
        <v>0.25</v>
      </c>
      <c r="G111" s="105">
        <f t="shared" si="18"/>
        <v>0</v>
      </c>
      <c r="H111" s="105">
        <f t="shared" si="19"/>
        <v>0</v>
      </c>
      <c r="I111" s="105">
        <f t="shared" si="20"/>
        <v>0</v>
      </c>
      <c r="J111" s="105">
        <f t="shared" si="21"/>
        <v>1625</v>
      </c>
      <c r="K111" s="105">
        <f t="shared" si="22"/>
        <v>2000</v>
      </c>
      <c r="L111" s="105">
        <f t="shared" si="23"/>
        <v>2500</v>
      </c>
      <c r="M111" s="97" t="s">
        <v>1429</v>
      </c>
      <c r="N111" s="98" t="s">
        <v>1306</v>
      </c>
      <c r="O111" s="98" t="s">
        <v>494</v>
      </c>
      <c r="P111" s="97" t="s">
        <v>1411</v>
      </c>
      <c r="Q111" s="106">
        <f t="shared" si="24"/>
        <v>1</v>
      </c>
      <c r="R111" s="106">
        <f t="shared" si="25"/>
        <v>0.99999999999999989</v>
      </c>
    </row>
    <row r="112" spans="1:18" ht="20" customHeight="1" x14ac:dyDescent="0.15">
      <c r="A112" s="97" t="s">
        <v>878</v>
      </c>
      <c r="B112" s="97" t="s">
        <v>37</v>
      </c>
      <c r="C112" s="97" t="s">
        <v>866</v>
      </c>
      <c r="D112" s="97" t="s">
        <v>1430</v>
      </c>
      <c r="E112" s="107" t="s">
        <v>1321</v>
      </c>
      <c r="F112" s="104">
        <v>0.25</v>
      </c>
      <c r="G112" s="105">
        <f t="shared" si="18"/>
        <v>0</v>
      </c>
      <c r="H112" s="105">
        <f t="shared" si="19"/>
        <v>0</v>
      </c>
      <c r="I112" s="105">
        <f t="shared" si="20"/>
        <v>0</v>
      </c>
      <c r="J112" s="105">
        <f t="shared" si="21"/>
        <v>1625</v>
      </c>
      <c r="K112" s="105">
        <f t="shared" si="22"/>
        <v>2000</v>
      </c>
      <c r="L112" s="105">
        <f t="shared" si="23"/>
        <v>2500</v>
      </c>
      <c r="M112" s="97" t="s">
        <v>1431</v>
      </c>
      <c r="N112" s="98" t="s">
        <v>1306</v>
      </c>
      <c r="O112" s="98" t="s">
        <v>494</v>
      </c>
      <c r="P112" s="97" t="s">
        <v>1432</v>
      </c>
      <c r="Q112" s="106">
        <f t="shared" si="24"/>
        <v>1</v>
      </c>
      <c r="R112" s="106">
        <f t="shared" si="25"/>
        <v>0.99999999999999989</v>
      </c>
    </row>
    <row r="113" spans="1:18" ht="20" customHeight="1" x14ac:dyDescent="0.15">
      <c r="A113" s="97" t="s">
        <v>878</v>
      </c>
      <c r="B113" s="97" t="s">
        <v>37</v>
      </c>
      <c r="C113" s="97" t="s">
        <v>866</v>
      </c>
      <c r="D113" s="97" t="s">
        <v>1433</v>
      </c>
      <c r="E113" s="107" t="s">
        <v>1321</v>
      </c>
      <c r="F113" s="104">
        <v>0.2</v>
      </c>
      <c r="G113" s="105">
        <f t="shared" si="18"/>
        <v>0</v>
      </c>
      <c r="H113" s="105">
        <f t="shared" si="19"/>
        <v>0</v>
      </c>
      <c r="I113" s="105">
        <f t="shared" si="20"/>
        <v>0</v>
      </c>
      <c r="J113" s="105">
        <f t="shared" si="21"/>
        <v>1300</v>
      </c>
      <c r="K113" s="105">
        <f t="shared" si="22"/>
        <v>1600</v>
      </c>
      <c r="L113" s="105">
        <f t="shared" si="23"/>
        <v>2000</v>
      </c>
      <c r="M113" s="97" t="s">
        <v>1434</v>
      </c>
      <c r="N113" s="98" t="s">
        <v>1306</v>
      </c>
      <c r="O113" s="98" t="s">
        <v>494</v>
      </c>
      <c r="P113" s="97" t="s">
        <v>1420</v>
      </c>
      <c r="Q113" s="106">
        <f t="shared" si="24"/>
        <v>1</v>
      </c>
      <c r="R113" s="106">
        <f t="shared" si="25"/>
        <v>0.99999999999999989</v>
      </c>
    </row>
    <row r="114" spans="1:18" ht="20" customHeight="1" x14ac:dyDescent="0.15">
      <c r="A114" s="97" t="s">
        <v>878</v>
      </c>
      <c r="B114" s="97" t="s">
        <v>37</v>
      </c>
      <c r="C114" s="97" t="s">
        <v>866</v>
      </c>
      <c r="D114" s="97" t="s">
        <v>1435</v>
      </c>
      <c r="E114" s="107" t="s">
        <v>1321</v>
      </c>
      <c r="F114" s="104">
        <v>0.2</v>
      </c>
      <c r="G114" s="105">
        <f t="shared" si="18"/>
        <v>0</v>
      </c>
      <c r="H114" s="105">
        <f t="shared" si="19"/>
        <v>0</v>
      </c>
      <c r="I114" s="105">
        <f t="shared" si="20"/>
        <v>0</v>
      </c>
      <c r="J114" s="105">
        <f t="shared" si="21"/>
        <v>1300</v>
      </c>
      <c r="K114" s="105">
        <f t="shared" si="22"/>
        <v>1600</v>
      </c>
      <c r="L114" s="105">
        <f t="shared" si="23"/>
        <v>2000</v>
      </c>
      <c r="M114" s="97" t="s">
        <v>1436</v>
      </c>
      <c r="N114" s="98" t="s">
        <v>1306</v>
      </c>
      <c r="O114" s="98" t="s">
        <v>494</v>
      </c>
      <c r="P114" s="97" t="s">
        <v>1437</v>
      </c>
      <c r="Q114" s="106">
        <f t="shared" si="24"/>
        <v>1</v>
      </c>
      <c r="R114" s="106">
        <f t="shared" si="25"/>
        <v>0.99999999999999989</v>
      </c>
    </row>
    <row r="115" spans="1:18" ht="20" customHeight="1" x14ac:dyDescent="0.15">
      <c r="A115" s="97" t="s">
        <v>878</v>
      </c>
      <c r="B115" s="97" t="s">
        <v>37</v>
      </c>
      <c r="C115" s="97" t="s">
        <v>866</v>
      </c>
      <c r="D115" s="97" t="s">
        <v>1438</v>
      </c>
      <c r="E115" s="107" t="s">
        <v>1321</v>
      </c>
      <c r="F115" s="104">
        <v>0.1</v>
      </c>
      <c r="G115" s="105">
        <f t="shared" si="18"/>
        <v>0</v>
      </c>
      <c r="H115" s="105">
        <f t="shared" si="19"/>
        <v>0</v>
      </c>
      <c r="I115" s="105">
        <f t="shared" si="20"/>
        <v>0</v>
      </c>
      <c r="J115" s="105">
        <f t="shared" si="21"/>
        <v>650</v>
      </c>
      <c r="K115" s="105">
        <f t="shared" si="22"/>
        <v>800</v>
      </c>
      <c r="L115" s="105">
        <f t="shared" si="23"/>
        <v>1000</v>
      </c>
      <c r="M115" s="97" t="s">
        <v>1439</v>
      </c>
      <c r="N115" s="98" t="s">
        <v>1306</v>
      </c>
      <c r="O115" s="98" t="s">
        <v>494</v>
      </c>
      <c r="P115" s="97" t="s">
        <v>1440</v>
      </c>
      <c r="Q115" s="106">
        <f t="shared" si="24"/>
        <v>1</v>
      </c>
      <c r="R115" s="106">
        <f t="shared" si="25"/>
        <v>0.99999999999999989</v>
      </c>
    </row>
    <row r="116" spans="1:18" ht="20" customHeight="1" x14ac:dyDescent="0.15">
      <c r="A116" s="97" t="s">
        <v>880</v>
      </c>
      <c r="B116" s="97" t="s">
        <v>37</v>
      </c>
      <c r="C116" s="97" t="s">
        <v>869</v>
      </c>
      <c r="D116" s="97" t="s">
        <v>1416</v>
      </c>
      <c r="E116" s="103" t="s">
        <v>1304</v>
      </c>
      <c r="F116" s="104">
        <v>0.1</v>
      </c>
      <c r="G116" s="105">
        <f t="shared" si="18"/>
        <v>17000</v>
      </c>
      <c r="H116" s="105">
        <f t="shared" si="19"/>
        <v>21000</v>
      </c>
      <c r="I116" s="105">
        <f t="shared" si="20"/>
        <v>27000</v>
      </c>
      <c r="J116" s="105">
        <f t="shared" si="21"/>
        <v>0</v>
      </c>
      <c r="K116" s="105">
        <f t="shared" si="22"/>
        <v>0</v>
      </c>
      <c r="L116" s="105">
        <f t="shared" si="23"/>
        <v>0</v>
      </c>
      <c r="M116" s="97" t="s">
        <v>1417</v>
      </c>
      <c r="N116" s="98" t="s">
        <v>1306</v>
      </c>
      <c r="O116" s="98" t="s">
        <v>494</v>
      </c>
      <c r="P116" s="97" t="s">
        <v>1360</v>
      </c>
      <c r="Q116" s="106">
        <f t="shared" si="24"/>
        <v>1</v>
      </c>
      <c r="R116" s="106">
        <f t="shared" si="25"/>
        <v>0.99999999999999989</v>
      </c>
    </row>
    <row r="117" spans="1:18" ht="20" customHeight="1" x14ac:dyDescent="0.15">
      <c r="A117" s="97" t="s">
        <v>880</v>
      </c>
      <c r="B117" s="97" t="s">
        <v>37</v>
      </c>
      <c r="C117" s="97" t="s">
        <v>869</v>
      </c>
      <c r="D117" s="97" t="s">
        <v>1418</v>
      </c>
      <c r="E117" s="103" t="s">
        <v>1304</v>
      </c>
      <c r="F117" s="104">
        <v>0.2</v>
      </c>
      <c r="G117" s="105">
        <f t="shared" si="18"/>
        <v>34000</v>
      </c>
      <c r="H117" s="105">
        <f t="shared" si="19"/>
        <v>42000</v>
      </c>
      <c r="I117" s="105">
        <f t="shared" si="20"/>
        <v>54000</v>
      </c>
      <c r="J117" s="105">
        <f t="shared" si="21"/>
        <v>0</v>
      </c>
      <c r="K117" s="105">
        <f t="shared" si="22"/>
        <v>0</v>
      </c>
      <c r="L117" s="105">
        <f t="shared" si="23"/>
        <v>0</v>
      </c>
      <c r="M117" s="97" t="s">
        <v>1419</v>
      </c>
      <c r="N117" s="98" t="s">
        <v>1306</v>
      </c>
      <c r="O117" s="98" t="s">
        <v>494</v>
      </c>
      <c r="P117" s="97" t="s">
        <v>1420</v>
      </c>
      <c r="Q117" s="106">
        <f t="shared" si="24"/>
        <v>1</v>
      </c>
      <c r="R117" s="106">
        <f t="shared" si="25"/>
        <v>0.99999999999999989</v>
      </c>
    </row>
    <row r="118" spans="1:18" ht="20" customHeight="1" x14ac:dyDescent="0.15">
      <c r="A118" s="97" t="s">
        <v>880</v>
      </c>
      <c r="B118" s="97" t="s">
        <v>37</v>
      </c>
      <c r="C118" s="97" t="s">
        <v>869</v>
      </c>
      <c r="D118" s="97" t="s">
        <v>1421</v>
      </c>
      <c r="E118" s="103" t="s">
        <v>1304</v>
      </c>
      <c r="F118" s="104">
        <v>0.2</v>
      </c>
      <c r="G118" s="105">
        <f t="shared" si="18"/>
        <v>34000</v>
      </c>
      <c r="H118" s="105">
        <f t="shared" si="19"/>
        <v>42000</v>
      </c>
      <c r="I118" s="105">
        <f t="shared" si="20"/>
        <v>54000</v>
      </c>
      <c r="J118" s="105">
        <f t="shared" si="21"/>
        <v>0</v>
      </c>
      <c r="K118" s="105">
        <f t="shared" si="22"/>
        <v>0</v>
      </c>
      <c r="L118" s="105">
        <f t="shared" si="23"/>
        <v>0</v>
      </c>
      <c r="M118" s="97" t="s">
        <v>1422</v>
      </c>
      <c r="N118" s="98" t="s">
        <v>1306</v>
      </c>
      <c r="O118" s="98" t="s">
        <v>494</v>
      </c>
      <c r="P118" s="97" t="s">
        <v>1423</v>
      </c>
      <c r="Q118" s="106">
        <f t="shared" si="24"/>
        <v>1</v>
      </c>
      <c r="R118" s="106">
        <f t="shared" si="25"/>
        <v>0.99999999999999989</v>
      </c>
    </row>
    <row r="119" spans="1:18" ht="20" customHeight="1" x14ac:dyDescent="0.15">
      <c r="A119" s="97" t="s">
        <v>880</v>
      </c>
      <c r="B119" s="97" t="s">
        <v>37</v>
      </c>
      <c r="C119" s="97" t="s">
        <v>869</v>
      </c>
      <c r="D119" s="97" t="s">
        <v>1424</v>
      </c>
      <c r="E119" s="103" t="s">
        <v>1304</v>
      </c>
      <c r="F119" s="104">
        <v>0.35</v>
      </c>
      <c r="G119" s="105">
        <f t="shared" si="18"/>
        <v>59499.999999999993</v>
      </c>
      <c r="H119" s="105">
        <f t="shared" si="19"/>
        <v>73500</v>
      </c>
      <c r="I119" s="105">
        <f t="shared" si="20"/>
        <v>94500</v>
      </c>
      <c r="J119" s="105">
        <f t="shared" si="21"/>
        <v>0</v>
      </c>
      <c r="K119" s="105">
        <f t="shared" si="22"/>
        <v>0</v>
      </c>
      <c r="L119" s="105">
        <f t="shared" si="23"/>
        <v>0</v>
      </c>
      <c r="M119" s="97" t="s">
        <v>1425</v>
      </c>
      <c r="N119" s="98" t="s">
        <v>1306</v>
      </c>
      <c r="O119" s="98" t="s">
        <v>494</v>
      </c>
      <c r="P119" s="97" t="s">
        <v>1426</v>
      </c>
      <c r="Q119" s="106">
        <f t="shared" si="24"/>
        <v>1</v>
      </c>
      <c r="R119" s="106">
        <f t="shared" si="25"/>
        <v>0.99999999999999989</v>
      </c>
    </row>
    <row r="120" spans="1:18" ht="20" customHeight="1" x14ac:dyDescent="0.15">
      <c r="A120" s="97" t="s">
        <v>880</v>
      </c>
      <c r="B120" s="97" t="s">
        <v>37</v>
      </c>
      <c r="C120" s="97" t="s">
        <v>869</v>
      </c>
      <c r="D120" s="97" t="s">
        <v>1427</v>
      </c>
      <c r="E120" s="103" t="s">
        <v>1304</v>
      </c>
      <c r="F120" s="104">
        <v>0.15</v>
      </c>
      <c r="G120" s="105">
        <f t="shared" si="18"/>
        <v>25500</v>
      </c>
      <c r="H120" s="105">
        <f t="shared" si="19"/>
        <v>31500</v>
      </c>
      <c r="I120" s="105">
        <f t="shared" si="20"/>
        <v>40500</v>
      </c>
      <c r="J120" s="105">
        <f t="shared" si="21"/>
        <v>0</v>
      </c>
      <c r="K120" s="105">
        <f t="shared" si="22"/>
        <v>0</v>
      </c>
      <c r="L120" s="105">
        <f t="shared" si="23"/>
        <v>0</v>
      </c>
      <c r="M120" s="97" t="s">
        <v>1402</v>
      </c>
      <c r="N120" s="98" t="s">
        <v>1306</v>
      </c>
      <c r="O120" s="98" t="s">
        <v>494</v>
      </c>
      <c r="P120" s="97" t="s">
        <v>1374</v>
      </c>
      <c r="Q120" s="106">
        <f t="shared" si="24"/>
        <v>1</v>
      </c>
      <c r="R120" s="106">
        <f t="shared" si="25"/>
        <v>0.99999999999999989</v>
      </c>
    </row>
    <row r="121" spans="1:18" ht="20" customHeight="1" x14ac:dyDescent="0.15">
      <c r="A121" s="97" t="s">
        <v>880</v>
      </c>
      <c r="B121" s="97" t="s">
        <v>37</v>
      </c>
      <c r="C121" s="97" t="s">
        <v>869</v>
      </c>
      <c r="D121" s="97" t="s">
        <v>1428</v>
      </c>
      <c r="E121" s="107" t="s">
        <v>1321</v>
      </c>
      <c r="F121" s="104">
        <v>0.25</v>
      </c>
      <c r="G121" s="105">
        <f t="shared" si="18"/>
        <v>0</v>
      </c>
      <c r="H121" s="105">
        <f t="shared" si="19"/>
        <v>0</v>
      </c>
      <c r="I121" s="105">
        <f t="shared" si="20"/>
        <v>0</v>
      </c>
      <c r="J121" s="105">
        <f t="shared" si="21"/>
        <v>2375</v>
      </c>
      <c r="K121" s="105">
        <f t="shared" si="22"/>
        <v>3000</v>
      </c>
      <c r="L121" s="105">
        <f t="shared" si="23"/>
        <v>3750</v>
      </c>
      <c r="M121" s="97" t="s">
        <v>1429</v>
      </c>
      <c r="N121" s="98" t="s">
        <v>1306</v>
      </c>
      <c r="O121" s="98" t="s">
        <v>494</v>
      </c>
      <c r="P121" s="97" t="s">
        <v>1411</v>
      </c>
      <c r="Q121" s="106">
        <f t="shared" si="24"/>
        <v>1</v>
      </c>
      <c r="R121" s="106">
        <f t="shared" si="25"/>
        <v>0.99999999999999989</v>
      </c>
    </row>
    <row r="122" spans="1:18" ht="20" customHeight="1" x14ac:dyDescent="0.15">
      <c r="A122" s="97" t="s">
        <v>880</v>
      </c>
      <c r="B122" s="97" t="s">
        <v>37</v>
      </c>
      <c r="C122" s="97" t="s">
        <v>869</v>
      </c>
      <c r="D122" s="97" t="s">
        <v>1430</v>
      </c>
      <c r="E122" s="107" t="s">
        <v>1321</v>
      </c>
      <c r="F122" s="104">
        <v>0.25</v>
      </c>
      <c r="G122" s="105">
        <f t="shared" ref="G122:G153" si="26">IF($E122="CAPEX",$F122*INDEX($E$6:$E$20,MATCH($A122,$A$6:$A$20,0)),0)</f>
        <v>0</v>
      </c>
      <c r="H122" s="105">
        <f t="shared" ref="H122:H153" si="27">IF($E122="CAPEX",$F122*INDEX($F$6:$F$20,MATCH($A122,$A$6:$A$20,0)),0)</f>
        <v>0</v>
      </c>
      <c r="I122" s="105">
        <f t="shared" ref="I122:I153" si="28">IF($E122="CAPEX",$F122*INDEX($G$6:$G$20,MATCH($A122,$A$6:$A$20,0)),0)</f>
        <v>0</v>
      </c>
      <c r="J122" s="105">
        <f t="shared" ref="J122:J153" si="29">IF($E122="OPEX",$F122*INDEX($H$6:$H$20,MATCH($A122,$A$6:$A$20,0)),0)</f>
        <v>2375</v>
      </c>
      <c r="K122" s="105">
        <f t="shared" ref="K122:K153" si="30">IF($E122="OPEX",$F122*INDEX($I$6:$I$20,MATCH($A122,$A$6:$A$20,0)),0)</f>
        <v>3000</v>
      </c>
      <c r="L122" s="105">
        <f t="shared" ref="L122:L153" si="31">IF($E122="OPEX",$F122*INDEX($J$6:$J$20,MATCH($A122,$A$6:$A$20,0)),0)</f>
        <v>3750</v>
      </c>
      <c r="M122" s="97" t="s">
        <v>1431</v>
      </c>
      <c r="N122" s="98" t="s">
        <v>1306</v>
      </c>
      <c r="O122" s="98" t="s">
        <v>494</v>
      </c>
      <c r="P122" s="97" t="s">
        <v>1432</v>
      </c>
      <c r="Q122" s="106">
        <f t="shared" ref="Q122:Q153" si="32">SUMIFS($F:$F,$A:$A,$A122,$E:$E,"CAPEX")</f>
        <v>1</v>
      </c>
      <c r="R122" s="106">
        <f t="shared" ref="R122:R153" si="33">SUMIFS($F:$F,$A:$A,$A122,$E:$E,"OPEX")</f>
        <v>0.99999999999999989</v>
      </c>
    </row>
    <row r="123" spans="1:18" ht="20" customHeight="1" x14ac:dyDescent="0.15">
      <c r="A123" s="97" t="s">
        <v>880</v>
      </c>
      <c r="B123" s="97" t="s">
        <v>37</v>
      </c>
      <c r="C123" s="97" t="s">
        <v>869</v>
      </c>
      <c r="D123" s="97" t="s">
        <v>1433</v>
      </c>
      <c r="E123" s="107" t="s">
        <v>1321</v>
      </c>
      <c r="F123" s="104">
        <v>0.2</v>
      </c>
      <c r="G123" s="105">
        <f t="shared" si="26"/>
        <v>0</v>
      </c>
      <c r="H123" s="105">
        <f t="shared" si="27"/>
        <v>0</v>
      </c>
      <c r="I123" s="105">
        <f t="shared" si="28"/>
        <v>0</v>
      </c>
      <c r="J123" s="105">
        <f t="shared" si="29"/>
        <v>1900</v>
      </c>
      <c r="K123" s="105">
        <f t="shared" si="30"/>
        <v>2400</v>
      </c>
      <c r="L123" s="105">
        <f t="shared" si="31"/>
        <v>3000</v>
      </c>
      <c r="M123" s="97" t="s">
        <v>1434</v>
      </c>
      <c r="N123" s="98" t="s">
        <v>1306</v>
      </c>
      <c r="O123" s="98" t="s">
        <v>494</v>
      </c>
      <c r="P123" s="97" t="s">
        <v>1420</v>
      </c>
      <c r="Q123" s="106">
        <f t="shared" si="32"/>
        <v>1</v>
      </c>
      <c r="R123" s="106">
        <f t="shared" si="33"/>
        <v>0.99999999999999989</v>
      </c>
    </row>
    <row r="124" spans="1:18" ht="20" customHeight="1" x14ac:dyDescent="0.15">
      <c r="A124" s="97" t="s">
        <v>880</v>
      </c>
      <c r="B124" s="97" t="s">
        <v>37</v>
      </c>
      <c r="C124" s="97" t="s">
        <v>869</v>
      </c>
      <c r="D124" s="97" t="s">
        <v>1435</v>
      </c>
      <c r="E124" s="107" t="s">
        <v>1321</v>
      </c>
      <c r="F124" s="104">
        <v>0.2</v>
      </c>
      <c r="G124" s="105">
        <f t="shared" si="26"/>
        <v>0</v>
      </c>
      <c r="H124" s="105">
        <f t="shared" si="27"/>
        <v>0</v>
      </c>
      <c r="I124" s="105">
        <f t="shared" si="28"/>
        <v>0</v>
      </c>
      <c r="J124" s="105">
        <f t="shared" si="29"/>
        <v>1900</v>
      </c>
      <c r="K124" s="105">
        <f t="shared" si="30"/>
        <v>2400</v>
      </c>
      <c r="L124" s="105">
        <f t="shared" si="31"/>
        <v>3000</v>
      </c>
      <c r="M124" s="97" t="s">
        <v>1436</v>
      </c>
      <c r="N124" s="98" t="s">
        <v>1306</v>
      </c>
      <c r="O124" s="98" t="s">
        <v>494</v>
      </c>
      <c r="P124" s="97" t="s">
        <v>1437</v>
      </c>
      <c r="Q124" s="106">
        <f t="shared" si="32"/>
        <v>1</v>
      </c>
      <c r="R124" s="106">
        <f t="shared" si="33"/>
        <v>0.99999999999999989</v>
      </c>
    </row>
    <row r="125" spans="1:18" ht="20" customHeight="1" x14ac:dyDescent="0.15">
      <c r="A125" s="97" t="s">
        <v>880</v>
      </c>
      <c r="B125" s="97" t="s">
        <v>37</v>
      </c>
      <c r="C125" s="97" t="s">
        <v>869</v>
      </c>
      <c r="D125" s="97" t="s">
        <v>1438</v>
      </c>
      <c r="E125" s="107" t="s">
        <v>1321</v>
      </c>
      <c r="F125" s="104">
        <v>0.1</v>
      </c>
      <c r="G125" s="105">
        <f t="shared" si="26"/>
        <v>0</v>
      </c>
      <c r="H125" s="105">
        <f t="shared" si="27"/>
        <v>0</v>
      </c>
      <c r="I125" s="105">
        <f t="shared" si="28"/>
        <v>0</v>
      </c>
      <c r="J125" s="105">
        <f t="shared" si="29"/>
        <v>950</v>
      </c>
      <c r="K125" s="105">
        <f t="shared" si="30"/>
        <v>1200</v>
      </c>
      <c r="L125" s="105">
        <f t="shared" si="31"/>
        <v>1500</v>
      </c>
      <c r="M125" s="97" t="s">
        <v>1439</v>
      </c>
      <c r="N125" s="98" t="s">
        <v>1306</v>
      </c>
      <c r="O125" s="98" t="s">
        <v>494</v>
      </c>
      <c r="P125" s="97" t="s">
        <v>1440</v>
      </c>
      <c r="Q125" s="106">
        <f t="shared" si="32"/>
        <v>1</v>
      </c>
      <c r="R125" s="106">
        <f t="shared" si="33"/>
        <v>0.99999999999999989</v>
      </c>
    </row>
    <row r="126" spans="1:18" ht="20" customHeight="1" x14ac:dyDescent="0.15">
      <c r="A126" s="97" t="s">
        <v>882</v>
      </c>
      <c r="B126" s="97" t="s">
        <v>37</v>
      </c>
      <c r="C126" s="97" t="s">
        <v>872</v>
      </c>
      <c r="D126" s="97" t="s">
        <v>1416</v>
      </c>
      <c r="E126" s="103" t="s">
        <v>1304</v>
      </c>
      <c r="F126" s="104">
        <v>0.1</v>
      </c>
      <c r="G126" s="105">
        <f t="shared" si="26"/>
        <v>24000</v>
      </c>
      <c r="H126" s="105">
        <f t="shared" si="27"/>
        <v>30000</v>
      </c>
      <c r="I126" s="105">
        <f t="shared" si="28"/>
        <v>38000</v>
      </c>
      <c r="J126" s="105">
        <f t="shared" si="29"/>
        <v>0</v>
      </c>
      <c r="K126" s="105">
        <f t="shared" si="30"/>
        <v>0</v>
      </c>
      <c r="L126" s="105">
        <f t="shared" si="31"/>
        <v>0</v>
      </c>
      <c r="M126" s="97" t="s">
        <v>1417</v>
      </c>
      <c r="N126" s="98" t="s">
        <v>1306</v>
      </c>
      <c r="O126" s="98" t="s">
        <v>494</v>
      </c>
      <c r="P126" s="97" t="s">
        <v>1360</v>
      </c>
      <c r="Q126" s="106">
        <f t="shared" si="32"/>
        <v>1</v>
      </c>
      <c r="R126" s="106">
        <f t="shared" si="33"/>
        <v>0.99999999999999989</v>
      </c>
    </row>
    <row r="127" spans="1:18" ht="20" customHeight="1" x14ac:dyDescent="0.15">
      <c r="A127" s="97" t="s">
        <v>882</v>
      </c>
      <c r="B127" s="97" t="s">
        <v>37</v>
      </c>
      <c r="C127" s="97" t="s">
        <v>872</v>
      </c>
      <c r="D127" s="97" t="s">
        <v>1418</v>
      </c>
      <c r="E127" s="103" t="s">
        <v>1304</v>
      </c>
      <c r="F127" s="104">
        <v>0.2</v>
      </c>
      <c r="G127" s="105">
        <f t="shared" si="26"/>
        <v>48000</v>
      </c>
      <c r="H127" s="105">
        <f t="shared" si="27"/>
        <v>60000</v>
      </c>
      <c r="I127" s="105">
        <f t="shared" si="28"/>
        <v>76000</v>
      </c>
      <c r="J127" s="105">
        <f t="shared" si="29"/>
        <v>0</v>
      </c>
      <c r="K127" s="105">
        <f t="shared" si="30"/>
        <v>0</v>
      </c>
      <c r="L127" s="105">
        <f t="shared" si="31"/>
        <v>0</v>
      </c>
      <c r="M127" s="97" t="s">
        <v>1419</v>
      </c>
      <c r="N127" s="98" t="s">
        <v>1306</v>
      </c>
      <c r="O127" s="98" t="s">
        <v>494</v>
      </c>
      <c r="P127" s="97" t="s">
        <v>1420</v>
      </c>
      <c r="Q127" s="106">
        <f t="shared" si="32"/>
        <v>1</v>
      </c>
      <c r="R127" s="106">
        <f t="shared" si="33"/>
        <v>0.99999999999999989</v>
      </c>
    </row>
    <row r="128" spans="1:18" ht="20" customHeight="1" x14ac:dyDescent="0.15">
      <c r="A128" s="97" t="s">
        <v>882</v>
      </c>
      <c r="B128" s="97" t="s">
        <v>37</v>
      </c>
      <c r="C128" s="97" t="s">
        <v>872</v>
      </c>
      <c r="D128" s="97" t="s">
        <v>1421</v>
      </c>
      <c r="E128" s="103" t="s">
        <v>1304</v>
      </c>
      <c r="F128" s="104">
        <v>0.2</v>
      </c>
      <c r="G128" s="105">
        <f t="shared" si="26"/>
        <v>48000</v>
      </c>
      <c r="H128" s="105">
        <f t="shared" si="27"/>
        <v>60000</v>
      </c>
      <c r="I128" s="105">
        <f t="shared" si="28"/>
        <v>76000</v>
      </c>
      <c r="J128" s="105">
        <f t="shared" si="29"/>
        <v>0</v>
      </c>
      <c r="K128" s="105">
        <f t="shared" si="30"/>
        <v>0</v>
      </c>
      <c r="L128" s="105">
        <f t="shared" si="31"/>
        <v>0</v>
      </c>
      <c r="M128" s="97" t="s">
        <v>1422</v>
      </c>
      <c r="N128" s="98" t="s">
        <v>1306</v>
      </c>
      <c r="O128" s="98" t="s">
        <v>494</v>
      </c>
      <c r="P128" s="97" t="s">
        <v>1423</v>
      </c>
      <c r="Q128" s="106">
        <f t="shared" si="32"/>
        <v>1</v>
      </c>
      <c r="R128" s="106">
        <f t="shared" si="33"/>
        <v>0.99999999999999989</v>
      </c>
    </row>
    <row r="129" spans="1:18" ht="20" customHeight="1" x14ac:dyDescent="0.15">
      <c r="A129" s="97" t="s">
        <v>882</v>
      </c>
      <c r="B129" s="97" t="s">
        <v>37</v>
      </c>
      <c r="C129" s="97" t="s">
        <v>872</v>
      </c>
      <c r="D129" s="97" t="s">
        <v>1424</v>
      </c>
      <c r="E129" s="103" t="s">
        <v>1304</v>
      </c>
      <c r="F129" s="104">
        <v>0.35</v>
      </c>
      <c r="G129" s="105">
        <f t="shared" si="26"/>
        <v>84000</v>
      </c>
      <c r="H129" s="105">
        <f t="shared" si="27"/>
        <v>105000</v>
      </c>
      <c r="I129" s="105">
        <f t="shared" si="28"/>
        <v>133000</v>
      </c>
      <c r="J129" s="105">
        <f t="shared" si="29"/>
        <v>0</v>
      </c>
      <c r="K129" s="105">
        <f t="shared" si="30"/>
        <v>0</v>
      </c>
      <c r="L129" s="105">
        <f t="shared" si="31"/>
        <v>0</v>
      </c>
      <c r="M129" s="97" t="s">
        <v>1425</v>
      </c>
      <c r="N129" s="98" t="s">
        <v>1306</v>
      </c>
      <c r="O129" s="98" t="s">
        <v>494</v>
      </c>
      <c r="P129" s="97" t="s">
        <v>1426</v>
      </c>
      <c r="Q129" s="106">
        <f t="shared" si="32"/>
        <v>1</v>
      </c>
      <c r="R129" s="106">
        <f t="shared" si="33"/>
        <v>0.99999999999999989</v>
      </c>
    </row>
    <row r="130" spans="1:18" ht="20" customHeight="1" x14ac:dyDescent="0.15">
      <c r="A130" s="97" t="s">
        <v>882</v>
      </c>
      <c r="B130" s="97" t="s">
        <v>37</v>
      </c>
      <c r="C130" s="97" t="s">
        <v>872</v>
      </c>
      <c r="D130" s="97" t="s">
        <v>1427</v>
      </c>
      <c r="E130" s="103" t="s">
        <v>1304</v>
      </c>
      <c r="F130" s="104">
        <v>0.15</v>
      </c>
      <c r="G130" s="105">
        <f t="shared" si="26"/>
        <v>36000</v>
      </c>
      <c r="H130" s="105">
        <f t="shared" si="27"/>
        <v>45000</v>
      </c>
      <c r="I130" s="105">
        <f t="shared" si="28"/>
        <v>57000</v>
      </c>
      <c r="J130" s="105">
        <f t="shared" si="29"/>
        <v>0</v>
      </c>
      <c r="K130" s="105">
        <f t="shared" si="30"/>
        <v>0</v>
      </c>
      <c r="L130" s="105">
        <f t="shared" si="31"/>
        <v>0</v>
      </c>
      <c r="M130" s="97" t="s">
        <v>1402</v>
      </c>
      <c r="N130" s="98" t="s">
        <v>1306</v>
      </c>
      <c r="O130" s="98" t="s">
        <v>494</v>
      </c>
      <c r="P130" s="97" t="s">
        <v>1374</v>
      </c>
      <c r="Q130" s="106">
        <f t="shared" si="32"/>
        <v>1</v>
      </c>
      <c r="R130" s="106">
        <f t="shared" si="33"/>
        <v>0.99999999999999989</v>
      </c>
    </row>
    <row r="131" spans="1:18" ht="20" customHeight="1" x14ac:dyDescent="0.15">
      <c r="A131" s="97" t="s">
        <v>882</v>
      </c>
      <c r="B131" s="97" t="s">
        <v>37</v>
      </c>
      <c r="C131" s="97" t="s">
        <v>872</v>
      </c>
      <c r="D131" s="97" t="s">
        <v>1428</v>
      </c>
      <c r="E131" s="107" t="s">
        <v>1321</v>
      </c>
      <c r="F131" s="104">
        <v>0.25</v>
      </c>
      <c r="G131" s="105">
        <f t="shared" si="26"/>
        <v>0</v>
      </c>
      <c r="H131" s="105">
        <f t="shared" si="27"/>
        <v>0</v>
      </c>
      <c r="I131" s="105">
        <f t="shared" si="28"/>
        <v>0</v>
      </c>
      <c r="J131" s="105">
        <f t="shared" si="29"/>
        <v>3250</v>
      </c>
      <c r="K131" s="105">
        <f t="shared" si="30"/>
        <v>4000</v>
      </c>
      <c r="L131" s="105">
        <f t="shared" si="31"/>
        <v>5250</v>
      </c>
      <c r="M131" s="97" t="s">
        <v>1429</v>
      </c>
      <c r="N131" s="98" t="s">
        <v>1306</v>
      </c>
      <c r="O131" s="98" t="s">
        <v>494</v>
      </c>
      <c r="P131" s="97" t="s">
        <v>1411</v>
      </c>
      <c r="Q131" s="106">
        <f t="shared" si="32"/>
        <v>1</v>
      </c>
      <c r="R131" s="106">
        <f t="shared" si="33"/>
        <v>0.99999999999999989</v>
      </c>
    </row>
    <row r="132" spans="1:18" ht="20" customHeight="1" x14ac:dyDescent="0.15">
      <c r="A132" s="97" t="s">
        <v>882</v>
      </c>
      <c r="B132" s="97" t="s">
        <v>37</v>
      </c>
      <c r="C132" s="97" t="s">
        <v>872</v>
      </c>
      <c r="D132" s="97" t="s">
        <v>1430</v>
      </c>
      <c r="E132" s="107" t="s">
        <v>1321</v>
      </c>
      <c r="F132" s="104">
        <v>0.25</v>
      </c>
      <c r="G132" s="105">
        <f t="shared" si="26"/>
        <v>0</v>
      </c>
      <c r="H132" s="105">
        <f t="shared" si="27"/>
        <v>0</v>
      </c>
      <c r="I132" s="105">
        <f t="shared" si="28"/>
        <v>0</v>
      </c>
      <c r="J132" s="105">
        <f t="shared" si="29"/>
        <v>3250</v>
      </c>
      <c r="K132" s="105">
        <f t="shared" si="30"/>
        <v>4000</v>
      </c>
      <c r="L132" s="105">
        <f t="shared" si="31"/>
        <v>5250</v>
      </c>
      <c r="M132" s="97" t="s">
        <v>1431</v>
      </c>
      <c r="N132" s="98" t="s">
        <v>1306</v>
      </c>
      <c r="O132" s="98" t="s">
        <v>494</v>
      </c>
      <c r="P132" s="97" t="s">
        <v>1432</v>
      </c>
      <c r="Q132" s="106">
        <f t="shared" si="32"/>
        <v>1</v>
      </c>
      <c r="R132" s="106">
        <f t="shared" si="33"/>
        <v>0.99999999999999989</v>
      </c>
    </row>
    <row r="133" spans="1:18" ht="20" customHeight="1" x14ac:dyDescent="0.15">
      <c r="A133" s="97" t="s">
        <v>882</v>
      </c>
      <c r="B133" s="97" t="s">
        <v>37</v>
      </c>
      <c r="C133" s="97" t="s">
        <v>872</v>
      </c>
      <c r="D133" s="97" t="s">
        <v>1433</v>
      </c>
      <c r="E133" s="107" t="s">
        <v>1321</v>
      </c>
      <c r="F133" s="104">
        <v>0.2</v>
      </c>
      <c r="G133" s="105">
        <f t="shared" si="26"/>
        <v>0</v>
      </c>
      <c r="H133" s="105">
        <f t="shared" si="27"/>
        <v>0</v>
      </c>
      <c r="I133" s="105">
        <f t="shared" si="28"/>
        <v>0</v>
      </c>
      <c r="J133" s="105">
        <f t="shared" si="29"/>
        <v>2600</v>
      </c>
      <c r="K133" s="105">
        <f t="shared" si="30"/>
        <v>3200</v>
      </c>
      <c r="L133" s="105">
        <f t="shared" si="31"/>
        <v>4200</v>
      </c>
      <c r="M133" s="97" t="s">
        <v>1434</v>
      </c>
      <c r="N133" s="98" t="s">
        <v>1306</v>
      </c>
      <c r="O133" s="98" t="s">
        <v>494</v>
      </c>
      <c r="P133" s="97" t="s">
        <v>1420</v>
      </c>
      <c r="Q133" s="106">
        <f t="shared" si="32"/>
        <v>1</v>
      </c>
      <c r="R133" s="106">
        <f t="shared" si="33"/>
        <v>0.99999999999999989</v>
      </c>
    </row>
    <row r="134" spans="1:18" ht="20" customHeight="1" x14ac:dyDescent="0.15">
      <c r="A134" s="97" t="s">
        <v>882</v>
      </c>
      <c r="B134" s="97" t="s">
        <v>37</v>
      </c>
      <c r="C134" s="97" t="s">
        <v>872</v>
      </c>
      <c r="D134" s="97" t="s">
        <v>1435</v>
      </c>
      <c r="E134" s="107" t="s">
        <v>1321</v>
      </c>
      <c r="F134" s="104">
        <v>0.2</v>
      </c>
      <c r="G134" s="105">
        <f t="shared" si="26"/>
        <v>0</v>
      </c>
      <c r="H134" s="105">
        <f t="shared" si="27"/>
        <v>0</v>
      </c>
      <c r="I134" s="105">
        <f t="shared" si="28"/>
        <v>0</v>
      </c>
      <c r="J134" s="105">
        <f t="shared" si="29"/>
        <v>2600</v>
      </c>
      <c r="K134" s="105">
        <f t="shared" si="30"/>
        <v>3200</v>
      </c>
      <c r="L134" s="105">
        <f t="shared" si="31"/>
        <v>4200</v>
      </c>
      <c r="M134" s="97" t="s">
        <v>1436</v>
      </c>
      <c r="N134" s="98" t="s">
        <v>1306</v>
      </c>
      <c r="O134" s="98" t="s">
        <v>494</v>
      </c>
      <c r="P134" s="97" t="s">
        <v>1437</v>
      </c>
      <c r="Q134" s="106">
        <f t="shared" si="32"/>
        <v>1</v>
      </c>
      <c r="R134" s="106">
        <f t="shared" si="33"/>
        <v>0.99999999999999989</v>
      </c>
    </row>
    <row r="135" spans="1:18" ht="20" customHeight="1" x14ac:dyDescent="0.15">
      <c r="A135" s="97" t="s">
        <v>882</v>
      </c>
      <c r="B135" s="97" t="s">
        <v>37</v>
      </c>
      <c r="C135" s="97" t="s">
        <v>872</v>
      </c>
      <c r="D135" s="97" t="s">
        <v>1438</v>
      </c>
      <c r="E135" s="107" t="s">
        <v>1321</v>
      </c>
      <c r="F135" s="104">
        <v>0.1</v>
      </c>
      <c r="G135" s="105">
        <f t="shared" si="26"/>
        <v>0</v>
      </c>
      <c r="H135" s="105">
        <f t="shared" si="27"/>
        <v>0</v>
      </c>
      <c r="I135" s="105">
        <f t="shared" si="28"/>
        <v>0</v>
      </c>
      <c r="J135" s="105">
        <f t="shared" si="29"/>
        <v>1300</v>
      </c>
      <c r="K135" s="105">
        <f t="shared" si="30"/>
        <v>1600</v>
      </c>
      <c r="L135" s="105">
        <f t="shared" si="31"/>
        <v>2100</v>
      </c>
      <c r="M135" s="97" t="s">
        <v>1439</v>
      </c>
      <c r="N135" s="98" t="s">
        <v>1306</v>
      </c>
      <c r="O135" s="98" t="s">
        <v>494</v>
      </c>
      <c r="P135" s="97" t="s">
        <v>1440</v>
      </c>
      <c r="Q135" s="106">
        <f t="shared" si="32"/>
        <v>1</v>
      </c>
      <c r="R135" s="106">
        <f t="shared" si="33"/>
        <v>0.99999999999999989</v>
      </c>
    </row>
    <row r="136" spans="1:18" ht="20" customHeight="1" x14ac:dyDescent="0.15">
      <c r="A136" s="97" t="s">
        <v>884</v>
      </c>
      <c r="B136" s="97" t="s">
        <v>40</v>
      </c>
      <c r="C136" s="97" t="s">
        <v>861</v>
      </c>
      <c r="D136" s="97" t="s">
        <v>1441</v>
      </c>
      <c r="E136" s="103" t="s">
        <v>1304</v>
      </c>
      <c r="F136" s="104">
        <v>0.2</v>
      </c>
      <c r="G136" s="105">
        <f t="shared" si="26"/>
        <v>29000</v>
      </c>
      <c r="H136" s="105">
        <f t="shared" si="27"/>
        <v>36000</v>
      </c>
      <c r="I136" s="105">
        <f t="shared" si="28"/>
        <v>46000</v>
      </c>
      <c r="J136" s="105">
        <f t="shared" si="29"/>
        <v>0</v>
      </c>
      <c r="K136" s="105">
        <f t="shared" si="30"/>
        <v>0</v>
      </c>
      <c r="L136" s="105">
        <f t="shared" si="31"/>
        <v>0</v>
      </c>
      <c r="M136" s="97" t="s">
        <v>1442</v>
      </c>
      <c r="N136" s="98" t="s">
        <v>1306</v>
      </c>
      <c r="O136" s="98" t="s">
        <v>494</v>
      </c>
      <c r="P136" s="97" t="s">
        <v>1443</v>
      </c>
      <c r="Q136" s="106">
        <f t="shared" si="32"/>
        <v>1</v>
      </c>
      <c r="R136" s="106">
        <f t="shared" si="33"/>
        <v>1.0000000000000002</v>
      </c>
    </row>
    <row r="137" spans="1:18" ht="20" customHeight="1" x14ac:dyDescent="0.15">
      <c r="A137" s="97" t="s">
        <v>884</v>
      </c>
      <c r="B137" s="97" t="s">
        <v>40</v>
      </c>
      <c r="C137" s="97" t="s">
        <v>861</v>
      </c>
      <c r="D137" s="97" t="s">
        <v>1444</v>
      </c>
      <c r="E137" s="103" t="s">
        <v>1304</v>
      </c>
      <c r="F137" s="104">
        <v>0.2</v>
      </c>
      <c r="G137" s="105">
        <f t="shared" si="26"/>
        <v>29000</v>
      </c>
      <c r="H137" s="105">
        <f t="shared" si="27"/>
        <v>36000</v>
      </c>
      <c r="I137" s="105">
        <f t="shared" si="28"/>
        <v>46000</v>
      </c>
      <c r="J137" s="105">
        <f t="shared" si="29"/>
        <v>0</v>
      </c>
      <c r="K137" s="105">
        <f t="shared" si="30"/>
        <v>0</v>
      </c>
      <c r="L137" s="105">
        <f t="shared" si="31"/>
        <v>0</v>
      </c>
      <c r="M137" s="97" t="s">
        <v>1445</v>
      </c>
      <c r="N137" s="98" t="s">
        <v>1306</v>
      </c>
      <c r="O137" s="98" t="s">
        <v>494</v>
      </c>
      <c r="P137" s="97" t="s">
        <v>1446</v>
      </c>
      <c r="Q137" s="106">
        <f t="shared" si="32"/>
        <v>1</v>
      </c>
      <c r="R137" s="106">
        <f t="shared" si="33"/>
        <v>1.0000000000000002</v>
      </c>
    </row>
    <row r="138" spans="1:18" ht="20" customHeight="1" x14ac:dyDescent="0.15">
      <c r="A138" s="97" t="s">
        <v>884</v>
      </c>
      <c r="B138" s="97" t="s">
        <v>40</v>
      </c>
      <c r="C138" s="97" t="s">
        <v>861</v>
      </c>
      <c r="D138" s="97" t="s">
        <v>1447</v>
      </c>
      <c r="E138" s="103" t="s">
        <v>1304</v>
      </c>
      <c r="F138" s="104">
        <v>0.35</v>
      </c>
      <c r="G138" s="105">
        <f t="shared" si="26"/>
        <v>50750</v>
      </c>
      <c r="H138" s="105">
        <f t="shared" si="27"/>
        <v>62999.999999999993</v>
      </c>
      <c r="I138" s="105">
        <f t="shared" si="28"/>
        <v>80500</v>
      </c>
      <c r="J138" s="105">
        <f t="shared" si="29"/>
        <v>0</v>
      </c>
      <c r="K138" s="105">
        <f t="shared" si="30"/>
        <v>0</v>
      </c>
      <c r="L138" s="105">
        <f t="shared" si="31"/>
        <v>0</v>
      </c>
      <c r="M138" s="97" t="s">
        <v>1448</v>
      </c>
      <c r="N138" s="98" t="s">
        <v>1306</v>
      </c>
      <c r="O138" s="98" t="s">
        <v>494</v>
      </c>
      <c r="P138" s="97" t="s">
        <v>1426</v>
      </c>
      <c r="Q138" s="106">
        <f t="shared" si="32"/>
        <v>1</v>
      </c>
      <c r="R138" s="106">
        <f t="shared" si="33"/>
        <v>1.0000000000000002</v>
      </c>
    </row>
    <row r="139" spans="1:18" ht="20" customHeight="1" x14ac:dyDescent="0.15">
      <c r="A139" s="97" t="s">
        <v>884</v>
      </c>
      <c r="B139" s="97" t="s">
        <v>40</v>
      </c>
      <c r="C139" s="97" t="s">
        <v>861</v>
      </c>
      <c r="D139" s="97" t="s">
        <v>1449</v>
      </c>
      <c r="E139" s="103" t="s">
        <v>1304</v>
      </c>
      <c r="F139" s="104">
        <v>0.1</v>
      </c>
      <c r="G139" s="105">
        <f t="shared" si="26"/>
        <v>14500</v>
      </c>
      <c r="H139" s="105">
        <f t="shared" si="27"/>
        <v>18000</v>
      </c>
      <c r="I139" s="105">
        <f t="shared" si="28"/>
        <v>23000</v>
      </c>
      <c r="J139" s="105">
        <f t="shared" si="29"/>
        <v>0</v>
      </c>
      <c r="K139" s="105">
        <f t="shared" si="30"/>
        <v>0</v>
      </c>
      <c r="L139" s="105">
        <f t="shared" si="31"/>
        <v>0</v>
      </c>
      <c r="M139" s="97" t="s">
        <v>1450</v>
      </c>
      <c r="N139" s="98" t="s">
        <v>1306</v>
      </c>
      <c r="O139" s="98" t="s">
        <v>494</v>
      </c>
      <c r="P139" s="97" t="s">
        <v>1451</v>
      </c>
      <c r="Q139" s="106">
        <f t="shared" si="32"/>
        <v>1</v>
      </c>
      <c r="R139" s="106">
        <f t="shared" si="33"/>
        <v>1.0000000000000002</v>
      </c>
    </row>
    <row r="140" spans="1:18" ht="20" customHeight="1" x14ac:dyDescent="0.15">
      <c r="A140" s="97" t="s">
        <v>884</v>
      </c>
      <c r="B140" s="97" t="s">
        <v>40</v>
      </c>
      <c r="C140" s="97" t="s">
        <v>861</v>
      </c>
      <c r="D140" s="97" t="s">
        <v>1452</v>
      </c>
      <c r="E140" s="103" t="s">
        <v>1304</v>
      </c>
      <c r="F140" s="104">
        <v>0.15</v>
      </c>
      <c r="G140" s="105">
        <f t="shared" si="26"/>
        <v>21750</v>
      </c>
      <c r="H140" s="105">
        <f t="shared" si="27"/>
        <v>27000</v>
      </c>
      <c r="I140" s="105">
        <f t="shared" si="28"/>
        <v>34500</v>
      </c>
      <c r="J140" s="105">
        <f t="shared" si="29"/>
        <v>0</v>
      </c>
      <c r="K140" s="105">
        <f t="shared" si="30"/>
        <v>0</v>
      </c>
      <c r="L140" s="105">
        <f t="shared" si="31"/>
        <v>0</v>
      </c>
      <c r="M140" s="97" t="s">
        <v>1402</v>
      </c>
      <c r="N140" s="98" t="s">
        <v>1306</v>
      </c>
      <c r="O140" s="98" t="s">
        <v>494</v>
      </c>
      <c r="P140" s="97" t="s">
        <v>1374</v>
      </c>
      <c r="Q140" s="106">
        <f t="shared" si="32"/>
        <v>1</v>
      </c>
      <c r="R140" s="106">
        <f t="shared" si="33"/>
        <v>1.0000000000000002</v>
      </c>
    </row>
    <row r="141" spans="1:18" ht="20" customHeight="1" x14ac:dyDescent="0.15">
      <c r="A141" s="97" t="s">
        <v>884</v>
      </c>
      <c r="B141" s="97" t="s">
        <v>40</v>
      </c>
      <c r="C141" s="97" t="s">
        <v>861</v>
      </c>
      <c r="D141" s="97" t="s">
        <v>1453</v>
      </c>
      <c r="E141" s="107" t="s">
        <v>1321</v>
      </c>
      <c r="F141" s="104">
        <v>0.3</v>
      </c>
      <c r="G141" s="105">
        <f t="shared" si="26"/>
        <v>0</v>
      </c>
      <c r="H141" s="105">
        <f t="shared" si="27"/>
        <v>0</v>
      </c>
      <c r="I141" s="105">
        <f t="shared" si="28"/>
        <v>0</v>
      </c>
      <c r="J141" s="105">
        <f t="shared" si="29"/>
        <v>3600</v>
      </c>
      <c r="K141" s="105">
        <f t="shared" si="30"/>
        <v>4500</v>
      </c>
      <c r="L141" s="105">
        <f t="shared" si="31"/>
        <v>5700</v>
      </c>
      <c r="M141" s="97" t="s">
        <v>1454</v>
      </c>
      <c r="N141" s="98" t="s">
        <v>1306</v>
      </c>
      <c r="O141" s="98" t="s">
        <v>494</v>
      </c>
      <c r="P141" s="97" t="s">
        <v>1455</v>
      </c>
      <c r="Q141" s="106">
        <f t="shared" si="32"/>
        <v>1</v>
      </c>
      <c r="R141" s="106">
        <f t="shared" si="33"/>
        <v>1.0000000000000002</v>
      </c>
    </row>
    <row r="142" spans="1:18" ht="20" customHeight="1" x14ac:dyDescent="0.15">
      <c r="A142" s="97" t="s">
        <v>884</v>
      </c>
      <c r="B142" s="97" t="s">
        <v>40</v>
      </c>
      <c r="C142" s="97" t="s">
        <v>861</v>
      </c>
      <c r="D142" s="97" t="s">
        <v>1456</v>
      </c>
      <c r="E142" s="107" t="s">
        <v>1321</v>
      </c>
      <c r="F142" s="104">
        <v>0.25</v>
      </c>
      <c r="G142" s="105">
        <f t="shared" si="26"/>
        <v>0</v>
      </c>
      <c r="H142" s="105">
        <f t="shared" si="27"/>
        <v>0</v>
      </c>
      <c r="I142" s="105">
        <f t="shared" si="28"/>
        <v>0</v>
      </c>
      <c r="J142" s="105">
        <f t="shared" si="29"/>
        <v>3000</v>
      </c>
      <c r="K142" s="105">
        <f t="shared" si="30"/>
        <v>3750</v>
      </c>
      <c r="L142" s="105">
        <f t="shared" si="31"/>
        <v>4750</v>
      </c>
      <c r="M142" s="97" t="s">
        <v>1457</v>
      </c>
      <c r="N142" s="98" t="s">
        <v>1306</v>
      </c>
      <c r="O142" s="98" t="s">
        <v>494</v>
      </c>
      <c r="P142" s="97" t="s">
        <v>1432</v>
      </c>
      <c r="Q142" s="106">
        <f t="shared" si="32"/>
        <v>1</v>
      </c>
      <c r="R142" s="106">
        <f t="shared" si="33"/>
        <v>1.0000000000000002</v>
      </c>
    </row>
    <row r="143" spans="1:18" ht="20" customHeight="1" x14ac:dyDescent="0.15">
      <c r="A143" s="97" t="s">
        <v>884</v>
      </c>
      <c r="B143" s="97" t="s">
        <v>40</v>
      </c>
      <c r="C143" s="97" t="s">
        <v>861</v>
      </c>
      <c r="D143" s="97" t="s">
        <v>1458</v>
      </c>
      <c r="E143" s="107" t="s">
        <v>1321</v>
      </c>
      <c r="F143" s="104">
        <v>0.15</v>
      </c>
      <c r="G143" s="105">
        <f t="shared" si="26"/>
        <v>0</v>
      </c>
      <c r="H143" s="105">
        <f t="shared" si="27"/>
        <v>0</v>
      </c>
      <c r="I143" s="105">
        <f t="shared" si="28"/>
        <v>0</v>
      </c>
      <c r="J143" s="105">
        <f t="shared" si="29"/>
        <v>1800</v>
      </c>
      <c r="K143" s="105">
        <f t="shared" si="30"/>
        <v>2250</v>
      </c>
      <c r="L143" s="105">
        <f t="shared" si="31"/>
        <v>2850</v>
      </c>
      <c r="M143" s="97" t="s">
        <v>1459</v>
      </c>
      <c r="N143" s="98" t="s">
        <v>1306</v>
      </c>
      <c r="O143" s="98" t="s">
        <v>494</v>
      </c>
      <c r="P143" s="97" t="s">
        <v>1460</v>
      </c>
      <c r="Q143" s="106">
        <f t="shared" si="32"/>
        <v>1</v>
      </c>
      <c r="R143" s="106">
        <f t="shared" si="33"/>
        <v>1.0000000000000002</v>
      </c>
    </row>
    <row r="144" spans="1:18" ht="20" customHeight="1" x14ac:dyDescent="0.15">
      <c r="A144" s="97" t="s">
        <v>884</v>
      </c>
      <c r="B144" s="97" t="s">
        <v>40</v>
      </c>
      <c r="C144" s="97" t="s">
        <v>861</v>
      </c>
      <c r="D144" s="97" t="s">
        <v>1461</v>
      </c>
      <c r="E144" s="107" t="s">
        <v>1321</v>
      </c>
      <c r="F144" s="104">
        <v>0.2</v>
      </c>
      <c r="G144" s="105">
        <f t="shared" si="26"/>
        <v>0</v>
      </c>
      <c r="H144" s="105">
        <f t="shared" si="27"/>
        <v>0</v>
      </c>
      <c r="I144" s="105">
        <f t="shared" si="28"/>
        <v>0</v>
      </c>
      <c r="J144" s="105">
        <f t="shared" si="29"/>
        <v>2400</v>
      </c>
      <c r="K144" s="105">
        <f t="shared" si="30"/>
        <v>3000</v>
      </c>
      <c r="L144" s="105">
        <f t="shared" si="31"/>
        <v>3800</v>
      </c>
      <c r="M144" s="97" t="s">
        <v>1462</v>
      </c>
      <c r="N144" s="98" t="s">
        <v>1306</v>
      </c>
      <c r="O144" s="98" t="s">
        <v>494</v>
      </c>
      <c r="P144" s="97" t="s">
        <v>1437</v>
      </c>
      <c r="Q144" s="106">
        <f t="shared" si="32"/>
        <v>1</v>
      </c>
      <c r="R144" s="106">
        <f t="shared" si="33"/>
        <v>1.0000000000000002</v>
      </c>
    </row>
    <row r="145" spans="1:18" ht="20" customHeight="1" x14ac:dyDescent="0.15">
      <c r="A145" s="97" t="s">
        <v>884</v>
      </c>
      <c r="B145" s="97" t="s">
        <v>40</v>
      </c>
      <c r="C145" s="97" t="s">
        <v>861</v>
      </c>
      <c r="D145" s="97" t="s">
        <v>1463</v>
      </c>
      <c r="E145" s="107" t="s">
        <v>1321</v>
      </c>
      <c r="F145" s="104">
        <v>0.1</v>
      </c>
      <c r="G145" s="105">
        <f t="shared" si="26"/>
        <v>0</v>
      </c>
      <c r="H145" s="105">
        <f t="shared" si="27"/>
        <v>0</v>
      </c>
      <c r="I145" s="105">
        <f t="shared" si="28"/>
        <v>0</v>
      </c>
      <c r="J145" s="105">
        <f t="shared" si="29"/>
        <v>1200</v>
      </c>
      <c r="K145" s="105">
        <f t="shared" si="30"/>
        <v>1500</v>
      </c>
      <c r="L145" s="105">
        <f t="shared" si="31"/>
        <v>1900</v>
      </c>
      <c r="M145" s="97" t="s">
        <v>1439</v>
      </c>
      <c r="N145" s="98" t="s">
        <v>1306</v>
      </c>
      <c r="O145" s="98" t="s">
        <v>494</v>
      </c>
      <c r="P145" s="97" t="s">
        <v>1440</v>
      </c>
      <c r="Q145" s="106">
        <f t="shared" si="32"/>
        <v>1</v>
      </c>
      <c r="R145" s="106">
        <f t="shared" si="33"/>
        <v>1.0000000000000002</v>
      </c>
    </row>
    <row r="146" spans="1:18" ht="20" customHeight="1" x14ac:dyDescent="0.15">
      <c r="A146" s="97" t="s">
        <v>886</v>
      </c>
      <c r="B146" s="97" t="s">
        <v>40</v>
      </c>
      <c r="C146" s="97" t="s">
        <v>866</v>
      </c>
      <c r="D146" s="97" t="s">
        <v>1441</v>
      </c>
      <c r="E146" s="103" t="s">
        <v>1304</v>
      </c>
      <c r="F146" s="104">
        <v>0.2</v>
      </c>
      <c r="G146" s="105">
        <f t="shared" si="26"/>
        <v>35000</v>
      </c>
      <c r="H146" s="105">
        <f t="shared" si="27"/>
        <v>44000</v>
      </c>
      <c r="I146" s="105">
        <f t="shared" si="28"/>
        <v>56000</v>
      </c>
      <c r="J146" s="105">
        <f t="shared" si="29"/>
        <v>0</v>
      </c>
      <c r="K146" s="105">
        <f t="shared" si="30"/>
        <v>0</v>
      </c>
      <c r="L146" s="105">
        <f t="shared" si="31"/>
        <v>0</v>
      </c>
      <c r="M146" s="97" t="s">
        <v>1442</v>
      </c>
      <c r="N146" s="98" t="s">
        <v>1306</v>
      </c>
      <c r="O146" s="98" t="s">
        <v>494</v>
      </c>
      <c r="P146" s="97" t="s">
        <v>1443</v>
      </c>
      <c r="Q146" s="106">
        <f t="shared" si="32"/>
        <v>1</v>
      </c>
      <c r="R146" s="106">
        <f t="shared" si="33"/>
        <v>1.0000000000000002</v>
      </c>
    </row>
    <row r="147" spans="1:18" ht="20" customHeight="1" x14ac:dyDescent="0.15">
      <c r="A147" s="97" t="s">
        <v>886</v>
      </c>
      <c r="B147" s="97" t="s">
        <v>40</v>
      </c>
      <c r="C147" s="97" t="s">
        <v>866</v>
      </c>
      <c r="D147" s="97" t="s">
        <v>1444</v>
      </c>
      <c r="E147" s="103" t="s">
        <v>1304</v>
      </c>
      <c r="F147" s="104">
        <v>0.2</v>
      </c>
      <c r="G147" s="105">
        <f t="shared" si="26"/>
        <v>35000</v>
      </c>
      <c r="H147" s="105">
        <f t="shared" si="27"/>
        <v>44000</v>
      </c>
      <c r="I147" s="105">
        <f t="shared" si="28"/>
        <v>56000</v>
      </c>
      <c r="J147" s="105">
        <f t="shared" si="29"/>
        <v>0</v>
      </c>
      <c r="K147" s="105">
        <f t="shared" si="30"/>
        <v>0</v>
      </c>
      <c r="L147" s="105">
        <f t="shared" si="31"/>
        <v>0</v>
      </c>
      <c r="M147" s="97" t="s">
        <v>1445</v>
      </c>
      <c r="N147" s="98" t="s">
        <v>1306</v>
      </c>
      <c r="O147" s="98" t="s">
        <v>494</v>
      </c>
      <c r="P147" s="97" t="s">
        <v>1446</v>
      </c>
      <c r="Q147" s="106">
        <f t="shared" si="32"/>
        <v>1</v>
      </c>
      <c r="R147" s="106">
        <f t="shared" si="33"/>
        <v>1.0000000000000002</v>
      </c>
    </row>
    <row r="148" spans="1:18" ht="20" customHeight="1" x14ac:dyDescent="0.15">
      <c r="A148" s="97" t="s">
        <v>886</v>
      </c>
      <c r="B148" s="97" t="s">
        <v>40</v>
      </c>
      <c r="C148" s="97" t="s">
        <v>866</v>
      </c>
      <c r="D148" s="97" t="s">
        <v>1447</v>
      </c>
      <c r="E148" s="103" t="s">
        <v>1304</v>
      </c>
      <c r="F148" s="104">
        <v>0.35</v>
      </c>
      <c r="G148" s="105">
        <f t="shared" si="26"/>
        <v>61249.999999999993</v>
      </c>
      <c r="H148" s="105">
        <f t="shared" si="27"/>
        <v>77000</v>
      </c>
      <c r="I148" s="105">
        <f t="shared" si="28"/>
        <v>98000</v>
      </c>
      <c r="J148" s="105">
        <f t="shared" si="29"/>
        <v>0</v>
      </c>
      <c r="K148" s="105">
        <f t="shared" si="30"/>
        <v>0</v>
      </c>
      <c r="L148" s="105">
        <f t="shared" si="31"/>
        <v>0</v>
      </c>
      <c r="M148" s="97" t="s">
        <v>1448</v>
      </c>
      <c r="N148" s="98" t="s">
        <v>1306</v>
      </c>
      <c r="O148" s="98" t="s">
        <v>494</v>
      </c>
      <c r="P148" s="97" t="s">
        <v>1426</v>
      </c>
      <c r="Q148" s="106">
        <f t="shared" si="32"/>
        <v>1</v>
      </c>
      <c r="R148" s="106">
        <f t="shared" si="33"/>
        <v>1.0000000000000002</v>
      </c>
    </row>
    <row r="149" spans="1:18" ht="20" customHeight="1" x14ac:dyDescent="0.15">
      <c r="A149" s="97" t="s">
        <v>886</v>
      </c>
      <c r="B149" s="97" t="s">
        <v>40</v>
      </c>
      <c r="C149" s="97" t="s">
        <v>866</v>
      </c>
      <c r="D149" s="97" t="s">
        <v>1449</v>
      </c>
      <c r="E149" s="103" t="s">
        <v>1304</v>
      </c>
      <c r="F149" s="104">
        <v>0.1</v>
      </c>
      <c r="G149" s="105">
        <f t="shared" si="26"/>
        <v>17500</v>
      </c>
      <c r="H149" s="105">
        <f t="shared" si="27"/>
        <v>22000</v>
      </c>
      <c r="I149" s="105">
        <f t="shared" si="28"/>
        <v>28000</v>
      </c>
      <c r="J149" s="105">
        <f t="shared" si="29"/>
        <v>0</v>
      </c>
      <c r="K149" s="105">
        <f t="shared" si="30"/>
        <v>0</v>
      </c>
      <c r="L149" s="105">
        <f t="shared" si="31"/>
        <v>0</v>
      </c>
      <c r="M149" s="97" t="s">
        <v>1450</v>
      </c>
      <c r="N149" s="98" t="s">
        <v>1306</v>
      </c>
      <c r="O149" s="98" t="s">
        <v>494</v>
      </c>
      <c r="P149" s="97" t="s">
        <v>1451</v>
      </c>
      <c r="Q149" s="106">
        <f t="shared" si="32"/>
        <v>1</v>
      </c>
      <c r="R149" s="106">
        <f t="shared" si="33"/>
        <v>1.0000000000000002</v>
      </c>
    </row>
    <row r="150" spans="1:18" ht="20" customHeight="1" x14ac:dyDescent="0.15">
      <c r="A150" s="97" t="s">
        <v>886</v>
      </c>
      <c r="B150" s="97" t="s">
        <v>40</v>
      </c>
      <c r="C150" s="97" t="s">
        <v>866</v>
      </c>
      <c r="D150" s="97" t="s">
        <v>1452</v>
      </c>
      <c r="E150" s="103" t="s">
        <v>1304</v>
      </c>
      <c r="F150" s="104">
        <v>0.15</v>
      </c>
      <c r="G150" s="105">
        <f t="shared" si="26"/>
        <v>26250</v>
      </c>
      <c r="H150" s="105">
        <f t="shared" si="27"/>
        <v>33000</v>
      </c>
      <c r="I150" s="105">
        <f t="shared" si="28"/>
        <v>42000</v>
      </c>
      <c r="J150" s="105">
        <f t="shared" si="29"/>
        <v>0</v>
      </c>
      <c r="K150" s="105">
        <f t="shared" si="30"/>
        <v>0</v>
      </c>
      <c r="L150" s="105">
        <f t="shared" si="31"/>
        <v>0</v>
      </c>
      <c r="M150" s="97" t="s">
        <v>1402</v>
      </c>
      <c r="N150" s="98" t="s">
        <v>1306</v>
      </c>
      <c r="O150" s="98" t="s">
        <v>494</v>
      </c>
      <c r="P150" s="97" t="s">
        <v>1374</v>
      </c>
      <c r="Q150" s="106">
        <f t="shared" si="32"/>
        <v>1</v>
      </c>
      <c r="R150" s="106">
        <f t="shared" si="33"/>
        <v>1.0000000000000002</v>
      </c>
    </row>
    <row r="151" spans="1:18" ht="20" customHeight="1" x14ac:dyDescent="0.15">
      <c r="A151" s="97" t="s">
        <v>886</v>
      </c>
      <c r="B151" s="97" t="s">
        <v>40</v>
      </c>
      <c r="C151" s="97" t="s">
        <v>866</v>
      </c>
      <c r="D151" s="97" t="s">
        <v>1453</v>
      </c>
      <c r="E151" s="107" t="s">
        <v>1321</v>
      </c>
      <c r="F151" s="104">
        <v>0.3</v>
      </c>
      <c r="G151" s="105">
        <f t="shared" si="26"/>
        <v>0</v>
      </c>
      <c r="H151" s="105">
        <f t="shared" si="27"/>
        <v>0</v>
      </c>
      <c r="I151" s="105">
        <f t="shared" si="28"/>
        <v>0</v>
      </c>
      <c r="J151" s="105">
        <f t="shared" si="29"/>
        <v>4350</v>
      </c>
      <c r="K151" s="105">
        <f t="shared" si="30"/>
        <v>5400</v>
      </c>
      <c r="L151" s="105">
        <f t="shared" si="31"/>
        <v>6900</v>
      </c>
      <c r="M151" s="97" t="s">
        <v>1454</v>
      </c>
      <c r="N151" s="98" t="s">
        <v>1306</v>
      </c>
      <c r="O151" s="98" t="s">
        <v>494</v>
      </c>
      <c r="P151" s="97" t="s">
        <v>1455</v>
      </c>
      <c r="Q151" s="106">
        <f t="shared" si="32"/>
        <v>1</v>
      </c>
      <c r="R151" s="106">
        <f t="shared" si="33"/>
        <v>1.0000000000000002</v>
      </c>
    </row>
    <row r="152" spans="1:18" ht="20" customHeight="1" x14ac:dyDescent="0.15">
      <c r="A152" s="97" t="s">
        <v>886</v>
      </c>
      <c r="B152" s="97" t="s">
        <v>40</v>
      </c>
      <c r="C152" s="97" t="s">
        <v>866</v>
      </c>
      <c r="D152" s="97" t="s">
        <v>1456</v>
      </c>
      <c r="E152" s="107" t="s">
        <v>1321</v>
      </c>
      <c r="F152" s="104">
        <v>0.25</v>
      </c>
      <c r="G152" s="105">
        <f t="shared" si="26"/>
        <v>0</v>
      </c>
      <c r="H152" s="105">
        <f t="shared" si="27"/>
        <v>0</v>
      </c>
      <c r="I152" s="105">
        <f t="shared" si="28"/>
        <v>0</v>
      </c>
      <c r="J152" s="105">
        <f t="shared" si="29"/>
        <v>3625</v>
      </c>
      <c r="K152" s="105">
        <f t="shared" si="30"/>
        <v>4500</v>
      </c>
      <c r="L152" s="105">
        <f t="shared" si="31"/>
        <v>5750</v>
      </c>
      <c r="M152" s="97" t="s">
        <v>1457</v>
      </c>
      <c r="N152" s="98" t="s">
        <v>1306</v>
      </c>
      <c r="O152" s="98" t="s">
        <v>494</v>
      </c>
      <c r="P152" s="97" t="s">
        <v>1432</v>
      </c>
      <c r="Q152" s="106">
        <f t="shared" si="32"/>
        <v>1</v>
      </c>
      <c r="R152" s="106">
        <f t="shared" si="33"/>
        <v>1.0000000000000002</v>
      </c>
    </row>
    <row r="153" spans="1:18" ht="20" customHeight="1" x14ac:dyDescent="0.15">
      <c r="A153" s="97" t="s">
        <v>886</v>
      </c>
      <c r="B153" s="97" t="s">
        <v>40</v>
      </c>
      <c r="C153" s="97" t="s">
        <v>866</v>
      </c>
      <c r="D153" s="97" t="s">
        <v>1458</v>
      </c>
      <c r="E153" s="107" t="s">
        <v>1321</v>
      </c>
      <c r="F153" s="104">
        <v>0.15</v>
      </c>
      <c r="G153" s="105">
        <f t="shared" si="26"/>
        <v>0</v>
      </c>
      <c r="H153" s="105">
        <f t="shared" si="27"/>
        <v>0</v>
      </c>
      <c r="I153" s="105">
        <f t="shared" si="28"/>
        <v>0</v>
      </c>
      <c r="J153" s="105">
        <f t="shared" si="29"/>
        <v>2175</v>
      </c>
      <c r="K153" s="105">
        <f t="shared" si="30"/>
        <v>2700</v>
      </c>
      <c r="L153" s="105">
        <f t="shared" si="31"/>
        <v>3450</v>
      </c>
      <c r="M153" s="97" t="s">
        <v>1459</v>
      </c>
      <c r="N153" s="98" t="s">
        <v>1306</v>
      </c>
      <c r="O153" s="98" t="s">
        <v>494</v>
      </c>
      <c r="P153" s="97" t="s">
        <v>1460</v>
      </c>
      <c r="Q153" s="106">
        <f t="shared" si="32"/>
        <v>1</v>
      </c>
      <c r="R153" s="106">
        <f t="shared" si="33"/>
        <v>1.0000000000000002</v>
      </c>
    </row>
    <row r="154" spans="1:18" ht="20" customHeight="1" x14ac:dyDescent="0.15">
      <c r="A154" s="97" t="s">
        <v>886</v>
      </c>
      <c r="B154" s="97" t="s">
        <v>40</v>
      </c>
      <c r="C154" s="97" t="s">
        <v>866</v>
      </c>
      <c r="D154" s="97" t="s">
        <v>1461</v>
      </c>
      <c r="E154" s="107" t="s">
        <v>1321</v>
      </c>
      <c r="F154" s="104">
        <v>0.2</v>
      </c>
      <c r="G154" s="105">
        <f t="shared" ref="G154:G175" si="34">IF($E154="CAPEX",$F154*INDEX($E$6:$E$20,MATCH($A154,$A$6:$A$20,0)),0)</f>
        <v>0</v>
      </c>
      <c r="H154" s="105">
        <f t="shared" ref="H154:H175" si="35">IF($E154="CAPEX",$F154*INDEX($F$6:$F$20,MATCH($A154,$A$6:$A$20,0)),0)</f>
        <v>0</v>
      </c>
      <c r="I154" s="105">
        <f t="shared" ref="I154:I175" si="36">IF($E154="CAPEX",$F154*INDEX($G$6:$G$20,MATCH($A154,$A$6:$A$20,0)),0)</f>
        <v>0</v>
      </c>
      <c r="J154" s="105">
        <f t="shared" ref="J154:J175" si="37">IF($E154="OPEX",$F154*INDEX($H$6:$H$20,MATCH($A154,$A$6:$A$20,0)),0)</f>
        <v>2900</v>
      </c>
      <c r="K154" s="105">
        <f t="shared" ref="K154:K175" si="38">IF($E154="OPEX",$F154*INDEX($I$6:$I$20,MATCH($A154,$A$6:$A$20,0)),0)</f>
        <v>3600</v>
      </c>
      <c r="L154" s="105">
        <f t="shared" ref="L154:L175" si="39">IF($E154="OPEX",$F154*INDEX($J$6:$J$20,MATCH($A154,$A$6:$A$20,0)),0)</f>
        <v>4600</v>
      </c>
      <c r="M154" s="97" t="s">
        <v>1462</v>
      </c>
      <c r="N154" s="98" t="s">
        <v>1306</v>
      </c>
      <c r="O154" s="98" t="s">
        <v>494</v>
      </c>
      <c r="P154" s="97" t="s">
        <v>1437</v>
      </c>
      <c r="Q154" s="106">
        <f t="shared" ref="Q154:Q175" si="40">SUMIFS($F:$F,$A:$A,$A154,$E:$E,"CAPEX")</f>
        <v>1</v>
      </c>
      <c r="R154" s="106">
        <f t="shared" ref="R154:R175" si="41">SUMIFS($F:$F,$A:$A,$A154,$E:$E,"OPEX")</f>
        <v>1.0000000000000002</v>
      </c>
    </row>
    <row r="155" spans="1:18" ht="20" customHeight="1" x14ac:dyDescent="0.15">
      <c r="A155" s="97" t="s">
        <v>886</v>
      </c>
      <c r="B155" s="97" t="s">
        <v>40</v>
      </c>
      <c r="C155" s="97" t="s">
        <v>866</v>
      </c>
      <c r="D155" s="97" t="s">
        <v>1463</v>
      </c>
      <c r="E155" s="107" t="s">
        <v>1321</v>
      </c>
      <c r="F155" s="104">
        <v>0.1</v>
      </c>
      <c r="G155" s="105">
        <f t="shared" si="34"/>
        <v>0</v>
      </c>
      <c r="H155" s="105">
        <f t="shared" si="35"/>
        <v>0</v>
      </c>
      <c r="I155" s="105">
        <f t="shared" si="36"/>
        <v>0</v>
      </c>
      <c r="J155" s="105">
        <f t="shared" si="37"/>
        <v>1450</v>
      </c>
      <c r="K155" s="105">
        <f t="shared" si="38"/>
        <v>1800</v>
      </c>
      <c r="L155" s="105">
        <f t="shared" si="39"/>
        <v>2300</v>
      </c>
      <c r="M155" s="97" t="s">
        <v>1439</v>
      </c>
      <c r="N155" s="98" t="s">
        <v>1306</v>
      </c>
      <c r="O155" s="98" t="s">
        <v>494</v>
      </c>
      <c r="P155" s="97" t="s">
        <v>1440</v>
      </c>
      <c r="Q155" s="106">
        <f t="shared" si="40"/>
        <v>1</v>
      </c>
      <c r="R155" s="106">
        <f t="shared" si="41"/>
        <v>1.0000000000000002</v>
      </c>
    </row>
    <row r="156" spans="1:18" ht="20" customHeight="1" x14ac:dyDescent="0.15">
      <c r="A156" s="97" t="s">
        <v>888</v>
      </c>
      <c r="B156" s="97" t="s">
        <v>40</v>
      </c>
      <c r="C156" s="97" t="s">
        <v>869</v>
      </c>
      <c r="D156" s="97" t="s">
        <v>1441</v>
      </c>
      <c r="E156" s="103" t="s">
        <v>1304</v>
      </c>
      <c r="F156" s="104">
        <v>0.2</v>
      </c>
      <c r="G156" s="105">
        <f t="shared" si="34"/>
        <v>45000</v>
      </c>
      <c r="H156" s="105">
        <f t="shared" si="35"/>
        <v>56000</v>
      </c>
      <c r="I156" s="105">
        <f t="shared" si="36"/>
        <v>72000</v>
      </c>
      <c r="J156" s="105">
        <f t="shared" si="37"/>
        <v>0</v>
      </c>
      <c r="K156" s="105">
        <f t="shared" si="38"/>
        <v>0</v>
      </c>
      <c r="L156" s="105">
        <f t="shared" si="39"/>
        <v>0</v>
      </c>
      <c r="M156" s="97" t="s">
        <v>1442</v>
      </c>
      <c r="N156" s="98" t="s">
        <v>1306</v>
      </c>
      <c r="O156" s="98" t="s">
        <v>494</v>
      </c>
      <c r="P156" s="97" t="s">
        <v>1443</v>
      </c>
      <c r="Q156" s="106">
        <f t="shared" si="40"/>
        <v>1</v>
      </c>
      <c r="R156" s="106">
        <f t="shared" si="41"/>
        <v>1.0000000000000002</v>
      </c>
    </row>
    <row r="157" spans="1:18" ht="20" customHeight="1" x14ac:dyDescent="0.15">
      <c r="A157" s="97" t="s">
        <v>888</v>
      </c>
      <c r="B157" s="97" t="s">
        <v>40</v>
      </c>
      <c r="C157" s="97" t="s">
        <v>869</v>
      </c>
      <c r="D157" s="97" t="s">
        <v>1444</v>
      </c>
      <c r="E157" s="103" t="s">
        <v>1304</v>
      </c>
      <c r="F157" s="104">
        <v>0.2</v>
      </c>
      <c r="G157" s="105">
        <f t="shared" si="34"/>
        <v>45000</v>
      </c>
      <c r="H157" s="105">
        <f t="shared" si="35"/>
        <v>56000</v>
      </c>
      <c r="I157" s="105">
        <f t="shared" si="36"/>
        <v>72000</v>
      </c>
      <c r="J157" s="105">
        <f t="shared" si="37"/>
        <v>0</v>
      </c>
      <c r="K157" s="105">
        <f t="shared" si="38"/>
        <v>0</v>
      </c>
      <c r="L157" s="105">
        <f t="shared" si="39"/>
        <v>0</v>
      </c>
      <c r="M157" s="97" t="s">
        <v>1445</v>
      </c>
      <c r="N157" s="98" t="s">
        <v>1306</v>
      </c>
      <c r="O157" s="98" t="s">
        <v>494</v>
      </c>
      <c r="P157" s="97" t="s">
        <v>1446</v>
      </c>
      <c r="Q157" s="106">
        <f t="shared" si="40"/>
        <v>1</v>
      </c>
      <c r="R157" s="106">
        <f t="shared" si="41"/>
        <v>1.0000000000000002</v>
      </c>
    </row>
    <row r="158" spans="1:18" ht="20" customHeight="1" x14ac:dyDescent="0.15">
      <c r="A158" s="97" t="s">
        <v>888</v>
      </c>
      <c r="B158" s="97" t="s">
        <v>40</v>
      </c>
      <c r="C158" s="97" t="s">
        <v>869</v>
      </c>
      <c r="D158" s="97" t="s">
        <v>1447</v>
      </c>
      <c r="E158" s="103" t="s">
        <v>1304</v>
      </c>
      <c r="F158" s="104">
        <v>0.35</v>
      </c>
      <c r="G158" s="105">
        <f t="shared" si="34"/>
        <v>78750</v>
      </c>
      <c r="H158" s="105">
        <f t="shared" si="35"/>
        <v>98000</v>
      </c>
      <c r="I158" s="105">
        <f t="shared" si="36"/>
        <v>125999.99999999999</v>
      </c>
      <c r="J158" s="105">
        <f t="shared" si="37"/>
        <v>0</v>
      </c>
      <c r="K158" s="105">
        <f t="shared" si="38"/>
        <v>0</v>
      </c>
      <c r="L158" s="105">
        <f t="shared" si="39"/>
        <v>0</v>
      </c>
      <c r="M158" s="97" t="s">
        <v>1448</v>
      </c>
      <c r="N158" s="98" t="s">
        <v>1306</v>
      </c>
      <c r="O158" s="98" t="s">
        <v>494</v>
      </c>
      <c r="P158" s="97" t="s">
        <v>1426</v>
      </c>
      <c r="Q158" s="106">
        <f t="shared" si="40"/>
        <v>1</v>
      </c>
      <c r="R158" s="106">
        <f t="shared" si="41"/>
        <v>1.0000000000000002</v>
      </c>
    </row>
    <row r="159" spans="1:18" ht="20" customHeight="1" x14ac:dyDescent="0.15">
      <c r="A159" s="97" t="s">
        <v>888</v>
      </c>
      <c r="B159" s="97" t="s">
        <v>40</v>
      </c>
      <c r="C159" s="97" t="s">
        <v>869</v>
      </c>
      <c r="D159" s="97" t="s">
        <v>1449</v>
      </c>
      <c r="E159" s="103" t="s">
        <v>1304</v>
      </c>
      <c r="F159" s="104">
        <v>0.1</v>
      </c>
      <c r="G159" s="105">
        <f t="shared" si="34"/>
        <v>22500</v>
      </c>
      <c r="H159" s="105">
        <f t="shared" si="35"/>
        <v>28000</v>
      </c>
      <c r="I159" s="105">
        <f t="shared" si="36"/>
        <v>36000</v>
      </c>
      <c r="J159" s="105">
        <f t="shared" si="37"/>
        <v>0</v>
      </c>
      <c r="K159" s="105">
        <f t="shared" si="38"/>
        <v>0</v>
      </c>
      <c r="L159" s="105">
        <f t="shared" si="39"/>
        <v>0</v>
      </c>
      <c r="M159" s="97" t="s">
        <v>1450</v>
      </c>
      <c r="N159" s="98" t="s">
        <v>1306</v>
      </c>
      <c r="O159" s="98" t="s">
        <v>494</v>
      </c>
      <c r="P159" s="97" t="s">
        <v>1451</v>
      </c>
      <c r="Q159" s="106">
        <f t="shared" si="40"/>
        <v>1</v>
      </c>
      <c r="R159" s="106">
        <f t="shared" si="41"/>
        <v>1.0000000000000002</v>
      </c>
    </row>
    <row r="160" spans="1:18" ht="20" customHeight="1" x14ac:dyDescent="0.15">
      <c r="A160" s="97" t="s">
        <v>888</v>
      </c>
      <c r="B160" s="97" t="s">
        <v>40</v>
      </c>
      <c r="C160" s="97" t="s">
        <v>869</v>
      </c>
      <c r="D160" s="97" t="s">
        <v>1452</v>
      </c>
      <c r="E160" s="103" t="s">
        <v>1304</v>
      </c>
      <c r="F160" s="104">
        <v>0.15</v>
      </c>
      <c r="G160" s="105">
        <f t="shared" si="34"/>
        <v>33750</v>
      </c>
      <c r="H160" s="105">
        <f t="shared" si="35"/>
        <v>42000</v>
      </c>
      <c r="I160" s="105">
        <f t="shared" si="36"/>
        <v>54000</v>
      </c>
      <c r="J160" s="105">
        <f t="shared" si="37"/>
        <v>0</v>
      </c>
      <c r="K160" s="105">
        <f t="shared" si="38"/>
        <v>0</v>
      </c>
      <c r="L160" s="105">
        <f t="shared" si="39"/>
        <v>0</v>
      </c>
      <c r="M160" s="97" t="s">
        <v>1402</v>
      </c>
      <c r="N160" s="98" t="s">
        <v>1306</v>
      </c>
      <c r="O160" s="98" t="s">
        <v>494</v>
      </c>
      <c r="P160" s="97" t="s">
        <v>1374</v>
      </c>
      <c r="Q160" s="106">
        <f t="shared" si="40"/>
        <v>1</v>
      </c>
      <c r="R160" s="106">
        <f t="shared" si="41"/>
        <v>1.0000000000000002</v>
      </c>
    </row>
    <row r="161" spans="1:18" ht="20" customHeight="1" x14ac:dyDescent="0.15">
      <c r="A161" s="97" t="s">
        <v>888</v>
      </c>
      <c r="B161" s="97" t="s">
        <v>40</v>
      </c>
      <c r="C161" s="97" t="s">
        <v>869</v>
      </c>
      <c r="D161" s="97" t="s">
        <v>1453</v>
      </c>
      <c r="E161" s="107" t="s">
        <v>1321</v>
      </c>
      <c r="F161" s="104">
        <v>0.3</v>
      </c>
      <c r="G161" s="105">
        <f t="shared" si="34"/>
        <v>0</v>
      </c>
      <c r="H161" s="105">
        <f t="shared" si="35"/>
        <v>0</v>
      </c>
      <c r="I161" s="105">
        <f t="shared" si="36"/>
        <v>0</v>
      </c>
      <c r="J161" s="105">
        <f t="shared" si="37"/>
        <v>5400</v>
      </c>
      <c r="K161" s="105">
        <f t="shared" si="38"/>
        <v>6600</v>
      </c>
      <c r="L161" s="105">
        <f t="shared" si="39"/>
        <v>8400</v>
      </c>
      <c r="M161" s="97" t="s">
        <v>1454</v>
      </c>
      <c r="N161" s="98" t="s">
        <v>1306</v>
      </c>
      <c r="O161" s="98" t="s">
        <v>494</v>
      </c>
      <c r="P161" s="97" t="s">
        <v>1455</v>
      </c>
      <c r="Q161" s="106">
        <f t="shared" si="40"/>
        <v>1</v>
      </c>
      <c r="R161" s="106">
        <f t="shared" si="41"/>
        <v>1.0000000000000002</v>
      </c>
    </row>
    <row r="162" spans="1:18" ht="20" customHeight="1" x14ac:dyDescent="0.15">
      <c r="A162" s="97" t="s">
        <v>888</v>
      </c>
      <c r="B162" s="97" t="s">
        <v>40</v>
      </c>
      <c r="C162" s="97" t="s">
        <v>869</v>
      </c>
      <c r="D162" s="97" t="s">
        <v>1456</v>
      </c>
      <c r="E162" s="107" t="s">
        <v>1321</v>
      </c>
      <c r="F162" s="104">
        <v>0.25</v>
      </c>
      <c r="G162" s="105">
        <f t="shared" si="34"/>
        <v>0</v>
      </c>
      <c r="H162" s="105">
        <f t="shared" si="35"/>
        <v>0</v>
      </c>
      <c r="I162" s="105">
        <f t="shared" si="36"/>
        <v>0</v>
      </c>
      <c r="J162" s="105">
        <f t="shared" si="37"/>
        <v>4500</v>
      </c>
      <c r="K162" s="105">
        <f t="shared" si="38"/>
        <v>5500</v>
      </c>
      <c r="L162" s="105">
        <f t="shared" si="39"/>
        <v>7000</v>
      </c>
      <c r="M162" s="97" t="s">
        <v>1457</v>
      </c>
      <c r="N162" s="98" t="s">
        <v>1306</v>
      </c>
      <c r="O162" s="98" t="s">
        <v>494</v>
      </c>
      <c r="P162" s="97" t="s">
        <v>1432</v>
      </c>
      <c r="Q162" s="106">
        <f t="shared" si="40"/>
        <v>1</v>
      </c>
      <c r="R162" s="106">
        <f t="shared" si="41"/>
        <v>1.0000000000000002</v>
      </c>
    </row>
    <row r="163" spans="1:18" ht="20" customHeight="1" x14ac:dyDescent="0.15">
      <c r="A163" s="97" t="s">
        <v>888</v>
      </c>
      <c r="B163" s="97" t="s">
        <v>40</v>
      </c>
      <c r="C163" s="97" t="s">
        <v>869</v>
      </c>
      <c r="D163" s="97" t="s">
        <v>1458</v>
      </c>
      <c r="E163" s="107" t="s">
        <v>1321</v>
      </c>
      <c r="F163" s="104">
        <v>0.15</v>
      </c>
      <c r="G163" s="105">
        <f t="shared" si="34"/>
        <v>0</v>
      </c>
      <c r="H163" s="105">
        <f t="shared" si="35"/>
        <v>0</v>
      </c>
      <c r="I163" s="105">
        <f t="shared" si="36"/>
        <v>0</v>
      </c>
      <c r="J163" s="105">
        <f t="shared" si="37"/>
        <v>2700</v>
      </c>
      <c r="K163" s="105">
        <f t="shared" si="38"/>
        <v>3300</v>
      </c>
      <c r="L163" s="105">
        <f t="shared" si="39"/>
        <v>4200</v>
      </c>
      <c r="M163" s="97" t="s">
        <v>1459</v>
      </c>
      <c r="N163" s="98" t="s">
        <v>1306</v>
      </c>
      <c r="O163" s="98" t="s">
        <v>494</v>
      </c>
      <c r="P163" s="97" t="s">
        <v>1460</v>
      </c>
      <c r="Q163" s="106">
        <f t="shared" si="40"/>
        <v>1</v>
      </c>
      <c r="R163" s="106">
        <f t="shared" si="41"/>
        <v>1.0000000000000002</v>
      </c>
    </row>
    <row r="164" spans="1:18" ht="20" customHeight="1" x14ac:dyDescent="0.15">
      <c r="A164" s="97" t="s">
        <v>888</v>
      </c>
      <c r="B164" s="97" t="s">
        <v>40</v>
      </c>
      <c r="C164" s="97" t="s">
        <v>869</v>
      </c>
      <c r="D164" s="97" t="s">
        <v>1461</v>
      </c>
      <c r="E164" s="107" t="s">
        <v>1321</v>
      </c>
      <c r="F164" s="104">
        <v>0.2</v>
      </c>
      <c r="G164" s="105">
        <f t="shared" si="34"/>
        <v>0</v>
      </c>
      <c r="H164" s="105">
        <f t="shared" si="35"/>
        <v>0</v>
      </c>
      <c r="I164" s="105">
        <f t="shared" si="36"/>
        <v>0</v>
      </c>
      <c r="J164" s="105">
        <f t="shared" si="37"/>
        <v>3600</v>
      </c>
      <c r="K164" s="105">
        <f t="shared" si="38"/>
        <v>4400</v>
      </c>
      <c r="L164" s="105">
        <f t="shared" si="39"/>
        <v>5600</v>
      </c>
      <c r="M164" s="97" t="s">
        <v>1462</v>
      </c>
      <c r="N164" s="98" t="s">
        <v>1306</v>
      </c>
      <c r="O164" s="98" t="s">
        <v>494</v>
      </c>
      <c r="P164" s="97" t="s">
        <v>1437</v>
      </c>
      <c r="Q164" s="106">
        <f t="shared" si="40"/>
        <v>1</v>
      </c>
      <c r="R164" s="106">
        <f t="shared" si="41"/>
        <v>1.0000000000000002</v>
      </c>
    </row>
    <row r="165" spans="1:18" ht="20" customHeight="1" x14ac:dyDescent="0.15">
      <c r="A165" s="97" t="s">
        <v>888</v>
      </c>
      <c r="B165" s="97" t="s">
        <v>40</v>
      </c>
      <c r="C165" s="97" t="s">
        <v>869</v>
      </c>
      <c r="D165" s="97" t="s">
        <v>1463</v>
      </c>
      <c r="E165" s="107" t="s">
        <v>1321</v>
      </c>
      <c r="F165" s="104">
        <v>0.1</v>
      </c>
      <c r="G165" s="105">
        <f t="shared" si="34"/>
        <v>0</v>
      </c>
      <c r="H165" s="105">
        <f t="shared" si="35"/>
        <v>0</v>
      </c>
      <c r="I165" s="105">
        <f t="shared" si="36"/>
        <v>0</v>
      </c>
      <c r="J165" s="105">
        <f t="shared" si="37"/>
        <v>1800</v>
      </c>
      <c r="K165" s="105">
        <f t="shared" si="38"/>
        <v>2200</v>
      </c>
      <c r="L165" s="105">
        <f t="shared" si="39"/>
        <v>2800</v>
      </c>
      <c r="M165" s="97" t="s">
        <v>1439</v>
      </c>
      <c r="N165" s="98" t="s">
        <v>1306</v>
      </c>
      <c r="O165" s="98" t="s">
        <v>494</v>
      </c>
      <c r="P165" s="97" t="s">
        <v>1440</v>
      </c>
      <c r="Q165" s="106">
        <f t="shared" si="40"/>
        <v>1</v>
      </c>
      <c r="R165" s="106">
        <f t="shared" si="41"/>
        <v>1.0000000000000002</v>
      </c>
    </row>
    <row r="166" spans="1:18" ht="20" customHeight="1" x14ac:dyDescent="0.15">
      <c r="A166" s="97" t="s">
        <v>890</v>
      </c>
      <c r="B166" s="97" t="s">
        <v>40</v>
      </c>
      <c r="C166" s="97" t="s">
        <v>872</v>
      </c>
      <c r="D166" s="97" t="s">
        <v>1441</v>
      </c>
      <c r="E166" s="103" t="s">
        <v>1304</v>
      </c>
      <c r="F166" s="104">
        <v>0.2</v>
      </c>
      <c r="G166" s="105">
        <f t="shared" si="34"/>
        <v>60000</v>
      </c>
      <c r="H166" s="105">
        <f t="shared" si="35"/>
        <v>76000</v>
      </c>
      <c r="I166" s="105">
        <f t="shared" si="36"/>
        <v>96000</v>
      </c>
      <c r="J166" s="105">
        <f t="shared" si="37"/>
        <v>0</v>
      </c>
      <c r="K166" s="105">
        <f t="shared" si="38"/>
        <v>0</v>
      </c>
      <c r="L166" s="105">
        <f t="shared" si="39"/>
        <v>0</v>
      </c>
      <c r="M166" s="97" t="s">
        <v>1442</v>
      </c>
      <c r="N166" s="98" t="s">
        <v>1306</v>
      </c>
      <c r="O166" s="98" t="s">
        <v>494</v>
      </c>
      <c r="P166" s="97" t="s">
        <v>1443</v>
      </c>
      <c r="Q166" s="106">
        <f t="shared" si="40"/>
        <v>1</v>
      </c>
      <c r="R166" s="106">
        <f t="shared" si="41"/>
        <v>1.0000000000000002</v>
      </c>
    </row>
    <row r="167" spans="1:18" ht="20" customHeight="1" x14ac:dyDescent="0.15">
      <c r="A167" s="97" t="s">
        <v>890</v>
      </c>
      <c r="B167" s="97" t="s">
        <v>40</v>
      </c>
      <c r="C167" s="97" t="s">
        <v>872</v>
      </c>
      <c r="D167" s="97" t="s">
        <v>1444</v>
      </c>
      <c r="E167" s="103" t="s">
        <v>1304</v>
      </c>
      <c r="F167" s="104">
        <v>0.2</v>
      </c>
      <c r="G167" s="105">
        <f t="shared" si="34"/>
        <v>60000</v>
      </c>
      <c r="H167" s="105">
        <f t="shared" si="35"/>
        <v>76000</v>
      </c>
      <c r="I167" s="105">
        <f t="shared" si="36"/>
        <v>96000</v>
      </c>
      <c r="J167" s="105">
        <f t="shared" si="37"/>
        <v>0</v>
      </c>
      <c r="K167" s="105">
        <f t="shared" si="38"/>
        <v>0</v>
      </c>
      <c r="L167" s="105">
        <f t="shared" si="39"/>
        <v>0</v>
      </c>
      <c r="M167" s="97" t="s">
        <v>1445</v>
      </c>
      <c r="N167" s="98" t="s">
        <v>1306</v>
      </c>
      <c r="O167" s="98" t="s">
        <v>494</v>
      </c>
      <c r="P167" s="97" t="s">
        <v>1446</v>
      </c>
      <c r="Q167" s="106">
        <f t="shared" si="40"/>
        <v>1</v>
      </c>
      <c r="R167" s="106">
        <f t="shared" si="41"/>
        <v>1.0000000000000002</v>
      </c>
    </row>
    <row r="168" spans="1:18" ht="20" customHeight="1" x14ac:dyDescent="0.15">
      <c r="A168" s="97" t="s">
        <v>890</v>
      </c>
      <c r="B168" s="97" t="s">
        <v>40</v>
      </c>
      <c r="C168" s="97" t="s">
        <v>872</v>
      </c>
      <c r="D168" s="97" t="s">
        <v>1447</v>
      </c>
      <c r="E168" s="103" t="s">
        <v>1304</v>
      </c>
      <c r="F168" s="104">
        <v>0.35</v>
      </c>
      <c r="G168" s="105">
        <f t="shared" si="34"/>
        <v>105000</v>
      </c>
      <c r="H168" s="105">
        <f t="shared" si="35"/>
        <v>133000</v>
      </c>
      <c r="I168" s="105">
        <f t="shared" si="36"/>
        <v>168000</v>
      </c>
      <c r="J168" s="105">
        <f t="shared" si="37"/>
        <v>0</v>
      </c>
      <c r="K168" s="105">
        <f t="shared" si="38"/>
        <v>0</v>
      </c>
      <c r="L168" s="105">
        <f t="shared" si="39"/>
        <v>0</v>
      </c>
      <c r="M168" s="97" t="s">
        <v>1448</v>
      </c>
      <c r="N168" s="98" t="s">
        <v>1306</v>
      </c>
      <c r="O168" s="98" t="s">
        <v>494</v>
      </c>
      <c r="P168" s="97" t="s">
        <v>1426</v>
      </c>
      <c r="Q168" s="106">
        <f t="shared" si="40"/>
        <v>1</v>
      </c>
      <c r="R168" s="106">
        <f t="shared" si="41"/>
        <v>1.0000000000000002</v>
      </c>
    </row>
    <row r="169" spans="1:18" ht="20" customHeight="1" x14ac:dyDescent="0.15">
      <c r="A169" s="97" t="s">
        <v>890</v>
      </c>
      <c r="B169" s="97" t="s">
        <v>40</v>
      </c>
      <c r="C169" s="97" t="s">
        <v>872</v>
      </c>
      <c r="D169" s="97" t="s">
        <v>1449</v>
      </c>
      <c r="E169" s="103" t="s">
        <v>1304</v>
      </c>
      <c r="F169" s="104">
        <v>0.1</v>
      </c>
      <c r="G169" s="105">
        <f t="shared" si="34"/>
        <v>30000</v>
      </c>
      <c r="H169" s="105">
        <f t="shared" si="35"/>
        <v>38000</v>
      </c>
      <c r="I169" s="105">
        <f t="shared" si="36"/>
        <v>48000</v>
      </c>
      <c r="J169" s="105">
        <f t="shared" si="37"/>
        <v>0</v>
      </c>
      <c r="K169" s="105">
        <f t="shared" si="38"/>
        <v>0</v>
      </c>
      <c r="L169" s="105">
        <f t="shared" si="39"/>
        <v>0</v>
      </c>
      <c r="M169" s="97" t="s">
        <v>1450</v>
      </c>
      <c r="N169" s="98" t="s">
        <v>1306</v>
      </c>
      <c r="O169" s="98" t="s">
        <v>494</v>
      </c>
      <c r="P169" s="97" t="s">
        <v>1451</v>
      </c>
      <c r="Q169" s="106">
        <f t="shared" si="40"/>
        <v>1</v>
      </c>
      <c r="R169" s="106">
        <f t="shared" si="41"/>
        <v>1.0000000000000002</v>
      </c>
    </row>
    <row r="170" spans="1:18" ht="20" customHeight="1" x14ac:dyDescent="0.15">
      <c r="A170" s="97" t="s">
        <v>890</v>
      </c>
      <c r="B170" s="97" t="s">
        <v>40</v>
      </c>
      <c r="C170" s="97" t="s">
        <v>872</v>
      </c>
      <c r="D170" s="97" t="s">
        <v>1452</v>
      </c>
      <c r="E170" s="103" t="s">
        <v>1304</v>
      </c>
      <c r="F170" s="104">
        <v>0.15</v>
      </c>
      <c r="G170" s="105">
        <f t="shared" si="34"/>
        <v>45000</v>
      </c>
      <c r="H170" s="105">
        <f t="shared" si="35"/>
        <v>57000</v>
      </c>
      <c r="I170" s="105">
        <f t="shared" si="36"/>
        <v>72000</v>
      </c>
      <c r="J170" s="105">
        <f t="shared" si="37"/>
        <v>0</v>
      </c>
      <c r="K170" s="105">
        <f t="shared" si="38"/>
        <v>0</v>
      </c>
      <c r="L170" s="105">
        <f t="shared" si="39"/>
        <v>0</v>
      </c>
      <c r="M170" s="97" t="s">
        <v>1402</v>
      </c>
      <c r="N170" s="98" t="s">
        <v>1306</v>
      </c>
      <c r="O170" s="98" t="s">
        <v>494</v>
      </c>
      <c r="P170" s="97" t="s">
        <v>1374</v>
      </c>
      <c r="Q170" s="106">
        <f t="shared" si="40"/>
        <v>1</v>
      </c>
      <c r="R170" s="106">
        <f t="shared" si="41"/>
        <v>1.0000000000000002</v>
      </c>
    </row>
    <row r="171" spans="1:18" ht="20" customHeight="1" x14ac:dyDescent="0.15">
      <c r="A171" s="97" t="s">
        <v>890</v>
      </c>
      <c r="B171" s="97" t="s">
        <v>40</v>
      </c>
      <c r="C171" s="97" t="s">
        <v>872</v>
      </c>
      <c r="D171" s="97" t="s">
        <v>1453</v>
      </c>
      <c r="E171" s="107" t="s">
        <v>1321</v>
      </c>
      <c r="F171" s="104">
        <v>0.3</v>
      </c>
      <c r="G171" s="105">
        <f t="shared" si="34"/>
        <v>0</v>
      </c>
      <c r="H171" s="105">
        <f t="shared" si="35"/>
        <v>0</v>
      </c>
      <c r="I171" s="105">
        <f t="shared" si="36"/>
        <v>0</v>
      </c>
      <c r="J171" s="105">
        <f t="shared" si="37"/>
        <v>6900</v>
      </c>
      <c r="K171" s="105">
        <f t="shared" si="38"/>
        <v>8400</v>
      </c>
      <c r="L171" s="105">
        <f t="shared" si="39"/>
        <v>10800</v>
      </c>
      <c r="M171" s="97" t="s">
        <v>1454</v>
      </c>
      <c r="N171" s="98" t="s">
        <v>1306</v>
      </c>
      <c r="O171" s="98" t="s">
        <v>494</v>
      </c>
      <c r="P171" s="97" t="s">
        <v>1455</v>
      </c>
      <c r="Q171" s="106">
        <f t="shared" si="40"/>
        <v>1</v>
      </c>
      <c r="R171" s="106">
        <f t="shared" si="41"/>
        <v>1.0000000000000002</v>
      </c>
    </row>
    <row r="172" spans="1:18" ht="20" customHeight="1" x14ac:dyDescent="0.15">
      <c r="A172" s="97" t="s">
        <v>890</v>
      </c>
      <c r="B172" s="97" t="s">
        <v>40</v>
      </c>
      <c r="C172" s="97" t="s">
        <v>872</v>
      </c>
      <c r="D172" s="97" t="s">
        <v>1456</v>
      </c>
      <c r="E172" s="107" t="s">
        <v>1321</v>
      </c>
      <c r="F172" s="104">
        <v>0.25</v>
      </c>
      <c r="G172" s="105">
        <f t="shared" si="34"/>
        <v>0</v>
      </c>
      <c r="H172" s="105">
        <f t="shared" si="35"/>
        <v>0</v>
      </c>
      <c r="I172" s="105">
        <f t="shared" si="36"/>
        <v>0</v>
      </c>
      <c r="J172" s="105">
        <f t="shared" si="37"/>
        <v>5750</v>
      </c>
      <c r="K172" s="105">
        <f t="shared" si="38"/>
        <v>7000</v>
      </c>
      <c r="L172" s="105">
        <f t="shared" si="39"/>
        <v>9000</v>
      </c>
      <c r="M172" s="97" t="s">
        <v>1457</v>
      </c>
      <c r="N172" s="98" t="s">
        <v>1306</v>
      </c>
      <c r="O172" s="98" t="s">
        <v>494</v>
      </c>
      <c r="P172" s="97" t="s">
        <v>1432</v>
      </c>
      <c r="Q172" s="106">
        <f t="shared" si="40"/>
        <v>1</v>
      </c>
      <c r="R172" s="106">
        <f t="shared" si="41"/>
        <v>1.0000000000000002</v>
      </c>
    </row>
    <row r="173" spans="1:18" ht="20" customHeight="1" x14ac:dyDescent="0.15">
      <c r="A173" s="97" t="s">
        <v>890</v>
      </c>
      <c r="B173" s="97" t="s">
        <v>40</v>
      </c>
      <c r="C173" s="97" t="s">
        <v>872</v>
      </c>
      <c r="D173" s="97" t="s">
        <v>1458</v>
      </c>
      <c r="E173" s="107" t="s">
        <v>1321</v>
      </c>
      <c r="F173" s="104">
        <v>0.15</v>
      </c>
      <c r="G173" s="105">
        <f t="shared" si="34"/>
        <v>0</v>
      </c>
      <c r="H173" s="105">
        <f t="shared" si="35"/>
        <v>0</v>
      </c>
      <c r="I173" s="105">
        <f t="shared" si="36"/>
        <v>0</v>
      </c>
      <c r="J173" s="105">
        <f t="shared" si="37"/>
        <v>3450</v>
      </c>
      <c r="K173" s="105">
        <f t="shared" si="38"/>
        <v>4200</v>
      </c>
      <c r="L173" s="105">
        <f t="shared" si="39"/>
        <v>5400</v>
      </c>
      <c r="M173" s="97" t="s">
        <v>1459</v>
      </c>
      <c r="N173" s="98" t="s">
        <v>1306</v>
      </c>
      <c r="O173" s="98" t="s">
        <v>494</v>
      </c>
      <c r="P173" s="97" t="s">
        <v>1460</v>
      </c>
      <c r="Q173" s="106">
        <f t="shared" si="40"/>
        <v>1</v>
      </c>
      <c r="R173" s="106">
        <f t="shared" si="41"/>
        <v>1.0000000000000002</v>
      </c>
    </row>
    <row r="174" spans="1:18" ht="20" customHeight="1" x14ac:dyDescent="0.15">
      <c r="A174" s="97" t="s">
        <v>890</v>
      </c>
      <c r="B174" s="97" t="s">
        <v>40</v>
      </c>
      <c r="C174" s="97" t="s">
        <v>872</v>
      </c>
      <c r="D174" s="97" t="s">
        <v>1461</v>
      </c>
      <c r="E174" s="107" t="s">
        <v>1321</v>
      </c>
      <c r="F174" s="104">
        <v>0.2</v>
      </c>
      <c r="G174" s="105">
        <f t="shared" si="34"/>
        <v>0</v>
      </c>
      <c r="H174" s="105">
        <f t="shared" si="35"/>
        <v>0</v>
      </c>
      <c r="I174" s="105">
        <f t="shared" si="36"/>
        <v>0</v>
      </c>
      <c r="J174" s="105">
        <f t="shared" si="37"/>
        <v>4600</v>
      </c>
      <c r="K174" s="105">
        <f t="shared" si="38"/>
        <v>5600</v>
      </c>
      <c r="L174" s="105">
        <f t="shared" si="39"/>
        <v>7200</v>
      </c>
      <c r="M174" s="97" t="s">
        <v>1462</v>
      </c>
      <c r="N174" s="98" t="s">
        <v>1306</v>
      </c>
      <c r="O174" s="98" t="s">
        <v>494</v>
      </c>
      <c r="P174" s="97" t="s">
        <v>1437</v>
      </c>
      <c r="Q174" s="106">
        <f t="shared" si="40"/>
        <v>1</v>
      </c>
      <c r="R174" s="106">
        <f t="shared" si="41"/>
        <v>1.0000000000000002</v>
      </c>
    </row>
    <row r="175" spans="1:18" ht="20" customHeight="1" x14ac:dyDescent="0.15">
      <c r="A175" s="97" t="s">
        <v>890</v>
      </c>
      <c r="B175" s="97" t="s">
        <v>40</v>
      </c>
      <c r="C175" s="97" t="s">
        <v>872</v>
      </c>
      <c r="D175" s="97" t="s">
        <v>1463</v>
      </c>
      <c r="E175" s="107" t="s">
        <v>1321</v>
      </c>
      <c r="F175" s="104">
        <v>0.1</v>
      </c>
      <c r="G175" s="105">
        <f t="shared" si="34"/>
        <v>0</v>
      </c>
      <c r="H175" s="105">
        <f t="shared" si="35"/>
        <v>0</v>
      </c>
      <c r="I175" s="105">
        <f t="shared" si="36"/>
        <v>0</v>
      </c>
      <c r="J175" s="105">
        <f t="shared" si="37"/>
        <v>2300</v>
      </c>
      <c r="K175" s="105">
        <f t="shared" si="38"/>
        <v>2800</v>
      </c>
      <c r="L175" s="105">
        <f t="shared" si="39"/>
        <v>3600</v>
      </c>
      <c r="M175" s="97" t="s">
        <v>1439</v>
      </c>
      <c r="N175" s="98" t="s">
        <v>1306</v>
      </c>
      <c r="O175" s="98" t="s">
        <v>494</v>
      </c>
      <c r="P175" s="97" t="s">
        <v>1440</v>
      </c>
      <c r="Q175" s="106">
        <f t="shared" si="40"/>
        <v>1</v>
      </c>
      <c r="R175" s="106">
        <f t="shared" si="41"/>
        <v>1.0000000000000002</v>
      </c>
    </row>
    <row r="178" spans="1:8" x14ac:dyDescent="0.15">
      <c r="A178" s="195" t="s">
        <v>1464</v>
      </c>
      <c r="B178" s="196"/>
      <c r="C178" s="196"/>
      <c r="D178" s="196"/>
      <c r="E178" s="196"/>
      <c r="F178" s="196"/>
      <c r="G178" s="196"/>
      <c r="H178" s="197"/>
    </row>
    <row r="179" spans="1:8" ht="28" customHeight="1" x14ac:dyDescent="0.15">
      <c r="A179" s="102" t="s">
        <v>839</v>
      </c>
      <c r="B179" s="102" t="s">
        <v>1291</v>
      </c>
      <c r="C179" s="102" t="s">
        <v>1465</v>
      </c>
      <c r="D179" s="102" t="s">
        <v>1292</v>
      </c>
      <c r="E179" s="102" t="s">
        <v>1466</v>
      </c>
      <c r="F179" s="102" t="s">
        <v>1137</v>
      </c>
      <c r="G179" s="102" t="s">
        <v>1467</v>
      </c>
      <c r="H179" s="102" t="s">
        <v>576</v>
      </c>
    </row>
    <row r="180" spans="1:8" ht="112" customHeight="1" x14ac:dyDescent="0.15">
      <c r="A180" s="97" t="str">
        <f t="shared" ref="A180:A194" si="42">A6</f>
        <v>MEDICION_QAQC_PTO</v>
      </c>
      <c r="B180" s="108">
        <f t="shared" ref="B180:B194" si="43">K6</f>
        <v>1</v>
      </c>
      <c r="C180" s="98" t="str">
        <f t="shared" ref="C180:C194" si="44">IF(ABS(B180-1)&lt;0.0001,"OK","REVISAR")</f>
        <v>OK</v>
      </c>
      <c r="D180" s="108">
        <f t="shared" ref="D180:D194" si="45">L6</f>
        <v>1.0000000000000002</v>
      </c>
      <c r="E180" s="98" t="str">
        <f t="shared" ref="E180:E194" si="46">IF(ABS(D180-1)&lt;0.0001,"OK","REVISAR")</f>
        <v>OK</v>
      </c>
      <c r="F180" s="97" t="s">
        <v>1468</v>
      </c>
      <c r="G180" s="97" t="str">
        <f>'14_Biblioteca_Costos_v6'!L6</f>
        <v>Sin benchmark público robusto fila a fila; usar cotización o histórico</v>
      </c>
      <c r="H180" s="97" t="str">
        <f t="shared" ref="H180:H194" si="47">IF(OR(C180="REVISAR",E180="REVISAR"),"Ajustar porcentajes","Usar como screening / desarrollo")</f>
        <v>Usar como screening / desarrollo</v>
      </c>
    </row>
    <row r="181" spans="1:8" ht="112" customHeight="1" x14ac:dyDescent="0.15">
      <c r="A181" s="97" t="str">
        <f t="shared" si="42"/>
        <v>EQUIPOS_LINEA_PTO</v>
      </c>
      <c r="B181" s="108">
        <f t="shared" si="43"/>
        <v>1</v>
      </c>
      <c r="C181" s="98" t="str">
        <f t="shared" si="44"/>
        <v>OK</v>
      </c>
      <c r="D181" s="108">
        <f t="shared" si="45"/>
        <v>1</v>
      </c>
      <c r="E181" s="98" t="str">
        <f t="shared" si="46"/>
        <v>OK</v>
      </c>
      <c r="F181" s="97" t="s">
        <v>1468</v>
      </c>
      <c r="G181" s="97" t="str">
        <f>'14_Biblioteca_Costos_v6'!L7</f>
        <v>Sin benchmark público robusto fila a fila; usar cotización o histórico</v>
      </c>
      <c r="H181" s="97" t="str">
        <f t="shared" si="47"/>
        <v>Usar como screening / desarrollo</v>
      </c>
    </row>
    <row r="182" spans="1:8" ht="112" customHeight="1" x14ac:dyDescent="0.15">
      <c r="A182" s="97" t="str">
        <f t="shared" si="42"/>
        <v>REG_SEG_ACTIVO</v>
      </c>
      <c r="B182" s="108">
        <f t="shared" si="43"/>
        <v>1</v>
      </c>
      <c r="C182" s="98" t="str">
        <f t="shared" si="44"/>
        <v>OK</v>
      </c>
      <c r="D182" s="108">
        <f t="shared" si="45"/>
        <v>1</v>
      </c>
      <c r="E182" s="98" t="str">
        <f t="shared" si="46"/>
        <v>OK</v>
      </c>
      <c r="F182" s="97" t="s">
        <v>1468</v>
      </c>
      <c r="G182" s="97" t="str">
        <f>'14_Biblioteca_Costos_v6'!L8</f>
        <v>Sin benchmark público robusto fila a fila; usar cotización o histórico</v>
      </c>
      <c r="H182" s="97" t="str">
        <f t="shared" si="47"/>
        <v>Usar como screening / desarrollo</v>
      </c>
    </row>
    <row r="183" spans="1:8" ht="112" customHeight="1" x14ac:dyDescent="0.15">
      <c r="A183" s="97" t="str">
        <f t="shared" si="42"/>
        <v>HID_DN_LE12</v>
      </c>
      <c r="B183" s="108">
        <f t="shared" si="43"/>
        <v>1</v>
      </c>
      <c r="C183" s="98" t="str">
        <f t="shared" si="44"/>
        <v>OK</v>
      </c>
      <c r="D183" s="108">
        <f t="shared" si="45"/>
        <v>1</v>
      </c>
      <c r="E183" s="98" t="str">
        <f t="shared" si="46"/>
        <v>OK</v>
      </c>
      <c r="F183" s="97" t="s">
        <v>1468</v>
      </c>
      <c r="G183" s="97" t="str">
        <f>'14_Biblioteca_Costos_v6'!L9</f>
        <v>Anclado a NETL 2024 + Brown 2022 / Parker 2004; recalibrar localmente</v>
      </c>
      <c r="H183" s="97" t="str">
        <f t="shared" si="47"/>
        <v>Usar como screening / desarrollo</v>
      </c>
    </row>
    <row r="184" spans="1:8" ht="112" customHeight="1" x14ac:dyDescent="0.15">
      <c r="A184" s="97" t="str">
        <f t="shared" si="42"/>
        <v>HID_DN_16_20</v>
      </c>
      <c r="B184" s="108">
        <f t="shared" si="43"/>
        <v>1</v>
      </c>
      <c r="C184" s="98" t="str">
        <f t="shared" si="44"/>
        <v>OK</v>
      </c>
      <c r="D184" s="108">
        <f t="shared" si="45"/>
        <v>1</v>
      </c>
      <c r="E184" s="98" t="str">
        <f t="shared" si="46"/>
        <v>OK</v>
      </c>
      <c r="F184" s="97" t="s">
        <v>1468</v>
      </c>
      <c r="G184" s="97" t="str">
        <f>'14_Biblioteca_Costos_v6'!L10</f>
        <v>Anclado a NETL 2024 + Brown 2022 / Parker 2004; recalibrar localmente</v>
      </c>
      <c r="H184" s="97" t="str">
        <f t="shared" si="47"/>
        <v>Usar como screening / desarrollo</v>
      </c>
    </row>
    <row r="185" spans="1:8" ht="112" customHeight="1" x14ac:dyDescent="0.15">
      <c r="A185" s="97" t="str">
        <f t="shared" si="42"/>
        <v>HID_DN_24_32</v>
      </c>
      <c r="B185" s="108">
        <f t="shared" si="43"/>
        <v>1</v>
      </c>
      <c r="C185" s="98" t="str">
        <f t="shared" si="44"/>
        <v>OK</v>
      </c>
      <c r="D185" s="108">
        <f t="shared" si="45"/>
        <v>1</v>
      </c>
      <c r="E185" s="98" t="str">
        <f t="shared" si="46"/>
        <v>OK</v>
      </c>
      <c r="F185" s="97" t="s">
        <v>1468</v>
      </c>
      <c r="G185" s="97" t="str">
        <f>'14_Biblioteca_Costos_v6'!L11</f>
        <v>Anclado a NETL 2024 + Brown 2022 / Parker 2004; recalibrar localmente</v>
      </c>
      <c r="H185" s="97" t="str">
        <f t="shared" si="47"/>
        <v>Usar como screening / desarrollo</v>
      </c>
    </row>
    <row r="186" spans="1:8" ht="112" customHeight="1" x14ac:dyDescent="0.15">
      <c r="A186" s="97" t="str">
        <f t="shared" si="42"/>
        <v>HID_CRUCE_ESPECIAL</v>
      </c>
      <c r="B186" s="108">
        <f t="shared" si="43"/>
        <v>1</v>
      </c>
      <c r="C186" s="98" t="str">
        <f t="shared" si="44"/>
        <v>OK</v>
      </c>
      <c r="D186" s="108">
        <f t="shared" si="45"/>
        <v>1</v>
      </c>
      <c r="E186" s="98" t="str">
        <f t="shared" si="46"/>
        <v>OK</v>
      </c>
      <c r="F186" s="97" t="s">
        <v>1468</v>
      </c>
      <c r="G186" s="97" t="str">
        <f>'14_Biblioteca_Costos_v6'!L12</f>
        <v>Anclaje contextual (cruces/canal/terreno) + criterio ingenieril; no exacto</v>
      </c>
      <c r="H186" s="97" t="str">
        <f t="shared" si="47"/>
        <v>Usar como screening / desarrollo</v>
      </c>
    </row>
    <row r="187" spans="1:8" ht="112" customHeight="1" x14ac:dyDescent="0.15">
      <c r="A187" s="97" t="str">
        <f t="shared" si="42"/>
        <v>MAT_DN_LE12</v>
      </c>
      <c r="B187" s="108">
        <f t="shared" si="43"/>
        <v>1</v>
      </c>
      <c r="C187" s="98" t="str">
        <f t="shared" si="44"/>
        <v>OK</v>
      </c>
      <c r="D187" s="108">
        <f t="shared" si="45"/>
        <v>0.99999999999999989</v>
      </c>
      <c r="E187" s="98" t="str">
        <f t="shared" si="46"/>
        <v>OK</v>
      </c>
      <c r="F187" s="97" t="s">
        <v>1468</v>
      </c>
      <c r="G187" s="97" t="str">
        <f>'14_Biblioteca_Costos_v6'!L13</f>
        <v>Anclado a NETL 2024 + Brown 2022 / Parker 2004; recalibrar localmente</v>
      </c>
      <c r="H187" s="97" t="str">
        <f t="shared" si="47"/>
        <v>Usar como screening / desarrollo</v>
      </c>
    </row>
    <row r="188" spans="1:8" ht="112" customHeight="1" x14ac:dyDescent="0.15">
      <c r="A188" s="97" t="str">
        <f t="shared" si="42"/>
        <v>MAT_DN_16_20</v>
      </c>
      <c r="B188" s="108">
        <f t="shared" si="43"/>
        <v>1</v>
      </c>
      <c r="C188" s="98" t="str">
        <f t="shared" si="44"/>
        <v>OK</v>
      </c>
      <c r="D188" s="108">
        <f t="shared" si="45"/>
        <v>0.99999999999999989</v>
      </c>
      <c r="E188" s="98" t="str">
        <f t="shared" si="46"/>
        <v>OK</v>
      </c>
      <c r="F188" s="97" t="s">
        <v>1468</v>
      </c>
      <c r="G188" s="97" t="str">
        <f>'14_Biblioteca_Costos_v6'!L14</f>
        <v>Anclado a NETL 2024 + Brown 2022 / Parker 2004; recalibrar localmente</v>
      </c>
      <c r="H188" s="97" t="str">
        <f t="shared" si="47"/>
        <v>Usar como screening / desarrollo</v>
      </c>
    </row>
    <row r="189" spans="1:8" ht="112" customHeight="1" x14ac:dyDescent="0.15">
      <c r="A189" s="97" t="str">
        <f t="shared" si="42"/>
        <v>MAT_DN_24_32</v>
      </c>
      <c r="B189" s="108">
        <f t="shared" si="43"/>
        <v>1</v>
      </c>
      <c r="C189" s="98" t="str">
        <f t="shared" si="44"/>
        <v>OK</v>
      </c>
      <c r="D189" s="108">
        <f t="shared" si="45"/>
        <v>0.99999999999999989</v>
      </c>
      <c r="E189" s="98" t="str">
        <f t="shared" si="46"/>
        <v>OK</v>
      </c>
      <c r="F189" s="97" t="s">
        <v>1468</v>
      </c>
      <c r="G189" s="97" t="str">
        <f>'14_Biblioteca_Costos_v6'!L15</f>
        <v>Anclado a NETL 2024 + Brown 2022 / Parker 2004; recalibrar localmente</v>
      </c>
      <c r="H189" s="97" t="str">
        <f t="shared" si="47"/>
        <v>Usar como screening / desarrollo</v>
      </c>
    </row>
    <row r="190" spans="1:8" ht="112" customHeight="1" x14ac:dyDescent="0.15">
      <c r="A190" s="97" t="str">
        <f t="shared" si="42"/>
        <v>MAT_CRUCE_ESPECIAL</v>
      </c>
      <c r="B190" s="108">
        <f t="shared" si="43"/>
        <v>1</v>
      </c>
      <c r="C190" s="98" t="str">
        <f t="shared" si="44"/>
        <v>OK</v>
      </c>
      <c r="D190" s="108">
        <f t="shared" si="45"/>
        <v>0.99999999999999989</v>
      </c>
      <c r="E190" s="98" t="str">
        <f t="shared" si="46"/>
        <v>OK</v>
      </c>
      <c r="F190" s="97" t="s">
        <v>1468</v>
      </c>
      <c r="G190" s="97" t="str">
        <f>'14_Biblioteca_Costos_v6'!L16</f>
        <v>Anclaje contextual (cruces/canal/terreno) + criterio ingenieril; no exacto</v>
      </c>
      <c r="H190" s="97" t="str">
        <f t="shared" si="47"/>
        <v>Usar como screening / desarrollo</v>
      </c>
    </row>
    <row r="191" spans="1:8" ht="112" customHeight="1" x14ac:dyDescent="0.15">
      <c r="A191" s="97" t="str">
        <f t="shared" si="42"/>
        <v>INT_DN_LE12</v>
      </c>
      <c r="B191" s="108">
        <f t="shared" si="43"/>
        <v>1</v>
      </c>
      <c r="C191" s="98" t="str">
        <f t="shared" si="44"/>
        <v>OK</v>
      </c>
      <c r="D191" s="108">
        <f t="shared" si="45"/>
        <v>1.0000000000000002</v>
      </c>
      <c r="E191" s="98" t="str">
        <f t="shared" si="46"/>
        <v>OK</v>
      </c>
      <c r="F191" s="97" t="s">
        <v>1468</v>
      </c>
      <c r="G191" s="97" t="str">
        <f>'14_Biblioteca_Costos_v6'!L17</f>
        <v>Anclado a NETL 2024 + Brown 2022 / Parker 2004; recalibrar localmente</v>
      </c>
      <c r="H191" s="97" t="str">
        <f t="shared" si="47"/>
        <v>Usar como screening / desarrollo</v>
      </c>
    </row>
    <row r="192" spans="1:8" ht="112" customHeight="1" x14ac:dyDescent="0.15">
      <c r="A192" s="97" t="str">
        <f t="shared" si="42"/>
        <v>INT_DN_16_20</v>
      </c>
      <c r="B192" s="108">
        <f t="shared" si="43"/>
        <v>1</v>
      </c>
      <c r="C192" s="98" t="str">
        <f t="shared" si="44"/>
        <v>OK</v>
      </c>
      <c r="D192" s="108">
        <f t="shared" si="45"/>
        <v>1.0000000000000002</v>
      </c>
      <c r="E192" s="98" t="str">
        <f t="shared" si="46"/>
        <v>OK</v>
      </c>
      <c r="F192" s="97" t="s">
        <v>1468</v>
      </c>
      <c r="G192" s="97" t="str">
        <f>'14_Biblioteca_Costos_v6'!L18</f>
        <v>Anclado a NETL 2024 + Brown 2022 / Parker 2004; recalibrar localmente</v>
      </c>
      <c r="H192" s="97" t="str">
        <f t="shared" si="47"/>
        <v>Usar como screening / desarrollo</v>
      </c>
    </row>
    <row r="193" spans="1:8" ht="112" customHeight="1" x14ac:dyDescent="0.15">
      <c r="A193" s="97" t="str">
        <f t="shared" si="42"/>
        <v>INT_DN_24_32</v>
      </c>
      <c r="B193" s="108">
        <f t="shared" si="43"/>
        <v>1</v>
      </c>
      <c r="C193" s="98" t="str">
        <f t="shared" si="44"/>
        <v>OK</v>
      </c>
      <c r="D193" s="108">
        <f t="shared" si="45"/>
        <v>1.0000000000000002</v>
      </c>
      <c r="E193" s="98" t="str">
        <f t="shared" si="46"/>
        <v>OK</v>
      </c>
      <c r="F193" s="97" t="s">
        <v>1468</v>
      </c>
      <c r="G193" s="97" t="str">
        <f>'14_Biblioteca_Costos_v6'!L19</f>
        <v>Anclado a NETL 2024 + Brown 2022 / Parker 2004; recalibrar localmente</v>
      </c>
      <c r="H193" s="97" t="str">
        <f t="shared" si="47"/>
        <v>Usar como screening / desarrollo</v>
      </c>
    </row>
    <row r="194" spans="1:8" ht="112" customHeight="1" x14ac:dyDescent="0.15">
      <c r="A194" s="97" t="str">
        <f t="shared" si="42"/>
        <v>INT_CRUCE_ESPECIAL</v>
      </c>
      <c r="B194" s="108">
        <f t="shared" si="43"/>
        <v>1</v>
      </c>
      <c r="C194" s="98" t="str">
        <f t="shared" si="44"/>
        <v>OK</v>
      </c>
      <c r="D194" s="108">
        <f t="shared" si="45"/>
        <v>1.0000000000000002</v>
      </c>
      <c r="E194" s="98" t="str">
        <f t="shared" si="46"/>
        <v>OK</v>
      </c>
      <c r="F194" s="97" t="s">
        <v>1468</v>
      </c>
      <c r="G194" s="97" t="str">
        <f>'14_Biblioteca_Costos_v6'!L20</f>
        <v>Benchmark v6 derivado de v5 + complejidad especial</v>
      </c>
      <c r="H194" s="97" t="str">
        <f t="shared" si="47"/>
        <v>Usar como screening / desarrollo</v>
      </c>
    </row>
  </sheetData>
  <mergeCells count="5">
    <mergeCell ref="A3:N3"/>
    <mergeCell ref="A24:R24"/>
    <mergeCell ref="A2:N2"/>
    <mergeCell ref="A178:H178"/>
    <mergeCell ref="A1:N1"/>
  </mergeCells>
  <pageMargins left="0.75" right="0.75" top="1" bottom="1" header="0.5" footer="0.5"/>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workbookViewId="0">
      <pane ySplit="4" topLeftCell="A5" activePane="bottomLeft" state="frozen"/>
      <selection activeCell="O48" sqref="O48"/>
      <selection pane="bottomLeft" activeCell="H7" sqref="H7"/>
    </sheetView>
  </sheetViews>
  <sheetFormatPr baseColWidth="10" defaultColWidth="8.83203125" defaultRowHeight="13" x14ac:dyDescent="0.15"/>
  <cols>
    <col min="1" max="1" width="12" customWidth="1"/>
    <col min="2" max="2" width="28" customWidth="1"/>
    <col min="3" max="3" width="32" customWidth="1"/>
    <col min="4" max="5" width="38" customWidth="1"/>
    <col min="6" max="6" width="34" customWidth="1"/>
    <col min="7" max="7" width="28" customWidth="1"/>
  </cols>
  <sheetData>
    <row r="1" spans="1:7" ht="24" customHeight="1" x14ac:dyDescent="0.15">
      <c r="A1" s="146" t="s">
        <v>127</v>
      </c>
      <c r="B1" s="134"/>
      <c r="C1" s="134"/>
      <c r="D1" s="134"/>
      <c r="E1" s="134"/>
      <c r="F1" s="134"/>
      <c r="G1" s="134"/>
    </row>
    <row r="2" spans="1:7" ht="42" customHeight="1" x14ac:dyDescent="0.15">
      <c r="A2" s="149" t="s">
        <v>1471</v>
      </c>
      <c r="B2" s="134"/>
      <c r="C2" s="134"/>
      <c r="D2" s="134"/>
      <c r="E2" s="134"/>
      <c r="F2" s="134"/>
      <c r="G2" s="134"/>
    </row>
    <row r="4" spans="1:7" ht="14" customHeight="1" x14ac:dyDescent="0.15">
      <c r="A4" s="52" t="s">
        <v>128</v>
      </c>
      <c r="B4" s="52" t="s">
        <v>129</v>
      </c>
      <c r="C4" s="52" t="s">
        <v>130</v>
      </c>
      <c r="D4" s="52" t="s">
        <v>131</v>
      </c>
      <c r="E4" s="52" t="s">
        <v>132</v>
      </c>
      <c r="F4" s="52" t="s">
        <v>133</v>
      </c>
      <c r="G4" s="52" t="s">
        <v>134</v>
      </c>
    </row>
    <row r="5" spans="1:7" ht="84" customHeight="1" x14ac:dyDescent="0.15">
      <c r="A5" s="53" t="s">
        <v>135</v>
      </c>
      <c r="B5" s="54" t="s">
        <v>105</v>
      </c>
      <c r="C5" s="55" t="s">
        <v>136</v>
      </c>
      <c r="D5" s="55" t="s">
        <v>137</v>
      </c>
      <c r="E5" s="55" t="s">
        <v>138</v>
      </c>
      <c r="F5" s="55" t="s">
        <v>139</v>
      </c>
      <c r="G5" s="55" t="s">
        <v>140</v>
      </c>
    </row>
    <row r="6" spans="1:7" ht="28" customHeight="1" x14ac:dyDescent="0.15">
      <c r="A6" s="53" t="s">
        <v>141</v>
      </c>
      <c r="B6" s="54" t="s">
        <v>106</v>
      </c>
      <c r="C6" s="55" t="s">
        <v>142</v>
      </c>
      <c r="D6" s="55" t="s">
        <v>143</v>
      </c>
      <c r="E6" s="55" t="s">
        <v>144</v>
      </c>
      <c r="F6" s="55" t="s">
        <v>1473</v>
      </c>
      <c r="G6" s="55" t="s">
        <v>145</v>
      </c>
    </row>
    <row r="7" spans="1:7" ht="84" customHeight="1" x14ac:dyDescent="0.15">
      <c r="A7" s="53" t="s">
        <v>146</v>
      </c>
      <c r="B7" s="54" t="s">
        <v>107</v>
      </c>
      <c r="C7" s="55" t="s">
        <v>147</v>
      </c>
      <c r="D7" s="55" t="s">
        <v>148</v>
      </c>
      <c r="E7" s="55" t="s">
        <v>149</v>
      </c>
      <c r="F7" s="55" t="s">
        <v>150</v>
      </c>
      <c r="G7" s="55" t="s">
        <v>151</v>
      </c>
    </row>
    <row r="8" spans="1:7" ht="42" customHeight="1" x14ac:dyDescent="0.15">
      <c r="A8" s="53" t="s">
        <v>152</v>
      </c>
      <c r="B8" s="54" t="s">
        <v>108</v>
      </c>
      <c r="C8" s="55" t="s">
        <v>153</v>
      </c>
      <c r="D8" s="55" t="s">
        <v>154</v>
      </c>
      <c r="E8" s="55" t="s">
        <v>155</v>
      </c>
      <c r="F8" s="55" t="s">
        <v>156</v>
      </c>
      <c r="G8" s="55" t="s">
        <v>157</v>
      </c>
    </row>
    <row r="9" spans="1:7" ht="42" customHeight="1" x14ac:dyDescent="0.15">
      <c r="A9" s="53" t="s">
        <v>158</v>
      </c>
      <c r="B9" s="54" t="s">
        <v>109</v>
      </c>
      <c r="C9" s="55" t="s">
        <v>159</v>
      </c>
      <c r="D9" s="55" t="s">
        <v>160</v>
      </c>
      <c r="E9" s="55" t="s">
        <v>161</v>
      </c>
      <c r="F9" s="55" t="s">
        <v>162</v>
      </c>
      <c r="G9" s="55" t="s">
        <v>163</v>
      </c>
    </row>
    <row r="10" spans="1:7" ht="42" customHeight="1" x14ac:dyDescent="0.15">
      <c r="A10" s="53" t="s">
        <v>164</v>
      </c>
      <c r="B10" s="54" t="s">
        <v>110</v>
      </c>
      <c r="C10" s="55" t="s">
        <v>165</v>
      </c>
      <c r="D10" s="55" t="s">
        <v>166</v>
      </c>
      <c r="E10" s="55" t="s">
        <v>167</v>
      </c>
      <c r="F10" s="55" t="s">
        <v>168</v>
      </c>
      <c r="G10" s="55" t="s">
        <v>169</v>
      </c>
    </row>
    <row r="11" spans="1:7" ht="28" customHeight="1" x14ac:dyDescent="0.15">
      <c r="A11" s="53" t="s">
        <v>170</v>
      </c>
      <c r="B11" s="54" t="s">
        <v>111</v>
      </c>
      <c r="C11" s="55" t="s">
        <v>171</v>
      </c>
      <c r="D11" s="55" t="s">
        <v>172</v>
      </c>
      <c r="E11" s="55" t="s">
        <v>173</v>
      </c>
      <c r="F11" s="55" t="s">
        <v>174</v>
      </c>
      <c r="G11" s="55" t="s">
        <v>175</v>
      </c>
    </row>
    <row r="12" spans="1:7" ht="42" customHeight="1" x14ac:dyDescent="0.15">
      <c r="A12" s="53" t="s">
        <v>176</v>
      </c>
      <c r="B12" s="54" t="s">
        <v>112</v>
      </c>
      <c r="C12" s="55" t="s">
        <v>177</v>
      </c>
      <c r="D12" s="55" t="s">
        <v>178</v>
      </c>
      <c r="E12" s="55" t="s">
        <v>179</v>
      </c>
      <c r="F12" s="55" t="s">
        <v>180</v>
      </c>
      <c r="G12" s="55" t="s">
        <v>181</v>
      </c>
    </row>
    <row r="13" spans="1:7" ht="42" customHeight="1" x14ac:dyDescent="0.15">
      <c r="A13" s="53" t="s">
        <v>182</v>
      </c>
      <c r="B13" s="54" t="s">
        <v>113</v>
      </c>
      <c r="C13" s="55" t="s">
        <v>183</v>
      </c>
      <c r="D13" s="55" t="s">
        <v>184</v>
      </c>
      <c r="E13" s="55" t="s">
        <v>185</v>
      </c>
      <c r="F13" s="55" t="s">
        <v>186</v>
      </c>
      <c r="G13" s="55" t="s">
        <v>187</v>
      </c>
    </row>
    <row r="14" spans="1:7" ht="28" customHeight="1" x14ac:dyDescent="0.15">
      <c r="A14" s="53" t="s">
        <v>188</v>
      </c>
      <c r="B14" s="54" t="s">
        <v>114</v>
      </c>
      <c r="C14" s="55" t="s">
        <v>189</v>
      </c>
      <c r="D14" s="55" t="s">
        <v>190</v>
      </c>
      <c r="E14" s="55" t="s">
        <v>191</v>
      </c>
      <c r="F14" s="55" t="s">
        <v>192</v>
      </c>
      <c r="G14" s="55" t="s">
        <v>193</v>
      </c>
    </row>
    <row r="15" spans="1:7" ht="42" customHeight="1" x14ac:dyDescent="0.15">
      <c r="A15" s="53" t="s">
        <v>194</v>
      </c>
      <c r="B15" s="54" t="s">
        <v>115</v>
      </c>
      <c r="C15" s="55" t="s">
        <v>195</v>
      </c>
      <c r="D15" s="55" t="s">
        <v>190</v>
      </c>
      <c r="E15" s="55" t="s">
        <v>196</v>
      </c>
      <c r="F15" s="55" t="s">
        <v>197</v>
      </c>
      <c r="G15" s="55" t="s">
        <v>198</v>
      </c>
    </row>
    <row r="16" spans="1:7" ht="42" customHeight="1" x14ac:dyDescent="0.15">
      <c r="A16" s="53" t="s">
        <v>199</v>
      </c>
      <c r="B16" s="54" t="s">
        <v>116</v>
      </c>
      <c r="C16" s="55" t="s">
        <v>200</v>
      </c>
      <c r="D16" s="55" t="s">
        <v>201</v>
      </c>
      <c r="E16" s="55" t="s">
        <v>202</v>
      </c>
      <c r="F16" s="55" t="s">
        <v>203</v>
      </c>
      <c r="G16" s="55" t="s">
        <v>204</v>
      </c>
    </row>
    <row r="17" spans="1:7" ht="42" customHeight="1" x14ac:dyDescent="0.15">
      <c r="A17" s="53" t="s">
        <v>205</v>
      </c>
      <c r="B17" s="54" t="s">
        <v>117</v>
      </c>
      <c r="C17" s="55" t="s">
        <v>206</v>
      </c>
      <c r="D17" s="55" t="s">
        <v>207</v>
      </c>
      <c r="E17" s="55" t="s">
        <v>208</v>
      </c>
      <c r="F17" s="55" t="s">
        <v>1474</v>
      </c>
      <c r="G17" s="55" t="s">
        <v>209</v>
      </c>
    </row>
    <row r="20" spans="1:7" x14ac:dyDescent="0.15">
      <c r="A20" s="148" t="s">
        <v>210</v>
      </c>
      <c r="B20" s="134"/>
      <c r="C20" s="134"/>
      <c r="D20" s="134"/>
      <c r="E20" s="134"/>
      <c r="F20" s="134"/>
      <c r="G20" s="134"/>
    </row>
    <row r="21" spans="1:7" x14ac:dyDescent="0.15">
      <c r="A21" s="147" t="s">
        <v>211</v>
      </c>
      <c r="B21" s="144"/>
      <c r="C21" s="144"/>
      <c r="D21" s="144"/>
      <c r="E21" s="144"/>
      <c r="F21" s="144"/>
      <c r="G21" s="145"/>
    </row>
    <row r="22" spans="1:7" x14ac:dyDescent="0.15">
      <c r="A22" s="143" t="s">
        <v>212</v>
      </c>
      <c r="B22" s="144"/>
      <c r="C22" s="144"/>
      <c r="D22" s="144"/>
      <c r="E22" s="144"/>
      <c r="F22" s="144"/>
      <c r="G22" s="145"/>
    </row>
    <row r="23" spans="1:7" x14ac:dyDescent="0.15">
      <c r="A23" s="143" t="s">
        <v>213</v>
      </c>
      <c r="B23" s="144"/>
      <c r="C23" s="144"/>
      <c r="D23" s="144"/>
      <c r="E23" s="144"/>
      <c r="F23" s="144"/>
      <c r="G23" s="145"/>
    </row>
    <row r="24" spans="1:7" x14ac:dyDescent="0.15">
      <c r="A24" s="143" t="s">
        <v>214</v>
      </c>
      <c r="B24" s="144"/>
      <c r="C24" s="144"/>
      <c r="D24" s="144"/>
      <c r="E24" s="144"/>
      <c r="F24" s="144"/>
      <c r="G24" s="145"/>
    </row>
    <row r="25" spans="1:7" x14ac:dyDescent="0.15">
      <c r="A25" s="143" t="s">
        <v>215</v>
      </c>
      <c r="B25" s="144"/>
      <c r="C25" s="144"/>
      <c r="D25" s="144"/>
      <c r="E25" s="144"/>
      <c r="F25" s="144"/>
      <c r="G25" s="145"/>
    </row>
  </sheetData>
  <mergeCells count="8">
    <mergeCell ref="A25:G25"/>
    <mergeCell ref="A23:G23"/>
    <mergeCell ref="A1:G1"/>
    <mergeCell ref="A21:G21"/>
    <mergeCell ref="A22:G22"/>
    <mergeCell ref="A20:G20"/>
    <mergeCell ref="A24:G24"/>
    <mergeCell ref="A2:G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2"/>
  <sheetViews>
    <sheetView workbookViewId="0">
      <selection activeCell="A5" sqref="A5"/>
    </sheetView>
  </sheetViews>
  <sheetFormatPr baseColWidth="10" defaultColWidth="8.83203125" defaultRowHeight="13" x14ac:dyDescent="0.15"/>
  <cols>
    <col min="1" max="1" width="28" customWidth="1"/>
    <col min="2" max="2" width="34" customWidth="1"/>
    <col min="3" max="3" width="28" customWidth="1"/>
    <col min="4" max="4" width="12" customWidth="1"/>
    <col min="5" max="5" width="14" customWidth="1"/>
    <col min="6" max="6" width="18" customWidth="1"/>
    <col min="7" max="7" width="16" customWidth="1"/>
    <col min="8" max="8" width="84" customWidth="1"/>
    <col min="9" max="9" width="30" customWidth="1"/>
    <col min="11" max="11" width="19.6640625" customWidth="1"/>
    <col min="12" max="12" width="39.6640625" customWidth="1"/>
  </cols>
  <sheetData>
    <row r="1" spans="1:15" x14ac:dyDescent="0.15">
      <c r="A1" s="151" t="s">
        <v>216</v>
      </c>
      <c r="B1" s="134"/>
      <c r="C1" s="134"/>
      <c r="D1" s="134"/>
      <c r="E1" s="134"/>
      <c r="F1" s="134"/>
      <c r="G1" s="134"/>
      <c r="H1" s="134"/>
      <c r="I1" s="134"/>
    </row>
    <row r="2" spans="1:15" x14ac:dyDescent="0.15">
      <c r="A2" s="150" t="s">
        <v>1472</v>
      </c>
      <c r="B2" s="134"/>
      <c r="C2" s="134"/>
      <c r="D2" s="134"/>
      <c r="E2" s="134"/>
      <c r="F2" s="134"/>
      <c r="G2" s="134"/>
      <c r="H2" s="134"/>
      <c r="I2" s="134"/>
    </row>
    <row r="4" spans="1:15" ht="28" customHeight="1" x14ac:dyDescent="0.15">
      <c r="A4" s="109" t="s">
        <v>94</v>
      </c>
      <c r="B4" s="109" t="s">
        <v>95</v>
      </c>
      <c r="C4" s="109" t="s">
        <v>217</v>
      </c>
      <c r="D4" s="109" t="s">
        <v>46</v>
      </c>
      <c r="E4" s="109" t="s">
        <v>29</v>
      </c>
      <c r="F4" s="109" t="s">
        <v>218</v>
      </c>
      <c r="G4" s="109" t="s">
        <v>219</v>
      </c>
      <c r="H4" s="109" t="s">
        <v>220</v>
      </c>
      <c r="I4" s="109" t="s">
        <v>221</v>
      </c>
    </row>
    <row r="5" spans="1:15" ht="42" customHeight="1" x14ac:dyDescent="0.15">
      <c r="A5" s="110" t="s">
        <v>119</v>
      </c>
      <c r="B5" s="110" t="s">
        <v>120</v>
      </c>
      <c r="C5" s="110" t="s">
        <v>222</v>
      </c>
      <c r="D5" s="111">
        <v>1.5</v>
      </c>
      <c r="E5" s="110" t="s">
        <v>36</v>
      </c>
      <c r="F5" s="111">
        <v>1.25</v>
      </c>
      <c r="G5" s="111">
        <v>0.15</v>
      </c>
      <c r="H5" s="110" t="s">
        <v>223</v>
      </c>
      <c r="I5" s="110" t="s">
        <v>224</v>
      </c>
      <c r="K5" s="153" t="s">
        <v>225</v>
      </c>
      <c r="L5" t="s">
        <v>226</v>
      </c>
    </row>
    <row r="6" spans="1:15" ht="56" customHeight="1" x14ac:dyDescent="0.15">
      <c r="A6" s="110"/>
      <c r="B6" s="110"/>
      <c r="C6" s="110"/>
      <c r="D6" s="111"/>
      <c r="E6" s="110"/>
      <c r="F6" s="111"/>
      <c r="G6" s="111"/>
      <c r="H6" s="110"/>
      <c r="I6" s="110"/>
      <c r="K6" s="134"/>
      <c r="L6" s="152"/>
      <c r="M6" s="134"/>
      <c r="N6" s="134"/>
      <c r="O6" s="134"/>
    </row>
    <row r="7" spans="1:15" ht="42" customHeight="1" x14ac:dyDescent="0.15">
      <c r="A7" s="110"/>
      <c r="B7" s="110"/>
      <c r="C7" s="110"/>
      <c r="D7" s="111"/>
      <c r="E7" s="110"/>
      <c r="F7" s="111"/>
      <c r="G7" s="111"/>
      <c r="H7" s="110"/>
      <c r="I7" s="110"/>
    </row>
    <row r="8" spans="1:15" ht="42" customHeight="1" x14ac:dyDescent="0.15">
      <c r="A8" s="110"/>
      <c r="B8" s="110"/>
      <c r="C8" s="110"/>
      <c r="D8" s="111"/>
      <c r="E8" s="110"/>
      <c r="F8" s="111"/>
      <c r="G8" s="111"/>
      <c r="H8" s="110"/>
      <c r="I8" s="110"/>
    </row>
    <row r="9" spans="1:15" ht="42" customHeight="1" x14ac:dyDescent="0.15">
      <c r="A9" s="110"/>
      <c r="B9" s="110"/>
      <c r="C9" s="110"/>
      <c r="D9" s="111"/>
      <c r="E9" s="110"/>
      <c r="F9" s="111"/>
      <c r="G9" s="111"/>
      <c r="H9" s="110"/>
      <c r="I9" s="110"/>
    </row>
    <row r="10" spans="1:15" ht="42" customHeight="1" x14ac:dyDescent="0.15">
      <c r="A10" s="110"/>
      <c r="B10" s="110"/>
      <c r="C10" s="110"/>
      <c r="D10" s="111"/>
      <c r="E10" s="110"/>
      <c r="F10" s="111"/>
      <c r="G10" s="111"/>
      <c r="H10" s="110"/>
      <c r="I10" s="110"/>
    </row>
    <row r="11" spans="1:15" ht="42" customHeight="1" x14ac:dyDescent="0.15">
      <c r="A11" s="110"/>
      <c r="B11" s="110"/>
      <c r="C11" s="110"/>
      <c r="D11" s="111"/>
      <c r="E11" s="110"/>
      <c r="F11" s="111"/>
      <c r="G11" s="111"/>
      <c r="H11" s="110"/>
      <c r="I11" s="110"/>
    </row>
    <row r="12" spans="1:15" ht="42" customHeight="1" x14ac:dyDescent="0.15">
      <c r="A12" s="110"/>
      <c r="B12" s="110"/>
      <c r="C12" s="110"/>
      <c r="D12" s="111"/>
      <c r="E12" s="110"/>
      <c r="F12" s="111"/>
      <c r="G12" s="111"/>
      <c r="H12" s="110"/>
      <c r="I12" s="110"/>
    </row>
    <row r="13" spans="1:15" ht="42" customHeight="1" x14ac:dyDescent="0.15">
      <c r="A13" s="110"/>
      <c r="B13" s="110"/>
      <c r="C13" s="110"/>
      <c r="D13" s="111"/>
      <c r="E13" s="110"/>
      <c r="F13" s="111"/>
      <c r="G13" s="111"/>
      <c r="H13" s="110"/>
      <c r="I13" s="110"/>
    </row>
    <row r="14" spans="1:15" ht="42" customHeight="1" x14ac:dyDescent="0.15">
      <c r="A14" s="110"/>
      <c r="B14" s="110"/>
      <c r="C14" s="110"/>
      <c r="D14" s="111"/>
      <c r="E14" s="110"/>
      <c r="F14" s="111"/>
      <c r="G14" s="111"/>
      <c r="H14" s="110"/>
      <c r="I14" s="110"/>
    </row>
    <row r="15" spans="1:15" ht="42" customHeight="1" x14ac:dyDescent="0.15">
      <c r="A15" s="110"/>
      <c r="B15" s="110"/>
      <c r="C15" s="110"/>
      <c r="D15" s="111"/>
      <c r="E15" s="110"/>
      <c r="F15" s="111"/>
      <c r="G15" s="111"/>
      <c r="H15" s="110"/>
      <c r="I15" s="110"/>
    </row>
    <row r="16" spans="1:15" ht="42" customHeight="1" x14ac:dyDescent="0.15">
      <c r="A16" s="110"/>
      <c r="B16" s="110"/>
      <c r="C16" s="110"/>
      <c r="D16" s="111"/>
      <c r="E16" s="110"/>
      <c r="F16" s="111"/>
      <c r="G16" s="111"/>
      <c r="H16" s="110"/>
      <c r="I16" s="110"/>
    </row>
    <row r="17" spans="1:15" ht="42" customHeight="1" x14ac:dyDescent="0.15">
      <c r="A17" s="110"/>
      <c r="B17" s="110"/>
      <c r="C17" s="110"/>
      <c r="D17" s="111"/>
      <c r="E17" s="110"/>
      <c r="F17" s="111"/>
      <c r="G17" s="111"/>
      <c r="H17" s="110"/>
      <c r="I17" s="110"/>
    </row>
    <row r="18" spans="1:15" ht="42" customHeight="1" x14ac:dyDescent="0.15">
      <c r="A18" s="110"/>
      <c r="B18" s="110"/>
      <c r="C18" s="110"/>
      <c r="D18" s="111"/>
      <c r="E18" s="110"/>
      <c r="F18" s="111"/>
      <c r="G18" s="111"/>
      <c r="H18" s="110"/>
      <c r="I18" s="110"/>
      <c r="O18" s="126"/>
    </row>
    <row r="19" spans="1:15" ht="42" customHeight="1" x14ac:dyDescent="0.15">
      <c r="A19" s="110"/>
      <c r="B19" s="110"/>
      <c r="C19" s="110"/>
      <c r="D19" s="111"/>
      <c r="E19" s="110"/>
      <c r="F19" s="111"/>
      <c r="G19" s="111"/>
      <c r="H19" s="110"/>
      <c r="I19" s="110"/>
    </row>
    <row r="20" spans="1:15" ht="42" customHeight="1" x14ac:dyDescent="0.15">
      <c r="A20" s="110"/>
      <c r="B20" s="110"/>
      <c r="C20" s="110"/>
      <c r="D20" s="111"/>
      <c r="E20" s="110"/>
      <c r="F20" s="111"/>
      <c r="G20" s="111"/>
      <c r="H20" s="110"/>
      <c r="I20" s="110"/>
    </row>
    <row r="21" spans="1:15" ht="42" customHeight="1" x14ac:dyDescent="0.15">
      <c r="A21" s="110"/>
      <c r="B21" s="110"/>
      <c r="C21" s="110"/>
      <c r="D21" s="111"/>
      <c r="E21" s="110"/>
      <c r="F21" s="111"/>
      <c r="G21" s="111"/>
      <c r="H21" s="110"/>
      <c r="I21" s="110"/>
    </row>
    <row r="22" spans="1:15" ht="42" customHeight="1" x14ac:dyDescent="0.15">
      <c r="A22" s="110"/>
      <c r="B22" s="110"/>
      <c r="C22" s="110"/>
      <c r="D22" s="111"/>
      <c r="E22" s="110"/>
      <c r="F22" s="111"/>
      <c r="G22" s="111"/>
      <c r="H22" s="110"/>
      <c r="I22" s="110"/>
    </row>
    <row r="23" spans="1:15" ht="42" customHeight="1" x14ac:dyDescent="0.15">
      <c r="A23" s="110"/>
      <c r="B23" s="110"/>
      <c r="C23" s="110"/>
      <c r="D23" s="111"/>
      <c r="E23" s="110"/>
      <c r="F23" s="111"/>
      <c r="G23" s="111"/>
      <c r="H23" s="110"/>
      <c r="I23" s="110"/>
    </row>
    <row r="24" spans="1:15" ht="42" customHeight="1" x14ac:dyDescent="0.15">
      <c r="A24" s="110"/>
      <c r="B24" s="110"/>
      <c r="C24" s="110"/>
      <c r="D24" s="111"/>
      <c r="E24" s="110"/>
      <c r="F24" s="111"/>
      <c r="G24" s="111"/>
      <c r="H24" s="110"/>
      <c r="I24" s="110"/>
    </row>
    <row r="25" spans="1:15" ht="42" customHeight="1" x14ac:dyDescent="0.15">
      <c r="A25" s="110"/>
      <c r="B25" s="110"/>
      <c r="C25" s="110"/>
      <c r="D25" s="111"/>
      <c r="E25" s="110"/>
      <c r="F25" s="111"/>
      <c r="G25" s="111"/>
      <c r="H25" s="110"/>
      <c r="I25" s="110"/>
    </row>
    <row r="26" spans="1:15" ht="42" customHeight="1" x14ac:dyDescent="0.15">
      <c r="A26" s="110"/>
      <c r="B26" s="110"/>
      <c r="C26" s="110"/>
      <c r="D26" s="111"/>
      <c r="E26" s="110"/>
      <c r="F26" s="111"/>
      <c r="G26" s="111"/>
      <c r="H26" s="110"/>
      <c r="I26" s="110"/>
    </row>
    <row r="27" spans="1:15" ht="42" customHeight="1" x14ac:dyDescent="0.15">
      <c r="A27" s="110"/>
      <c r="B27" s="110"/>
      <c r="C27" s="110"/>
      <c r="D27" s="111"/>
      <c r="E27" s="110"/>
      <c r="F27" s="111"/>
      <c r="G27" s="111"/>
      <c r="H27" s="110"/>
      <c r="I27" s="110"/>
    </row>
    <row r="28" spans="1:15" ht="42" customHeight="1" x14ac:dyDescent="0.15">
      <c r="A28" s="110"/>
      <c r="B28" s="110"/>
      <c r="C28" s="110"/>
      <c r="D28" s="111"/>
      <c r="E28" s="110"/>
      <c r="F28" s="111"/>
      <c r="G28" s="111"/>
      <c r="H28" s="110"/>
      <c r="I28" s="110"/>
    </row>
    <row r="29" spans="1:15" ht="42" customHeight="1" x14ac:dyDescent="0.15">
      <c r="A29" s="110"/>
      <c r="B29" s="110"/>
      <c r="C29" s="110"/>
      <c r="D29" s="111"/>
      <c r="E29" s="110"/>
      <c r="F29" s="111"/>
      <c r="G29" s="111"/>
      <c r="H29" s="110"/>
      <c r="I29" s="110"/>
    </row>
    <row r="30" spans="1:15" ht="42" customHeight="1" x14ac:dyDescent="0.15">
      <c r="A30" s="110"/>
      <c r="B30" s="110"/>
      <c r="C30" s="110"/>
      <c r="D30" s="111"/>
      <c r="E30" s="110"/>
      <c r="F30" s="111"/>
      <c r="G30" s="111"/>
      <c r="H30" s="110"/>
      <c r="I30" s="110"/>
    </row>
    <row r="32" spans="1:15" x14ac:dyDescent="0.15">
      <c r="A32" s="150"/>
      <c r="B32" s="134"/>
      <c r="C32" s="134"/>
      <c r="D32" s="134"/>
      <c r="E32" s="134"/>
      <c r="F32" s="134"/>
      <c r="G32" s="134"/>
      <c r="H32" s="134"/>
      <c r="I32" s="134"/>
    </row>
  </sheetData>
  <mergeCells count="5">
    <mergeCell ref="A2:I2"/>
    <mergeCell ref="A32:I32"/>
    <mergeCell ref="A1:I1"/>
    <mergeCell ref="L6:O6"/>
    <mergeCell ref="K5:K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809"/>
  <sheetViews>
    <sheetView showGridLines="0" tabSelected="1" zoomScaleNormal="100" workbookViewId="0">
      <pane ySplit="3" topLeftCell="A4" activePane="bottomLeft" state="frozen"/>
      <selection pane="bottomLeft" activeCell="D12" sqref="D12"/>
    </sheetView>
  </sheetViews>
  <sheetFormatPr baseColWidth="10" defaultColWidth="8.6640625" defaultRowHeight="15" customHeight="1" x14ac:dyDescent="0.15"/>
  <cols>
    <col min="1" max="1" width="40" customWidth="1"/>
    <col min="2" max="2" width="28" customWidth="1"/>
    <col min="3" max="3" width="32" customWidth="1"/>
    <col min="4" max="4" width="34.33203125" customWidth="1"/>
    <col min="5" max="5" width="43" customWidth="1"/>
    <col min="6" max="6" width="15" customWidth="1"/>
    <col min="7" max="7" width="55" customWidth="1"/>
    <col min="8" max="8" width="14" customWidth="1"/>
    <col min="9" max="9" width="16" customWidth="1"/>
    <col min="10" max="10" width="22" customWidth="1"/>
    <col min="11" max="11" width="27" customWidth="1"/>
    <col min="12" max="15" width="45" customWidth="1"/>
    <col min="16" max="19" width="27" customWidth="1"/>
    <col min="20" max="23" width="28" customWidth="1"/>
    <col min="24" max="25" width="38" customWidth="1"/>
    <col min="26" max="26" width="23" customWidth="1"/>
    <col min="27" max="27" width="17" hidden="1" customWidth="1"/>
    <col min="28" max="28" width="21" hidden="1" customWidth="1"/>
    <col min="29" max="36" width="18" customWidth="1"/>
  </cols>
  <sheetData>
    <row r="1" spans="1:36" ht="17.25" customHeight="1" x14ac:dyDescent="0.2">
      <c r="A1" s="2" t="s">
        <v>227</v>
      </c>
    </row>
    <row r="2" spans="1:36" ht="30" customHeight="1" x14ac:dyDescent="0.2">
      <c r="A2" s="4" t="s">
        <v>228</v>
      </c>
    </row>
    <row r="3" spans="1:36" ht="15" customHeight="1" x14ac:dyDescent="0.15">
      <c r="A3" s="5" t="s">
        <v>229</v>
      </c>
      <c r="B3" s="5" t="s">
        <v>94</v>
      </c>
      <c r="C3" s="5" t="s">
        <v>95</v>
      </c>
      <c r="D3" s="5" t="s">
        <v>22</v>
      </c>
      <c r="E3" s="5" t="s">
        <v>230</v>
      </c>
      <c r="F3" s="5" t="s">
        <v>231</v>
      </c>
      <c r="G3" s="5" t="s">
        <v>232</v>
      </c>
      <c r="H3" s="5" t="s">
        <v>29</v>
      </c>
      <c r="I3" s="5" t="s">
        <v>46</v>
      </c>
      <c r="J3" s="5" t="s">
        <v>218</v>
      </c>
      <c r="K3" s="5" t="s">
        <v>23</v>
      </c>
      <c r="L3" s="5" t="s">
        <v>24</v>
      </c>
      <c r="M3" s="5" t="s">
        <v>25</v>
      </c>
      <c r="N3" s="5" t="s">
        <v>26</v>
      </c>
      <c r="O3" s="5" t="s">
        <v>27</v>
      </c>
      <c r="P3" s="5" t="s">
        <v>233</v>
      </c>
      <c r="Q3" s="5" t="s">
        <v>234</v>
      </c>
      <c r="R3" s="5" t="s">
        <v>235</v>
      </c>
      <c r="S3" s="5" t="s">
        <v>236</v>
      </c>
      <c r="T3" s="5" t="s">
        <v>237</v>
      </c>
      <c r="U3" s="5" t="s">
        <v>238</v>
      </c>
      <c r="V3" s="5" t="s">
        <v>239</v>
      </c>
      <c r="W3" s="5" t="s">
        <v>240</v>
      </c>
      <c r="X3" s="5" t="s">
        <v>241</v>
      </c>
      <c r="Y3" s="5" t="s">
        <v>242</v>
      </c>
      <c r="Z3" s="5" t="s">
        <v>243</v>
      </c>
      <c r="AA3" s="5" t="s">
        <v>244</v>
      </c>
      <c r="AB3" s="5" t="s">
        <v>245</v>
      </c>
      <c r="AC3" s="5" t="s">
        <v>246</v>
      </c>
      <c r="AD3" s="5" t="s">
        <v>247</v>
      </c>
      <c r="AE3" s="5" t="s">
        <v>248</v>
      </c>
      <c r="AF3" s="5" t="s">
        <v>249</v>
      </c>
      <c r="AG3" s="5" t="s">
        <v>250</v>
      </c>
      <c r="AH3" s="5" t="s">
        <v>251</v>
      </c>
      <c r="AI3" s="5" t="s">
        <v>252</v>
      </c>
      <c r="AJ3" s="5" t="s">
        <v>253</v>
      </c>
    </row>
    <row r="4" spans="1:36" ht="49" customHeight="1" x14ac:dyDescent="0.15">
      <c r="A4" s="1">
        <v>1</v>
      </c>
      <c r="B4" s="1" t="s">
        <v>119</v>
      </c>
      <c r="C4" s="1" t="s">
        <v>120</v>
      </c>
      <c r="D4" s="1" t="s">
        <v>31</v>
      </c>
      <c r="E4" s="1" t="s">
        <v>254</v>
      </c>
      <c r="F4" s="7">
        <v>0.3</v>
      </c>
      <c r="G4" s="15" t="s">
        <v>255</v>
      </c>
      <c r="H4" s="16" t="s">
        <v>33</v>
      </c>
      <c r="I4" s="7">
        <v>1</v>
      </c>
      <c r="J4" s="7">
        <v>1</v>
      </c>
      <c r="K4" s="17">
        <f>VLOOKUP($D4,'02_Categorias_Factores'!$A$4:$F$9,2,FALSE())</f>
        <v>0.15</v>
      </c>
      <c r="L4" s="17">
        <f>VLOOKUP($D4,'02_Categorias_Factores'!$A$4:$F$9,3,FALSE())</f>
        <v>1.1000000000000001</v>
      </c>
      <c r="M4" s="17">
        <f>VLOOKUP($D4,'02_Categorias_Factores'!$A$4:$F$9,4,FALSE())</f>
        <v>1.3</v>
      </c>
      <c r="N4" s="17">
        <f>VLOOKUP($D4,'02_Categorias_Factores'!$A$4:$F$9,5,FALSE())</f>
        <v>1.7</v>
      </c>
      <c r="O4" s="17">
        <f>VLOOKUP($D4,'02_Categorias_Factores'!$A$4:$F$9,6,FALSE())</f>
        <v>2.2000000000000002</v>
      </c>
      <c r="P4" s="18">
        <f t="shared" ref="P4:P34" si="0">K4*F4*I4*J4*L4</f>
        <v>4.9500000000000002E-2</v>
      </c>
      <c r="Q4" s="18">
        <f t="shared" ref="Q4:Q34" si="1">K4*F4*I4*J4*M4</f>
        <v>5.8499999999999996E-2</v>
      </c>
      <c r="R4" s="18">
        <f t="shared" ref="R4:R34" si="2">K4*F4*I4*J4*N4</f>
        <v>7.6499999999999999E-2</v>
      </c>
      <c r="S4" s="18">
        <f t="shared" ref="S4:S34" si="3">K4*F4*I4*J4*O4</f>
        <v>9.9000000000000005E-2</v>
      </c>
      <c r="T4" s="1" t="str">
        <f>IF(P4&lt;'02_Categorias_Factores'!$B$13,"Reuso / inspección básica",IF(P4&lt;'02_Categorias_Factores'!$B$14,"Inspección / retrofit focalizado",IF(P4&lt;'02_Categorias_Factores'!$B$15,"Retrofit / upgrade","Estudio detallado / reemplazo focal")))</f>
        <v>Reuso / inspección básica</v>
      </c>
      <c r="U4" s="1" t="str">
        <f>IF(Q4&lt;'02_Categorias_Factores'!$B$13,"Reuso / inspección básica",IF(Q4&lt;'02_Categorias_Factores'!$B$14,"Inspección / retrofit focalizado",IF(Q4&lt;'02_Categorias_Factores'!$B$15,"Retrofit / upgrade","Estudio detallado / reemplazo focal")))</f>
        <v>Reuso / inspección básica</v>
      </c>
      <c r="V4" s="1" t="str">
        <f>IF(R4&lt;'02_Categorias_Factores'!$B$13,"Reuso / inspección básica",IF(R4&lt;'02_Categorias_Factores'!$B$14,"Inspección / retrofit focalizado",IF(R4&lt;'02_Categorias_Factores'!$B$15,"Retrofit / upgrade","Estudio detallado / reemplazo focal")))</f>
        <v>Reuso / inspección básica</v>
      </c>
      <c r="W4" s="1" t="str">
        <f>IF(S4&lt;'02_Categorias_Factores'!$B$13,"Reuso / inspección básica",IF(S4&lt;'02_Categorias_Factores'!$B$14,"Inspección / retrofit focalizado",IF(S4&lt;'02_Categorias_Factores'!$B$15,"Retrofit / upgrade","Estudio detallado / reemplazo focal")))</f>
        <v>Reuso / inspección básica</v>
      </c>
      <c r="X4" s="1" t="s">
        <v>256</v>
      </c>
      <c r="Y4" s="1" t="s">
        <v>257</v>
      </c>
      <c r="Z4" s="1" t="str">
        <f t="shared" ref="Z4:Z34" si="4">IF($H4="Faltante","Brecha de información","Base técnica")</f>
        <v>Base técnica</v>
      </c>
      <c r="AA4" s="18">
        <f t="shared" ref="AA4:AA34" si="5">F4*I4</f>
        <v>0.3</v>
      </c>
      <c r="AB4" s="18">
        <f t="shared" ref="AB4:AB34" si="6">F4*J4</f>
        <v>0.3</v>
      </c>
      <c r="AC4" s="18">
        <f t="shared" ref="AC4:AC34" si="7">IF($H4="Faltante",0,P4)</f>
        <v>4.9500000000000002E-2</v>
      </c>
      <c r="AD4" s="18">
        <f t="shared" ref="AD4:AD34" si="8">IF($H4="Faltante",0,Q4)</f>
        <v>5.8499999999999996E-2</v>
      </c>
      <c r="AE4" s="18">
        <f t="shared" ref="AE4:AE34" si="9">IF($H4="Faltante",0,R4)</f>
        <v>7.6499999999999999E-2</v>
      </c>
      <c r="AF4" s="18">
        <f t="shared" ref="AF4:AF34" si="10">IF($H4="Faltante",0,S4)</f>
        <v>9.9000000000000005E-2</v>
      </c>
      <c r="AG4" s="18">
        <f t="shared" ref="AG4:AG34" si="11">IF($H4="Faltante",P4,0)</f>
        <v>0</v>
      </c>
      <c r="AH4" s="18">
        <f t="shared" ref="AH4:AH34" si="12">IF($H4="Faltante",Q4,0)</f>
        <v>0</v>
      </c>
      <c r="AI4" s="18">
        <f t="shared" ref="AI4:AI34" si="13">IF($H4="Faltante",R4,0)</f>
        <v>0</v>
      </c>
      <c r="AJ4" s="18">
        <f t="shared" ref="AJ4:AJ34" si="14">IF($H4="Faltante",S4,0)</f>
        <v>0</v>
      </c>
    </row>
    <row r="5" spans="1:36" ht="49" customHeight="1" x14ac:dyDescent="0.15">
      <c r="A5" s="1">
        <v>2</v>
      </c>
      <c r="B5" s="1" t="s">
        <v>119</v>
      </c>
      <c r="C5" s="1" t="s">
        <v>120</v>
      </c>
      <c r="D5" s="1" t="s">
        <v>31</v>
      </c>
      <c r="E5" s="1" t="s">
        <v>258</v>
      </c>
      <c r="F5" s="7">
        <v>0.15</v>
      </c>
      <c r="G5" s="15" t="s">
        <v>259</v>
      </c>
      <c r="H5" s="16" t="s">
        <v>33</v>
      </c>
      <c r="I5" s="7">
        <v>1</v>
      </c>
      <c r="J5" s="7">
        <v>1</v>
      </c>
      <c r="K5" s="17">
        <f>VLOOKUP($D5,'02_Categorias_Factores'!$A$4:$F$9,2,FALSE())</f>
        <v>0.15</v>
      </c>
      <c r="L5" s="17">
        <f>VLOOKUP($D5,'02_Categorias_Factores'!$A$4:$F$9,3,FALSE())</f>
        <v>1.1000000000000001</v>
      </c>
      <c r="M5" s="17">
        <f>VLOOKUP($D5,'02_Categorias_Factores'!$A$4:$F$9,4,FALSE())</f>
        <v>1.3</v>
      </c>
      <c r="N5" s="17">
        <f>VLOOKUP($D5,'02_Categorias_Factores'!$A$4:$F$9,5,FALSE())</f>
        <v>1.7</v>
      </c>
      <c r="O5" s="17">
        <f>VLOOKUP($D5,'02_Categorias_Factores'!$A$4:$F$9,6,FALSE())</f>
        <v>2.2000000000000002</v>
      </c>
      <c r="P5" s="18">
        <f t="shared" si="0"/>
        <v>2.4750000000000001E-2</v>
      </c>
      <c r="Q5" s="18">
        <f t="shared" si="1"/>
        <v>2.9249999999999998E-2</v>
      </c>
      <c r="R5" s="18">
        <f t="shared" si="2"/>
        <v>3.8249999999999999E-2</v>
      </c>
      <c r="S5" s="18">
        <f t="shared" si="3"/>
        <v>4.9500000000000002E-2</v>
      </c>
      <c r="T5" s="1" t="str">
        <f>IF(P5&lt;'02_Categorias_Factores'!$B$13,"Reuso / inspección básica",IF(P5&lt;'02_Categorias_Factores'!$B$14,"Inspección / retrofit focalizado",IF(P5&lt;'02_Categorias_Factores'!$B$15,"Retrofit / upgrade","Estudio detallado / reemplazo focal")))</f>
        <v>Reuso / inspección básica</v>
      </c>
      <c r="U5" s="1" t="str">
        <f>IF(Q5&lt;'02_Categorias_Factores'!$B$13,"Reuso / inspección básica",IF(Q5&lt;'02_Categorias_Factores'!$B$14,"Inspección / retrofit focalizado",IF(Q5&lt;'02_Categorias_Factores'!$B$15,"Retrofit / upgrade","Estudio detallado / reemplazo focal")))</f>
        <v>Reuso / inspección básica</v>
      </c>
      <c r="V5" s="1" t="str">
        <f>IF(R5&lt;'02_Categorias_Factores'!$B$13,"Reuso / inspección básica",IF(R5&lt;'02_Categorias_Factores'!$B$14,"Inspección / retrofit focalizado",IF(R5&lt;'02_Categorias_Factores'!$B$15,"Retrofit / upgrade","Estudio detallado / reemplazo focal")))</f>
        <v>Reuso / inspección básica</v>
      </c>
      <c r="W5" s="1" t="str">
        <f>IF(S5&lt;'02_Categorias_Factores'!$B$13,"Reuso / inspección básica",IF(S5&lt;'02_Categorias_Factores'!$B$14,"Inspección / retrofit focalizado",IF(S5&lt;'02_Categorias_Factores'!$B$15,"Retrofit / upgrade","Estudio detallado / reemplazo focal")))</f>
        <v>Reuso / inspección básica</v>
      </c>
      <c r="X5" s="1" t="s">
        <v>260</v>
      </c>
      <c r="Y5" s="1" t="s">
        <v>261</v>
      </c>
      <c r="Z5" s="1" t="str">
        <f t="shared" si="4"/>
        <v>Base técnica</v>
      </c>
      <c r="AA5" s="18">
        <f t="shared" si="5"/>
        <v>0.15</v>
      </c>
      <c r="AB5" s="18">
        <f t="shared" si="6"/>
        <v>0.15</v>
      </c>
      <c r="AC5" s="18">
        <f t="shared" si="7"/>
        <v>2.4750000000000001E-2</v>
      </c>
      <c r="AD5" s="18">
        <f t="shared" si="8"/>
        <v>2.9249999999999998E-2</v>
      </c>
      <c r="AE5" s="18">
        <f t="shared" si="9"/>
        <v>3.8249999999999999E-2</v>
      </c>
      <c r="AF5" s="18">
        <f t="shared" si="10"/>
        <v>4.9500000000000002E-2</v>
      </c>
      <c r="AG5" s="18">
        <f t="shared" si="11"/>
        <v>0</v>
      </c>
      <c r="AH5" s="18">
        <f t="shared" si="12"/>
        <v>0</v>
      </c>
      <c r="AI5" s="18">
        <f t="shared" si="13"/>
        <v>0</v>
      </c>
      <c r="AJ5" s="18">
        <f t="shared" si="14"/>
        <v>0</v>
      </c>
    </row>
    <row r="6" spans="1:36" ht="49" customHeight="1" x14ac:dyDescent="0.15">
      <c r="A6" s="1">
        <v>3</v>
      </c>
      <c r="B6" s="1" t="s">
        <v>119</v>
      </c>
      <c r="C6" s="1" t="s">
        <v>120</v>
      </c>
      <c r="D6" s="1" t="s">
        <v>31</v>
      </c>
      <c r="E6" s="1" t="s">
        <v>262</v>
      </c>
      <c r="F6" s="7">
        <v>0.3</v>
      </c>
      <c r="G6" s="15" t="s">
        <v>263</v>
      </c>
      <c r="H6" s="16" t="s">
        <v>39</v>
      </c>
      <c r="I6" s="7">
        <v>4</v>
      </c>
      <c r="J6" s="7">
        <v>1.5</v>
      </c>
      <c r="K6" s="17">
        <f>VLOOKUP($D6,'02_Categorias_Factores'!$A$4:$F$9,2,FALSE())</f>
        <v>0.15</v>
      </c>
      <c r="L6" s="17">
        <f>VLOOKUP($D6,'02_Categorias_Factores'!$A$4:$F$9,3,FALSE())</f>
        <v>1.1000000000000001</v>
      </c>
      <c r="M6" s="17">
        <f>VLOOKUP($D6,'02_Categorias_Factores'!$A$4:$F$9,4,FALSE())</f>
        <v>1.3</v>
      </c>
      <c r="N6" s="17">
        <f>VLOOKUP($D6,'02_Categorias_Factores'!$A$4:$F$9,5,FALSE())</f>
        <v>1.7</v>
      </c>
      <c r="O6" s="17">
        <f>VLOOKUP($D6,'02_Categorias_Factores'!$A$4:$F$9,6,FALSE())</f>
        <v>2.2000000000000002</v>
      </c>
      <c r="P6" s="18">
        <f t="shared" si="0"/>
        <v>0.29700000000000004</v>
      </c>
      <c r="Q6" s="18">
        <f t="shared" si="1"/>
        <v>0.35100000000000003</v>
      </c>
      <c r="R6" s="18">
        <f t="shared" si="2"/>
        <v>0.45900000000000002</v>
      </c>
      <c r="S6" s="18">
        <f t="shared" si="3"/>
        <v>0.59400000000000008</v>
      </c>
      <c r="T6" s="1" t="str">
        <f>IF(P6&lt;'02_Categorias_Factores'!$B$13,"Reuso / inspección básica",IF(P6&lt;'02_Categorias_Factores'!$B$14,"Inspección / retrofit focalizado",IF(P6&lt;'02_Categorias_Factores'!$B$15,"Retrofit / upgrade","Estudio detallado / reemplazo focal")))</f>
        <v>Reuso / inspección básica</v>
      </c>
      <c r="U6" s="1" t="str">
        <f>IF(Q6&lt;'02_Categorias_Factores'!$B$13,"Reuso / inspección básica",IF(Q6&lt;'02_Categorias_Factores'!$B$14,"Inspección / retrofit focalizado",IF(Q6&lt;'02_Categorias_Factores'!$B$15,"Retrofit / upgrade","Estudio detallado / reemplazo focal")))</f>
        <v>Reuso / inspección básica</v>
      </c>
      <c r="V6" s="1" t="str">
        <f>IF(R6&lt;'02_Categorias_Factores'!$B$13,"Reuso / inspección básica",IF(R6&lt;'02_Categorias_Factores'!$B$14,"Inspección / retrofit focalizado",IF(R6&lt;'02_Categorias_Factores'!$B$15,"Retrofit / upgrade","Estudio detallado / reemplazo focal")))</f>
        <v>Reuso / inspección básica</v>
      </c>
      <c r="W6" s="1" t="str">
        <f>IF(S6&lt;'02_Categorias_Factores'!$B$13,"Reuso / inspección básica",IF(S6&lt;'02_Categorias_Factores'!$B$14,"Inspección / retrofit focalizado",IF(S6&lt;'02_Categorias_Factores'!$B$15,"Retrofit / upgrade","Estudio detallado / reemplazo focal")))</f>
        <v>Reuso / inspección básica</v>
      </c>
      <c r="X6" s="1" t="s">
        <v>264</v>
      </c>
      <c r="Y6" s="1" t="s">
        <v>265</v>
      </c>
      <c r="Z6" s="1" t="str">
        <f t="shared" si="4"/>
        <v>Brecha de información</v>
      </c>
      <c r="AA6" s="18">
        <f t="shared" si="5"/>
        <v>1.2</v>
      </c>
      <c r="AB6" s="18">
        <f t="shared" si="6"/>
        <v>0.44999999999999996</v>
      </c>
      <c r="AC6" s="18">
        <f t="shared" si="7"/>
        <v>0</v>
      </c>
      <c r="AD6" s="18">
        <f t="shared" si="8"/>
        <v>0</v>
      </c>
      <c r="AE6" s="18">
        <f t="shared" si="9"/>
        <v>0</v>
      </c>
      <c r="AF6" s="18">
        <f t="shared" si="10"/>
        <v>0</v>
      </c>
      <c r="AG6" s="18">
        <f t="shared" si="11"/>
        <v>0.29700000000000004</v>
      </c>
      <c r="AH6" s="18">
        <f t="shared" si="12"/>
        <v>0.35100000000000003</v>
      </c>
      <c r="AI6" s="18">
        <f t="shared" si="13"/>
        <v>0.45900000000000002</v>
      </c>
      <c r="AJ6" s="18">
        <f t="shared" si="14"/>
        <v>0.59400000000000008</v>
      </c>
    </row>
    <row r="7" spans="1:36" ht="49" customHeight="1" x14ac:dyDescent="0.15">
      <c r="A7" s="1">
        <v>4</v>
      </c>
      <c r="B7" s="1" t="s">
        <v>119</v>
      </c>
      <c r="C7" s="1" t="s">
        <v>120</v>
      </c>
      <c r="D7" s="1" t="s">
        <v>31</v>
      </c>
      <c r="E7" s="1" t="s">
        <v>266</v>
      </c>
      <c r="F7" s="7">
        <v>0.1</v>
      </c>
      <c r="G7" s="15" t="s">
        <v>267</v>
      </c>
      <c r="H7" s="16" t="s">
        <v>39</v>
      </c>
      <c r="I7" s="7">
        <v>4</v>
      </c>
      <c r="J7" s="7">
        <v>1.5</v>
      </c>
      <c r="K7" s="17">
        <f>VLOOKUP($D7,'02_Categorias_Factores'!$A$4:$F$9,2,FALSE())</f>
        <v>0.15</v>
      </c>
      <c r="L7" s="17">
        <f>VLOOKUP($D7,'02_Categorias_Factores'!$A$4:$F$9,3,FALSE())</f>
        <v>1.1000000000000001</v>
      </c>
      <c r="M7" s="17">
        <f>VLOOKUP($D7,'02_Categorias_Factores'!$A$4:$F$9,4,FALSE())</f>
        <v>1.3</v>
      </c>
      <c r="N7" s="17">
        <f>VLOOKUP($D7,'02_Categorias_Factores'!$A$4:$F$9,5,FALSE())</f>
        <v>1.7</v>
      </c>
      <c r="O7" s="17">
        <f>VLOOKUP($D7,'02_Categorias_Factores'!$A$4:$F$9,6,FALSE())</f>
        <v>2.2000000000000002</v>
      </c>
      <c r="P7" s="18">
        <f t="shared" si="0"/>
        <v>9.9000000000000005E-2</v>
      </c>
      <c r="Q7" s="18">
        <f t="shared" si="1"/>
        <v>0.11699999999999999</v>
      </c>
      <c r="R7" s="18">
        <f t="shared" si="2"/>
        <v>0.153</v>
      </c>
      <c r="S7" s="18">
        <f t="shared" si="3"/>
        <v>0.19800000000000001</v>
      </c>
      <c r="T7" s="1" t="str">
        <f>IF(P7&lt;'02_Categorias_Factores'!$B$13,"Reuso / inspección básica",IF(P7&lt;'02_Categorias_Factores'!$B$14,"Inspección / retrofit focalizado",IF(P7&lt;'02_Categorias_Factores'!$B$15,"Retrofit / upgrade","Estudio detallado / reemplazo focal")))</f>
        <v>Reuso / inspección básica</v>
      </c>
      <c r="U7" s="1" t="str">
        <f>IF(Q7&lt;'02_Categorias_Factores'!$B$13,"Reuso / inspección básica",IF(Q7&lt;'02_Categorias_Factores'!$B$14,"Inspección / retrofit focalizado",IF(Q7&lt;'02_Categorias_Factores'!$B$15,"Retrofit / upgrade","Estudio detallado / reemplazo focal")))</f>
        <v>Reuso / inspección básica</v>
      </c>
      <c r="V7" s="1" t="str">
        <f>IF(R7&lt;'02_Categorias_Factores'!$B$13,"Reuso / inspección básica",IF(R7&lt;'02_Categorias_Factores'!$B$14,"Inspección / retrofit focalizado",IF(R7&lt;'02_Categorias_Factores'!$B$15,"Retrofit / upgrade","Estudio detallado / reemplazo focal")))</f>
        <v>Reuso / inspección básica</v>
      </c>
      <c r="W7" s="1" t="str">
        <f>IF(S7&lt;'02_Categorias_Factores'!$B$13,"Reuso / inspección básica",IF(S7&lt;'02_Categorias_Factores'!$B$14,"Inspección / retrofit focalizado",IF(S7&lt;'02_Categorias_Factores'!$B$15,"Retrofit / upgrade","Estudio detallado / reemplazo focal")))</f>
        <v>Reuso / inspección básica</v>
      </c>
      <c r="X7" s="1" t="s">
        <v>268</v>
      </c>
      <c r="Y7" s="1" t="s">
        <v>269</v>
      </c>
      <c r="Z7" s="1" t="str">
        <f t="shared" si="4"/>
        <v>Brecha de información</v>
      </c>
      <c r="AA7" s="18">
        <f t="shared" si="5"/>
        <v>0.4</v>
      </c>
      <c r="AB7" s="18">
        <f t="shared" si="6"/>
        <v>0.15000000000000002</v>
      </c>
      <c r="AC7" s="18">
        <f t="shared" si="7"/>
        <v>0</v>
      </c>
      <c r="AD7" s="18">
        <f t="shared" si="8"/>
        <v>0</v>
      </c>
      <c r="AE7" s="18">
        <f t="shared" si="9"/>
        <v>0</v>
      </c>
      <c r="AF7" s="18">
        <f t="shared" si="10"/>
        <v>0</v>
      </c>
      <c r="AG7" s="18">
        <f t="shared" si="11"/>
        <v>9.9000000000000005E-2</v>
      </c>
      <c r="AH7" s="18">
        <f t="shared" si="12"/>
        <v>0.11699999999999999</v>
      </c>
      <c r="AI7" s="18">
        <f t="shared" si="13"/>
        <v>0.153</v>
      </c>
      <c r="AJ7" s="18">
        <f t="shared" si="14"/>
        <v>0.19800000000000001</v>
      </c>
    </row>
    <row r="8" spans="1:36" ht="49" customHeight="1" x14ac:dyDescent="0.15">
      <c r="A8" s="1">
        <v>5</v>
      </c>
      <c r="B8" s="1" t="s">
        <v>119</v>
      </c>
      <c r="C8" s="1" t="s">
        <v>120</v>
      </c>
      <c r="D8" s="1" t="s">
        <v>31</v>
      </c>
      <c r="E8" s="1" t="s">
        <v>270</v>
      </c>
      <c r="F8" s="7">
        <v>0.15</v>
      </c>
      <c r="G8" s="15" t="s">
        <v>271</v>
      </c>
      <c r="H8" s="16" t="s">
        <v>39</v>
      </c>
      <c r="I8" s="7">
        <v>4</v>
      </c>
      <c r="J8" s="7">
        <v>1.5</v>
      </c>
      <c r="K8" s="17">
        <f>VLOOKUP($D8,'02_Categorias_Factores'!$A$4:$F$9,2,FALSE())</f>
        <v>0.15</v>
      </c>
      <c r="L8" s="17">
        <f>VLOOKUP($D8,'02_Categorias_Factores'!$A$4:$F$9,3,FALSE())</f>
        <v>1.1000000000000001</v>
      </c>
      <c r="M8" s="17">
        <f>VLOOKUP($D8,'02_Categorias_Factores'!$A$4:$F$9,4,FALSE())</f>
        <v>1.3</v>
      </c>
      <c r="N8" s="17">
        <f>VLOOKUP($D8,'02_Categorias_Factores'!$A$4:$F$9,5,FALSE())</f>
        <v>1.7</v>
      </c>
      <c r="O8" s="17">
        <f>VLOOKUP($D8,'02_Categorias_Factores'!$A$4:$F$9,6,FALSE())</f>
        <v>2.2000000000000002</v>
      </c>
      <c r="P8" s="18">
        <f t="shared" si="0"/>
        <v>0.14850000000000002</v>
      </c>
      <c r="Q8" s="18">
        <f t="shared" si="1"/>
        <v>0.17550000000000002</v>
      </c>
      <c r="R8" s="18">
        <f t="shared" si="2"/>
        <v>0.22950000000000001</v>
      </c>
      <c r="S8" s="18">
        <f t="shared" si="3"/>
        <v>0.29700000000000004</v>
      </c>
      <c r="T8" s="1" t="str">
        <f>IF(P8&lt;'02_Categorias_Factores'!$B$13,"Reuso / inspección básica",IF(P8&lt;'02_Categorias_Factores'!$B$14,"Inspección / retrofit focalizado",IF(P8&lt;'02_Categorias_Factores'!$B$15,"Retrofit / upgrade","Estudio detallado / reemplazo focal")))</f>
        <v>Reuso / inspección básica</v>
      </c>
      <c r="U8" s="1" t="str">
        <f>IF(Q8&lt;'02_Categorias_Factores'!$B$13,"Reuso / inspección básica",IF(Q8&lt;'02_Categorias_Factores'!$B$14,"Inspección / retrofit focalizado",IF(Q8&lt;'02_Categorias_Factores'!$B$15,"Retrofit / upgrade","Estudio detallado / reemplazo focal")))</f>
        <v>Reuso / inspección básica</v>
      </c>
      <c r="V8" s="1" t="str">
        <f>IF(R8&lt;'02_Categorias_Factores'!$B$13,"Reuso / inspección básica",IF(R8&lt;'02_Categorias_Factores'!$B$14,"Inspección / retrofit focalizado",IF(R8&lt;'02_Categorias_Factores'!$B$15,"Retrofit / upgrade","Estudio detallado / reemplazo focal")))</f>
        <v>Reuso / inspección básica</v>
      </c>
      <c r="W8" s="1" t="str">
        <f>IF(S8&lt;'02_Categorias_Factores'!$B$13,"Reuso / inspección básica",IF(S8&lt;'02_Categorias_Factores'!$B$14,"Inspección / retrofit focalizado",IF(S8&lt;'02_Categorias_Factores'!$B$15,"Retrofit / upgrade","Estudio detallado / reemplazo focal")))</f>
        <v>Reuso / inspección básica</v>
      </c>
      <c r="X8" s="1" t="s">
        <v>272</v>
      </c>
      <c r="Y8" s="1" t="s">
        <v>273</v>
      </c>
      <c r="Z8" s="1" t="str">
        <f t="shared" si="4"/>
        <v>Brecha de información</v>
      </c>
      <c r="AA8" s="18">
        <f t="shared" si="5"/>
        <v>0.6</v>
      </c>
      <c r="AB8" s="18">
        <f t="shared" si="6"/>
        <v>0.22499999999999998</v>
      </c>
      <c r="AC8" s="18">
        <f t="shared" si="7"/>
        <v>0</v>
      </c>
      <c r="AD8" s="18">
        <f t="shared" si="8"/>
        <v>0</v>
      </c>
      <c r="AE8" s="18">
        <f t="shared" si="9"/>
        <v>0</v>
      </c>
      <c r="AF8" s="18">
        <f t="shared" si="10"/>
        <v>0</v>
      </c>
      <c r="AG8" s="18">
        <f t="shared" si="11"/>
        <v>0.14850000000000002</v>
      </c>
      <c r="AH8" s="18">
        <f t="shared" si="12"/>
        <v>0.17550000000000002</v>
      </c>
      <c r="AI8" s="18">
        <f t="shared" si="13"/>
        <v>0.22950000000000001</v>
      </c>
      <c r="AJ8" s="18">
        <f t="shared" si="14"/>
        <v>0.29700000000000004</v>
      </c>
    </row>
    <row r="9" spans="1:36" ht="49" customHeight="1" x14ac:dyDescent="0.15">
      <c r="A9" s="1">
        <v>6</v>
      </c>
      <c r="B9" s="1" t="s">
        <v>119</v>
      </c>
      <c r="C9" s="1" t="s">
        <v>120</v>
      </c>
      <c r="D9" s="1" t="s">
        <v>34</v>
      </c>
      <c r="E9" s="1" t="s">
        <v>274</v>
      </c>
      <c r="F9" s="7">
        <v>0.25</v>
      </c>
      <c r="G9" s="15" t="s">
        <v>275</v>
      </c>
      <c r="H9" s="16" t="s">
        <v>33</v>
      </c>
      <c r="I9" s="7">
        <v>3</v>
      </c>
      <c r="J9" s="7">
        <v>1</v>
      </c>
      <c r="K9" s="17">
        <f>VLOOKUP($D9,'02_Categorias_Factores'!$A$4:$F$9,2,FALSE())</f>
        <v>0.2</v>
      </c>
      <c r="L9" s="17">
        <f>VLOOKUP($D9,'02_Categorias_Factores'!$A$4:$F$9,3,FALSE())</f>
        <v>1</v>
      </c>
      <c r="M9" s="17">
        <f>VLOOKUP($D9,'02_Categorias_Factores'!$A$4:$F$9,4,FALSE())</f>
        <v>1.2</v>
      </c>
      <c r="N9" s="17">
        <f>VLOOKUP($D9,'02_Categorias_Factores'!$A$4:$F$9,5,FALSE())</f>
        <v>1.6</v>
      </c>
      <c r="O9" s="17">
        <f>VLOOKUP($D9,'02_Categorias_Factores'!$A$4:$F$9,6,FALSE())</f>
        <v>2.2999999999999998</v>
      </c>
      <c r="P9" s="18">
        <f t="shared" si="0"/>
        <v>0.15000000000000002</v>
      </c>
      <c r="Q9" s="18">
        <f t="shared" si="1"/>
        <v>0.18000000000000002</v>
      </c>
      <c r="R9" s="18">
        <f t="shared" si="2"/>
        <v>0.24000000000000005</v>
      </c>
      <c r="S9" s="18">
        <f t="shared" si="3"/>
        <v>0.34500000000000003</v>
      </c>
      <c r="T9" s="1" t="str">
        <f>IF(P9&lt;'02_Categorias_Factores'!$B$13,"Reuso / inspección básica",IF(P9&lt;'02_Categorias_Factores'!$B$14,"Inspección / retrofit focalizado",IF(P9&lt;'02_Categorias_Factores'!$B$15,"Retrofit / upgrade","Estudio detallado / reemplazo focal")))</f>
        <v>Reuso / inspección básica</v>
      </c>
      <c r="U9" s="1" t="str">
        <f>IF(Q9&lt;'02_Categorias_Factores'!$B$13,"Reuso / inspección básica",IF(Q9&lt;'02_Categorias_Factores'!$B$14,"Inspección / retrofit focalizado",IF(Q9&lt;'02_Categorias_Factores'!$B$15,"Retrofit / upgrade","Estudio detallado / reemplazo focal")))</f>
        <v>Reuso / inspección básica</v>
      </c>
      <c r="V9" s="1" t="str">
        <f>IF(R9&lt;'02_Categorias_Factores'!$B$13,"Reuso / inspección básica",IF(R9&lt;'02_Categorias_Factores'!$B$14,"Inspección / retrofit focalizado",IF(R9&lt;'02_Categorias_Factores'!$B$15,"Retrofit / upgrade","Estudio detallado / reemplazo focal")))</f>
        <v>Reuso / inspección básica</v>
      </c>
      <c r="W9" s="1" t="str">
        <f>IF(S9&lt;'02_Categorias_Factores'!$B$13,"Reuso / inspección básica",IF(S9&lt;'02_Categorias_Factores'!$B$14,"Inspección / retrofit focalizado",IF(S9&lt;'02_Categorias_Factores'!$B$15,"Retrofit / upgrade","Estudio detallado / reemplazo focal")))</f>
        <v>Reuso / inspección básica</v>
      </c>
      <c r="X9" s="1" t="s">
        <v>276</v>
      </c>
      <c r="Y9" s="1" t="s">
        <v>277</v>
      </c>
      <c r="Z9" s="1" t="str">
        <f t="shared" si="4"/>
        <v>Base técnica</v>
      </c>
      <c r="AA9" s="18">
        <f t="shared" si="5"/>
        <v>0.75</v>
      </c>
      <c r="AB9" s="18">
        <f t="shared" si="6"/>
        <v>0.25</v>
      </c>
      <c r="AC9" s="18">
        <f t="shared" si="7"/>
        <v>0.15000000000000002</v>
      </c>
      <c r="AD9" s="18">
        <f t="shared" si="8"/>
        <v>0.18000000000000002</v>
      </c>
      <c r="AE9" s="18">
        <f t="shared" si="9"/>
        <v>0.24000000000000005</v>
      </c>
      <c r="AF9" s="18">
        <f t="shared" si="10"/>
        <v>0.34500000000000003</v>
      </c>
      <c r="AG9" s="18">
        <f t="shared" si="11"/>
        <v>0</v>
      </c>
      <c r="AH9" s="18">
        <f t="shared" si="12"/>
        <v>0</v>
      </c>
      <c r="AI9" s="18">
        <f t="shared" si="13"/>
        <v>0</v>
      </c>
      <c r="AJ9" s="18">
        <f t="shared" si="14"/>
        <v>0</v>
      </c>
    </row>
    <row r="10" spans="1:36" ht="49" customHeight="1" x14ac:dyDescent="0.15">
      <c r="A10" s="1">
        <v>7</v>
      </c>
      <c r="B10" s="1" t="s">
        <v>119</v>
      </c>
      <c r="C10" s="1" t="s">
        <v>120</v>
      </c>
      <c r="D10" s="1" t="s">
        <v>34</v>
      </c>
      <c r="E10" s="1" t="s">
        <v>278</v>
      </c>
      <c r="F10" s="7">
        <v>0.2</v>
      </c>
      <c r="G10" s="15" t="s">
        <v>279</v>
      </c>
      <c r="H10" s="16" t="s">
        <v>33</v>
      </c>
      <c r="I10" s="7">
        <v>2.5</v>
      </c>
      <c r="J10" s="7">
        <v>1</v>
      </c>
      <c r="K10" s="17">
        <f>VLOOKUP($D10,'02_Categorias_Factores'!$A$4:$F$9,2,FALSE())</f>
        <v>0.2</v>
      </c>
      <c r="L10" s="17">
        <f>VLOOKUP($D10,'02_Categorias_Factores'!$A$4:$F$9,3,FALSE())</f>
        <v>1</v>
      </c>
      <c r="M10" s="17">
        <f>VLOOKUP($D10,'02_Categorias_Factores'!$A$4:$F$9,4,FALSE())</f>
        <v>1.2</v>
      </c>
      <c r="N10" s="17">
        <f>VLOOKUP($D10,'02_Categorias_Factores'!$A$4:$F$9,5,FALSE())</f>
        <v>1.6</v>
      </c>
      <c r="O10" s="17">
        <f>VLOOKUP($D10,'02_Categorias_Factores'!$A$4:$F$9,6,FALSE())</f>
        <v>2.2999999999999998</v>
      </c>
      <c r="P10" s="18">
        <f t="shared" si="0"/>
        <v>0.10000000000000002</v>
      </c>
      <c r="Q10" s="18">
        <f t="shared" si="1"/>
        <v>0.12000000000000002</v>
      </c>
      <c r="R10" s="18">
        <f t="shared" si="2"/>
        <v>0.16000000000000003</v>
      </c>
      <c r="S10" s="18">
        <f t="shared" si="3"/>
        <v>0.23000000000000004</v>
      </c>
      <c r="T10" s="1" t="str">
        <f>IF(P10&lt;'02_Categorias_Factores'!$B$13,"Reuso / inspección básica",IF(P10&lt;'02_Categorias_Factores'!$B$14,"Inspección / retrofit focalizado",IF(P10&lt;'02_Categorias_Factores'!$B$15,"Retrofit / upgrade","Estudio detallado / reemplazo focal")))</f>
        <v>Reuso / inspección básica</v>
      </c>
      <c r="U10" s="1" t="str">
        <f>IF(Q10&lt;'02_Categorias_Factores'!$B$13,"Reuso / inspección básica",IF(Q10&lt;'02_Categorias_Factores'!$B$14,"Inspección / retrofit focalizado",IF(Q10&lt;'02_Categorias_Factores'!$B$15,"Retrofit / upgrade","Estudio detallado / reemplazo focal")))</f>
        <v>Reuso / inspección básica</v>
      </c>
      <c r="V10" s="1" t="str">
        <f>IF(R10&lt;'02_Categorias_Factores'!$B$13,"Reuso / inspección básica",IF(R10&lt;'02_Categorias_Factores'!$B$14,"Inspección / retrofit focalizado",IF(R10&lt;'02_Categorias_Factores'!$B$15,"Retrofit / upgrade","Estudio detallado / reemplazo focal")))</f>
        <v>Reuso / inspección básica</v>
      </c>
      <c r="W10" s="1" t="str">
        <f>IF(S10&lt;'02_Categorias_Factores'!$B$13,"Reuso / inspección básica",IF(S10&lt;'02_Categorias_Factores'!$B$14,"Inspección / retrofit focalizado",IF(S10&lt;'02_Categorias_Factores'!$B$15,"Retrofit / upgrade","Estudio detallado / reemplazo focal")))</f>
        <v>Reuso / inspección básica</v>
      </c>
      <c r="X10" s="1" t="s">
        <v>280</v>
      </c>
      <c r="Y10" s="1" t="s">
        <v>281</v>
      </c>
      <c r="Z10" s="1" t="str">
        <f t="shared" si="4"/>
        <v>Base técnica</v>
      </c>
      <c r="AA10" s="18">
        <f t="shared" si="5"/>
        <v>0.5</v>
      </c>
      <c r="AB10" s="18">
        <f t="shared" si="6"/>
        <v>0.2</v>
      </c>
      <c r="AC10" s="18">
        <f t="shared" si="7"/>
        <v>0.10000000000000002</v>
      </c>
      <c r="AD10" s="18">
        <f t="shared" si="8"/>
        <v>0.12000000000000002</v>
      </c>
      <c r="AE10" s="18">
        <f t="shared" si="9"/>
        <v>0.16000000000000003</v>
      </c>
      <c r="AF10" s="18">
        <f t="shared" si="10"/>
        <v>0.23000000000000004</v>
      </c>
      <c r="AG10" s="18">
        <f t="shared" si="11"/>
        <v>0</v>
      </c>
      <c r="AH10" s="18">
        <f t="shared" si="12"/>
        <v>0</v>
      </c>
      <c r="AI10" s="18">
        <f t="shared" si="13"/>
        <v>0</v>
      </c>
      <c r="AJ10" s="18">
        <f t="shared" si="14"/>
        <v>0</v>
      </c>
    </row>
    <row r="11" spans="1:36" ht="49" customHeight="1" x14ac:dyDescent="0.15">
      <c r="A11" s="1">
        <v>8</v>
      </c>
      <c r="B11" s="1" t="s">
        <v>119</v>
      </c>
      <c r="C11" s="1" t="s">
        <v>120</v>
      </c>
      <c r="D11" s="1" t="s">
        <v>34</v>
      </c>
      <c r="E11" s="1" t="s">
        <v>282</v>
      </c>
      <c r="F11" s="7">
        <v>0.3</v>
      </c>
      <c r="G11" s="15" t="s">
        <v>283</v>
      </c>
      <c r="H11" s="16" t="s">
        <v>33</v>
      </c>
      <c r="I11" s="7">
        <v>3</v>
      </c>
      <c r="J11" s="7">
        <v>1</v>
      </c>
      <c r="K11" s="17">
        <f>VLOOKUP($D11,'02_Categorias_Factores'!$A$4:$F$9,2,FALSE())</f>
        <v>0.2</v>
      </c>
      <c r="L11" s="17">
        <f>VLOOKUP($D11,'02_Categorias_Factores'!$A$4:$F$9,3,FALSE())</f>
        <v>1</v>
      </c>
      <c r="M11" s="17">
        <f>VLOOKUP($D11,'02_Categorias_Factores'!$A$4:$F$9,4,FALSE())</f>
        <v>1.2</v>
      </c>
      <c r="N11" s="17">
        <f>VLOOKUP($D11,'02_Categorias_Factores'!$A$4:$F$9,5,FALSE())</f>
        <v>1.6</v>
      </c>
      <c r="O11" s="17">
        <f>VLOOKUP($D11,'02_Categorias_Factores'!$A$4:$F$9,6,FALSE())</f>
        <v>2.2999999999999998</v>
      </c>
      <c r="P11" s="18">
        <f t="shared" si="0"/>
        <v>0.18</v>
      </c>
      <c r="Q11" s="18">
        <f t="shared" si="1"/>
        <v>0.216</v>
      </c>
      <c r="R11" s="18">
        <f t="shared" si="2"/>
        <v>0.28799999999999998</v>
      </c>
      <c r="S11" s="18">
        <f t="shared" si="3"/>
        <v>0.41399999999999998</v>
      </c>
      <c r="T11" s="1" t="str">
        <f>IF(P11&lt;'02_Categorias_Factores'!$B$13,"Reuso / inspección básica",IF(P11&lt;'02_Categorias_Factores'!$B$14,"Inspección / retrofit focalizado",IF(P11&lt;'02_Categorias_Factores'!$B$15,"Retrofit / upgrade","Estudio detallado / reemplazo focal")))</f>
        <v>Reuso / inspección básica</v>
      </c>
      <c r="U11" s="1" t="str">
        <f>IF(Q11&lt;'02_Categorias_Factores'!$B$13,"Reuso / inspección básica",IF(Q11&lt;'02_Categorias_Factores'!$B$14,"Inspección / retrofit focalizado",IF(Q11&lt;'02_Categorias_Factores'!$B$15,"Retrofit / upgrade","Estudio detallado / reemplazo focal")))</f>
        <v>Reuso / inspección básica</v>
      </c>
      <c r="V11" s="1" t="str">
        <f>IF(R11&lt;'02_Categorias_Factores'!$B$13,"Reuso / inspección básica",IF(R11&lt;'02_Categorias_Factores'!$B$14,"Inspección / retrofit focalizado",IF(R11&lt;'02_Categorias_Factores'!$B$15,"Retrofit / upgrade","Estudio detallado / reemplazo focal")))</f>
        <v>Reuso / inspección básica</v>
      </c>
      <c r="W11" s="1" t="str">
        <f>IF(S11&lt;'02_Categorias_Factores'!$B$13,"Reuso / inspección básica",IF(S11&lt;'02_Categorias_Factores'!$B$14,"Inspección / retrofit focalizado",IF(S11&lt;'02_Categorias_Factores'!$B$15,"Retrofit / upgrade","Estudio detallado / reemplazo focal")))</f>
        <v>Reuso / inspección básica</v>
      </c>
      <c r="X11" s="1" t="s">
        <v>284</v>
      </c>
      <c r="Y11" s="1" t="s">
        <v>285</v>
      </c>
      <c r="Z11" s="1" t="str">
        <f t="shared" si="4"/>
        <v>Base técnica</v>
      </c>
      <c r="AA11" s="18">
        <f t="shared" si="5"/>
        <v>0.89999999999999991</v>
      </c>
      <c r="AB11" s="18">
        <f t="shared" si="6"/>
        <v>0.3</v>
      </c>
      <c r="AC11" s="18">
        <f t="shared" si="7"/>
        <v>0.18</v>
      </c>
      <c r="AD11" s="18">
        <f t="shared" si="8"/>
        <v>0.216</v>
      </c>
      <c r="AE11" s="18">
        <f t="shared" si="9"/>
        <v>0.28799999999999998</v>
      </c>
      <c r="AF11" s="18">
        <f t="shared" si="10"/>
        <v>0.41399999999999998</v>
      </c>
      <c r="AG11" s="18">
        <f t="shared" si="11"/>
        <v>0</v>
      </c>
      <c r="AH11" s="18">
        <f t="shared" si="12"/>
        <v>0</v>
      </c>
      <c r="AI11" s="18">
        <f t="shared" si="13"/>
        <v>0</v>
      </c>
      <c r="AJ11" s="18">
        <f t="shared" si="14"/>
        <v>0</v>
      </c>
    </row>
    <row r="12" spans="1:36" ht="49" customHeight="1" x14ac:dyDescent="0.15">
      <c r="A12" s="1">
        <v>9</v>
      </c>
      <c r="B12" s="1" t="s">
        <v>119</v>
      </c>
      <c r="C12" s="1" t="s">
        <v>120</v>
      </c>
      <c r="D12" s="1" t="s">
        <v>34</v>
      </c>
      <c r="E12" s="1" t="s">
        <v>286</v>
      </c>
      <c r="F12" s="7">
        <v>0.15</v>
      </c>
      <c r="G12" s="15" t="s">
        <v>287</v>
      </c>
      <c r="H12" s="16" t="s">
        <v>33</v>
      </c>
      <c r="I12" s="7">
        <v>1</v>
      </c>
      <c r="J12" s="7">
        <v>1</v>
      </c>
      <c r="K12" s="17">
        <f>VLOOKUP($D12,'02_Categorias_Factores'!$A$4:$F$9,2,FALSE())</f>
        <v>0.2</v>
      </c>
      <c r="L12" s="17">
        <f>VLOOKUP($D12,'02_Categorias_Factores'!$A$4:$F$9,3,FALSE())</f>
        <v>1</v>
      </c>
      <c r="M12" s="17">
        <f>VLOOKUP($D12,'02_Categorias_Factores'!$A$4:$F$9,4,FALSE())</f>
        <v>1.2</v>
      </c>
      <c r="N12" s="17">
        <f>VLOOKUP($D12,'02_Categorias_Factores'!$A$4:$F$9,5,FALSE())</f>
        <v>1.6</v>
      </c>
      <c r="O12" s="17">
        <f>VLOOKUP($D12,'02_Categorias_Factores'!$A$4:$F$9,6,FALSE())</f>
        <v>2.2999999999999998</v>
      </c>
      <c r="P12" s="18">
        <f t="shared" si="0"/>
        <v>0.03</v>
      </c>
      <c r="Q12" s="18">
        <f t="shared" si="1"/>
        <v>3.5999999999999997E-2</v>
      </c>
      <c r="R12" s="18">
        <f t="shared" si="2"/>
        <v>4.8000000000000001E-2</v>
      </c>
      <c r="S12" s="18">
        <f t="shared" si="3"/>
        <v>6.8999999999999992E-2</v>
      </c>
      <c r="T12" s="1" t="str">
        <f>IF(P12&lt;'02_Categorias_Factores'!$B$13,"Reuso / inspección básica",IF(P12&lt;'02_Categorias_Factores'!$B$14,"Inspección / retrofit focalizado",IF(P12&lt;'02_Categorias_Factores'!$B$15,"Retrofit / upgrade","Estudio detallado / reemplazo focal")))</f>
        <v>Reuso / inspección básica</v>
      </c>
      <c r="U12" s="1" t="str">
        <f>IF(Q12&lt;'02_Categorias_Factores'!$B$13,"Reuso / inspección básica",IF(Q12&lt;'02_Categorias_Factores'!$B$14,"Inspección / retrofit focalizado",IF(Q12&lt;'02_Categorias_Factores'!$B$15,"Retrofit / upgrade","Estudio detallado / reemplazo focal")))</f>
        <v>Reuso / inspección básica</v>
      </c>
      <c r="V12" s="1" t="str">
        <f>IF(R12&lt;'02_Categorias_Factores'!$B$13,"Reuso / inspección básica",IF(R12&lt;'02_Categorias_Factores'!$B$14,"Inspección / retrofit focalizado",IF(R12&lt;'02_Categorias_Factores'!$B$15,"Retrofit / upgrade","Estudio detallado / reemplazo focal")))</f>
        <v>Reuso / inspección básica</v>
      </c>
      <c r="W12" s="1" t="str">
        <f>IF(S12&lt;'02_Categorias_Factores'!$B$13,"Reuso / inspección básica",IF(S12&lt;'02_Categorias_Factores'!$B$14,"Inspección / retrofit focalizado",IF(S12&lt;'02_Categorias_Factores'!$B$15,"Retrofit / upgrade","Estudio detallado / reemplazo focal")))</f>
        <v>Reuso / inspección básica</v>
      </c>
      <c r="X12" s="1" t="s">
        <v>288</v>
      </c>
      <c r="Y12" s="1" t="s">
        <v>289</v>
      </c>
      <c r="Z12" s="1" t="str">
        <f t="shared" si="4"/>
        <v>Base técnica</v>
      </c>
      <c r="AA12" s="18">
        <f t="shared" si="5"/>
        <v>0.15</v>
      </c>
      <c r="AB12" s="18">
        <f t="shared" si="6"/>
        <v>0.15</v>
      </c>
      <c r="AC12" s="18">
        <f t="shared" si="7"/>
        <v>0.03</v>
      </c>
      <c r="AD12" s="18">
        <f t="shared" si="8"/>
        <v>3.5999999999999997E-2</v>
      </c>
      <c r="AE12" s="18">
        <f t="shared" si="9"/>
        <v>4.8000000000000001E-2</v>
      </c>
      <c r="AF12" s="18">
        <f t="shared" si="10"/>
        <v>6.8999999999999992E-2</v>
      </c>
      <c r="AG12" s="18">
        <f t="shared" si="11"/>
        <v>0</v>
      </c>
      <c r="AH12" s="18">
        <f t="shared" si="12"/>
        <v>0</v>
      </c>
      <c r="AI12" s="18">
        <f t="shared" si="13"/>
        <v>0</v>
      </c>
      <c r="AJ12" s="18">
        <f t="shared" si="14"/>
        <v>0</v>
      </c>
    </row>
    <row r="13" spans="1:36" ht="49" customHeight="1" x14ac:dyDescent="0.15">
      <c r="A13" s="1">
        <v>10</v>
      </c>
      <c r="B13" s="1" t="s">
        <v>119</v>
      </c>
      <c r="C13" s="1" t="s">
        <v>120</v>
      </c>
      <c r="D13" s="1" t="s">
        <v>34</v>
      </c>
      <c r="E13" s="1" t="s">
        <v>290</v>
      </c>
      <c r="F13" s="7">
        <v>0.1</v>
      </c>
      <c r="G13" s="15" t="s">
        <v>291</v>
      </c>
      <c r="H13" s="16" t="s">
        <v>36</v>
      </c>
      <c r="I13" s="7">
        <v>1</v>
      </c>
      <c r="J13" s="7">
        <v>1.25</v>
      </c>
      <c r="K13" s="17">
        <f>VLOOKUP($D13,'02_Categorias_Factores'!$A$4:$F$9,2,FALSE())</f>
        <v>0.2</v>
      </c>
      <c r="L13" s="17">
        <f>VLOOKUP($D13,'02_Categorias_Factores'!$A$4:$F$9,3,FALSE())</f>
        <v>1</v>
      </c>
      <c r="M13" s="17">
        <f>VLOOKUP($D13,'02_Categorias_Factores'!$A$4:$F$9,4,FALSE())</f>
        <v>1.2</v>
      </c>
      <c r="N13" s="17">
        <f>VLOOKUP($D13,'02_Categorias_Factores'!$A$4:$F$9,5,FALSE())</f>
        <v>1.6</v>
      </c>
      <c r="O13" s="17">
        <f>VLOOKUP($D13,'02_Categorias_Factores'!$A$4:$F$9,6,FALSE())</f>
        <v>2.2999999999999998</v>
      </c>
      <c r="P13" s="18">
        <f t="shared" si="0"/>
        <v>2.5000000000000005E-2</v>
      </c>
      <c r="Q13" s="18">
        <f t="shared" si="1"/>
        <v>3.0000000000000006E-2</v>
      </c>
      <c r="R13" s="18">
        <f t="shared" si="2"/>
        <v>4.0000000000000008E-2</v>
      </c>
      <c r="S13" s="18">
        <f t="shared" si="3"/>
        <v>5.7500000000000009E-2</v>
      </c>
      <c r="T13" s="1" t="str">
        <f>IF(P13&lt;'02_Categorias_Factores'!$B$13,"Reuso / inspección básica",IF(P13&lt;'02_Categorias_Factores'!$B$14,"Inspección / retrofit focalizado",IF(P13&lt;'02_Categorias_Factores'!$B$15,"Retrofit / upgrade","Estudio detallado / reemplazo focal")))</f>
        <v>Reuso / inspección básica</v>
      </c>
      <c r="U13" s="1" t="str">
        <f>IF(Q13&lt;'02_Categorias_Factores'!$B$13,"Reuso / inspección básica",IF(Q13&lt;'02_Categorias_Factores'!$B$14,"Inspección / retrofit focalizado",IF(Q13&lt;'02_Categorias_Factores'!$B$15,"Retrofit / upgrade","Estudio detallado / reemplazo focal")))</f>
        <v>Reuso / inspección básica</v>
      </c>
      <c r="V13" s="1" t="str">
        <f>IF(R13&lt;'02_Categorias_Factores'!$B$13,"Reuso / inspección básica",IF(R13&lt;'02_Categorias_Factores'!$B$14,"Inspección / retrofit focalizado",IF(R13&lt;'02_Categorias_Factores'!$B$15,"Retrofit / upgrade","Estudio detallado / reemplazo focal")))</f>
        <v>Reuso / inspección básica</v>
      </c>
      <c r="W13" s="1" t="str">
        <f>IF(S13&lt;'02_Categorias_Factores'!$B$13,"Reuso / inspección básica",IF(S13&lt;'02_Categorias_Factores'!$B$14,"Inspección / retrofit focalizado",IF(S13&lt;'02_Categorias_Factores'!$B$15,"Retrofit / upgrade","Estudio detallado / reemplazo focal")))</f>
        <v>Reuso / inspección básica</v>
      </c>
      <c r="X13" s="1" t="s">
        <v>292</v>
      </c>
      <c r="Y13" s="1" t="s">
        <v>293</v>
      </c>
      <c r="Z13" s="1" t="str">
        <f t="shared" si="4"/>
        <v>Base técnica</v>
      </c>
      <c r="AA13" s="18">
        <f t="shared" si="5"/>
        <v>0.1</v>
      </c>
      <c r="AB13" s="18">
        <f t="shared" si="6"/>
        <v>0.125</v>
      </c>
      <c r="AC13" s="18">
        <f t="shared" si="7"/>
        <v>2.5000000000000005E-2</v>
      </c>
      <c r="AD13" s="18">
        <f t="shared" si="8"/>
        <v>3.0000000000000006E-2</v>
      </c>
      <c r="AE13" s="18">
        <f t="shared" si="9"/>
        <v>4.0000000000000008E-2</v>
      </c>
      <c r="AF13" s="18">
        <f t="shared" si="10"/>
        <v>5.7500000000000009E-2</v>
      </c>
      <c r="AG13" s="18">
        <f t="shared" si="11"/>
        <v>0</v>
      </c>
      <c r="AH13" s="18">
        <f t="shared" si="12"/>
        <v>0</v>
      </c>
      <c r="AI13" s="18">
        <f t="shared" si="13"/>
        <v>0</v>
      </c>
      <c r="AJ13" s="18">
        <f t="shared" si="14"/>
        <v>0</v>
      </c>
    </row>
    <row r="14" spans="1:36" ht="49" customHeight="1" x14ac:dyDescent="0.15">
      <c r="A14" s="1">
        <v>11</v>
      </c>
      <c r="B14" s="1" t="s">
        <v>119</v>
      </c>
      <c r="C14" s="1" t="s">
        <v>120</v>
      </c>
      <c r="D14" s="1" t="s">
        <v>37</v>
      </c>
      <c r="E14" s="1" t="s">
        <v>294</v>
      </c>
      <c r="F14" s="7">
        <v>0.17</v>
      </c>
      <c r="G14" s="15" t="s">
        <v>295</v>
      </c>
      <c r="H14" s="16" t="s">
        <v>33</v>
      </c>
      <c r="I14" s="7">
        <v>2.5</v>
      </c>
      <c r="J14" s="7">
        <v>1</v>
      </c>
      <c r="K14" s="17">
        <f>VLOOKUP($D14,'02_Categorias_Factores'!$A$4:$F$9,2,FALSE())</f>
        <v>0.2</v>
      </c>
      <c r="L14" s="17">
        <f>VLOOKUP($D14,'02_Categorias_Factores'!$A$4:$F$9,3,FALSE())</f>
        <v>1</v>
      </c>
      <c r="M14" s="17">
        <f>VLOOKUP($D14,'02_Categorias_Factores'!$A$4:$F$9,4,FALSE())</f>
        <v>1.1499999999999999</v>
      </c>
      <c r="N14" s="17">
        <f>VLOOKUP($D14,'02_Categorias_Factores'!$A$4:$F$9,5,FALSE())</f>
        <v>1.8</v>
      </c>
      <c r="O14" s="17">
        <f>VLOOKUP($D14,'02_Categorias_Factores'!$A$4:$F$9,6,FALSE())</f>
        <v>2.8</v>
      </c>
      <c r="P14" s="18">
        <f t="shared" si="0"/>
        <v>8.5000000000000006E-2</v>
      </c>
      <c r="Q14" s="18">
        <f t="shared" si="1"/>
        <v>9.7750000000000004E-2</v>
      </c>
      <c r="R14" s="18">
        <f t="shared" si="2"/>
        <v>0.15300000000000002</v>
      </c>
      <c r="S14" s="18">
        <f t="shared" si="3"/>
        <v>0.23799999999999999</v>
      </c>
      <c r="T14" s="1" t="str">
        <f>IF(P14&lt;'02_Categorias_Factores'!$B$13,"Reuso / inspección básica",IF(P14&lt;'02_Categorias_Factores'!$B$14,"Inspección / retrofit focalizado",IF(P14&lt;'02_Categorias_Factores'!$B$15,"Retrofit / upgrade","Estudio detallado / reemplazo focal")))</f>
        <v>Reuso / inspección básica</v>
      </c>
      <c r="U14" s="1" t="str">
        <f>IF(Q14&lt;'02_Categorias_Factores'!$B$13,"Reuso / inspección básica",IF(Q14&lt;'02_Categorias_Factores'!$B$14,"Inspección / retrofit focalizado",IF(Q14&lt;'02_Categorias_Factores'!$B$15,"Retrofit / upgrade","Estudio detallado / reemplazo focal")))</f>
        <v>Reuso / inspección básica</v>
      </c>
      <c r="V14" s="1" t="str">
        <f>IF(R14&lt;'02_Categorias_Factores'!$B$13,"Reuso / inspección básica",IF(R14&lt;'02_Categorias_Factores'!$B$14,"Inspección / retrofit focalizado",IF(R14&lt;'02_Categorias_Factores'!$B$15,"Retrofit / upgrade","Estudio detallado / reemplazo focal")))</f>
        <v>Reuso / inspección básica</v>
      </c>
      <c r="W14" s="1" t="str">
        <f>IF(S14&lt;'02_Categorias_Factores'!$B$13,"Reuso / inspección básica",IF(S14&lt;'02_Categorias_Factores'!$B$14,"Inspección / retrofit focalizado",IF(S14&lt;'02_Categorias_Factores'!$B$15,"Retrofit / upgrade","Estudio detallado / reemplazo focal")))</f>
        <v>Reuso / inspección básica</v>
      </c>
      <c r="X14" s="1" t="s">
        <v>296</v>
      </c>
      <c r="Y14" s="1" t="s">
        <v>297</v>
      </c>
      <c r="Z14" s="1" t="str">
        <f t="shared" si="4"/>
        <v>Base técnica</v>
      </c>
      <c r="AA14" s="18">
        <f t="shared" si="5"/>
        <v>0.42500000000000004</v>
      </c>
      <c r="AB14" s="18">
        <f t="shared" si="6"/>
        <v>0.17</v>
      </c>
      <c r="AC14" s="18">
        <f t="shared" si="7"/>
        <v>8.5000000000000006E-2</v>
      </c>
      <c r="AD14" s="18">
        <f t="shared" si="8"/>
        <v>9.7750000000000004E-2</v>
      </c>
      <c r="AE14" s="18">
        <f t="shared" si="9"/>
        <v>0.15300000000000002</v>
      </c>
      <c r="AF14" s="18">
        <f t="shared" si="10"/>
        <v>0.23799999999999999</v>
      </c>
      <c r="AG14" s="18">
        <f t="shared" si="11"/>
        <v>0</v>
      </c>
      <c r="AH14" s="18">
        <f t="shared" si="12"/>
        <v>0</v>
      </c>
      <c r="AI14" s="18">
        <f t="shared" si="13"/>
        <v>0</v>
      </c>
      <c r="AJ14" s="18">
        <f t="shared" si="14"/>
        <v>0</v>
      </c>
    </row>
    <row r="15" spans="1:36" ht="49" customHeight="1" x14ac:dyDescent="0.15">
      <c r="A15" s="1">
        <v>12</v>
      </c>
      <c r="B15" s="1" t="s">
        <v>119</v>
      </c>
      <c r="C15" s="1" t="s">
        <v>120</v>
      </c>
      <c r="D15" s="1" t="s">
        <v>37</v>
      </c>
      <c r="E15" s="1" t="s">
        <v>298</v>
      </c>
      <c r="F15" s="7">
        <v>0.21</v>
      </c>
      <c r="G15" s="15" t="s">
        <v>299</v>
      </c>
      <c r="H15" s="16" t="s">
        <v>33</v>
      </c>
      <c r="I15" s="7">
        <v>2</v>
      </c>
      <c r="J15" s="7">
        <v>1</v>
      </c>
      <c r="K15" s="17">
        <f>VLOOKUP($D15,'02_Categorias_Factores'!$A$4:$F$9,2,FALSE())</f>
        <v>0.2</v>
      </c>
      <c r="L15" s="17">
        <f>VLOOKUP($D15,'02_Categorias_Factores'!$A$4:$F$9,3,FALSE())</f>
        <v>1</v>
      </c>
      <c r="M15" s="17">
        <f>VLOOKUP($D15,'02_Categorias_Factores'!$A$4:$F$9,4,FALSE())</f>
        <v>1.1499999999999999</v>
      </c>
      <c r="N15" s="17">
        <f>VLOOKUP($D15,'02_Categorias_Factores'!$A$4:$F$9,5,FALSE())</f>
        <v>1.8</v>
      </c>
      <c r="O15" s="17">
        <f>VLOOKUP($D15,'02_Categorias_Factores'!$A$4:$F$9,6,FALSE())</f>
        <v>2.8</v>
      </c>
      <c r="P15" s="18">
        <f t="shared" si="0"/>
        <v>8.4000000000000005E-2</v>
      </c>
      <c r="Q15" s="18">
        <f t="shared" si="1"/>
        <v>9.6600000000000005E-2</v>
      </c>
      <c r="R15" s="18">
        <f t="shared" si="2"/>
        <v>0.1512</v>
      </c>
      <c r="S15" s="18">
        <f t="shared" si="3"/>
        <v>0.23519999999999999</v>
      </c>
      <c r="T15" s="1" t="str">
        <f>IF(P15&lt;'02_Categorias_Factores'!$B$13,"Reuso / inspección básica",IF(P15&lt;'02_Categorias_Factores'!$B$14,"Inspección / retrofit focalizado",IF(P15&lt;'02_Categorias_Factores'!$B$15,"Retrofit / upgrade","Estudio detallado / reemplazo focal")))</f>
        <v>Reuso / inspección básica</v>
      </c>
      <c r="U15" s="1" t="str">
        <f>IF(Q15&lt;'02_Categorias_Factores'!$B$13,"Reuso / inspección básica",IF(Q15&lt;'02_Categorias_Factores'!$B$14,"Inspección / retrofit focalizado",IF(Q15&lt;'02_Categorias_Factores'!$B$15,"Retrofit / upgrade","Estudio detallado / reemplazo focal")))</f>
        <v>Reuso / inspección básica</v>
      </c>
      <c r="V15" s="1" t="str">
        <f>IF(R15&lt;'02_Categorias_Factores'!$B$13,"Reuso / inspección básica",IF(R15&lt;'02_Categorias_Factores'!$B$14,"Inspección / retrofit focalizado",IF(R15&lt;'02_Categorias_Factores'!$B$15,"Retrofit / upgrade","Estudio detallado / reemplazo focal")))</f>
        <v>Reuso / inspección básica</v>
      </c>
      <c r="W15" s="1" t="str">
        <f>IF(S15&lt;'02_Categorias_Factores'!$B$13,"Reuso / inspección básica",IF(S15&lt;'02_Categorias_Factores'!$B$14,"Inspección / retrofit focalizado",IF(S15&lt;'02_Categorias_Factores'!$B$15,"Retrofit / upgrade","Estudio detallado / reemplazo focal")))</f>
        <v>Reuso / inspección básica</v>
      </c>
      <c r="X15" s="1" t="s">
        <v>300</v>
      </c>
      <c r="Y15" s="1" t="s">
        <v>301</v>
      </c>
      <c r="Z15" s="1" t="str">
        <f t="shared" si="4"/>
        <v>Base técnica</v>
      </c>
      <c r="AA15" s="18">
        <f t="shared" si="5"/>
        <v>0.42</v>
      </c>
      <c r="AB15" s="18">
        <f t="shared" si="6"/>
        <v>0.21</v>
      </c>
      <c r="AC15" s="18">
        <f t="shared" si="7"/>
        <v>8.4000000000000005E-2</v>
      </c>
      <c r="AD15" s="18">
        <f t="shared" si="8"/>
        <v>9.6600000000000005E-2</v>
      </c>
      <c r="AE15" s="18">
        <f t="shared" si="9"/>
        <v>0.1512</v>
      </c>
      <c r="AF15" s="18">
        <f t="shared" si="10"/>
        <v>0.23519999999999999</v>
      </c>
      <c r="AG15" s="18">
        <f t="shared" si="11"/>
        <v>0</v>
      </c>
      <c r="AH15" s="18">
        <f t="shared" si="12"/>
        <v>0</v>
      </c>
      <c r="AI15" s="18">
        <f t="shared" si="13"/>
        <v>0</v>
      </c>
      <c r="AJ15" s="18">
        <f t="shared" si="14"/>
        <v>0</v>
      </c>
    </row>
    <row r="16" spans="1:36" ht="49" customHeight="1" x14ac:dyDescent="0.15">
      <c r="A16" s="1">
        <v>13</v>
      </c>
      <c r="B16" s="1" t="s">
        <v>119</v>
      </c>
      <c r="C16" s="1" t="s">
        <v>120</v>
      </c>
      <c r="D16" s="1" t="s">
        <v>37</v>
      </c>
      <c r="E16" s="1" t="s">
        <v>302</v>
      </c>
      <c r="F16" s="7">
        <v>0.13</v>
      </c>
      <c r="G16" s="15" t="s">
        <v>303</v>
      </c>
      <c r="H16" s="16" t="s">
        <v>33</v>
      </c>
      <c r="I16" s="7">
        <v>2</v>
      </c>
      <c r="J16" s="7">
        <v>1</v>
      </c>
      <c r="K16" s="17">
        <f>VLOOKUP($D16,'02_Categorias_Factores'!$A$4:$F$9,2,FALSE())</f>
        <v>0.2</v>
      </c>
      <c r="L16" s="17">
        <f>VLOOKUP($D16,'02_Categorias_Factores'!$A$4:$F$9,3,FALSE())</f>
        <v>1</v>
      </c>
      <c r="M16" s="17">
        <f>VLOOKUP($D16,'02_Categorias_Factores'!$A$4:$F$9,4,FALSE())</f>
        <v>1.1499999999999999</v>
      </c>
      <c r="N16" s="17">
        <f>VLOOKUP($D16,'02_Categorias_Factores'!$A$4:$F$9,5,FALSE())</f>
        <v>1.8</v>
      </c>
      <c r="O16" s="17">
        <f>VLOOKUP($D16,'02_Categorias_Factores'!$A$4:$F$9,6,FALSE())</f>
        <v>2.8</v>
      </c>
      <c r="P16" s="18">
        <f t="shared" si="0"/>
        <v>5.2000000000000005E-2</v>
      </c>
      <c r="Q16" s="18">
        <f t="shared" si="1"/>
        <v>5.9799999999999999E-2</v>
      </c>
      <c r="R16" s="18">
        <f t="shared" si="2"/>
        <v>9.3600000000000017E-2</v>
      </c>
      <c r="S16" s="18">
        <f t="shared" si="3"/>
        <v>0.14560000000000001</v>
      </c>
      <c r="T16" s="1" t="str">
        <f>IF(P16&lt;'02_Categorias_Factores'!$B$13,"Reuso / inspección básica",IF(P16&lt;'02_Categorias_Factores'!$B$14,"Inspección / retrofit focalizado",IF(P16&lt;'02_Categorias_Factores'!$B$15,"Retrofit / upgrade","Estudio detallado / reemplazo focal")))</f>
        <v>Reuso / inspección básica</v>
      </c>
      <c r="U16" s="1" t="str">
        <f>IF(Q16&lt;'02_Categorias_Factores'!$B$13,"Reuso / inspección básica",IF(Q16&lt;'02_Categorias_Factores'!$B$14,"Inspección / retrofit focalizado",IF(Q16&lt;'02_Categorias_Factores'!$B$15,"Retrofit / upgrade","Estudio detallado / reemplazo focal")))</f>
        <v>Reuso / inspección básica</v>
      </c>
      <c r="V16" s="1" t="str">
        <f>IF(R16&lt;'02_Categorias_Factores'!$B$13,"Reuso / inspección básica",IF(R16&lt;'02_Categorias_Factores'!$B$14,"Inspección / retrofit focalizado",IF(R16&lt;'02_Categorias_Factores'!$B$15,"Retrofit / upgrade","Estudio detallado / reemplazo focal")))</f>
        <v>Reuso / inspección básica</v>
      </c>
      <c r="W16" s="1" t="str">
        <f>IF(S16&lt;'02_Categorias_Factores'!$B$13,"Reuso / inspección básica",IF(S16&lt;'02_Categorias_Factores'!$B$14,"Inspección / retrofit focalizado",IF(S16&lt;'02_Categorias_Factores'!$B$15,"Retrofit / upgrade","Estudio detallado / reemplazo focal")))</f>
        <v>Reuso / inspección básica</v>
      </c>
      <c r="X16" s="1" t="s">
        <v>304</v>
      </c>
      <c r="Y16" s="1" t="s">
        <v>305</v>
      </c>
      <c r="Z16" s="1" t="str">
        <f t="shared" si="4"/>
        <v>Base técnica</v>
      </c>
      <c r="AA16" s="18">
        <f t="shared" si="5"/>
        <v>0.26</v>
      </c>
      <c r="AB16" s="18">
        <f t="shared" si="6"/>
        <v>0.13</v>
      </c>
      <c r="AC16" s="18">
        <f t="shared" si="7"/>
        <v>5.2000000000000005E-2</v>
      </c>
      <c r="AD16" s="18">
        <f t="shared" si="8"/>
        <v>5.9799999999999999E-2</v>
      </c>
      <c r="AE16" s="18">
        <f t="shared" si="9"/>
        <v>9.3600000000000017E-2</v>
      </c>
      <c r="AF16" s="18">
        <f t="shared" si="10"/>
        <v>0.14560000000000001</v>
      </c>
      <c r="AG16" s="18">
        <f t="shared" si="11"/>
        <v>0</v>
      </c>
      <c r="AH16" s="18">
        <f t="shared" si="12"/>
        <v>0</v>
      </c>
      <c r="AI16" s="18">
        <f t="shared" si="13"/>
        <v>0</v>
      </c>
      <c r="AJ16" s="18">
        <f t="shared" si="14"/>
        <v>0</v>
      </c>
    </row>
    <row r="17" spans="1:36" ht="49" customHeight="1" x14ac:dyDescent="0.15">
      <c r="A17" s="1">
        <v>14</v>
      </c>
      <c r="B17" s="1" t="s">
        <v>119</v>
      </c>
      <c r="C17" s="1" t="s">
        <v>120</v>
      </c>
      <c r="D17" s="1" t="s">
        <v>37</v>
      </c>
      <c r="E17" s="1" t="s">
        <v>306</v>
      </c>
      <c r="F17" s="7">
        <v>0.09</v>
      </c>
      <c r="G17" s="15" t="s">
        <v>307</v>
      </c>
      <c r="H17" s="16" t="s">
        <v>33</v>
      </c>
      <c r="I17" s="7">
        <v>2.5</v>
      </c>
      <c r="J17" s="7">
        <v>1</v>
      </c>
      <c r="K17" s="17">
        <f>VLOOKUP($D17,'02_Categorias_Factores'!$A$4:$F$9,2,FALSE())</f>
        <v>0.2</v>
      </c>
      <c r="L17" s="17">
        <f>VLOOKUP($D17,'02_Categorias_Factores'!$A$4:$F$9,3,FALSE())</f>
        <v>1</v>
      </c>
      <c r="M17" s="17">
        <f>VLOOKUP($D17,'02_Categorias_Factores'!$A$4:$F$9,4,FALSE())</f>
        <v>1.1499999999999999</v>
      </c>
      <c r="N17" s="17">
        <f>VLOOKUP($D17,'02_Categorias_Factores'!$A$4:$F$9,5,FALSE())</f>
        <v>1.8</v>
      </c>
      <c r="O17" s="17">
        <f>VLOOKUP($D17,'02_Categorias_Factores'!$A$4:$F$9,6,FALSE())</f>
        <v>2.8</v>
      </c>
      <c r="P17" s="18">
        <f t="shared" si="0"/>
        <v>4.4999999999999998E-2</v>
      </c>
      <c r="Q17" s="18">
        <f t="shared" si="1"/>
        <v>5.1749999999999997E-2</v>
      </c>
      <c r="R17" s="18">
        <f t="shared" si="2"/>
        <v>8.1000000000000003E-2</v>
      </c>
      <c r="S17" s="18">
        <f t="shared" si="3"/>
        <v>0.126</v>
      </c>
      <c r="T17" s="1" t="str">
        <f>IF(P17&lt;'02_Categorias_Factores'!$B$13,"Reuso / inspección básica",IF(P17&lt;'02_Categorias_Factores'!$B$14,"Inspección / retrofit focalizado",IF(P17&lt;'02_Categorias_Factores'!$B$15,"Retrofit / upgrade","Estudio detallado / reemplazo focal")))</f>
        <v>Reuso / inspección básica</v>
      </c>
      <c r="U17" s="1" t="str">
        <f>IF(Q17&lt;'02_Categorias_Factores'!$B$13,"Reuso / inspección básica",IF(Q17&lt;'02_Categorias_Factores'!$B$14,"Inspección / retrofit focalizado",IF(Q17&lt;'02_Categorias_Factores'!$B$15,"Retrofit / upgrade","Estudio detallado / reemplazo focal")))</f>
        <v>Reuso / inspección básica</v>
      </c>
      <c r="V17" s="1" t="str">
        <f>IF(R17&lt;'02_Categorias_Factores'!$B$13,"Reuso / inspección básica",IF(R17&lt;'02_Categorias_Factores'!$B$14,"Inspección / retrofit focalizado",IF(R17&lt;'02_Categorias_Factores'!$B$15,"Retrofit / upgrade","Estudio detallado / reemplazo focal")))</f>
        <v>Reuso / inspección básica</v>
      </c>
      <c r="W17" s="1" t="str">
        <f>IF(S17&lt;'02_Categorias_Factores'!$B$13,"Reuso / inspección básica",IF(S17&lt;'02_Categorias_Factores'!$B$14,"Inspección / retrofit focalizado",IF(S17&lt;'02_Categorias_Factores'!$B$15,"Retrofit / upgrade","Estudio detallado / reemplazo focal")))</f>
        <v>Reuso / inspección básica</v>
      </c>
      <c r="X17" s="1" t="s">
        <v>308</v>
      </c>
      <c r="Y17" s="1" t="s">
        <v>309</v>
      </c>
      <c r="Z17" s="1" t="str">
        <f t="shared" si="4"/>
        <v>Base técnica</v>
      </c>
      <c r="AA17" s="18">
        <f t="shared" si="5"/>
        <v>0.22499999999999998</v>
      </c>
      <c r="AB17" s="18">
        <f t="shared" si="6"/>
        <v>0.09</v>
      </c>
      <c r="AC17" s="18">
        <f t="shared" si="7"/>
        <v>4.4999999999999998E-2</v>
      </c>
      <c r="AD17" s="18">
        <f t="shared" si="8"/>
        <v>5.1749999999999997E-2</v>
      </c>
      <c r="AE17" s="18">
        <f t="shared" si="9"/>
        <v>8.1000000000000003E-2</v>
      </c>
      <c r="AF17" s="18">
        <f t="shared" si="10"/>
        <v>0.126</v>
      </c>
      <c r="AG17" s="18">
        <f t="shared" si="11"/>
        <v>0</v>
      </c>
      <c r="AH17" s="18">
        <f t="shared" si="12"/>
        <v>0</v>
      </c>
      <c r="AI17" s="18">
        <f t="shared" si="13"/>
        <v>0</v>
      </c>
      <c r="AJ17" s="18">
        <f t="shared" si="14"/>
        <v>0</v>
      </c>
    </row>
    <row r="18" spans="1:36" ht="49" customHeight="1" x14ac:dyDescent="0.15">
      <c r="A18" s="1">
        <v>15</v>
      </c>
      <c r="B18" s="1" t="s">
        <v>119</v>
      </c>
      <c r="C18" s="1" t="s">
        <v>120</v>
      </c>
      <c r="D18" s="1" t="s">
        <v>37</v>
      </c>
      <c r="E18" s="1" t="s">
        <v>310</v>
      </c>
      <c r="F18" s="7">
        <v>0.08</v>
      </c>
      <c r="G18" s="15" t="s">
        <v>311</v>
      </c>
      <c r="H18" s="16" t="s">
        <v>36</v>
      </c>
      <c r="I18" s="7">
        <v>1</v>
      </c>
      <c r="J18" s="7">
        <v>1.25</v>
      </c>
      <c r="K18" s="17">
        <f>VLOOKUP($D18,'02_Categorias_Factores'!$A$4:$F$9,2,FALSE())</f>
        <v>0.2</v>
      </c>
      <c r="L18" s="17">
        <f>VLOOKUP($D18,'02_Categorias_Factores'!$A$4:$F$9,3,FALSE())</f>
        <v>1</v>
      </c>
      <c r="M18" s="17">
        <f>VLOOKUP($D18,'02_Categorias_Factores'!$A$4:$F$9,4,FALSE())</f>
        <v>1.1499999999999999</v>
      </c>
      <c r="N18" s="17">
        <f>VLOOKUP($D18,'02_Categorias_Factores'!$A$4:$F$9,5,FALSE())</f>
        <v>1.8</v>
      </c>
      <c r="O18" s="17">
        <f>VLOOKUP($D18,'02_Categorias_Factores'!$A$4:$F$9,6,FALSE())</f>
        <v>2.8</v>
      </c>
      <c r="P18" s="18">
        <f t="shared" si="0"/>
        <v>0.02</v>
      </c>
      <c r="Q18" s="18">
        <f t="shared" si="1"/>
        <v>2.3E-2</v>
      </c>
      <c r="R18" s="18">
        <f t="shared" si="2"/>
        <v>3.6000000000000004E-2</v>
      </c>
      <c r="S18" s="18">
        <f t="shared" si="3"/>
        <v>5.5999999999999994E-2</v>
      </c>
      <c r="T18" s="1" t="str">
        <f>IF(P18&lt;'02_Categorias_Factores'!$B$13,"Reuso / inspección básica",IF(P18&lt;'02_Categorias_Factores'!$B$14,"Inspección / retrofit focalizado",IF(P18&lt;'02_Categorias_Factores'!$B$15,"Retrofit / upgrade","Estudio detallado / reemplazo focal")))</f>
        <v>Reuso / inspección básica</v>
      </c>
      <c r="U18" s="1" t="str">
        <f>IF(Q18&lt;'02_Categorias_Factores'!$B$13,"Reuso / inspección básica",IF(Q18&lt;'02_Categorias_Factores'!$B$14,"Inspección / retrofit focalizado",IF(Q18&lt;'02_Categorias_Factores'!$B$15,"Retrofit / upgrade","Estudio detallado / reemplazo focal")))</f>
        <v>Reuso / inspección básica</v>
      </c>
      <c r="V18" s="1" t="str">
        <f>IF(R18&lt;'02_Categorias_Factores'!$B$13,"Reuso / inspección básica",IF(R18&lt;'02_Categorias_Factores'!$B$14,"Inspección / retrofit focalizado",IF(R18&lt;'02_Categorias_Factores'!$B$15,"Retrofit / upgrade","Estudio detallado / reemplazo focal")))</f>
        <v>Reuso / inspección básica</v>
      </c>
      <c r="W18" s="1" t="str">
        <f>IF(S18&lt;'02_Categorias_Factores'!$B$13,"Reuso / inspección básica",IF(S18&lt;'02_Categorias_Factores'!$B$14,"Inspección / retrofit focalizado",IF(S18&lt;'02_Categorias_Factores'!$B$15,"Retrofit / upgrade","Estudio detallado / reemplazo focal")))</f>
        <v>Reuso / inspección básica</v>
      </c>
      <c r="X18" s="1" t="s">
        <v>312</v>
      </c>
      <c r="Y18" s="1" t="s">
        <v>313</v>
      </c>
      <c r="Z18" s="1" t="str">
        <f t="shared" si="4"/>
        <v>Base técnica</v>
      </c>
      <c r="AA18" s="18">
        <f t="shared" si="5"/>
        <v>0.08</v>
      </c>
      <c r="AB18" s="18">
        <f t="shared" si="6"/>
        <v>0.1</v>
      </c>
      <c r="AC18" s="18">
        <f t="shared" si="7"/>
        <v>0.02</v>
      </c>
      <c r="AD18" s="18">
        <f t="shared" si="8"/>
        <v>2.3E-2</v>
      </c>
      <c r="AE18" s="18">
        <f t="shared" si="9"/>
        <v>3.6000000000000004E-2</v>
      </c>
      <c r="AF18" s="18">
        <f t="shared" si="10"/>
        <v>5.5999999999999994E-2</v>
      </c>
      <c r="AG18" s="18">
        <f t="shared" si="11"/>
        <v>0</v>
      </c>
      <c r="AH18" s="18">
        <f t="shared" si="12"/>
        <v>0</v>
      </c>
      <c r="AI18" s="18">
        <f t="shared" si="13"/>
        <v>0</v>
      </c>
      <c r="AJ18" s="18">
        <f t="shared" si="14"/>
        <v>0</v>
      </c>
    </row>
    <row r="19" spans="1:36" ht="49" customHeight="1" x14ac:dyDescent="0.15">
      <c r="A19" s="1">
        <v>16</v>
      </c>
      <c r="B19" s="1" t="s">
        <v>119</v>
      </c>
      <c r="C19" s="1" t="s">
        <v>120</v>
      </c>
      <c r="D19" s="1" t="s">
        <v>37</v>
      </c>
      <c r="E19" s="1" t="s">
        <v>314</v>
      </c>
      <c r="F19" s="7">
        <v>0.17</v>
      </c>
      <c r="G19" s="15" t="s">
        <v>315</v>
      </c>
      <c r="H19" s="16" t="s">
        <v>33</v>
      </c>
      <c r="I19" s="7">
        <v>1.2210000000000001</v>
      </c>
      <c r="J19" s="7">
        <v>1</v>
      </c>
      <c r="K19" s="17">
        <f>VLOOKUP($D19,'02_Categorias_Factores'!$A$4:$F$9,2,FALSE())</f>
        <v>0.2</v>
      </c>
      <c r="L19" s="17">
        <f>VLOOKUP($D19,'02_Categorias_Factores'!$A$4:$F$9,3,FALSE())</f>
        <v>1</v>
      </c>
      <c r="M19" s="17">
        <f>VLOOKUP($D19,'02_Categorias_Factores'!$A$4:$F$9,4,FALSE())</f>
        <v>1.1499999999999999</v>
      </c>
      <c r="N19" s="17">
        <f>VLOOKUP($D19,'02_Categorias_Factores'!$A$4:$F$9,5,FALSE())</f>
        <v>1.8</v>
      </c>
      <c r="O19" s="17">
        <f>VLOOKUP($D19,'02_Categorias_Factores'!$A$4:$F$9,6,FALSE())</f>
        <v>2.8</v>
      </c>
      <c r="P19" s="18">
        <f t="shared" si="0"/>
        <v>4.1514000000000009E-2</v>
      </c>
      <c r="Q19" s="18">
        <f t="shared" si="1"/>
        <v>4.7741100000000009E-2</v>
      </c>
      <c r="R19" s="18">
        <f t="shared" si="2"/>
        <v>7.4725200000000019E-2</v>
      </c>
      <c r="S19" s="18">
        <f t="shared" si="3"/>
        <v>0.11623920000000001</v>
      </c>
      <c r="T19" s="1" t="str">
        <f>IF(P19&lt;'02_Categorias_Factores'!$B$13,"Reuso / inspección básica",IF(P19&lt;'02_Categorias_Factores'!$B$14,"Inspección / retrofit focalizado",IF(P19&lt;'02_Categorias_Factores'!$B$15,"Retrofit / upgrade","Estudio detallado / reemplazo focal")))</f>
        <v>Reuso / inspección básica</v>
      </c>
      <c r="U19" s="1" t="str">
        <f>IF(Q19&lt;'02_Categorias_Factores'!$B$13,"Reuso / inspección básica",IF(Q19&lt;'02_Categorias_Factores'!$B$14,"Inspección / retrofit focalizado",IF(Q19&lt;'02_Categorias_Factores'!$B$15,"Retrofit / upgrade","Estudio detallado / reemplazo focal")))</f>
        <v>Reuso / inspección básica</v>
      </c>
      <c r="V19" s="1" t="str">
        <f>IF(R19&lt;'02_Categorias_Factores'!$B$13,"Reuso / inspección básica",IF(R19&lt;'02_Categorias_Factores'!$B$14,"Inspección / retrofit focalizado",IF(R19&lt;'02_Categorias_Factores'!$B$15,"Retrofit / upgrade","Estudio detallado / reemplazo focal")))</f>
        <v>Reuso / inspección básica</v>
      </c>
      <c r="W19" s="1" t="str">
        <f>IF(S19&lt;'02_Categorias_Factores'!$B$13,"Reuso / inspección básica",IF(S19&lt;'02_Categorias_Factores'!$B$14,"Inspección / retrofit focalizado",IF(S19&lt;'02_Categorias_Factores'!$B$15,"Retrofit / upgrade","Estudio detallado / reemplazo focal")))</f>
        <v>Reuso / inspección básica</v>
      </c>
      <c r="X19" s="1" t="s">
        <v>316</v>
      </c>
      <c r="Y19" s="1" t="s">
        <v>317</v>
      </c>
      <c r="Z19" s="1" t="str">
        <f t="shared" si="4"/>
        <v>Base técnica</v>
      </c>
      <c r="AA19" s="18">
        <f t="shared" si="5"/>
        <v>0.20757000000000003</v>
      </c>
      <c r="AB19" s="18">
        <f t="shared" si="6"/>
        <v>0.17</v>
      </c>
      <c r="AC19" s="18">
        <f t="shared" si="7"/>
        <v>4.1514000000000009E-2</v>
      </c>
      <c r="AD19" s="18">
        <f t="shared" si="8"/>
        <v>4.7741100000000009E-2</v>
      </c>
      <c r="AE19" s="18">
        <f t="shared" si="9"/>
        <v>7.4725200000000019E-2</v>
      </c>
      <c r="AF19" s="18">
        <f t="shared" si="10"/>
        <v>0.11623920000000001</v>
      </c>
      <c r="AG19" s="18">
        <f t="shared" si="11"/>
        <v>0</v>
      </c>
      <c r="AH19" s="18">
        <f t="shared" si="12"/>
        <v>0</v>
      </c>
      <c r="AI19" s="18">
        <f t="shared" si="13"/>
        <v>0</v>
      </c>
      <c r="AJ19" s="18">
        <f t="shared" si="14"/>
        <v>0</v>
      </c>
    </row>
    <row r="20" spans="1:36" ht="49" customHeight="1" x14ac:dyDescent="0.15">
      <c r="A20" s="1">
        <v>17</v>
      </c>
      <c r="B20" s="1" t="s">
        <v>119</v>
      </c>
      <c r="C20" s="1" t="s">
        <v>120</v>
      </c>
      <c r="D20" s="1" t="s">
        <v>40</v>
      </c>
      <c r="E20" s="1" t="s">
        <v>318</v>
      </c>
      <c r="F20" s="7">
        <v>0.15</v>
      </c>
      <c r="G20" s="15" t="s">
        <v>319</v>
      </c>
      <c r="H20" s="16" t="s">
        <v>33</v>
      </c>
      <c r="I20" s="7">
        <v>1</v>
      </c>
      <c r="J20" s="7">
        <v>1</v>
      </c>
      <c r="K20" s="17">
        <f>VLOOKUP($D20,'02_Categorias_Factores'!$A$4:$F$9,2,FALSE())</f>
        <v>0.25</v>
      </c>
      <c r="L20" s="17">
        <f>VLOOKUP($D20,'02_Categorias_Factores'!$A$4:$F$9,3,FALSE())</f>
        <v>1</v>
      </c>
      <c r="M20" s="17">
        <f>VLOOKUP($D20,'02_Categorias_Factores'!$A$4:$F$9,4,FALSE())</f>
        <v>1.25</v>
      </c>
      <c r="N20" s="17">
        <f>VLOOKUP($D20,'02_Categorias_Factores'!$A$4:$F$9,5,FALSE())</f>
        <v>2</v>
      </c>
      <c r="O20" s="17">
        <f>VLOOKUP($D20,'02_Categorias_Factores'!$A$4:$F$9,6,FALSE())</f>
        <v>3.2</v>
      </c>
      <c r="P20" s="18">
        <f t="shared" si="0"/>
        <v>3.7499999999999999E-2</v>
      </c>
      <c r="Q20" s="18">
        <f t="shared" si="1"/>
        <v>4.6875E-2</v>
      </c>
      <c r="R20" s="18">
        <f t="shared" si="2"/>
        <v>7.4999999999999997E-2</v>
      </c>
      <c r="S20" s="18">
        <f t="shared" si="3"/>
        <v>0.12</v>
      </c>
      <c r="T20" s="1" t="str">
        <f>IF(P20&lt;'02_Categorias_Factores'!$B$13,"Reuso / inspección básica",IF(P20&lt;'02_Categorias_Factores'!$B$14,"Inspección / retrofit focalizado",IF(P20&lt;'02_Categorias_Factores'!$B$15,"Retrofit / upgrade","Estudio detallado / reemplazo focal")))</f>
        <v>Reuso / inspección básica</v>
      </c>
      <c r="U20" s="1" t="str">
        <f>IF(Q20&lt;'02_Categorias_Factores'!$B$13,"Reuso / inspección básica",IF(Q20&lt;'02_Categorias_Factores'!$B$14,"Inspección / retrofit focalizado",IF(Q20&lt;'02_Categorias_Factores'!$B$15,"Retrofit / upgrade","Estudio detallado / reemplazo focal")))</f>
        <v>Reuso / inspección básica</v>
      </c>
      <c r="V20" s="1" t="str">
        <f>IF(R20&lt;'02_Categorias_Factores'!$B$13,"Reuso / inspección básica",IF(R20&lt;'02_Categorias_Factores'!$B$14,"Inspección / retrofit focalizado",IF(R20&lt;'02_Categorias_Factores'!$B$15,"Retrofit / upgrade","Estudio detallado / reemplazo focal")))</f>
        <v>Reuso / inspección básica</v>
      </c>
      <c r="W20" s="1" t="str">
        <f>IF(S20&lt;'02_Categorias_Factores'!$B$13,"Reuso / inspección básica",IF(S20&lt;'02_Categorias_Factores'!$B$14,"Inspección / retrofit focalizado",IF(S20&lt;'02_Categorias_Factores'!$B$15,"Retrofit / upgrade","Estudio detallado / reemplazo focal")))</f>
        <v>Reuso / inspección básica</v>
      </c>
      <c r="X20" s="1" t="s">
        <v>320</v>
      </c>
      <c r="Y20" s="1" t="s">
        <v>321</v>
      </c>
      <c r="Z20" s="1" t="str">
        <f t="shared" si="4"/>
        <v>Base técnica</v>
      </c>
      <c r="AA20" s="18">
        <f t="shared" si="5"/>
        <v>0.15</v>
      </c>
      <c r="AB20" s="18">
        <f t="shared" si="6"/>
        <v>0.15</v>
      </c>
      <c r="AC20" s="18">
        <f t="shared" si="7"/>
        <v>3.7499999999999999E-2</v>
      </c>
      <c r="AD20" s="18">
        <f t="shared" si="8"/>
        <v>4.6875E-2</v>
      </c>
      <c r="AE20" s="18">
        <f t="shared" si="9"/>
        <v>7.4999999999999997E-2</v>
      </c>
      <c r="AF20" s="18">
        <f t="shared" si="10"/>
        <v>0.12</v>
      </c>
      <c r="AG20" s="18">
        <f t="shared" si="11"/>
        <v>0</v>
      </c>
      <c r="AH20" s="18">
        <f t="shared" si="12"/>
        <v>0</v>
      </c>
      <c r="AI20" s="18">
        <f t="shared" si="13"/>
        <v>0</v>
      </c>
      <c r="AJ20" s="18">
        <f t="shared" si="14"/>
        <v>0</v>
      </c>
    </row>
    <row r="21" spans="1:36" ht="49" customHeight="1" x14ac:dyDescent="0.15">
      <c r="A21" s="1">
        <v>18</v>
      </c>
      <c r="B21" s="1" t="s">
        <v>119</v>
      </c>
      <c r="C21" s="1" t="s">
        <v>120</v>
      </c>
      <c r="D21" s="1" t="s">
        <v>40</v>
      </c>
      <c r="E21" s="1" t="s">
        <v>322</v>
      </c>
      <c r="F21" s="7">
        <v>0.15</v>
      </c>
      <c r="G21" s="15" t="s">
        <v>323</v>
      </c>
      <c r="H21" s="16" t="s">
        <v>33</v>
      </c>
      <c r="I21" s="7">
        <v>2</v>
      </c>
      <c r="J21" s="7">
        <v>1</v>
      </c>
      <c r="K21" s="17">
        <f>VLOOKUP($D21,'02_Categorias_Factores'!$A$4:$F$9,2,FALSE())</f>
        <v>0.25</v>
      </c>
      <c r="L21" s="17">
        <f>VLOOKUP($D21,'02_Categorias_Factores'!$A$4:$F$9,3,FALSE())</f>
        <v>1</v>
      </c>
      <c r="M21" s="17">
        <f>VLOOKUP($D21,'02_Categorias_Factores'!$A$4:$F$9,4,FALSE())</f>
        <v>1.25</v>
      </c>
      <c r="N21" s="17">
        <f>VLOOKUP($D21,'02_Categorias_Factores'!$A$4:$F$9,5,FALSE())</f>
        <v>2</v>
      </c>
      <c r="O21" s="17">
        <f>VLOOKUP($D21,'02_Categorias_Factores'!$A$4:$F$9,6,FALSE())</f>
        <v>3.2</v>
      </c>
      <c r="P21" s="18">
        <f t="shared" si="0"/>
        <v>7.4999999999999997E-2</v>
      </c>
      <c r="Q21" s="18">
        <f t="shared" si="1"/>
        <v>9.375E-2</v>
      </c>
      <c r="R21" s="18">
        <f t="shared" si="2"/>
        <v>0.15</v>
      </c>
      <c r="S21" s="18">
        <f t="shared" si="3"/>
        <v>0.24</v>
      </c>
      <c r="T21" s="1" t="str">
        <f>IF(P21&lt;'02_Categorias_Factores'!$B$13,"Reuso / inspección básica",IF(P21&lt;'02_Categorias_Factores'!$B$14,"Inspección / retrofit focalizado",IF(P21&lt;'02_Categorias_Factores'!$B$15,"Retrofit / upgrade","Estudio detallado / reemplazo focal")))</f>
        <v>Reuso / inspección básica</v>
      </c>
      <c r="U21" s="1" t="str">
        <f>IF(Q21&lt;'02_Categorias_Factores'!$B$13,"Reuso / inspección básica",IF(Q21&lt;'02_Categorias_Factores'!$B$14,"Inspección / retrofit focalizado",IF(Q21&lt;'02_Categorias_Factores'!$B$15,"Retrofit / upgrade","Estudio detallado / reemplazo focal")))</f>
        <v>Reuso / inspección básica</v>
      </c>
      <c r="V21" s="1" t="str">
        <f>IF(R21&lt;'02_Categorias_Factores'!$B$13,"Reuso / inspección básica",IF(R21&lt;'02_Categorias_Factores'!$B$14,"Inspección / retrofit focalizado",IF(R21&lt;'02_Categorias_Factores'!$B$15,"Retrofit / upgrade","Estudio detallado / reemplazo focal")))</f>
        <v>Reuso / inspección básica</v>
      </c>
      <c r="W21" s="1" t="str">
        <f>IF(S21&lt;'02_Categorias_Factores'!$B$13,"Reuso / inspección básica",IF(S21&lt;'02_Categorias_Factores'!$B$14,"Inspección / retrofit focalizado",IF(S21&lt;'02_Categorias_Factores'!$B$15,"Retrofit / upgrade","Estudio detallado / reemplazo focal")))</f>
        <v>Reuso / inspección básica</v>
      </c>
      <c r="X21" s="1" t="s">
        <v>324</v>
      </c>
      <c r="Y21" s="1" t="s">
        <v>325</v>
      </c>
      <c r="Z21" s="1" t="str">
        <f t="shared" si="4"/>
        <v>Base técnica</v>
      </c>
      <c r="AA21" s="18">
        <f t="shared" si="5"/>
        <v>0.3</v>
      </c>
      <c r="AB21" s="18">
        <f t="shared" si="6"/>
        <v>0.15</v>
      </c>
      <c r="AC21" s="18">
        <f t="shared" si="7"/>
        <v>7.4999999999999997E-2</v>
      </c>
      <c r="AD21" s="18">
        <f t="shared" si="8"/>
        <v>9.375E-2</v>
      </c>
      <c r="AE21" s="18">
        <f t="shared" si="9"/>
        <v>0.15</v>
      </c>
      <c r="AF21" s="18">
        <f t="shared" si="10"/>
        <v>0.24</v>
      </c>
      <c r="AG21" s="18">
        <f t="shared" si="11"/>
        <v>0</v>
      </c>
      <c r="AH21" s="18">
        <f t="shared" si="12"/>
        <v>0</v>
      </c>
      <c r="AI21" s="18">
        <f t="shared" si="13"/>
        <v>0</v>
      </c>
      <c r="AJ21" s="18">
        <f t="shared" si="14"/>
        <v>0</v>
      </c>
    </row>
    <row r="22" spans="1:36" ht="49" customHeight="1" x14ac:dyDescent="0.15">
      <c r="A22" s="1">
        <v>19</v>
      </c>
      <c r="B22" s="1" t="s">
        <v>119</v>
      </c>
      <c r="C22" s="1" t="s">
        <v>120</v>
      </c>
      <c r="D22" s="1" t="s">
        <v>40</v>
      </c>
      <c r="E22" s="1" t="s">
        <v>326</v>
      </c>
      <c r="F22" s="7">
        <v>0.15</v>
      </c>
      <c r="G22" s="15" t="s">
        <v>327</v>
      </c>
      <c r="H22" s="16" t="s">
        <v>36</v>
      </c>
      <c r="I22" s="7">
        <v>2</v>
      </c>
      <c r="J22" s="7">
        <v>1.25</v>
      </c>
      <c r="K22" s="17">
        <f>VLOOKUP($D22,'02_Categorias_Factores'!$A$4:$F$9,2,FALSE())</f>
        <v>0.25</v>
      </c>
      <c r="L22" s="17">
        <f>VLOOKUP($D22,'02_Categorias_Factores'!$A$4:$F$9,3,FALSE())</f>
        <v>1</v>
      </c>
      <c r="M22" s="17">
        <f>VLOOKUP($D22,'02_Categorias_Factores'!$A$4:$F$9,4,FALSE())</f>
        <v>1.25</v>
      </c>
      <c r="N22" s="17">
        <f>VLOOKUP($D22,'02_Categorias_Factores'!$A$4:$F$9,5,FALSE())</f>
        <v>2</v>
      </c>
      <c r="O22" s="17">
        <f>VLOOKUP($D22,'02_Categorias_Factores'!$A$4:$F$9,6,FALSE())</f>
        <v>3.2</v>
      </c>
      <c r="P22" s="18">
        <f t="shared" si="0"/>
        <v>9.375E-2</v>
      </c>
      <c r="Q22" s="18">
        <f t="shared" si="1"/>
        <v>0.1171875</v>
      </c>
      <c r="R22" s="18">
        <f t="shared" si="2"/>
        <v>0.1875</v>
      </c>
      <c r="S22" s="18">
        <f t="shared" si="3"/>
        <v>0.30000000000000004</v>
      </c>
      <c r="T22" s="1" t="str">
        <f>IF(P22&lt;'02_Categorias_Factores'!$B$13,"Reuso / inspección básica",IF(P22&lt;'02_Categorias_Factores'!$B$14,"Inspección / retrofit focalizado",IF(P22&lt;'02_Categorias_Factores'!$B$15,"Retrofit / upgrade","Estudio detallado / reemplazo focal")))</f>
        <v>Reuso / inspección básica</v>
      </c>
      <c r="U22" s="1" t="str">
        <f>IF(Q22&lt;'02_Categorias_Factores'!$B$13,"Reuso / inspección básica",IF(Q22&lt;'02_Categorias_Factores'!$B$14,"Inspección / retrofit focalizado",IF(Q22&lt;'02_Categorias_Factores'!$B$15,"Retrofit / upgrade","Estudio detallado / reemplazo focal")))</f>
        <v>Reuso / inspección básica</v>
      </c>
      <c r="V22" s="1" t="str">
        <f>IF(R22&lt;'02_Categorias_Factores'!$B$13,"Reuso / inspección básica",IF(R22&lt;'02_Categorias_Factores'!$B$14,"Inspección / retrofit focalizado",IF(R22&lt;'02_Categorias_Factores'!$B$15,"Retrofit / upgrade","Estudio detallado / reemplazo focal")))</f>
        <v>Reuso / inspección básica</v>
      </c>
      <c r="W22" s="1" t="str">
        <f>IF(S22&lt;'02_Categorias_Factores'!$B$13,"Reuso / inspección básica",IF(S22&lt;'02_Categorias_Factores'!$B$14,"Inspección / retrofit focalizado",IF(S22&lt;'02_Categorias_Factores'!$B$15,"Retrofit / upgrade","Estudio detallado / reemplazo focal")))</f>
        <v>Reuso / inspección básica</v>
      </c>
      <c r="X22" s="1" t="s">
        <v>328</v>
      </c>
      <c r="Y22" s="1" t="s">
        <v>329</v>
      </c>
      <c r="Z22" s="1" t="str">
        <f t="shared" si="4"/>
        <v>Base técnica</v>
      </c>
      <c r="AA22" s="18">
        <f t="shared" si="5"/>
        <v>0.3</v>
      </c>
      <c r="AB22" s="18">
        <f t="shared" si="6"/>
        <v>0.1875</v>
      </c>
      <c r="AC22" s="18">
        <f t="shared" si="7"/>
        <v>9.375E-2</v>
      </c>
      <c r="AD22" s="18">
        <f t="shared" si="8"/>
        <v>0.1171875</v>
      </c>
      <c r="AE22" s="18">
        <f t="shared" si="9"/>
        <v>0.1875</v>
      </c>
      <c r="AF22" s="18">
        <f t="shared" si="10"/>
        <v>0.30000000000000004</v>
      </c>
      <c r="AG22" s="18">
        <f t="shared" si="11"/>
        <v>0</v>
      </c>
      <c r="AH22" s="18">
        <f t="shared" si="12"/>
        <v>0</v>
      </c>
      <c r="AI22" s="18">
        <f t="shared" si="13"/>
        <v>0</v>
      </c>
      <c r="AJ22" s="18">
        <f t="shared" si="14"/>
        <v>0</v>
      </c>
    </row>
    <row r="23" spans="1:36" ht="49" customHeight="1" x14ac:dyDescent="0.15">
      <c r="A23" s="1">
        <v>20</v>
      </c>
      <c r="B23" s="1" t="s">
        <v>119</v>
      </c>
      <c r="C23" s="1" t="s">
        <v>120</v>
      </c>
      <c r="D23" s="1" t="s">
        <v>40</v>
      </c>
      <c r="E23" s="1" t="s">
        <v>330</v>
      </c>
      <c r="F23" s="7">
        <v>0.2</v>
      </c>
      <c r="G23" s="15" t="s">
        <v>331</v>
      </c>
      <c r="H23" s="16" t="s">
        <v>33</v>
      </c>
      <c r="I23" s="7">
        <v>1</v>
      </c>
      <c r="J23" s="7">
        <v>1</v>
      </c>
      <c r="K23" s="17">
        <f>VLOOKUP($D23,'02_Categorias_Factores'!$A$4:$F$9,2,FALSE())</f>
        <v>0.25</v>
      </c>
      <c r="L23" s="17">
        <f>VLOOKUP($D23,'02_Categorias_Factores'!$A$4:$F$9,3,FALSE())</f>
        <v>1</v>
      </c>
      <c r="M23" s="17">
        <f>VLOOKUP($D23,'02_Categorias_Factores'!$A$4:$F$9,4,FALSE())</f>
        <v>1.25</v>
      </c>
      <c r="N23" s="17">
        <f>VLOOKUP($D23,'02_Categorias_Factores'!$A$4:$F$9,5,FALSE())</f>
        <v>2</v>
      </c>
      <c r="O23" s="17">
        <f>VLOOKUP($D23,'02_Categorias_Factores'!$A$4:$F$9,6,FALSE())</f>
        <v>3.2</v>
      </c>
      <c r="P23" s="18">
        <f t="shared" si="0"/>
        <v>0.05</v>
      </c>
      <c r="Q23" s="18">
        <f t="shared" si="1"/>
        <v>6.25E-2</v>
      </c>
      <c r="R23" s="18">
        <f t="shared" si="2"/>
        <v>0.1</v>
      </c>
      <c r="S23" s="18">
        <f t="shared" si="3"/>
        <v>0.16000000000000003</v>
      </c>
      <c r="T23" s="1" t="str">
        <f>IF(P23&lt;'02_Categorias_Factores'!$B$13,"Reuso / inspección básica",IF(P23&lt;'02_Categorias_Factores'!$B$14,"Inspección / retrofit focalizado",IF(P23&lt;'02_Categorias_Factores'!$B$15,"Retrofit / upgrade","Estudio detallado / reemplazo focal")))</f>
        <v>Reuso / inspección básica</v>
      </c>
      <c r="U23" s="1" t="str">
        <f>IF(Q23&lt;'02_Categorias_Factores'!$B$13,"Reuso / inspección básica",IF(Q23&lt;'02_Categorias_Factores'!$B$14,"Inspección / retrofit focalizado",IF(Q23&lt;'02_Categorias_Factores'!$B$15,"Retrofit / upgrade","Estudio detallado / reemplazo focal")))</f>
        <v>Reuso / inspección básica</v>
      </c>
      <c r="V23" s="1" t="str">
        <f>IF(R23&lt;'02_Categorias_Factores'!$B$13,"Reuso / inspección básica",IF(R23&lt;'02_Categorias_Factores'!$B$14,"Inspección / retrofit focalizado",IF(R23&lt;'02_Categorias_Factores'!$B$15,"Retrofit / upgrade","Estudio detallado / reemplazo focal")))</f>
        <v>Reuso / inspección básica</v>
      </c>
      <c r="W23" s="1" t="str">
        <f>IF(S23&lt;'02_Categorias_Factores'!$B$13,"Reuso / inspección básica",IF(S23&lt;'02_Categorias_Factores'!$B$14,"Inspección / retrofit focalizado",IF(S23&lt;'02_Categorias_Factores'!$B$15,"Retrofit / upgrade","Estudio detallado / reemplazo focal")))</f>
        <v>Reuso / inspección básica</v>
      </c>
      <c r="X23" s="1" t="s">
        <v>332</v>
      </c>
      <c r="Y23" s="1" t="s">
        <v>333</v>
      </c>
      <c r="Z23" s="1" t="str">
        <f t="shared" si="4"/>
        <v>Base técnica</v>
      </c>
      <c r="AA23" s="18">
        <f t="shared" si="5"/>
        <v>0.2</v>
      </c>
      <c r="AB23" s="18">
        <f t="shared" si="6"/>
        <v>0.2</v>
      </c>
      <c r="AC23" s="18">
        <f t="shared" si="7"/>
        <v>0.05</v>
      </c>
      <c r="AD23" s="18">
        <f t="shared" si="8"/>
        <v>6.25E-2</v>
      </c>
      <c r="AE23" s="18">
        <f t="shared" si="9"/>
        <v>0.1</v>
      </c>
      <c r="AF23" s="18">
        <f t="shared" si="10"/>
        <v>0.16000000000000003</v>
      </c>
      <c r="AG23" s="18">
        <f t="shared" si="11"/>
        <v>0</v>
      </c>
      <c r="AH23" s="18">
        <f t="shared" si="12"/>
        <v>0</v>
      </c>
      <c r="AI23" s="18">
        <f t="shared" si="13"/>
        <v>0</v>
      </c>
      <c r="AJ23" s="18">
        <f t="shared" si="14"/>
        <v>0</v>
      </c>
    </row>
    <row r="24" spans="1:36" ht="49" customHeight="1" x14ac:dyDescent="0.15">
      <c r="A24" s="1">
        <v>21</v>
      </c>
      <c r="B24" s="1" t="s">
        <v>119</v>
      </c>
      <c r="C24" s="1" t="s">
        <v>120</v>
      </c>
      <c r="D24" s="1" t="s">
        <v>40</v>
      </c>
      <c r="E24" s="1" t="s">
        <v>334</v>
      </c>
      <c r="F24" s="7">
        <v>0.15</v>
      </c>
      <c r="G24" s="15" t="s">
        <v>335</v>
      </c>
      <c r="H24" s="16" t="s">
        <v>33</v>
      </c>
      <c r="I24" s="7">
        <v>1.3169999999999999</v>
      </c>
      <c r="J24" s="7">
        <v>1</v>
      </c>
      <c r="K24" s="17">
        <f>VLOOKUP($D24,'02_Categorias_Factores'!$A$4:$F$9,2,FALSE())</f>
        <v>0.25</v>
      </c>
      <c r="L24" s="17">
        <f>VLOOKUP($D24,'02_Categorias_Factores'!$A$4:$F$9,3,FALSE())</f>
        <v>1</v>
      </c>
      <c r="M24" s="17">
        <f>VLOOKUP($D24,'02_Categorias_Factores'!$A$4:$F$9,4,FALSE())</f>
        <v>1.25</v>
      </c>
      <c r="N24" s="17">
        <f>VLOOKUP($D24,'02_Categorias_Factores'!$A$4:$F$9,5,FALSE())</f>
        <v>2</v>
      </c>
      <c r="O24" s="17">
        <f>VLOOKUP($D24,'02_Categorias_Factores'!$A$4:$F$9,6,FALSE())</f>
        <v>3.2</v>
      </c>
      <c r="P24" s="18">
        <f t="shared" si="0"/>
        <v>4.9387499999999994E-2</v>
      </c>
      <c r="Q24" s="18">
        <f t="shared" si="1"/>
        <v>6.1734374999999994E-2</v>
      </c>
      <c r="R24" s="18">
        <f t="shared" si="2"/>
        <v>9.8774999999999988E-2</v>
      </c>
      <c r="S24" s="18">
        <f t="shared" si="3"/>
        <v>0.15803999999999999</v>
      </c>
      <c r="T24" s="1" t="str">
        <f>IF(P24&lt;'02_Categorias_Factores'!$B$13,"Reuso / inspección básica",IF(P24&lt;'02_Categorias_Factores'!$B$14,"Inspección / retrofit focalizado",IF(P24&lt;'02_Categorias_Factores'!$B$15,"Retrofit / upgrade","Estudio detallado / reemplazo focal")))</f>
        <v>Reuso / inspección básica</v>
      </c>
      <c r="U24" s="1" t="str">
        <f>IF(Q24&lt;'02_Categorias_Factores'!$B$13,"Reuso / inspección básica",IF(Q24&lt;'02_Categorias_Factores'!$B$14,"Inspección / retrofit focalizado",IF(Q24&lt;'02_Categorias_Factores'!$B$15,"Retrofit / upgrade","Estudio detallado / reemplazo focal")))</f>
        <v>Reuso / inspección básica</v>
      </c>
      <c r="V24" s="1" t="str">
        <f>IF(R24&lt;'02_Categorias_Factores'!$B$13,"Reuso / inspección básica",IF(R24&lt;'02_Categorias_Factores'!$B$14,"Inspección / retrofit focalizado",IF(R24&lt;'02_Categorias_Factores'!$B$15,"Retrofit / upgrade","Estudio detallado / reemplazo focal")))</f>
        <v>Reuso / inspección básica</v>
      </c>
      <c r="W24" s="1" t="str">
        <f>IF(S24&lt;'02_Categorias_Factores'!$B$13,"Reuso / inspección básica",IF(S24&lt;'02_Categorias_Factores'!$B$14,"Inspección / retrofit focalizado",IF(S24&lt;'02_Categorias_Factores'!$B$15,"Retrofit / upgrade","Estudio detallado / reemplazo focal")))</f>
        <v>Reuso / inspección básica</v>
      </c>
      <c r="X24" s="1" t="s">
        <v>336</v>
      </c>
      <c r="Y24" s="1" t="s">
        <v>337</v>
      </c>
      <c r="Z24" s="1" t="str">
        <f t="shared" si="4"/>
        <v>Base técnica</v>
      </c>
      <c r="AA24" s="18">
        <f t="shared" si="5"/>
        <v>0.19754999999999998</v>
      </c>
      <c r="AB24" s="18">
        <f t="shared" si="6"/>
        <v>0.15</v>
      </c>
      <c r="AC24" s="18">
        <f t="shared" si="7"/>
        <v>4.9387499999999994E-2</v>
      </c>
      <c r="AD24" s="18">
        <f t="shared" si="8"/>
        <v>6.1734374999999994E-2</v>
      </c>
      <c r="AE24" s="18">
        <f t="shared" si="9"/>
        <v>9.8774999999999988E-2</v>
      </c>
      <c r="AF24" s="18">
        <f t="shared" si="10"/>
        <v>0.15803999999999999</v>
      </c>
      <c r="AG24" s="18">
        <f t="shared" si="11"/>
        <v>0</v>
      </c>
      <c r="AH24" s="18">
        <f t="shared" si="12"/>
        <v>0</v>
      </c>
      <c r="AI24" s="18">
        <f t="shared" si="13"/>
        <v>0</v>
      </c>
      <c r="AJ24" s="18">
        <f t="shared" si="14"/>
        <v>0</v>
      </c>
    </row>
    <row r="25" spans="1:36" ht="49" customHeight="1" x14ac:dyDescent="0.15">
      <c r="A25" s="1">
        <v>22</v>
      </c>
      <c r="B25" s="1" t="s">
        <v>119</v>
      </c>
      <c r="C25" s="1" t="s">
        <v>120</v>
      </c>
      <c r="D25" s="1" t="s">
        <v>40</v>
      </c>
      <c r="E25" s="1" t="s">
        <v>338</v>
      </c>
      <c r="F25" s="7">
        <v>0.05</v>
      </c>
      <c r="G25" s="15" t="s">
        <v>339</v>
      </c>
      <c r="H25" s="16" t="s">
        <v>36</v>
      </c>
      <c r="I25" s="7">
        <v>2.5</v>
      </c>
      <c r="J25" s="7">
        <v>1.25</v>
      </c>
      <c r="K25" s="17">
        <f>VLOOKUP($D25,'02_Categorias_Factores'!$A$4:$F$9,2,FALSE())</f>
        <v>0.25</v>
      </c>
      <c r="L25" s="17">
        <f>VLOOKUP($D25,'02_Categorias_Factores'!$A$4:$F$9,3,FALSE())</f>
        <v>1</v>
      </c>
      <c r="M25" s="17">
        <f>VLOOKUP($D25,'02_Categorias_Factores'!$A$4:$F$9,4,FALSE())</f>
        <v>1.25</v>
      </c>
      <c r="N25" s="17">
        <f>VLOOKUP($D25,'02_Categorias_Factores'!$A$4:$F$9,5,FALSE())</f>
        <v>2</v>
      </c>
      <c r="O25" s="17">
        <f>VLOOKUP($D25,'02_Categorias_Factores'!$A$4:$F$9,6,FALSE())</f>
        <v>3.2</v>
      </c>
      <c r="P25" s="18">
        <f t="shared" si="0"/>
        <v>3.90625E-2</v>
      </c>
      <c r="Q25" s="18">
        <f t="shared" si="1"/>
        <v>4.8828125E-2</v>
      </c>
      <c r="R25" s="18">
        <f t="shared" si="2"/>
        <v>7.8125E-2</v>
      </c>
      <c r="S25" s="18">
        <f t="shared" si="3"/>
        <v>0.125</v>
      </c>
      <c r="T25" s="1" t="str">
        <f>IF(P25&lt;'02_Categorias_Factores'!$B$13,"Reuso / inspección básica",IF(P25&lt;'02_Categorias_Factores'!$B$14,"Inspección / retrofit focalizado",IF(P25&lt;'02_Categorias_Factores'!$B$15,"Retrofit / upgrade","Estudio detallado / reemplazo focal")))</f>
        <v>Reuso / inspección básica</v>
      </c>
      <c r="U25" s="1" t="str">
        <f>IF(Q25&lt;'02_Categorias_Factores'!$B$13,"Reuso / inspección básica",IF(Q25&lt;'02_Categorias_Factores'!$B$14,"Inspección / retrofit focalizado",IF(Q25&lt;'02_Categorias_Factores'!$B$15,"Retrofit / upgrade","Estudio detallado / reemplazo focal")))</f>
        <v>Reuso / inspección básica</v>
      </c>
      <c r="V25" s="1" t="str">
        <f>IF(R25&lt;'02_Categorias_Factores'!$B$13,"Reuso / inspección básica",IF(R25&lt;'02_Categorias_Factores'!$B$14,"Inspección / retrofit focalizado",IF(R25&lt;'02_Categorias_Factores'!$B$15,"Retrofit / upgrade","Estudio detallado / reemplazo focal")))</f>
        <v>Reuso / inspección básica</v>
      </c>
      <c r="W25" s="1" t="str">
        <f>IF(S25&lt;'02_Categorias_Factores'!$B$13,"Reuso / inspección básica",IF(S25&lt;'02_Categorias_Factores'!$B$14,"Inspección / retrofit focalizado",IF(S25&lt;'02_Categorias_Factores'!$B$15,"Retrofit / upgrade","Estudio detallado / reemplazo focal")))</f>
        <v>Reuso / inspección básica</v>
      </c>
      <c r="X25" s="1" t="s">
        <v>340</v>
      </c>
      <c r="Y25" s="1" t="s">
        <v>341</v>
      </c>
      <c r="Z25" s="1" t="str">
        <f t="shared" si="4"/>
        <v>Base técnica</v>
      </c>
      <c r="AA25" s="18">
        <f t="shared" si="5"/>
        <v>0.125</v>
      </c>
      <c r="AB25" s="18">
        <f t="shared" si="6"/>
        <v>6.25E-2</v>
      </c>
      <c r="AC25" s="18">
        <f t="shared" si="7"/>
        <v>3.90625E-2</v>
      </c>
      <c r="AD25" s="18">
        <f t="shared" si="8"/>
        <v>4.8828125E-2</v>
      </c>
      <c r="AE25" s="18">
        <f t="shared" si="9"/>
        <v>7.8125E-2</v>
      </c>
      <c r="AF25" s="18">
        <f t="shared" si="10"/>
        <v>0.125</v>
      </c>
      <c r="AG25" s="18">
        <f t="shared" si="11"/>
        <v>0</v>
      </c>
      <c r="AH25" s="18">
        <f t="shared" si="12"/>
        <v>0</v>
      </c>
      <c r="AI25" s="18">
        <f t="shared" si="13"/>
        <v>0</v>
      </c>
      <c r="AJ25" s="18">
        <f t="shared" si="14"/>
        <v>0</v>
      </c>
    </row>
    <row r="26" spans="1:36" ht="49" customHeight="1" x14ac:dyDescent="0.15">
      <c r="A26" s="1">
        <v>23</v>
      </c>
      <c r="B26" s="1" t="s">
        <v>119</v>
      </c>
      <c r="C26" s="1" t="s">
        <v>120</v>
      </c>
      <c r="D26" s="1" t="s">
        <v>40</v>
      </c>
      <c r="E26" s="1" t="s">
        <v>342</v>
      </c>
      <c r="F26" s="7">
        <v>0.1</v>
      </c>
      <c r="G26" s="15" t="s">
        <v>343</v>
      </c>
      <c r="H26" s="16" t="s">
        <v>33</v>
      </c>
      <c r="I26" s="7">
        <v>3</v>
      </c>
      <c r="J26" s="7">
        <v>1</v>
      </c>
      <c r="K26" s="17">
        <f>VLOOKUP($D26,'02_Categorias_Factores'!$A$4:$F$9,2,FALSE())</f>
        <v>0.25</v>
      </c>
      <c r="L26" s="17">
        <f>VLOOKUP($D26,'02_Categorias_Factores'!$A$4:$F$9,3,FALSE())</f>
        <v>1</v>
      </c>
      <c r="M26" s="17">
        <f>VLOOKUP($D26,'02_Categorias_Factores'!$A$4:$F$9,4,FALSE())</f>
        <v>1.25</v>
      </c>
      <c r="N26" s="17">
        <f>VLOOKUP($D26,'02_Categorias_Factores'!$A$4:$F$9,5,FALSE())</f>
        <v>2</v>
      </c>
      <c r="O26" s="17">
        <f>VLOOKUP($D26,'02_Categorias_Factores'!$A$4:$F$9,6,FALSE())</f>
        <v>3.2</v>
      </c>
      <c r="P26" s="18">
        <f t="shared" si="0"/>
        <v>7.5000000000000011E-2</v>
      </c>
      <c r="Q26" s="18">
        <f t="shared" si="1"/>
        <v>9.3750000000000014E-2</v>
      </c>
      <c r="R26" s="18">
        <f t="shared" si="2"/>
        <v>0.15000000000000002</v>
      </c>
      <c r="S26" s="18">
        <f t="shared" si="3"/>
        <v>0.24000000000000005</v>
      </c>
      <c r="T26" s="1" t="str">
        <f>IF(P26&lt;'02_Categorias_Factores'!$B$13,"Reuso / inspección básica",IF(P26&lt;'02_Categorias_Factores'!$B$14,"Inspección / retrofit focalizado",IF(P26&lt;'02_Categorias_Factores'!$B$15,"Retrofit / upgrade","Estudio detallado / reemplazo focal")))</f>
        <v>Reuso / inspección básica</v>
      </c>
      <c r="U26" s="1" t="str">
        <f>IF(Q26&lt;'02_Categorias_Factores'!$B$13,"Reuso / inspección básica",IF(Q26&lt;'02_Categorias_Factores'!$B$14,"Inspección / retrofit focalizado",IF(Q26&lt;'02_Categorias_Factores'!$B$15,"Retrofit / upgrade","Estudio detallado / reemplazo focal")))</f>
        <v>Reuso / inspección básica</v>
      </c>
      <c r="V26" s="1" t="str">
        <f>IF(R26&lt;'02_Categorias_Factores'!$B$13,"Reuso / inspección básica",IF(R26&lt;'02_Categorias_Factores'!$B$14,"Inspección / retrofit focalizado",IF(R26&lt;'02_Categorias_Factores'!$B$15,"Retrofit / upgrade","Estudio detallado / reemplazo focal")))</f>
        <v>Reuso / inspección básica</v>
      </c>
      <c r="W26" s="1" t="str">
        <f>IF(S26&lt;'02_Categorias_Factores'!$B$13,"Reuso / inspección básica",IF(S26&lt;'02_Categorias_Factores'!$B$14,"Inspección / retrofit focalizado",IF(S26&lt;'02_Categorias_Factores'!$B$15,"Retrofit / upgrade","Estudio detallado / reemplazo focal")))</f>
        <v>Reuso / inspección básica</v>
      </c>
      <c r="X26" s="1" t="s">
        <v>344</v>
      </c>
      <c r="Y26" s="1" t="s">
        <v>345</v>
      </c>
      <c r="Z26" s="1" t="str">
        <f t="shared" si="4"/>
        <v>Base técnica</v>
      </c>
      <c r="AA26" s="18">
        <f t="shared" si="5"/>
        <v>0.30000000000000004</v>
      </c>
      <c r="AB26" s="18">
        <f t="shared" si="6"/>
        <v>0.1</v>
      </c>
      <c r="AC26" s="18">
        <f t="shared" si="7"/>
        <v>7.5000000000000011E-2</v>
      </c>
      <c r="AD26" s="18">
        <f t="shared" si="8"/>
        <v>9.3750000000000014E-2</v>
      </c>
      <c r="AE26" s="18">
        <f t="shared" si="9"/>
        <v>0.15000000000000002</v>
      </c>
      <c r="AF26" s="18">
        <f t="shared" si="10"/>
        <v>0.24000000000000005</v>
      </c>
      <c r="AG26" s="18">
        <f t="shared" si="11"/>
        <v>0</v>
      </c>
      <c r="AH26" s="18">
        <f t="shared" si="12"/>
        <v>0</v>
      </c>
      <c r="AI26" s="18">
        <f t="shared" si="13"/>
        <v>0</v>
      </c>
      <c r="AJ26" s="18">
        <f t="shared" si="14"/>
        <v>0</v>
      </c>
    </row>
    <row r="27" spans="1:36" ht="49" customHeight="1" x14ac:dyDescent="0.15">
      <c r="A27" s="1">
        <v>24</v>
      </c>
      <c r="B27" s="1" t="s">
        <v>119</v>
      </c>
      <c r="C27" s="1" t="s">
        <v>120</v>
      </c>
      <c r="D27" s="1" t="s">
        <v>40</v>
      </c>
      <c r="E27" s="1" t="s">
        <v>346</v>
      </c>
      <c r="F27" s="7">
        <v>0.05</v>
      </c>
      <c r="G27" s="15" t="s">
        <v>347</v>
      </c>
      <c r="H27" s="16" t="s">
        <v>33</v>
      </c>
      <c r="I27" s="7">
        <v>2</v>
      </c>
      <c r="J27" s="7">
        <v>1</v>
      </c>
      <c r="K27" s="17">
        <f>VLOOKUP($D27,'02_Categorias_Factores'!$A$4:$F$9,2,FALSE())</f>
        <v>0.25</v>
      </c>
      <c r="L27" s="17">
        <f>VLOOKUP($D27,'02_Categorias_Factores'!$A$4:$F$9,3,FALSE())</f>
        <v>1</v>
      </c>
      <c r="M27" s="17">
        <f>VLOOKUP($D27,'02_Categorias_Factores'!$A$4:$F$9,4,FALSE())</f>
        <v>1.25</v>
      </c>
      <c r="N27" s="17">
        <f>VLOOKUP($D27,'02_Categorias_Factores'!$A$4:$F$9,5,FALSE())</f>
        <v>2</v>
      </c>
      <c r="O27" s="17">
        <f>VLOOKUP($D27,'02_Categorias_Factores'!$A$4:$F$9,6,FALSE())</f>
        <v>3.2</v>
      </c>
      <c r="P27" s="18">
        <f t="shared" si="0"/>
        <v>2.5000000000000001E-2</v>
      </c>
      <c r="Q27" s="18">
        <f t="shared" si="1"/>
        <v>3.125E-2</v>
      </c>
      <c r="R27" s="18">
        <f t="shared" si="2"/>
        <v>0.05</v>
      </c>
      <c r="S27" s="18">
        <f t="shared" si="3"/>
        <v>8.0000000000000016E-2</v>
      </c>
      <c r="T27" s="1" t="str">
        <f>IF(P27&lt;'02_Categorias_Factores'!$B$13,"Reuso / inspección básica",IF(P27&lt;'02_Categorias_Factores'!$B$14,"Inspección / retrofit focalizado",IF(P27&lt;'02_Categorias_Factores'!$B$15,"Retrofit / upgrade","Estudio detallado / reemplazo focal")))</f>
        <v>Reuso / inspección básica</v>
      </c>
      <c r="U27" s="1" t="str">
        <f>IF(Q27&lt;'02_Categorias_Factores'!$B$13,"Reuso / inspección básica",IF(Q27&lt;'02_Categorias_Factores'!$B$14,"Inspección / retrofit focalizado",IF(Q27&lt;'02_Categorias_Factores'!$B$15,"Retrofit / upgrade","Estudio detallado / reemplazo focal")))</f>
        <v>Reuso / inspección básica</v>
      </c>
      <c r="V27" s="1" t="str">
        <f>IF(R27&lt;'02_Categorias_Factores'!$B$13,"Reuso / inspección básica",IF(R27&lt;'02_Categorias_Factores'!$B$14,"Inspección / retrofit focalizado",IF(R27&lt;'02_Categorias_Factores'!$B$15,"Retrofit / upgrade","Estudio detallado / reemplazo focal")))</f>
        <v>Reuso / inspección básica</v>
      </c>
      <c r="W27" s="1" t="str">
        <f>IF(S27&lt;'02_Categorias_Factores'!$B$13,"Reuso / inspección básica",IF(S27&lt;'02_Categorias_Factores'!$B$14,"Inspección / retrofit focalizado",IF(S27&lt;'02_Categorias_Factores'!$B$15,"Retrofit / upgrade","Estudio detallado / reemplazo focal")))</f>
        <v>Reuso / inspección básica</v>
      </c>
      <c r="X27" s="1" t="s">
        <v>348</v>
      </c>
      <c r="Y27" s="1" t="s">
        <v>349</v>
      </c>
      <c r="Z27" s="1" t="str">
        <f t="shared" si="4"/>
        <v>Base técnica</v>
      </c>
      <c r="AA27" s="18">
        <f t="shared" si="5"/>
        <v>0.1</v>
      </c>
      <c r="AB27" s="18">
        <f t="shared" si="6"/>
        <v>0.05</v>
      </c>
      <c r="AC27" s="18">
        <f t="shared" si="7"/>
        <v>2.5000000000000001E-2</v>
      </c>
      <c r="AD27" s="18">
        <f t="shared" si="8"/>
        <v>3.125E-2</v>
      </c>
      <c r="AE27" s="18">
        <f t="shared" si="9"/>
        <v>0.05</v>
      </c>
      <c r="AF27" s="18">
        <f t="shared" si="10"/>
        <v>8.0000000000000016E-2</v>
      </c>
      <c r="AG27" s="18">
        <f t="shared" si="11"/>
        <v>0</v>
      </c>
      <c r="AH27" s="18">
        <f t="shared" si="12"/>
        <v>0</v>
      </c>
      <c r="AI27" s="18">
        <f t="shared" si="13"/>
        <v>0</v>
      </c>
      <c r="AJ27" s="18">
        <f t="shared" si="14"/>
        <v>0</v>
      </c>
    </row>
    <row r="28" spans="1:36" ht="49" customHeight="1" x14ac:dyDescent="0.15">
      <c r="A28" s="1">
        <v>25</v>
      </c>
      <c r="B28" s="1" t="s">
        <v>119</v>
      </c>
      <c r="C28" s="1" t="s">
        <v>120</v>
      </c>
      <c r="D28" s="1" t="s">
        <v>42</v>
      </c>
      <c r="E28" s="1" t="s">
        <v>350</v>
      </c>
      <c r="F28" s="7">
        <v>0.35</v>
      </c>
      <c r="G28" s="15" t="s">
        <v>351</v>
      </c>
      <c r="H28" s="16" t="s">
        <v>36</v>
      </c>
      <c r="I28" s="7">
        <v>2.5</v>
      </c>
      <c r="J28" s="7">
        <v>1.25</v>
      </c>
      <c r="K28" s="17">
        <f>VLOOKUP($D28,'02_Categorias_Factores'!$A$4:$F$9,2,FALSE())</f>
        <v>0.15</v>
      </c>
      <c r="L28" s="17">
        <f>VLOOKUP($D28,'02_Categorias_Factores'!$A$4:$F$9,3,FALSE())</f>
        <v>1.05</v>
      </c>
      <c r="M28" s="17">
        <f>VLOOKUP($D28,'02_Categorias_Factores'!$A$4:$F$9,4,FALSE())</f>
        <v>1.25</v>
      </c>
      <c r="N28" s="17">
        <f>VLOOKUP($D28,'02_Categorias_Factores'!$A$4:$F$9,5,FALSE())</f>
        <v>1.85</v>
      </c>
      <c r="O28" s="17">
        <f>VLOOKUP($D28,'02_Categorias_Factores'!$A$4:$F$9,6,FALSE())</f>
        <v>2.7</v>
      </c>
      <c r="P28" s="18">
        <f t="shared" si="0"/>
        <v>0.17226562500000001</v>
      </c>
      <c r="Q28" s="18">
        <f t="shared" si="1"/>
        <v>0.205078125</v>
      </c>
      <c r="R28" s="18">
        <f t="shared" si="2"/>
        <v>0.30351562500000001</v>
      </c>
      <c r="S28" s="18">
        <f t="shared" si="3"/>
        <v>0.44296875000000002</v>
      </c>
      <c r="T28" s="1" t="str">
        <f>IF(P28&lt;'02_Categorias_Factores'!$B$13,"Reuso / inspección básica",IF(P28&lt;'02_Categorias_Factores'!$B$14,"Inspección / retrofit focalizado",IF(P28&lt;'02_Categorias_Factores'!$B$15,"Retrofit / upgrade","Estudio detallado / reemplazo focal")))</f>
        <v>Reuso / inspección básica</v>
      </c>
      <c r="U28" s="1" t="str">
        <f>IF(Q28&lt;'02_Categorias_Factores'!$B$13,"Reuso / inspección básica",IF(Q28&lt;'02_Categorias_Factores'!$B$14,"Inspección / retrofit focalizado",IF(Q28&lt;'02_Categorias_Factores'!$B$15,"Retrofit / upgrade","Estudio detallado / reemplazo focal")))</f>
        <v>Reuso / inspección básica</v>
      </c>
      <c r="V28" s="1" t="str">
        <f>IF(R28&lt;'02_Categorias_Factores'!$B$13,"Reuso / inspección básica",IF(R28&lt;'02_Categorias_Factores'!$B$14,"Inspección / retrofit focalizado",IF(R28&lt;'02_Categorias_Factores'!$B$15,"Retrofit / upgrade","Estudio detallado / reemplazo focal")))</f>
        <v>Reuso / inspección básica</v>
      </c>
      <c r="W28" s="1" t="str">
        <f>IF(S28&lt;'02_Categorias_Factores'!$B$13,"Reuso / inspección básica",IF(S28&lt;'02_Categorias_Factores'!$B$14,"Inspección / retrofit focalizado",IF(S28&lt;'02_Categorias_Factores'!$B$15,"Retrofit / upgrade","Estudio detallado / reemplazo focal")))</f>
        <v>Reuso / inspección básica</v>
      </c>
      <c r="X28" s="1" t="s">
        <v>352</v>
      </c>
      <c r="Y28" s="1" t="s">
        <v>353</v>
      </c>
      <c r="Z28" s="1" t="str">
        <f t="shared" si="4"/>
        <v>Base técnica</v>
      </c>
      <c r="AA28" s="18">
        <f t="shared" si="5"/>
        <v>0.875</v>
      </c>
      <c r="AB28" s="18">
        <f t="shared" si="6"/>
        <v>0.4375</v>
      </c>
      <c r="AC28" s="18">
        <f t="shared" si="7"/>
        <v>0.17226562500000001</v>
      </c>
      <c r="AD28" s="18">
        <f t="shared" si="8"/>
        <v>0.205078125</v>
      </c>
      <c r="AE28" s="18">
        <f t="shared" si="9"/>
        <v>0.30351562500000001</v>
      </c>
      <c r="AF28" s="18">
        <f t="shared" si="10"/>
        <v>0.44296875000000002</v>
      </c>
      <c r="AG28" s="18">
        <f t="shared" si="11"/>
        <v>0</v>
      </c>
      <c r="AH28" s="18">
        <f t="shared" si="12"/>
        <v>0</v>
      </c>
      <c r="AI28" s="18">
        <f t="shared" si="13"/>
        <v>0</v>
      </c>
      <c r="AJ28" s="18">
        <f t="shared" si="14"/>
        <v>0</v>
      </c>
    </row>
    <row r="29" spans="1:36" ht="49" customHeight="1" x14ac:dyDescent="0.15">
      <c r="A29" s="1">
        <v>26</v>
      </c>
      <c r="B29" s="1" t="s">
        <v>119</v>
      </c>
      <c r="C29" s="1" t="s">
        <v>120</v>
      </c>
      <c r="D29" s="1" t="s">
        <v>42</v>
      </c>
      <c r="E29" s="1" t="s">
        <v>354</v>
      </c>
      <c r="F29" s="7">
        <v>0.2</v>
      </c>
      <c r="G29" s="15" t="s">
        <v>355</v>
      </c>
      <c r="H29" s="16" t="s">
        <v>36</v>
      </c>
      <c r="I29" s="7">
        <v>2</v>
      </c>
      <c r="J29" s="7">
        <v>1.25</v>
      </c>
      <c r="K29" s="17">
        <f>VLOOKUP($D29,'02_Categorias_Factores'!$A$4:$F$9,2,FALSE())</f>
        <v>0.15</v>
      </c>
      <c r="L29" s="17">
        <f>VLOOKUP($D29,'02_Categorias_Factores'!$A$4:$F$9,3,FALSE())</f>
        <v>1.05</v>
      </c>
      <c r="M29" s="17">
        <f>VLOOKUP($D29,'02_Categorias_Factores'!$A$4:$F$9,4,FALSE())</f>
        <v>1.25</v>
      </c>
      <c r="N29" s="17">
        <f>VLOOKUP($D29,'02_Categorias_Factores'!$A$4:$F$9,5,FALSE())</f>
        <v>1.85</v>
      </c>
      <c r="O29" s="17">
        <f>VLOOKUP($D29,'02_Categorias_Factores'!$A$4:$F$9,6,FALSE())</f>
        <v>2.7</v>
      </c>
      <c r="P29" s="18">
        <f t="shared" si="0"/>
        <v>7.8750000000000001E-2</v>
      </c>
      <c r="Q29" s="18">
        <f t="shared" si="1"/>
        <v>9.375E-2</v>
      </c>
      <c r="R29" s="18">
        <f t="shared" si="2"/>
        <v>0.13875000000000001</v>
      </c>
      <c r="S29" s="18">
        <f t="shared" si="3"/>
        <v>0.20250000000000001</v>
      </c>
      <c r="T29" s="1" t="str">
        <f>IF(P29&lt;'02_Categorias_Factores'!$B$13,"Reuso / inspección básica",IF(P29&lt;'02_Categorias_Factores'!$B$14,"Inspección / retrofit focalizado",IF(P29&lt;'02_Categorias_Factores'!$B$15,"Retrofit / upgrade","Estudio detallado / reemplazo focal")))</f>
        <v>Reuso / inspección básica</v>
      </c>
      <c r="U29" s="1" t="str">
        <f>IF(Q29&lt;'02_Categorias_Factores'!$B$13,"Reuso / inspección básica",IF(Q29&lt;'02_Categorias_Factores'!$B$14,"Inspección / retrofit focalizado",IF(Q29&lt;'02_Categorias_Factores'!$B$15,"Retrofit / upgrade","Estudio detallado / reemplazo focal")))</f>
        <v>Reuso / inspección básica</v>
      </c>
      <c r="V29" s="1" t="str">
        <f>IF(R29&lt;'02_Categorias_Factores'!$B$13,"Reuso / inspección básica",IF(R29&lt;'02_Categorias_Factores'!$B$14,"Inspección / retrofit focalizado",IF(R29&lt;'02_Categorias_Factores'!$B$15,"Retrofit / upgrade","Estudio detallado / reemplazo focal")))</f>
        <v>Reuso / inspección básica</v>
      </c>
      <c r="W29" s="1" t="str">
        <f>IF(S29&lt;'02_Categorias_Factores'!$B$13,"Reuso / inspección básica",IF(S29&lt;'02_Categorias_Factores'!$B$14,"Inspección / retrofit focalizado",IF(S29&lt;'02_Categorias_Factores'!$B$15,"Retrofit / upgrade","Estudio detallado / reemplazo focal")))</f>
        <v>Reuso / inspección básica</v>
      </c>
      <c r="X29" s="1" t="s">
        <v>356</v>
      </c>
      <c r="Y29" s="1" t="s">
        <v>357</v>
      </c>
      <c r="Z29" s="1" t="str">
        <f t="shared" si="4"/>
        <v>Base técnica</v>
      </c>
      <c r="AA29" s="18">
        <f t="shared" si="5"/>
        <v>0.4</v>
      </c>
      <c r="AB29" s="18">
        <f t="shared" si="6"/>
        <v>0.25</v>
      </c>
      <c r="AC29" s="18">
        <f t="shared" si="7"/>
        <v>7.8750000000000001E-2</v>
      </c>
      <c r="AD29" s="18">
        <f t="shared" si="8"/>
        <v>9.375E-2</v>
      </c>
      <c r="AE29" s="18">
        <f t="shared" si="9"/>
        <v>0.13875000000000001</v>
      </c>
      <c r="AF29" s="18">
        <f t="shared" si="10"/>
        <v>0.20250000000000001</v>
      </c>
      <c r="AG29" s="18">
        <f t="shared" si="11"/>
        <v>0</v>
      </c>
      <c r="AH29" s="18">
        <f t="shared" si="12"/>
        <v>0</v>
      </c>
      <c r="AI29" s="18">
        <f t="shared" si="13"/>
        <v>0</v>
      </c>
      <c r="AJ29" s="18">
        <f t="shared" si="14"/>
        <v>0</v>
      </c>
    </row>
    <row r="30" spans="1:36" ht="49" customHeight="1" x14ac:dyDescent="0.15">
      <c r="A30" s="1">
        <v>27</v>
      </c>
      <c r="B30" s="1" t="s">
        <v>119</v>
      </c>
      <c r="C30" s="1" t="s">
        <v>120</v>
      </c>
      <c r="D30" s="1" t="s">
        <v>42</v>
      </c>
      <c r="E30" s="1" t="s">
        <v>358</v>
      </c>
      <c r="F30" s="7">
        <v>0.45</v>
      </c>
      <c r="G30" s="15" t="s">
        <v>359</v>
      </c>
      <c r="H30" s="16" t="s">
        <v>39</v>
      </c>
      <c r="I30" s="7">
        <v>4</v>
      </c>
      <c r="J30" s="7">
        <v>1.5</v>
      </c>
      <c r="K30" s="17">
        <f>VLOOKUP($D30,'02_Categorias_Factores'!$A$4:$F$9,2,FALSE())</f>
        <v>0.15</v>
      </c>
      <c r="L30" s="17">
        <f>VLOOKUP($D30,'02_Categorias_Factores'!$A$4:$F$9,3,FALSE())</f>
        <v>1.05</v>
      </c>
      <c r="M30" s="17">
        <f>VLOOKUP($D30,'02_Categorias_Factores'!$A$4:$F$9,4,FALSE())</f>
        <v>1.25</v>
      </c>
      <c r="N30" s="17">
        <f>VLOOKUP($D30,'02_Categorias_Factores'!$A$4:$F$9,5,FALSE())</f>
        <v>1.85</v>
      </c>
      <c r="O30" s="17">
        <f>VLOOKUP($D30,'02_Categorias_Factores'!$A$4:$F$9,6,FALSE())</f>
        <v>2.7</v>
      </c>
      <c r="P30" s="18">
        <f t="shared" si="0"/>
        <v>0.42525000000000007</v>
      </c>
      <c r="Q30" s="18">
        <f t="shared" si="1"/>
        <v>0.50625000000000009</v>
      </c>
      <c r="R30" s="18">
        <f t="shared" si="2"/>
        <v>0.74925000000000008</v>
      </c>
      <c r="S30" s="18">
        <f t="shared" si="3"/>
        <v>1.0935000000000001</v>
      </c>
      <c r="T30" s="1" t="str">
        <f>IF(P30&lt;'02_Categorias_Factores'!$B$13,"Reuso / inspección básica",IF(P30&lt;'02_Categorias_Factores'!$B$14,"Inspección / retrofit focalizado",IF(P30&lt;'02_Categorias_Factores'!$B$15,"Retrofit / upgrade","Estudio detallado / reemplazo focal")))</f>
        <v>Reuso / inspección básica</v>
      </c>
      <c r="U30" s="1" t="str">
        <f>IF(Q30&lt;'02_Categorias_Factores'!$B$13,"Reuso / inspección básica",IF(Q30&lt;'02_Categorias_Factores'!$B$14,"Inspección / retrofit focalizado",IF(Q30&lt;'02_Categorias_Factores'!$B$15,"Retrofit / upgrade","Estudio detallado / reemplazo focal")))</f>
        <v>Reuso / inspección básica</v>
      </c>
      <c r="V30" s="1" t="str">
        <f>IF(R30&lt;'02_Categorias_Factores'!$B$13,"Reuso / inspección básica",IF(R30&lt;'02_Categorias_Factores'!$B$14,"Inspección / retrofit focalizado",IF(R30&lt;'02_Categorias_Factores'!$B$15,"Retrofit / upgrade","Estudio detallado / reemplazo focal")))</f>
        <v>Reuso / inspección básica</v>
      </c>
      <c r="W30" s="1" t="str">
        <f>IF(S30&lt;'02_Categorias_Factores'!$B$13,"Reuso / inspección básica",IF(S30&lt;'02_Categorias_Factores'!$B$14,"Inspección / retrofit focalizado",IF(S30&lt;'02_Categorias_Factores'!$B$15,"Retrofit / upgrade","Estudio detallado / reemplazo focal")))</f>
        <v>Inspección / retrofit focalizado</v>
      </c>
      <c r="X30" s="1" t="s">
        <v>360</v>
      </c>
      <c r="Y30" s="1" t="s">
        <v>361</v>
      </c>
      <c r="Z30" s="1" t="str">
        <f t="shared" si="4"/>
        <v>Brecha de información</v>
      </c>
      <c r="AA30" s="18">
        <f t="shared" si="5"/>
        <v>1.8</v>
      </c>
      <c r="AB30" s="18">
        <f t="shared" si="6"/>
        <v>0.67500000000000004</v>
      </c>
      <c r="AC30" s="18">
        <f t="shared" si="7"/>
        <v>0</v>
      </c>
      <c r="AD30" s="18">
        <f t="shared" si="8"/>
        <v>0</v>
      </c>
      <c r="AE30" s="18">
        <f t="shared" si="9"/>
        <v>0</v>
      </c>
      <c r="AF30" s="18">
        <f t="shared" si="10"/>
        <v>0</v>
      </c>
      <c r="AG30" s="18">
        <f t="shared" si="11"/>
        <v>0.42525000000000007</v>
      </c>
      <c r="AH30" s="18">
        <f t="shared" si="12"/>
        <v>0.50625000000000009</v>
      </c>
      <c r="AI30" s="18">
        <f t="shared" si="13"/>
        <v>0.74925000000000008</v>
      </c>
      <c r="AJ30" s="18">
        <f t="shared" si="14"/>
        <v>1.0935000000000001</v>
      </c>
    </row>
    <row r="31" spans="1:36" ht="49" customHeight="1" x14ac:dyDescent="0.15">
      <c r="A31" s="1">
        <v>28</v>
      </c>
      <c r="B31" s="1" t="s">
        <v>119</v>
      </c>
      <c r="C31" s="1" t="s">
        <v>120</v>
      </c>
      <c r="D31" s="1" t="s">
        <v>44</v>
      </c>
      <c r="E31" s="1" t="s">
        <v>362</v>
      </c>
      <c r="F31" s="7">
        <v>0.4</v>
      </c>
      <c r="G31" s="15" t="s">
        <v>363</v>
      </c>
      <c r="H31" s="16" t="s">
        <v>39</v>
      </c>
      <c r="I31" s="7">
        <v>4</v>
      </c>
      <c r="J31" s="7">
        <v>1.5</v>
      </c>
      <c r="K31" s="17">
        <f>VLOOKUP($D31,'02_Categorias_Factores'!$A$4:$F$9,2,FALSE())</f>
        <v>0.05</v>
      </c>
      <c r="L31" s="17">
        <f>VLOOKUP($D31,'02_Categorias_Factores'!$A$4:$F$9,3,FALSE())</f>
        <v>1</v>
      </c>
      <c r="M31" s="17">
        <f>VLOOKUP($D31,'02_Categorias_Factores'!$A$4:$F$9,4,FALSE())</f>
        <v>1.1000000000000001</v>
      </c>
      <c r="N31" s="17">
        <f>VLOOKUP($D31,'02_Categorias_Factores'!$A$4:$F$9,5,FALSE())</f>
        <v>1.35</v>
      </c>
      <c r="O31" s="17">
        <f>VLOOKUP($D31,'02_Categorias_Factores'!$A$4:$F$9,6,FALSE())</f>
        <v>1.7</v>
      </c>
      <c r="P31" s="18">
        <f t="shared" si="0"/>
        <v>0.12000000000000002</v>
      </c>
      <c r="Q31" s="18">
        <f t="shared" si="1"/>
        <v>0.13200000000000003</v>
      </c>
      <c r="R31" s="18">
        <f t="shared" si="2"/>
        <v>0.16200000000000003</v>
      </c>
      <c r="S31" s="18">
        <f t="shared" si="3"/>
        <v>0.20400000000000004</v>
      </c>
      <c r="T31" s="1" t="str">
        <f>IF(P31&lt;'02_Categorias_Factores'!$B$13,"Reuso / inspección básica",IF(P31&lt;'02_Categorias_Factores'!$B$14,"Inspección / retrofit focalizado",IF(P31&lt;'02_Categorias_Factores'!$B$15,"Retrofit / upgrade","Estudio detallado / reemplazo focal")))</f>
        <v>Reuso / inspección básica</v>
      </c>
      <c r="U31" s="1" t="str">
        <f>IF(Q31&lt;'02_Categorias_Factores'!$B$13,"Reuso / inspección básica",IF(Q31&lt;'02_Categorias_Factores'!$B$14,"Inspección / retrofit focalizado",IF(Q31&lt;'02_Categorias_Factores'!$B$15,"Retrofit / upgrade","Estudio detallado / reemplazo focal")))</f>
        <v>Reuso / inspección básica</v>
      </c>
      <c r="V31" s="1" t="str">
        <f>IF(R31&lt;'02_Categorias_Factores'!$B$13,"Reuso / inspección básica",IF(R31&lt;'02_Categorias_Factores'!$B$14,"Inspección / retrofit focalizado",IF(R31&lt;'02_Categorias_Factores'!$B$15,"Retrofit / upgrade","Estudio detallado / reemplazo focal")))</f>
        <v>Reuso / inspección básica</v>
      </c>
      <c r="W31" s="1" t="str">
        <f>IF(S31&lt;'02_Categorias_Factores'!$B$13,"Reuso / inspección básica",IF(S31&lt;'02_Categorias_Factores'!$B$14,"Inspección / retrofit focalizado",IF(S31&lt;'02_Categorias_Factores'!$B$15,"Retrofit / upgrade","Estudio detallado / reemplazo focal")))</f>
        <v>Reuso / inspección básica</v>
      </c>
      <c r="X31" s="1" t="s">
        <v>364</v>
      </c>
      <c r="Y31" s="1" t="s">
        <v>365</v>
      </c>
      <c r="Z31" s="1" t="str">
        <f t="shared" si="4"/>
        <v>Brecha de información</v>
      </c>
      <c r="AA31" s="18">
        <f t="shared" si="5"/>
        <v>1.6</v>
      </c>
      <c r="AB31" s="18">
        <f t="shared" si="6"/>
        <v>0.60000000000000009</v>
      </c>
      <c r="AC31" s="18">
        <f t="shared" si="7"/>
        <v>0</v>
      </c>
      <c r="AD31" s="18">
        <f t="shared" si="8"/>
        <v>0</v>
      </c>
      <c r="AE31" s="18">
        <f t="shared" si="9"/>
        <v>0</v>
      </c>
      <c r="AF31" s="18">
        <f t="shared" si="10"/>
        <v>0</v>
      </c>
      <c r="AG31" s="18">
        <f t="shared" si="11"/>
        <v>0.12000000000000002</v>
      </c>
      <c r="AH31" s="18">
        <f t="shared" si="12"/>
        <v>0.13200000000000003</v>
      </c>
      <c r="AI31" s="18">
        <f t="shared" si="13"/>
        <v>0.16200000000000003</v>
      </c>
      <c r="AJ31" s="18">
        <f t="shared" si="14"/>
        <v>0.20400000000000004</v>
      </c>
    </row>
    <row r="32" spans="1:36" ht="49" customHeight="1" x14ac:dyDescent="0.15">
      <c r="A32" s="1">
        <v>29</v>
      </c>
      <c r="B32" s="1" t="s">
        <v>119</v>
      </c>
      <c r="C32" s="1" t="s">
        <v>120</v>
      </c>
      <c r="D32" s="1" t="s">
        <v>44</v>
      </c>
      <c r="E32" s="1" t="s">
        <v>366</v>
      </c>
      <c r="F32" s="7">
        <v>0.3</v>
      </c>
      <c r="G32" s="15" t="s">
        <v>367</v>
      </c>
      <c r="H32" s="16" t="s">
        <v>36</v>
      </c>
      <c r="I32" s="7">
        <v>2</v>
      </c>
      <c r="J32" s="7">
        <v>1.25</v>
      </c>
      <c r="K32" s="17">
        <f>VLOOKUP($D32,'02_Categorias_Factores'!$A$4:$F$9,2,FALSE())</f>
        <v>0.05</v>
      </c>
      <c r="L32" s="17">
        <f>VLOOKUP($D32,'02_Categorias_Factores'!$A$4:$F$9,3,FALSE())</f>
        <v>1</v>
      </c>
      <c r="M32" s="17">
        <f>VLOOKUP($D32,'02_Categorias_Factores'!$A$4:$F$9,4,FALSE())</f>
        <v>1.1000000000000001</v>
      </c>
      <c r="N32" s="17">
        <f>VLOOKUP($D32,'02_Categorias_Factores'!$A$4:$F$9,5,FALSE())</f>
        <v>1.35</v>
      </c>
      <c r="O32" s="17">
        <f>VLOOKUP($D32,'02_Categorias_Factores'!$A$4:$F$9,6,FALSE())</f>
        <v>1.7</v>
      </c>
      <c r="P32" s="18">
        <f t="shared" si="0"/>
        <v>3.7499999999999999E-2</v>
      </c>
      <c r="Q32" s="18">
        <f t="shared" si="1"/>
        <v>4.1250000000000002E-2</v>
      </c>
      <c r="R32" s="18">
        <f t="shared" si="2"/>
        <v>5.0625000000000003E-2</v>
      </c>
      <c r="S32" s="18">
        <f t="shared" si="3"/>
        <v>6.3750000000000001E-2</v>
      </c>
      <c r="T32" s="1" t="str">
        <f>IF(P32&lt;'02_Categorias_Factores'!$B$13,"Reuso / inspección básica",IF(P32&lt;'02_Categorias_Factores'!$B$14,"Inspección / retrofit focalizado",IF(P32&lt;'02_Categorias_Factores'!$B$15,"Retrofit / upgrade","Estudio detallado / reemplazo focal")))</f>
        <v>Reuso / inspección básica</v>
      </c>
      <c r="U32" s="1" t="str">
        <f>IF(Q32&lt;'02_Categorias_Factores'!$B$13,"Reuso / inspección básica",IF(Q32&lt;'02_Categorias_Factores'!$B$14,"Inspección / retrofit focalizado",IF(Q32&lt;'02_Categorias_Factores'!$B$15,"Retrofit / upgrade","Estudio detallado / reemplazo focal")))</f>
        <v>Reuso / inspección básica</v>
      </c>
      <c r="V32" s="1" t="str">
        <f>IF(R32&lt;'02_Categorias_Factores'!$B$13,"Reuso / inspección básica",IF(R32&lt;'02_Categorias_Factores'!$B$14,"Inspección / retrofit focalizado",IF(R32&lt;'02_Categorias_Factores'!$B$15,"Retrofit / upgrade","Estudio detallado / reemplazo focal")))</f>
        <v>Reuso / inspección básica</v>
      </c>
      <c r="W32" s="1" t="str">
        <f>IF(S32&lt;'02_Categorias_Factores'!$B$13,"Reuso / inspección básica",IF(S32&lt;'02_Categorias_Factores'!$B$14,"Inspección / retrofit focalizado",IF(S32&lt;'02_Categorias_Factores'!$B$15,"Retrofit / upgrade","Estudio detallado / reemplazo focal")))</f>
        <v>Reuso / inspección básica</v>
      </c>
      <c r="X32" s="1" t="s">
        <v>368</v>
      </c>
      <c r="Y32" s="1" t="s">
        <v>369</v>
      </c>
      <c r="Z32" s="1" t="str">
        <f t="shared" si="4"/>
        <v>Base técnica</v>
      </c>
      <c r="AA32" s="18">
        <f t="shared" si="5"/>
        <v>0.6</v>
      </c>
      <c r="AB32" s="18">
        <f t="shared" si="6"/>
        <v>0.375</v>
      </c>
      <c r="AC32" s="18">
        <f t="shared" si="7"/>
        <v>3.7499999999999999E-2</v>
      </c>
      <c r="AD32" s="18">
        <f t="shared" si="8"/>
        <v>4.1250000000000002E-2</v>
      </c>
      <c r="AE32" s="18">
        <f t="shared" si="9"/>
        <v>5.0625000000000003E-2</v>
      </c>
      <c r="AF32" s="18">
        <f t="shared" si="10"/>
        <v>6.3750000000000001E-2</v>
      </c>
      <c r="AG32" s="18">
        <f t="shared" si="11"/>
        <v>0</v>
      </c>
      <c r="AH32" s="18">
        <f t="shared" si="12"/>
        <v>0</v>
      </c>
      <c r="AI32" s="18">
        <f t="shared" si="13"/>
        <v>0</v>
      </c>
      <c r="AJ32" s="18">
        <f t="shared" si="14"/>
        <v>0</v>
      </c>
    </row>
    <row r="33" spans="1:36" ht="49" customHeight="1" x14ac:dyDescent="0.15">
      <c r="A33" s="1">
        <v>30</v>
      </c>
      <c r="B33" s="1" t="s">
        <v>119</v>
      </c>
      <c r="C33" s="1" t="s">
        <v>120</v>
      </c>
      <c r="D33" s="1" t="s">
        <v>44</v>
      </c>
      <c r="E33" s="1" t="s">
        <v>370</v>
      </c>
      <c r="F33" s="7">
        <v>0.3</v>
      </c>
      <c r="G33" s="15" t="s">
        <v>371</v>
      </c>
      <c r="H33" s="16" t="s">
        <v>39</v>
      </c>
      <c r="I33" s="7">
        <v>3</v>
      </c>
      <c r="J33" s="7">
        <v>1.5</v>
      </c>
      <c r="K33" s="17">
        <f>VLOOKUP($D33,'02_Categorias_Factores'!$A$4:$F$9,2,FALSE())</f>
        <v>0.05</v>
      </c>
      <c r="L33" s="17">
        <f>VLOOKUP($D33,'02_Categorias_Factores'!$A$4:$F$9,3,FALSE())</f>
        <v>1</v>
      </c>
      <c r="M33" s="17">
        <f>VLOOKUP($D33,'02_Categorias_Factores'!$A$4:$F$9,4,FALSE())</f>
        <v>1.1000000000000001</v>
      </c>
      <c r="N33" s="17">
        <f>VLOOKUP($D33,'02_Categorias_Factores'!$A$4:$F$9,5,FALSE())</f>
        <v>1.35</v>
      </c>
      <c r="O33" s="17">
        <f>VLOOKUP($D33,'02_Categorias_Factores'!$A$4:$F$9,6,FALSE())</f>
        <v>1.7</v>
      </c>
      <c r="P33" s="18">
        <f t="shared" si="0"/>
        <v>6.7500000000000004E-2</v>
      </c>
      <c r="Q33" s="18">
        <f t="shared" si="1"/>
        <v>7.425000000000001E-2</v>
      </c>
      <c r="R33" s="18">
        <f t="shared" si="2"/>
        <v>9.1125000000000012E-2</v>
      </c>
      <c r="S33" s="18">
        <f t="shared" si="3"/>
        <v>0.11475</v>
      </c>
      <c r="T33" s="1" t="str">
        <f>IF(P33&lt;'02_Categorias_Factores'!$B$13,"Reuso / inspección básica",IF(P33&lt;'02_Categorias_Factores'!$B$14,"Inspección / retrofit focalizado",IF(P33&lt;'02_Categorias_Factores'!$B$15,"Retrofit / upgrade","Estudio detallado / reemplazo focal")))</f>
        <v>Reuso / inspección básica</v>
      </c>
      <c r="U33" s="1" t="str">
        <f>IF(Q33&lt;'02_Categorias_Factores'!$B$13,"Reuso / inspección básica",IF(Q33&lt;'02_Categorias_Factores'!$B$14,"Inspección / retrofit focalizado",IF(Q33&lt;'02_Categorias_Factores'!$B$15,"Retrofit / upgrade","Estudio detallado / reemplazo focal")))</f>
        <v>Reuso / inspección básica</v>
      </c>
      <c r="V33" s="1" t="str">
        <f>IF(R33&lt;'02_Categorias_Factores'!$B$13,"Reuso / inspección básica",IF(R33&lt;'02_Categorias_Factores'!$B$14,"Inspección / retrofit focalizado",IF(R33&lt;'02_Categorias_Factores'!$B$15,"Retrofit / upgrade","Estudio detallado / reemplazo focal")))</f>
        <v>Reuso / inspección básica</v>
      </c>
      <c r="W33" s="1" t="str">
        <f>IF(S33&lt;'02_Categorias_Factores'!$B$13,"Reuso / inspección básica",IF(S33&lt;'02_Categorias_Factores'!$B$14,"Inspección / retrofit focalizado",IF(S33&lt;'02_Categorias_Factores'!$B$15,"Retrofit / upgrade","Estudio detallado / reemplazo focal")))</f>
        <v>Reuso / inspección básica</v>
      </c>
      <c r="X33" s="1" t="s">
        <v>372</v>
      </c>
      <c r="Y33" s="1" t="s">
        <v>373</v>
      </c>
      <c r="Z33" s="1" t="str">
        <f t="shared" si="4"/>
        <v>Brecha de información</v>
      </c>
      <c r="AA33" s="18">
        <f t="shared" si="5"/>
        <v>0.89999999999999991</v>
      </c>
      <c r="AB33" s="18">
        <f t="shared" si="6"/>
        <v>0.44999999999999996</v>
      </c>
      <c r="AC33" s="18">
        <f t="shared" si="7"/>
        <v>0</v>
      </c>
      <c r="AD33" s="18">
        <f t="shared" si="8"/>
        <v>0</v>
      </c>
      <c r="AE33" s="18">
        <f t="shared" si="9"/>
        <v>0</v>
      </c>
      <c r="AF33" s="18">
        <f t="shared" si="10"/>
        <v>0</v>
      </c>
      <c r="AG33" s="18">
        <f t="shared" si="11"/>
        <v>6.7500000000000004E-2</v>
      </c>
      <c r="AH33" s="18">
        <f t="shared" si="12"/>
        <v>7.425000000000001E-2</v>
      </c>
      <c r="AI33" s="18">
        <f t="shared" si="13"/>
        <v>9.1125000000000012E-2</v>
      </c>
      <c r="AJ33" s="18">
        <f t="shared" si="14"/>
        <v>0.11475</v>
      </c>
    </row>
    <row r="34" spans="1:36" ht="90" customHeight="1" x14ac:dyDescent="0.15">
      <c r="A34" s="1">
        <v>31</v>
      </c>
      <c r="B34" s="1" t="s">
        <v>119</v>
      </c>
      <c r="C34" s="1" t="s">
        <v>120</v>
      </c>
      <c r="D34" s="1" t="s">
        <v>37</v>
      </c>
      <c r="E34" s="1" t="s">
        <v>216</v>
      </c>
      <c r="F34" s="7">
        <v>0.15</v>
      </c>
      <c r="G34" s="15" t="s">
        <v>374</v>
      </c>
      <c r="H34" s="16" t="s">
        <v>36</v>
      </c>
      <c r="I34" s="7">
        <v>1.5</v>
      </c>
      <c r="J34" s="7">
        <v>1.25</v>
      </c>
      <c r="K34" s="17">
        <f>VLOOKUP($D34,'02_Categorias_Factores'!$A$4:$F$9,2,FALSE())</f>
        <v>0.2</v>
      </c>
      <c r="L34" s="17">
        <f>VLOOKUP($D34,'02_Categorias_Factores'!$A$4:$F$9,3,FALSE())</f>
        <v>1</v>
      </c>
      <c r="M34" s="17">
        <f>VLOOKUP($D34,'02_Categorias_Factores'!$A$4:$F$9,4,FALSE())</f>
        <v>1.1499999999999999</v>
      </c>
      <c r="N34" s="17">
        <f>VLOOKUP($D34,'02_Categorias_Factores'!$A$4:$F$9,5,FALSE())</f>
        <v>1.8</v>
      </c>
      <c r="O34" s="17">
        <f>VLOOKUP($D34,'02_Categorias_Factores'!$A$4:$F$9,6,FALSE())</f>
        <v>2.8</v>
      </c>
      <c r="P34" s="18">
        <f t="shared" si="0"/>
        <v>5.6249999999999994E-2</v>
      </c>
      <c r="Q34" s="18">
        <f t="shared" si="1"/>
        <v>6.4687499999999995E-2</v>
      </c>
      <c r="R34" s="18">
        <f t="shared" si="2"/>
        <v>0.10124999999999999</v>
      </c>
      <c r="S34" s="18">
        <f t="shared" si="3"/>
        <v>0.15749999999999997</v>
      </c>
      <c r="T34" s="1" t="str">
        <f>IF(P34&lt;'02_Categorias_Factores'!$B$13,"Reuso / inspección básica",IF(P34&lt;'02_Categorias_Factores'!$B$14,"Inspección / retrofit focalizado",IF(P34&lt;'02_Categorias_Factores'!$B$15,"Retrofit / upgrade","Estudio detallado / reemplazo focal")))</f>
        <v>Reuso / inspección básica</v>
      </c>
      <c r="U34" s="1" t="str">
        <f>IF(Q34&lt;'02_Categorias_Factores'!$B$13,"Reuso / inspección básica",IF(Q34&lt;'02_Categorias_Factores'!$B$14,"Inspección / retrofit focalizado",IF(Q34&lt;'02_Categorias_Factores'!$B$15,"Retrofit / upgrade","Estudio detallado / reemplazo focal")))</f>
        <v>Reuso / inspección básica</v>
      </c>
      <c r="V34" s="1" t="str">
        <f>IF(R34&lt;'02_Categorias_Factores'!$B$13,"Reuso / inspección básica",IF(R34&lt;'02_Categorias_Factores'!$B$14,"Inspección / retrofit focalizado",IF(R34&lt;'02_Categorias_Factores'!$B$15,"Retrofit / upgrade","Estudio detallado / reemplazo focal")))</f>
        <v>Reuso / inspección básica</v>
      </c>
      <c r="W34" s="1" t="str">
        <f>IF(S34&lt;'02_Categorias_Factores'!$B$13,"Reuso / inspección básica",IF(S34&lt;'02_Categorias_Factores'!$B$14,"Inspección / retrofit focalizado",IF(S34&lt;'02_Categorias_Factores'!$B$15,"Retrofit / upgrade","Estudio detallado / reemplazo focal")))</f>
        <v>Reuso / inspección básica</v>
      </c>
      <c r="X34" s="1" t="s">
        <v>375</v>
      </c>
      <c r="Y34" s="1" t="s">
        <v>376</v>
      </c>
      <c r="Z34" s="1" t="str">
        <f t="shared" si="4"/>
        <v>Base técnica</v>
      </c>
      <c r="AA34" s="18">
        <f t="shared" si="5"/>
        <v>0.22499999999999998</v>
      </c>
      <c r="AB34" s="18">
        <f t="shared" si="6"/>
        <v>0.1875</v>
      </c>
      <c r="AC34" s="18">
        <f t="shared" si="7"/>
        <v>5.6249999999999994E-2</v>
      </c>
      <c r="AD34" s="18">
        <f t="shared" si="8"/>
        <v>6.4687499999999995E-2</v>
      </c>
      <c r="AE34" s="18">
        <f t="shared" si="9"/>
        <v>0.10124999999999999</v>
      </c>
      <c r="AF34" s="18">
        <f t="shared" si="10"/>
        <v>0.15749999999999997</v>
      </c>
      <c r="AG34" s="18">
        <f t="shared" si="11"/>
        <v>0</v>
      </c>
      <c r="AH34" s="18">
        <f t="shared" si="12"/>
        <v>0</v>
      </c>
      <c r="AI34" s="18">
        <f t="shared" si="13"/>
        <v>0</v>
      </c>
      <c r="AJ34" s="18">
        <f t="shared" si="14"/>
        <v>0</v>
      </c>
    </row>
    <row r="35" spans="1:36" ht="49" customHeight="1" x14ac:dyDescent="0.15">
      <c r="A35" s="1"/>
      <c r="B35" s="1"/>
      <c r="C35" s="1"/>
      <c r="D35" s="1"/>
      <c r="E35" s="1"/>
      <c r="F35" s="7"/>
      <c r="G35" s="15"/>
      <c r="H35" s="16"/>
      <c r="I35" s="7"/>
      <c r="J35" s="7"/>
      <c r="K35" s="17"/>
      <c r="L35" s="17"/>
      <c r="M35" s="17"/>
      <c r="N35" s="17"/>
      <c r="O35" s="17"/>
      <c r="P35" s="18"/>
      <c r="Q35" s="18"/>
      <c r="R35" s="18"/>
      <c r="S35" s="18"/>
      <c r="T35" s="1"/>
      <c r="U35" s="1"/>
      <c r="V35" s="1"/>
      <c r="W35" s="1"/>
      <c r="X35" s="1"/>
      <c r="Y35" s="1"/>
      <c r="Z35" s="1"/>
      <c r="AA35" s="18"/>
      <c r="AB35" s="18"/>
      <c r="AC35" s="18"/>
      <c r="AD35" s="18"/>
      <c r="AE35" s="18"/>
      <c r="AF35" s="18"/>
      <c r="AG35" s="18"/>
      <c r="AH35" s="18"/>
      <c r="AI35" s="18"/>
      <c r="AJ35" s="18"/>
    </row>
    <row r="36" spans="1:36" ht="49" customHeight="1" x14ac:dyDescent="0.15">
      <c r="A36" s="1"/>
      <c r="B36" s="1"/>
      <c r="C36" s="1"/>
      <c r="D36" s="1"/>
      <c r="E36" s="1"/>
      <c r="F36" s="7"/>
      <c r="G36" s="15"/>
      <c r="H36" s="16"/>
      <c r="I36" s="7"/>
      <c r="J36" s="7"/>
      <c r="K36" s="17"/>
      <c r="L36" s="17"/>
      <c r="M36" s="17"/>
      <c r="N36" s="17"/>
      <c r="O36" s="17"/>
      <c r="P36" s="18"/>
      <c r="Q36" s="18"/>
      <c r="R36" s="18"/>
      <c r="S36" s="18"/>
      <c r="T36" s="1"/>
      <c r="U36" s="1"/>
      <c r="V36" s="1"/>
      <c r="W36" s="1"/>
      <c r="X36" s="1"/>
      <c r="Y36" s="1"/>
      <c r="Z36" s="1"/>
      <c r="AA36" s="18"/>
      <c r="AB36" s="18"/>
      <c r="AC36" s="18"/>
      <c r="AD36" s="18"/>
      <c r="AE36" s="18"/>
      <c r="AF36" s="18"/>
      <c r="AG36" s="18"/>
      <c r="AH36" s="18"/>
      <c r="AI36" s="18"/>
      <c r="AJ36" s="18"/>
    </row>
    <row r="37" spans="1:36" ht="49" customHeight="1" x14ac:dyDescent="0.15">
      <c r="A37" s="1"/>
      <c r="B37" s="1"/>
      <c r="C37" s="1"/>
      <c r="D37" s="1"/>
      <c r="E37" s="1"/>
      <c r="F37" s="7"/>
      <c r="G37" s="15"/>
      <c r="H37" s="16"/>
      <c r="I37" s="7"/>
      <c r="J37" s="7"/>
      <c r="K37" s="17"/>
      <c r="L37" s="17"/>
      <c r="M37" s="17"/>
      <c r="N37" s="17"/>
      <c r="O37" s="17"/>
      <c r="P37" s="18"/>
      <c r="Q37" s="18"/>
      <c r="R37" s="18"/>
      <c r="S37" s="18"/>
      <c r="T37" s="1"/>
      <c r="U37" s="1"/>
      <c r="V37" s="1"/>
      <c r="W37" s="1"/>
      <c r="X37" s="1"/>
      <c r="Y37" s="1"/>
      <c r="Z37" s="1"/>
      <c r="AA37" s="18"/>
      <c r="AB37" s="18"/>
      <c r="AC37" s="18"/>
      <c r="AD37" s="18"/>
      <c r="AE37" s="18"/>
      <c r="AF37" s="18"/>
      <c r="AG37" s="18"/>
      <c r="AH37" s="18"/>
      <c r="AI37" s="18"/>
      <c r="AJ37" s="18"/>
    </row>
    <row r="38" spans="1:36" ht="49" customHeight="1" x14ac:dyDescent="0.15">
      <c r="A38" s="1"/>
      <c r="B38" s="1"/>
      <c r="C38" s="1"/>
      <c r="D38" s="1"/>
      <c r="E38" s="1"/>
      <c r="F38" s="7"/>
      <c r="G38" s="15"/>
      <c r="H38" s="16"/>
      <c r="I38" s="7"/>
      <c r="J38" s="7"/>
      <c r="K38" s="17"/>
      <c r="L38" s="17"/>
      <c r="M38" s="17"/>
      <c r="N38" s="17"/>
      <c r="O38" s="17"/>
      <c r="P38" s="18"/>
      <c r="Q38" s="18"/>
      <c r="R38" s="18"/>
      <c r="S38" s="18"/>
      <c r="T38" s="1"/>
      <c r="U38" s="1"/>
      <c r="V38" s="1"/>
      <c r="W38" s="1"/>
      <c r="X38" s="1"/>
      <c r="Y38" s="1"/>
      <c r="Z38" s="1"/>
      <c r="AA38" s="18"/>
      <c r="AB38" s="18"/>
      <c r="AC38" s="18"/>
      <c r="AD38" s="18"/>
      <c r="AE38" s="18"/>
      <c r="AF38" s="18"/>
      <c r="AG38" s="18"/>
      <c r="AH38" s="18"/>
      <c r="AI38" s="18"/>
      <c r="AJ38" s="18"/>
    </row>
    <row r="39" spans="1:36" ht="49" customHeight="1" x14ac:dyDescent="0.15">
      <c r="A39" s="1"/>
      <c r="B39" s="1"/>
      <c r="C39" s="1"/>
      <c r="D39" s="1"/>
      <c r="E39" s="1"/>
      <c r="F39" s="7"/>
      <c r="G39" s="15"/>
      <c r="H39" s="16"/>
      <c r="I39" s="7"/>
      <c r="J39" s="7"/>
      <c r="K39" s="17"/>
      <c r="L39" s="17"/>
      <c r="M39" s="17"/>
      <c r="N39" s="17"/>
      <c r="O39" s="17"/>
      <c r="P39" s="18"/>
      <c r="Q39" s="18"/>
      <c r="R39" s="18"/>
      <c r="S39" s="18"/>
      <c r="T39" s="1"/>
      <c r="U39" s="1"/>
      <c r="V39" s="1"/>
      <c r="W39" s="1"/>
      <c r="X39" s="1"/>
      <c r="Y39" s="1"/>
      <c r="Z39" s="1"/>
      <c r="AA39" s="18"/>
      <c r="AB39" s="18"/>
      <c r="AC39" s="18"/>
      <c r="AD39" s="18"/>
      <c r="AE39" s="18"/>
      <c r="AF39" s="18"/>
      <c r="AG39" s="18"/>
      <c r="AH39" s="18"/>
      <c r="AI39" s="18"/>
      <c r="AJ39" s="18"/>
    </row>
    <row r="40" spans="1:36" ht="49" customHeight="1" x14ac:dyDescent="0.15">
      <c r="A40" s="1"/>
      <c r="B40" s="1"/>
      <c r="C40" s="1"/>
      <c r="D40" s="1"/>
      <c r="E40" s="1"/>
      <c r="F40" s="7"/>
      <c r="G40" s="15"/>
      <c r="H40" s="16"/>
      <c r="I40" s="7"/>
      <c r="J40" s="7"/>
      <c r="K40" s="17"/>
      <c r="L40" s="17"/>
      <c r="M40" s="17"/>
      <c r="N40" s="17"/>
      <c r="O40" s="17"/>
      <c r="P40" s="18"/>
      <c r="Q40" s="18"/>
      <c r="R40" s="18"/>
      <c r="S40" s="18"/>
      <c r="T40" s="1"/>
      <c r="U40" s="1"/>
      <c r="V40" s="1"/>
      <c r="W40" s="1"/>
      <c r="X40" s="1"/>
      <c r="Y40" s="1"/>
      <c r="Z40" s="1"/>
      <c r="AA40" s="18"/>
      <c r="AB40" s="18"/>
      <c r="AC40" s="18"/>
      <c r="AD40" s="18"/>
      <c r="AE40" s="18"/>
      <c r="AF40" s="18"/>
      <c r="AG40" s="18"/>
      <c r="AH40" s="18"/>
      <c r="AI40" s="18"/>
      <c r="AJ40" s="18"/>
    </row>
    <row r="41" spans="1:36" ht="49" customHeight="1" x14ac:dyDescent="0.15">
      <c r="A41" s="1"/>
      <c r="B41" s="1"/>
      <c r="C41" s="1"/>
      <c r="D41" s="1"/>
      <c r="E41" s="1"/>
      <c r="F41" s="7"/>
      <c r="G41" s="15"/>
      <c r="H41" s="16"/>
      <c r="I41" s="7"/>
      <c r="J41" s="7"/>
      <c r="K41" s="17"/>
      <c r="L41" s="17"/>
      <c r="M41" s="17"/>
      <c r="N41" s="17"/>
      <c r="O41" s="17"/>
      <c r="P41" s="18"/>
      <c r="Q41" s="18"/>
      <c r="R41" s="18"/>
      <c r="S41" s="18"/>
      <c r="T41" s="1"/>
      <c r="U41" s="1"/>
      <c r="V41" s="1"/>
      <c r="W41" s="1"/>
      <c r="X41" s="1"/>
      <c r="Y41" s="1"/>
      <c r="Z41" s="1"/>
      <c r="AA41" s="18"/>
      <c r="AB41" s="18"/>
      <c r="AC41" s="18"/>
      <c r="AD41" s="18"/>
      <c r="AE41" s="18"/>
      <c r="AF41" s="18"/>
      <c r="AG41" s="18"/>
      <c r="AH41" s="18"/>
      <c r="AI41" s="18"/>
      <c r="AJ41" s="18"/>
    </row>
    <row r="42" spans="1:36" ht="49" customHeight="1" x14ac:dyDescent="0.15">
      <c r="A42" s="1"/>
      <c r="B42" s="1"/>
      <c r="C42" s="1"/>
      <c r="D42" s="1"/>
      <c r="E42" s="1"/>
      <c r="F42" s="7"/>
      <c r="G42" s="15"/>
      <c r="H42" s="16"/>
      <c r="I42" s="7"/>
      <c r="J42" s="7"/>
      <c r="K42" s="17"/>
      <c r="L42" s="17"/>
      <c r="M42" s="17"/>
      <c r="N42" s="17"/>
      <c r="O42" s="17"/>
      <c r="P42" s="18"/>
      <c r="Q42" s="18"/>
      <c r="R42" s="18"/>
      <c r="S42" s="18"/>
      <c r="T42" s="1"/>
      <c r="U42" s="1"/>
      <c r="V42" s="1"/>
      <c r="W42" s="1"/>
      <c r="X42" s="1"/>
      <c r="Y42" s="1"/>
      <c r="Z42" s="1"/>
      <c r="AA42" s="18"/>
      <c r="AB42" s="18"/>
      <c r="AC42" s="18"/>
      <c r="AD42" s="18"/>
      <c r="AE42" s="18"/>
      <c r="AF42" s="18"/>
      <c r="AG42" s="18"/>
      <c r="AH42" s="18"/>
      <c r="AI42" s="18"/>
      <c r="AJ42" s="18"/>
    </row>
    <row r="43" spans="1:36" ht="49" customHeight="1" x14ac:dyDescent="0.15">
      <c r="A43" s="1"/>
      <c r="B43" s="1"/>
      <c r="C43" s="1"/>
      <c r="D43" s="1"/>
      <c r="E43" s="1"/>
      <c r="F43" s="7"/>
      <c r="G43" s="15"/>
      <c r="H43" s="16"/>
      <c r="I43" s="7"/>
      <c r="J43" s="7"/>
      <c r="K43" s="17"/>
      <c r="L43" s="17"/>
      <c r="M43" s="17"/>
      <c r="N43" s="17"/>
      <c r="O43" s="17"/>
      <c r="P43" s="18"/>
      <c r="Q43" s="18"/>
      <c r="R43" s="18"/>
      <c r="S43" s="18"/>
      <c r="T43" s="1"/>
      <c r="U43" s="1"/>
      <c r="V43" s="1"/>
      <c r="W43" s="1"/>
      <c r="X43" s="1"/>
      <c r="Y43" s="1"/>
      <c r="Z43" s="1"/>
      <c r="AA43" s="18"/>
      <c r="AB43" s="18"/>
      <c r="AC43" s="18"/>
      <c r="AD43" s="18"/>
      <c r="AE43" s="18"/>
      <c r="AF43" s="18"/>
      <c r="AG43" s="18"/>
      <c r="AH43" s="18"/>
      <c r="AI43" s="18"/>
      <c r="AJ43" s="18"/>
    </row>
    <row r="44" spans="1:36" ht="49" customHeight="1" x14ac:dyDescent="0.15">
      <c r="A44" s="1"/>
      <c r="B44" s="1"/>
      <c r="C44" s="1"/>
      <c r="D44" s="1"/>
      <c r="E44" s="1"/>
      <c r="F44" s="7"/>
      <c r="G44" s="15"/>
      <c r="H44" s="16"/>
      <c r="I44" s="7"/>
      <c r="J44" s="7"/>
      <c r="K44" s="17"/>
      <c r="L44" s="17"/>
      <c r="M44" s="17"/>
      <c r="N44" s="17"/>
      <c r="O44" s="17"/>
      <c r="P44" s="18"/>
      <c r="Q44" s="18"/>
      <c r="R44" s="18"/>
      <c r="S44" s="18"/>
      <c r="T44" s="1"/>
      <c r="U44" s="1"/>
      <c r="V44" s="1"/>
      <c r="W44" s="1"/>
      <c r="X44" s="1"/>
      <c r="Y44" s="1"/>
      <c r="Z44" s="1"/>
      <c r="AA44" s="18"/>
      <c r="AB44" s="18"/>
      <c r="AC44" s="18"/>
      <c r="AD44" s="18"/>
      <c r="AE44" s="18"/>
      <c r="AF44" s="18"/>
      <c r="AG44" s="18"/>
      <c r="AH44" s="18"/>
      <c r="AI44" s="18"/>
      <c r="AJ44" s="18"/>
    </row>
    <row r="45" spans="1:36" ht="49" customHeight="1" x14ac:dyDescent="0.15">
      <c r="A45" s="1"/>
      <c r="B45" s="1"/>
      <c r="C45" s="1"/>
      <c r="D45" s="1"/>
      <c r="E45" s="1"/>
      <c r="F45" s="7"/>
      <c r="G45" s="15"/>
      <c r="H45" s="16"/>
      <c r="I45" s="7"/>
      <c r="J45" s="7"/>
      <c r="K45" s="17"/>
      <c r="L45" s="17"/>
      <c r="M45" s="17"/>
      <c r="N45" s="17"/>
      <c r="O45" s="17"/>
      <c r="P45" s="18"/>
      <c r="Q45" s="18"/>
      <c r="R45" s="18"/>
      <c r="S45" s="18"/>
      <c r="T45" s="1"/>
      <c r="U45" s="1"/>
      <c r="V45" s="1"/>
      <c r="W45" s="1"/>
      <c r="X45" s="1"/>
      <c r="Y45" s="1"/>
      <c r="Z45" s="1"/>
      <c r="AA45" s="18"/>
      <c r="AB45" s="18"/>
      <c r="AC45" s="18"/>
      <c r="AD45" s="18"/>
      <c r="AE45" s="18"/>
      <c r="AF45" s="18"/>
      <c r="AG45" s="18"/>
      <c r="AH45" s="18"/>
      <c r="AI45" s="18"/>
      <c r="AJ45" s="18"/>
    </row>
    <row r="46" spans="1:36" ht="49" customHeight="1" x14ac:dyDescent="0.15">
      <c r="A46" s="1"/>
      <c r="B46" s="1"/>
      <c r="C46" s="1"/>
      <c r="D46" s="1"/>
      <c r="E46" s="1"/>
      <c r="F46" s="7"/>
      <c r="G46" s="15"/>
      <c r="H46" s="16"/>
      <c r="I46" s="7"/>
      <c r="J46" s="7"/>
      <c r="K46" s="17"/>
      <c r="L46" s="17"/>
      <c r="M46" s="17"/>
      <c r="N46" s="17"/>
      <c r="O46" s="17"/>
      <c r="P46" s="18"/>
      <c r="Q46" s="18"/>
      <c r="R46" s="18"/>
      <c r="S46" s="18"/>
      <c r="T46" s="1"/>
      <c r="U46" s="1"/>
      <c r="V46" s="1"/>
      <c r="W46" s="1"/>
      <c r="X46" s="1"/>
      <c r="Y46" s="1"/>
      <c r="Z46" s="1"/>
      <c r="AA46" s="18"/>
      <c r="AB46" s="18"/>
      <c r="AC46" s="18"/>
      <c r="AD46" s="18"/>
      <c r="AE46" s="18"/>
      <c r="AF46" s="18"/>
      <c r="AG46" s="18"/>
      <c r="AH46" s="18"/>
      <c r="AI46" s="18"/>
      <c r="AJ46" s="18"/>
    </row>
    <row r="47" spans="1:36" ht="49" customHeight="1" x14ac:dyDescent="0.15">
      <c r="A47" s="1"/>
      <c r="B47" s="1"/>
      <c r="C47" s="1"/>
      <c r="D47" s="1"/>
      <c r="E47" s="1"/>
      <c r="F47" s="7"/>
      <c r="G47" s="15"/>
      <c r="H47" s="16"/>
      <c r="I47" s="7"/>
      <c r="J47" s="7"/>
      <c r="K47" s="17"/>
      <c r="L47" s="17"/>
      <c r="M47" s="17"/>
      <c r="N47" s="17"/>
      <c r="O47" s="17"/>
      <c r="P47" s="18"/>
      <c r="Q47" s="18"/>
      <c r="R47" s="18"/>
      <c r="S47" s="18"/>
      <c r="T47" s="1"/>
      <c r="U47" s="1"/>
      <c r="V47" s="1"/>
      <c r="W47" s="1"/>
      <c r="X47" s="1"/>
      <c r="Y47" s="1"/>
      <c r="Z47" s="1"/>
      <c r="AA47" s="18"/>
      <c r="AB47" s="18"/>
      <c r="AC47" s="18"/>
      <c r="AD47" s="18"/>
      <c r="AE47" s="18"/>
      <c r="AF47" s="18"/>
      <c r="AG47" s="18"/>
      <c r="AH47" s="18"/>
      <c r="AI47" s="18"/>
      <c r="AJ47" s="18"/>
    </row>
    <row r="48" spans="1:36" ht="49" customHeight="1" x14ac:dyDescent="0.15">
      <c r="A48" s="1"/>
      <c r="B48" s="1"/>
      <c r="C48" s="1"/>
      <c r="D48" s="1"/>
      <c r="E48" s="1"/>
      <c r="F48" s="7"/>
      <c r="G48" s="15"/>
      <c r="H48" s="16"/>
      <c r="I48" s="7"/>
      <c r="J48" s="7"/>
      <c r="K48" s="17"/>
      <c r="L48" s="17"/>
      <c r="M48" s="17"/>
      <c r="N48" s="17"/>
      <c r="O48" s="17"/>
      <c r="P48" s="18"/>
      <c r="Q48" s="18"/>
      <c r="R48" s="18"/>
      <c r="S48" s="18"/>
      <c r="T48" s="1"/>
      <c r="U48" s="1"/>
      <c r="V48" s="1"/>
      <c r="W48" s="1"/>
      <c r="X48" s="1"/>
      <c r="Y48" s="1"/>
      <c r="Z48" s="1"/>
      <c r="AA48" s="18"/>
      <c r="AB48" s="18"/>
      <c r="AC48" s="18"/>
      <c r="AD48" s="18"/>
      <c r="AE48" s="18"/>
      <c r="AF48" s="18"/>
      <c r="AG48" s="18"/>
      <c r="AH48" s="18"/>
      <c r="AI48" s="18"/>
      <c r="AJ48" s="18"/>
    </row>
    <row r="49" spans="1:36" ht="49" customHeight="1" x14ac:dyDescent="0.15">
      <c r="A49" s="1"/>
      <c r="B49" s="1"/>
      <c r="C49" s="1"/>
      <c r="D49" s="1"/>
      <c r="E49" s="1"/>
      <c r="F49" s="7"/>
      <c r="G49" s="15"/>
      <c r="H49" s="16"/>
      <c r="I49" s="7"/>
      <c r="J49" s="7"/>
      <c r="K49" s="17"/>
      <c r="L49" s="17"/>
      <c r="M49" s="17"/>
      <c r="N49" s="17"/>
      <c r="O49" s="17"/>
      <c r="P49" s="18"/>
      <c r="Q49" s="18"/>
      <c r="R49" s="18"/>
      <c r="S49" s="18"/>
      <c r="T49" s="1"/>
      <c r="U49" s="1"/>
      <c r="V49" s="1"/>
      <c r="W49" s="1"/>
      <c r="X49" s="1"/>
      <c r="Y49" s="1"/>
      <c r="Z49" s="1"/>
      <c r="AA49" s="18"/>
      <c r="AB49" s="18"/>
      <c r="AC49" s="18"/>
      <c r="AD49" s="18"/>
      <c r="AE49" s="18"/>
      <c r="AF49" s="18"/>
      <c r="AG49" s="18"/>
      <c r="AH49" s="18"/>
      <c r="AI49" s="18"/>
      <c r="AJ49" s="18"/>
    </row>
    <row r="50" spans="1:36" ht="49" customHeight="1" x14ac:dyDescent="0.15">
      <c r="A50" s="1"/>
      <c r="B50" s="1"/>
      <c r="C50" s="1"/>
      <c r="D50" s="1"/>
      <c r="E50" s="1"/>
      <c r="F50" s="7"/>
      <c r="G50" s="15"/>
      <c r="H50" s="16"/>
      <c r="I50" s="7"/>
      <c r="J50" s="7"/>
      <c r="K50" s="17"/>
      <c r="L50" s="17"/>
      <c r="M50" s="17"/>
      <c r="N50" s="17"/>
      <c r="O50" s="17"/>
      <c r="P50" s="18"/>
      <c r="Q50" s="18"/>
      <c r="R50" s="18"/>
      <c r="S50" s="18"/>
      <c r="T50" s="1"/>
      <c r="U50" s="1"/>
      <c r="V50" s="1"/>
      <c r="W50" s="1"/>
      <c r="X50" s="1"/>
      <c r="Y50" s="1"/>
      <c r="Z50" s="1"/>
      <c r="AA50" s="18"/>
      <c r="AB50" s="18"/>
      <c r="AC50" s="18"/>
      <c r="AD50" s="18"/>
      <c r="AE50" s="18"/>
      <c r="AF50" s="18"/>
      <c r="AG50" s="18"/>
      <c r="AH50" s="18"/>
      <c r="AI50" s="18"/>
      <c r="AJ50" s="18"/>
    </row>
    <row r="51" spans="1:36" ht="49" customHeight="1" x14ac:dyDescent="0.15">
      <c r="A51" s="1"/>
      <c r="B51" s="1"/>
      <c r="C51" s="1"/>
      <c r="D51" s="1"/>
      <c r="E51" s="1"/>
      <c r="F51" s="7"/>
      <c r="G51" s="15"/>
      <c r="H51" s="16"/>
      <c r="I51" s="7"/>
      <c r="J51" s="7"/>
      <c r="K51" s="17"/>
      <c r="L51" s="17"/>
      <c r="M51" s="17"/>
      <c r="N51" s="17"/>
      <c r="O51" s="17"/>
      <c r="P51" s="18"/>
      <c r="Q51" s="18"/>
      <c r="R51" s="18"/>
      <c r="S51" s="18"/>
      <c r="T51" s="1"/>
      <c r="U51" s="1"/>
      <c r="V51" s="1"/>
      <c r="W51" s="1"/>
      <c r="X51" s="1"/>
      <c r="Y51" s="1"/>
      <c r="Z51" s="1"/>
      <c r="AA51" s="18"/>
      <c r="AB51" s="18"/>
      <c r="AC51" s="18"/>
      <c r="AD51" s="18"/>
      <c r="AE51" s="18"/>
      <c r="AF51" s="18"/>
      <c r="AG51" s="18"/>
      <c r="AH51" s="18"/>
      <c r="AI51" s="18"/>
      <c r="AJ51" s="18"/>
    </row>
    <row r="52" spans="1:36" ht="49" customHeight="1" x14ac:dyDescent="0.15">
      <c r="A52" s="1"/>
      <c r="B52" s="1"/>
      <c r="C52" s="1"/>
      <c r="D52" s="1"/>
      <c r="E52" s="1"/>
      <c r="F52" s="7"/>
      <c r="G52" s="15"/>
      <c r="H52" s="16"/>
      <c r="I52" s="7"/>
      <c r="J52" s="7"/>
      <c r="K52" s="17"/>
      <c r="L52" s="17"/>
      <c r="M52" s="17"/>
      <c r="N52" s="17"/>
      <c r="O52" s="17"/>
      <c r="P52" s="18"/>
      <c r="Q52" s="18"/>
      <c r="R52" s="18"/>
      <c r="S52" s="18"/>
      <c r="T52" s="1"/>
      <c r="U52" s="1"/>
      <c r="V52" s="1"/>
      <c r="W52" s="1"/>
      <c r="X52" s="1"/>
      <c r="Y52" s="1"/>
      <c r="Z52" s="1"/>
      <c r="AA52" s="18"/>
      <c r="AB52" s="18"/>
      <c r="AC52" s="18"/>
      <c r="AD52" s="18"/>
      <c r="AE52" s="18"/>
      <c r="AF52" s="18"/>
      <c r="AG52" s="18"/>
      <c r="AH52" s="18"/>
      <c r="AI52" s="18"/>
      <c r="AJ52" s="18"/>
    </row>
    <row r="53" spans="1:36" ht="49" customHeight="1" x14ac:dyDescent="0.15">
      <c r="A53" s="1"/>
      <c r="B53" s="1"/>
      <c r="C53" s="1"/>
      <c r="D53" s="1"/>
      <c r="E53" s="1"/>
      <c r="F53" s="7"/>
      <c r="G53" s="15"/>
      <c r="H53" s="16"/>
      <c r="I53" s="7"/>
      <c r="J53" s="7"/>
      <c r="K53" s="17"/>
      <c r="L53" s="17"/>
      <c r="M53" s="17"/>
      <c r="N53" s="17"/>
      <c r="O53" s="17"/>
      <c r="P53" s="18"/>
      <c r="Q53" s="18"/>
      <c r="R53" s="18"/>
      <c r="S53" s="18"/>
      <c r="T53" s="1"/>
      <c r="U53" s="1"/>
      <c r="V53" s="1"/>
      <c r="W53" s="1"/>
      <c r="X53" s="1"/>
      <c r="Y53" s="1"/>
      <c r="Z53" s="1"/>
      <c r="AA53" s="18"/>
      <c r="AB53" s="18"/>
      <c r="AC53" s="18"/>
      <c r="AD53" s="18"/>
      <c r="AE53" s="18"/>
      <c r="AF53" s="18"/>
      <c r="AG53" s="18"/>
      <c r="AH53" s="18"/>
      <c r="AI53" s="18"/>
      <c r="AJ53" s="18"/>
    </row>
    <row r="54" spans="1:36" ht="49" customHeight="1" x14ac:dyDescent="0.15">
      <c r="A54" s="1"/>
      <c r="B54" s="1"/>
      <c r="C54" s="1"/>
      <c r="D54" s="1"/>
      <c r="E54" s="1"/>
      <c r="F54" s="7"/>
      <c r="G54" s="15"/>
      <c r="H54" s="16"/>
      <c r="I54" s="7"/>
      <c r="J54" s="7"/>
      <c r="K54" s="17"/>
      <c r="L54" s="17"/>
      <c r="M54" s="17"/>
      <c r="N54" s="17"/>
      <c r="O54" s="17"/>
      <c r="P54" s="18"/>
      <c r="Q54" s="18"/>
      <c r="R54" s="18"/>
      <c r="S54" s="18"/>
      <c r="T54" s="1"/>
      <c r="U54" s="1"/>
      <c r="V54" s="1"/>
      <c r="W54" s="1"/>
      <c r="X54" s="1"/>
      <c r="Y54" s="1"/>
      <c r="Z54" s="1"/>
      <c r="AA54" s="18"/>
      <c r="AB54" s="18"/>
      <c r="AC54" s="18"/>
      <c r="AD54" s="18"/>
      <c r="AE54" s="18"/>
      <c r="AF54" s="18"/>
      <c r="AG54" s="18"/>
      <c r="AH54" s="18"/>
      <c r="AI54" s="18"/>
      <c r="AJ54" s="18"/>
    </row>
    <row r="55" spans="1:36" ht="49" customHeight="1" x14ac:dyDescent="0.15">
      <c r="A55" s="1"/>
      <c r="B55" s="1"/>
      <c r="C55" s="1"/>
      <c r="D55" s="1"/>
      <c r="E55" s="1"/>
      <c r="F55" s="7"/>
      <c r="G55" s="15"/>
      <c r="H55" s="16"/>
      <c r="I55" s="7"/>
      <c r="J55" s="7"/>
      <c r="K55" s="17"/>
      <c r="L55" s="17"/>
      <c r="M55" s="17"/>
      <c r="N55" s="17"/>
      <c r="O55" s="17"/>
      <c r="P55" s="18"/>
      <c r="Q55" s="18"/>
      <c r="R55" s="18"/>
      <c r="S55" s="18"/>
      <c r="T55" s="1"/>
      <c r="U55" s="1"/>
      <c r="V55" s="1"/>
      <c r="W55" s="1"/>
      <c r="X55" s="1"/>
      <c r="Y55" s="1"/>
      <c r="Z55" s="1"/>
      <c r="AA55" s="18"/>
      <c r="AB55" s="18"/>
      <c r="AC55" s="18"/>
      <c r="AD55" s="18"/>
      <c r="AE55" s="18"/>
      <c r="AF55" s="18"/>
      <c r="AG55" s="18"/>
      <c r="AH55" s="18"/>
      <c r="AI55" s="18"/>
      <c r="AJ55" s="18"/>
    </row>
    <row r="56" spans="1:36" ht="49" customHeight="1" x14ac:dyDescent="0.15">
      <c r="A56" s="1"/>
      <c r="B56" s="1"/>
      <c r="C56" s="1"/>
      <c r="D56" s="1"/>
      <c r="E56" s="1"/>
      <c r="F56" s="7"/>
      <c r="G56" s="15"/>
      <c r="H56" s="16"/>
      <c r="I56" s="7"/>
      <c r="J56" s="7"/>
      <c r="K56" s="17"/>
      <c r="L56" s="17"/>
      <c r="M56" s="17"/>
      <c r="N56" s="17"/>
      <c r="O56" s="17"/>
      <c r="P56" s="18"/>
      <c r="Q56" s="18"/>
      <c r="R56" s="18"/>
      <c r="S56" s="18"/>
      <c r="T56" s="1"/>
      <c r="U56" s="1"/>
      <c r="V56" s="1"/>
      <c r="W56" s="1"/>
      <c r="X56" s="1"/>
      <c r="Y56" s="1"/>
      <c r="Z56" s="1"/>
      <c r="AA56" s="18"/>
      <c r="AB56" s="18"/>
      <c r="AC56" s="18"/>
      <c r="AD56" s="18"/>
      <c r="AE56" s="18"/>
      <c r="AF56" s="18"/>
      <c r="AG56" s="18"/>
      <c r="AH56" s="18"/>
      <c r="AI56" s="18"/>
      <c r="AJ56" s="18"/>
    </row>
    <row r="57" spans="1:36" ht="49" customHeight="1" x14ac:dyDescent="0.15">
      <c r="A57" s="1"/>
      <c r="B57" s="1"/>
      <c r="C57" s="1"/>
      <c r="D57" s="1"/>
      <c r="E57" s="1"/>
      <c r="F57" s="7"/>
      <c r="G57" s="15"/>
      <c r="H57" s="16"/>
      <c r="I57" s="7"/>
      <c r="J57" s="7"/>
      <c r="K57" s="17"/>
      <c r="L57" s="17"/>
      <c r="M57" s="17"/>
      <c r="N57" s="17"/>
      <c r="O57" s="17"/>
      <c r="P57" s="18"/>
      <c r="Q57" s="18"/>
      <c r="R57" s="18"/>
      <c r="S57" s="18"/>
      <c r="T57" s="1"/>
      <c r="U57" s="1"/>
      <c r="V57" s="1"/>
      <c r="W57" s="1"/>
      <c r="X57" s="1"/>
      <c r="Y57" s="1"/>
      <c r="Z57" s="1"/>
      <c r="AA57" s="18"/>
      <c r="AB57" s="18"/>
      <c r="AC57" s="18"/>
      <c r="AD57" s="18"/>
      <c r="AE57" s="18"/>
      <c r="AF57" s="18"/>
      <c r="AG57" s="18"/>
      <c r="AH57" s="18"/>
      <c r="AI57" s="18"/>
      <c r="AJ57" s="18"/>
    </row>
    <row r="58" spans="1:36" ht="49" customHeight="1" x14ac:dyDescent="0.15">
      <c r="A58" s="1"/>
      <c r="B58" s="1"/>
      <c r="C58" s="1"/>
      <c r="D58" s="1"/>
      <c r="E58" s="1"/>
      <c r="F58" s="7"/>
      <c r="G58" s="15"/>
      <c r="H58" s="16"/>
      <c r="I58" s="7"/>
      <c r="J58" s="7"/>
      <c r="K58" s="17"/>
      <c r="L58" s="17"/>
      <c r="M58" s="17"/>
      <c r="N58" s="17"/>
      <c r="O58" s="17"/>
      <c r="P58" s="18"/>
      <c r="Q58" s="18"/>
      <c r="R58" s="18"/>
      <c r="S58" s="18"/>
      <c r="T58" s="1"/>
      <c r="U58" s="1"/>
      <c r="V58" s="1"/>
      <c r="W58" s="1"/>
      <c r="X58" s="1"/>
      <c r="Y58" s="1"/>
      <c r="Z58" s="1"/>
      <c r="AA58" s="18"/>
      <c r="AB58" s="18"/>
      <c r="AC58" s="18"/>
      <c r="AD58" s="18"/>
      <c r="AE58" s="18"/>
      <c r="AF58" s="18"/>
      <c r="AG58" s="18"/>
      <c r="AH58" s="18"/>
      <c r="AI58" s="18"/>
      <c r="AJ58" s="18"/>
    </row>
    <row r="59" spans="1:36" ht="49" customHeight="1" x14ac:dyDescent="0.15">
      <c r="A59" s="1"/>
      <c r="B59" s="1"/>
      <c r="C59" s="1"/>
      <c r="D59" s="1"/>
      <c r="E59" s="1"/>
      <c r="F59" s="7"/>
      <c r="G59" s="15"/>
      <c r="H59" s="16"/>
      <c r="I59" s="7"/>
      <c r="J59" s="7"/>
      <c r="K59" s="17"/>
      <c r="L59" s="17"/>
      <c r="M59" s="17"/>
      <c r="N59" s="17"/>
      <c r="O59" s="17"/>
      <c r="P59" s="18"/>
      <c r="Q59" s="18"/>
      <c r="R59" s="18"/>
      <c r="S59" s="18"/>
      <c r="T59" s="1"/>
      <c r="U59" s="1"/>
      <c r="V59" s="1"/>
      <c r="W59" s="1"/>
      <c r="X59" s="1"/>
      <c r="Y59" s="1"/>
      <c r="Z59" s="1"/>
      <c r="AA59" s="18"/>
      <c r="AB59" s="18"/>
      <c r="AC59" s="18"/>
      <c r="AD59" s="18"/>
      <c r="AE59" s="18"/>
      <c r="AF59" s="18"/>
      <c r="AG59" s="18"/>
      <c r="AH59" s="18"/>
      <c r="AI59" s="18"/>
      <c r="AJ59" s="18"/>
    </row>
    <row r="60" spans="1:36" ht="49" customHeight="1" x14ac:dyDescent="0.15">
      <c r="A60" s="1"/>
      <c r="B60" s="1"/>
      <c r="C60" s="1"/>
      <c r="D60" s="1"/>
      <c r="E60" s="1"/>
      <c r="F60" s="7"/>
      <c r="G60" s="15"/>
      <c r="H60" s="16"/>
      <c r="I60" s="7"/>
      <c r="J60" s="7"/>
      <c r="K60" s="17"/>
      <c r="L60" s="17"/>
      <c r="M60" s="17"/>
      <c r="N60" s="17"/>
      <c r="O60" s="17"/>
      <c r="P60" s="18"/>
      <c r="Q60" s="18"/>
      <c r="R60" s="18"/>
      <c r="S60" s="18"/>
      <c r="T60" s="1"/>
      <c r="U60" s="1"/>
      <c r="V60" s="1"/>
      <c r="W60" s="1"/>
      <c r="X60" s="1"/>
      <c r="Y60" s="1"/>
      <c r="Z60" s="1"/>
      <c r="AA60" s="18"/>
      <c r="AB60" s="18"/>
      <c r="AC60" s="18"/>
      <c r="AD60" s="18"/>
      <c r="AE60" s="18"/>
      <c r="AF60" s="18"/>
      <c r="AG60" s="18"/>
      <c r="AH60" s="18"/>
      <c r="AI60" s="18"/>
      <c r="AJ60" s="18"/>
    </row>
    <row r="61" spans="1:36" ht="49" customHeight="1" x14ac:dyDescent="0.15">
      <c r="A61" s="1"/>
      <c r="B61" s="1"/>
      <c r="C61" s="1"/>
      <c r="D61" s="1"/>
      <c r="E61" s="1"/>
      <c r="F61" s="7"/>
      <c r="G61" s="15"/>
      <c r="H61" s="16"/>
      <c r="I61" s="7"/>
      <c r="J61" s="7"/>
      <c r="K61" s="17"/>
      <c r="L61" s="17"/>
      <c r="M61" s="17"/>
      <c r="N61" s="17"/>
      <c r="O61" s="17"/>
      <c r="P61" s="18"/>
      <c r="Q61" s="18"/>
      <c r="R61" s="18"/>
      <c r="S61" s="18"/>
      <c r="T61" s="1"/>
      <c r="U61" s="1"/>
      <c r="V61" s="1"/>
      <c r="W61" s="1"/>
      <c r="X61" s="1"/>
      <c r="Y61" s="1"/>
      <c r="Z61" s="1"/>
      <c r="AA61" s="18"/>
      <c r="AB61" s="18"/>
      <c r="AC61" s="18"/>
      <c r="AD61" s="18"/>
      <c r="AE61" s="18"/>
      <c r="AF61" s="18"/>
      <c r="AG61" s="18"/>
      <c r="AH61" s="18"/>
      <c r="AI61" s="18"/>
      <c r="AJ61" s="18"/>
    </row>
    <row r="62" spans="1:36" ht="49" customHeight="1" x14ac:dyDescent="0.15">
      <c r="A62" s="1"/>
      <c r="B62" s="1"/>
      <c r="C62" s="1"/>
      <c r="D62" s="1"/>
      <c r="E62" s="1"/>
      <c r="F62" s="7"/>
      <c r="G62" s="15"/>
      <c r="H62" s="16"/>
      <c r="I62" s="7"/>
      <c r="J62" s="7"/>
      <c r="K62" s="17"/>
      <c r="L62" s="17"/>
      <c r="M62" s="17"/>
      <c r="N62" s="17"/>
      <c r="O62" s="17"/>
      <c r="P62" s="18"/>
      <c r="Q62" s="18"/>
      <c r="R62" s="18"/>
      <c r="S62" s="18"/>
      <c r="T62" s="1"/>
      <c r="U62" s="1"/>
      <c r="V62" s="1"/>
      <c r="W62" s="1"/>
      <c r="X62" s="1"/>
      <c r="Y62" s="1"/>
      <c r="Z62" s="1"/>
      <c r="AA62" s="18"/>
      <c r="AB62" s="18"/>
      <c r="AC62" s="18"/>
      <c r="AD62" s="18"/>
      <c r="AE62" s="18"/>
      <c r="AF62" s="18"/>
      <c r="AG62" s="18"/>
      <c r="AH62" s="18"/>
      <c r="AI62" s="18"/>
      <c r="AJ62" s="18"/>
    </row>
    <row r="63" spans="1:36" ht="49" customHeight="1" x14ac:dyDescent="0.15">
      <c r="A63" s="1"/>
      <c r="B63" s="1"/>
      <c r="C63" s="1"/>
      <c r="D63" s="1"/>
      <c r="E63" s="1"/>
      <c r="F63" s="7"/>
      <c r="G63" s="15"/>
      <c r="H63" s="16"/>
      <c r="I63" s="7"/>
      <c r="J63" s="7"/>
      <c r="K63" s="17"/>
      <c r="L63" s="17"/>
      <c r="M63" s="17"/>
      <c r="N63" s="17"/>
      <c r="O63" s="17"/>
      <c r="P63" s="18"/>
      <c r="Q63" s="18"/>
      <c r="R63" s="18"/>
      <c r="S63" s="18"/>
      <c r="T63" s="1"/>
      <c r="U63" s="1"/>
      <c r="V63" s="1"/>
      <c r="W63" s="1"/>
      <c r="X63" s="1"/>
      <c r="Y63" s="1"/>
      <c r="Z63" s="1"/>
      <c r="AA63" s="18"/>
      <c r="AB63" s="18"/>
      <c r="AC63" s="18"/>
      <c r="AD63" s="18"/>
      <c r="AE63" s="18"/>
      <c r="AF63" s="18"/>
      <c r="AG63" s="18"/>
      <c r="AH63" s="18"/>
      <c r="AI63" s="18"/>
      <c r="AJ63" s="18"/>
    </row>
    <row r="64" spans="1:36" ht="49" customHeight="1" x14ac:dyDescent="0.15">
      <c r="A64" s="1"/>
      <c r="B64" s="1"/>
      <c r="C64" s="1"/>
      <c r="D64" s="1"/>
      <c r="E64" s="1"/>
      <c r="F64" s="7"/>
      <c r="G64" s="15"/>
      <c r="H64" s="16"/>
      <c r="I64" s="7"/>
      <c r="J64" s="7"/>
      <c r="K64" s="17"/>
      <c r="L64" s="17"/>
      <c r="M64" s="17"/>
      <c r="N64" s="17"/>
      <c r="O64" s="17"/>
      <c r="P64" s="18"/>
      <c r="Q64" s="18"/>
      <c r="R64" s="18"/>
      <c r="S64" s="18"/>
      <c r="T64" s="1"/>
      <c r="U64" s="1"/>
      <c r="V64" s="1"/>
      <c r="W64" s="1"/>
      <c r="X64" s="1"/>
      <c r="Y64" s="1"/>
      <c r="Z64" s="1"/>
      <c r="AA64" s="18"/>
      <c r="AB64" s="18"/>
      <c r="AC64" s="18"/>
      <c r="AD64" s="18"/>
      <c r="AE64" s="18"/>
      <c r="AF64" s="18"/>
      <c r="AG64" s="18"/>
      <c r="AH64" s="18"/>
      <c r="AI64" s="18"/>
      <c r="AJ64" s="18"/>
    </row>
    <row r="65" spans="1:36" ht="49" customHeight="1" x14ac:dyDescent="0.15">
      <c r="A65" s="1"/>
      <c r="B65" s="1"/>
      <c r="C65" s="1"/>
      <c r="D65" s="1"/>
      <c r="E65" s="1"/>
      <c r="F65" s="7"/>
      <c r="G65" s="15"/>
      <c r="H65" s="16"/>
      <c r="I65" s="7"/>
      <c r="J65" s="7"/>
      <c r="K65" s="17"/>
      <c r="L65" s="17"/>
      <c r="M65" s="17"/>
      <c r="N65" s="17"/>
      <c r="O65" s="17"/>
      <c r="P65" s="18"/>
      <c r="Q65" s="18"/>
      <c r="R65" s="18"/>
      <c r="S65" s="18"/>
      <c r="T65" s="1"/>
      <c r="U65" s="1"/>
      <c r="V65" s="1"/>
      <c r="W65" s="1"/>
      <c r="X65" s="1"/>
      <c r="Y65" s="1"/>
      <c r="Z65" s="1"/>
      <c r="AA65" s="18"/>
      <c r="AB65" s="18"/>
      <c r="AC65" s="18"/>
      <c r="AD65" s="18"/>
      <c r="AE65" s="18"/>
      <c r="AF65" s="18"/>
      <c r="AG65" s="18"/>
      <c r="AH65" s="18"/>
      <c r="AI65" s="18"/>
      <c r="AJ65" s="18"/>
    </row>
    <row r="66" spans="1:36" ht="49" customHeight="1" x14ac:dyDescent="0.15">
      <c r="A66" s="1"/>
      <c r="B66" s="1"/>
      <c r="C66" s="1"/>
      <c r="D66" s="1"/>
      <c r="E66" s="1"/>
      <c r="F66" s="7"/>
      <c r="G66" s="15"/>
      <c r="H66" s="16"/>
      <c r="I66" s="7"/>
      <c r="J66" s="7"/>
      <c r="K66" s="17"/>
      <c r="L66" s="17"/>
      <c r="M66" s="17"/>
      <c r="N66" s="17"/>
      <c r="O66" s="17"/>
      <c r="P66" s="18"/>
      <c r="Q66" s="18"/>
      <c r="R66" s="18"/>
      <c r="S66" s="18"/>
      <c r="T66" s="1"/>
      <c r="U66" s="1"/>
      <c r="V66" s="1"/>
      <c r="W66" s="1"/>
      <c r="X66" s="1"/>
      <c r="Y66" s="1"/>
      <c r="Z66" s="1"/>
      <c r="AA66" s="18"/>
      <c r="AB66" s="18"/>
      <c r="AC66" s="18"/>
      <c r="AD66" s="18"/>
      <c r="AE66" s="18"/>
      <c r="AF66" s="18"/>
      <c r="AG66" s="18"/>
      <c r="AH66" s="18"/>
      <c r="AI66" s="18"/>
      <c r="AJ66" s="18"/>
    </row>
    <row r="67" spans="1:36" ht="49" customHeight="1" x14ac:dyDescent="0.15">
      <c r="A67" s="1"/>
      <c r="B67" s="1"/>
      <c r="C67" s="1"/>
      <c r="D67" s="1"/>
      <c r="E67" s="1"/>
      <c r="F67" s="7"/>
      <c r="G67" s="15"/>
      <c r="H67" s="16"/>
      <c r="I67" s="7"/>
      <c r="J67" s="7"/>
      <c r="K67" s="17"/>
      <c r="L67" s="17"/>
      <c r="M67" s="17"/>
      <c r="N67" s="17"/>
      <c r="O67" s="17"/>
      <c r="P67" s="18"/>
      <c r="Q67" s="18"/>
      <c r="R67" s="18"/>
      <c r="S67" s="18"/>
      <c r="T67" s="1"/>
      <c r="U67" s="1"/>
      <c r="V67" s="1"/>
      <c r="W67" s="1"/>
      <c r="X67" s="1"/>
      <c r="Y67" s="1"/>
      <c r="Z67" s="1"/>
      <c r="AA67" s="18"/>
      <c r="AB67" s="18"/>
      <c r="AC67" s="18"/>
      <c r="AD67" s="18"/>
      <c r="AE67" s="18"/>
      <c r="AF67" s="18"/>
      <c r="AG67" s="18"/>
      <c r="AH67" s="18"/>
      <c r="AI67" s="18"/>
      <c r="AJ67" s="18"/>
    </row>
    <row r="68" spans="1:36" ht="49" customHeight="1" x14ac:dyDescent="0.15">
      <c r="A68" s="1"/>
      <c r="B68" s="1"/>
      <c r="C68" s="1"/>
      <c r="D68" s="1"/>
      <c r="E68" s="1"/>
      <c r="F68" s="7"/>
      <c r="G68" s="15"/>
      <c r="H68" s="16"/>
      <c r="I68" s="7"/>
      <c r="J68" s="7"/>
      <c r="K68" s="17"/>
      <c r="L68" s="17"/>
      <c r="M68" s="17"/>
      <c r="N68" s="17"/>
      <c r="O68" s="17"/>
      <c r="P68" s="18"/>
      <c r="Q68" s="18"/>
      <c r="R68" s="18"/>
      <c r="S68" s="18"/>
      <c r="T68" s="1"/>
      <c r="U68" s="1"/>
      <c r="V68" s="1"/>
      <c r="W68" s="1"/>
      <c r="X68" s="1"/>
      <c r="Y68" s="1"/>
      <c r="Z68" s="1"/>
      <c r="AA68" s="18"/>
      <c r="AB68" s="18"/>
      <c r="AC68" s="18"/>
      <c r="AD68" s="18"/>
      <c r="AE68" s="18"/>
      <c r="AF68" s="18"/>
      <c r="AG68" s="18"/>
      <c r="AH68" s="18"/>
      <c r="AI68" s="18"/>
      <c r="AJ68" s="18"/>
    </row>
    <row r="69" spans="1:36" ht="49" customHeight="1" x14ac:dyDescent="0.15">
      <c r="A69" s="1"/>
      <c r="B69" s="1"/>
      <c r="C69" s="1"/>
      <c r="D69" s="1"/>
      <c r="E69" s="1"/>
      <c r="F69" s="7"/>
      <c r="G69" s="15"/>
      <c r="H69" s="16"/>
      <c r="I69" s="7"/>
      <c r="J69" s="7"/>
      <c r="K69" s="17"/>
      <c r="L69" s="17"/>
      <c r="M69" s="17"/>
      <c r="N69" s="17"/>
      <c r="O69" s="17"/>
      <c r="P69" s="18"/>
      <c r="Q69" s="18"/>
      <c r="R69" s="18"/>
      <c r="S69" s="18"/>
      <c r="T69" s="1"/>
      <c r="U69" s="1"/>
      <c r="V69" s="1"/>
      <c r="W69" s="1"/>
      <c r="X69" s="1"/>
      <c r="Y69" s="1"/>
      <c r="Z69" s="1"/>
      <c r="AA69" s="18"/>
      <c r="AB69" s="18"/>
      <c r="AC69" s="18"/>
      <c r="AD69" s="18"/>
      <c r="AE69" s="18"/>
      <c r="AF69" s="18"/>
      <c r="AG69" s="18"/>
      <c r="AH69" s="18"/>
      <c r="AI69" s="18"/>
      <c r="AJ69" s="18"/>
    </row>
    <row r="70" spans="1:36" ht="49" customHeight="1" x14ac:dyDescent="0.15">
      <c r="A70" s="1"/>
      <c r="B70" s="1"/>
      <c r="C70" s="1"/>
      <c r="D70" s="1"/>
      <c r="E70" s="1"/>
      <c r="F70" s="7"/>
      <c r="G70" s="15"/>
      <c r="H70" s="16"/>
      <c r="I70" s="7"/>
      <c r="J70" s="7"/>
      <c r="K70" s="17"/>
      <c r="L70" s="17"/>
      <c r="M70" s="17"/>
      <c r="N70" s="17"/>
      <c r="O70" s="17"/>
      <c r="P70" s="18"/>
      <c r="Q70" s="18"/>
      <c r="R70" s="18"/>
      <c r="S70" s="18"/>
      <c r="T70" s="1"/>
      <c r="U70" s="1"/>
      <c r="V70" s="1"/>
      <c r="W70" s="1"/>
      <c r="X70" s="1"/>
      <c r="Y70" s="1"/>
      <c r="Z70" s="1"/>
      <c r="AA70" s="18"/>
      <c r="AB70" s="18"/>
      <c r="AC70" s="18"/>
      <c r="AD70" s="18"/>
      <c r="AE70" s="18"/>
      <c r="AF70" s="18"/>
      <c r="AG70" s="18"/>
      <c r="AH70" s="18"/>
      <c r="AI70" s="18"/>
      <c r="AJ70" s="18"/>
    </row>
    <row r="71" spans="1:36" ht="49" customHeight="1" x14ac:dyDescent="0.15">
      <c r="A71" s="1"/>
      <c r="B71" s="1"/>
      <c r="C71" s="1"/>
      <c r="D71" s="1"/>
      <c r="E71" s="1"/>
      <c r="F71" s="7"/>
      <c r="G71" s="15"/>
      <c r="H71" s="16"/>
      <c r="I71" s="7"/>
      <c r="J71" s="7"/>
      <c r="K71" s="17"/>
      <c r="L71" s="17"/>
      <c r="M71" s="17"/>
      <c r="N71" s="17"/>
      <c r="O71" s="17"/>
      <c r="P71" s="18"/>
      <c r="Q71" s="18"/>
      <c r="R71" s="18"/>
      <c r="S71" s="18"/>
      <c r="T71" s="1"/>
      <c r="U71" s="1"/>
      <c r="V71" s="1"/>
      <c r="W71" s="1"/>
      <c r="X71" s="1"/>
      <c r="Y71" s="1"/>
      <c r="Z71" s="1"/>
      <c r="AA71" s="18"/>
      <c r="AB71" s="18"/>
      <c r="AC71" s="18"/>
      <c r="AD71" s="18"/>
      <c r="AE71" s="18"/>
      <c r="AF71" s="18"/>
      <c r="AG71" s="18"/>
      <c r="AH71" s="18"/>
      <c r="AI71" s="18"/>
      <c r="AJ71" s="18"/>
    </row>
    <row r="72" spans="1:36" ht="49" customHeight="1" x14ac:dyDescent="0.15">
      <c r="A72" s="1"/>
      <c r="B72" s="1"/>
      <c r="C72" s="1"/>
      <c r="D72" s="1"/>
      <c r="E72" s="1"/>
      <c r="F72" s="7"/>
      <c r="G72" s="15"/>
      <c r="H72" s="16"/>
      <c r="I72" s="7"/>
      <c r="J72" s="7"/>
      <c r="K72" s="17"/>
      <c r="L72" s="17"/>
      <c r="M72" s="17"/>
      <c r="N72" s="17"/>
      <c r="O72" s="17"/>
      <c r="P72" s="18"/>
      <c r="Q72" s="18"/>
      <c r="R72" s="18"/>
      <c r="S72" s="18"/>
      <c r="T72" s="1"/>
      <c r="U72" s="1"/>
      <c r="V72" s="1"/>
      <c r="W72" s="1"/>
      <c r="X72" s="1"/>
      <c r="Y72" s="1"/>
      <c r="Z72" s="1"/>
      <c r="AA72" s="18"/>
      <c r="AB72" s="18"/>
      <c r="AC72" s="18"/>
      <c r="AD72" s="18"/>
      <c r="AE72" s="18"/>
      <c r="AF72" s="18"/>
      <c r="AG72" s="18"/>
      <c r="AH72" s="18"/>
      <c r="AI72" s="18"/>
      <c r="AJ72" s="18"/>
    </row>
    <row r="73" spans="1:36" ht="49" customHeight="1" x14ac:dyDescent="0.15">
      <c r="A73" s="1"/>
      <c r="B73" s="1"/>
      <c r="C73" s="1"/>
      <c r="D73" s="1"/>
      <c r="E73" s="1"/>
      <c r="F73" s="7"/>
      <c r="G73" s="15"/>
      <c r="H73" s="16"/>
      <c r="I73" s="7"/>
      <c r="J73" s="7"/>
      <c r="K73" s="17"/>
      <c r="L73" s="17"/>
      <c r="M73" s="17"/>
      <c r="N73" s="17"/>
      <c r="O73" s="17"/>
      <c r="P73" s="18"/>
      <c r="Q73" s="18"/>
      <c r="R73" s="18"/>
      <c r="S73" s="18"/>
      <c r="T73" s="1"/>
      <c r="U73" s="1"/>
      <c r="V73" s="1"/>
      <c r="W73" s="1"/>
      <c r="X73" s="1"/>
      <c r="Y73" s="1"/>
      <c r="Z73" s="1"/>
      <c r="AA73" s="18"/>
      <c r="AB73" s="18"/>
      <c r="AC73" s="18"/>
      <c r="AD73" s="18"/>
      <c r="AE73" s="18"/>
      <c r="AF73" s="18"/>
      <c r="AG73" s="18"/>
      <c r="AH73" s="18"/>
      <c r="AI73" s="18"/>
      <c r="AJ73" s="18"/>
    </row>
    <row r="74" spans="1:36" ht="49" customHeight="1" x14ac:dyDescent="0.15">
      <c r="A74" s="1"/>
      <c r="B74" s="1"/>
      <c r="C74" s="1"/>
      <c r="D74" s="1"/>
      <c r="E74" s="1"/>
      <c r="F74" s="7"/>
      <c r="G74" s="15"/>
      <c r="H74" s="16"/>
      <c r="I74" s="7"/>
      <c r="J74" s="7"/>
      <c r="K74" s="17"/>
      <c r="L74" s="17"/>
      <c r="M74" s="17"/>
      <c r="N74" s="17"/>
      <c r="O74" s="17"/>
      <c r="P74" s="18"/>
      <c r="Q74" s="18"/>
      <c r="R74" s="18"/>
      <c r="S74" s="18"/>
      <c r="T74" s="1"/>
      <c r="U74" s="1"/>
      <c r="V74" s="1"/>
      <c r="W74" s="1"/>
      <c r="X74" s="1"/>
      <c r="Y74" s="1"/>
      <c r="Z74" s="1"/>
      <c r="AA74" s="18"/>
      <c r="AB74" s="18"/>
      <c r="AC74" s="18"/>
      <c r="AD74" s="18"/>
      <c r="AE74" s="18"/>
      <c r="AF74" s="18"/>
      <c r="AG74" s="18"/>
      <c r="AH74" s="18"/>
      <c r="AI74" s="18"/>
      <c r="AJ74" s="18"/>
    </row>
    <row r="75" spans="1:36" ht="49" customHeight="1" x14ac:dyDescent="0.15">
      <c r="A75" s="1"/>
      <c r="B75" s="1"/>
      <c r="C75" s="1"/>
      <c r="D75" s="1"/>
      <c r="E75" s="1"/>
      <c r="F75" s="7"/>
      <c r="G75" s="15"/>
      <c r="H75" s="16"/>
      <c r="I75" s="7"/>
      <c r="J75" s="7"/>
      <c r="K75" s="17"/>
      <c r="L75" s="17"/>
      <c r="M75" s="17"/>
      <c r="N75" s="17"/>
      <c r="O75" s="17"/>
      <c r="P75" s="18"/>
      <c r="Q75" s="18"/>
      <c r="R75" s="18"/>
      <c r="S75" s="18"/>
      <c r="T75" s="1"/>
      <c r="U75" s="1"/>
      <c r="V75" s="1"/>
      <c r="W75" s="1"/>
      <c r="X75" s="1"/>
      <c r="Y75" s="1"/>
      <c r="Z75" s="1"/>
      <c r="AA75" s="18"/>
      <c r="AB75" s="18"/>
      <c r="AC75" s="18"/>
      <c r="AD75" s="18"/>
      <c r="AE75" s="18"/>
      <c r="AF75" s="18"/>
      <c r="AG75" s="18"/>
      <c r="AH75" s="18"/>
      <c r="AI75" s="18"/>
      <c r="AJ75" s="18"/>
    </row>
    <row r="76" spans="1:36" ht="49" customHeight="1" x14ac:dyDescent="0.15">
      <c r="A76" s="1"/>
      <c r="B76" s="1"/>
      <c r="C76" s="1"/>
      <c r="D76" s="1"/>
      <c r="E76" s="1"/>
      <c r="F76" s="7"/>
      <c r="G76" s="15"/>
      <c r="H76" s="16"/>
      <c r="I76" s="7"/>
      <c r="J76" s="7"/>
      <c r="K76" s="17"/>
      <c r="L76" s="17"/>
      <c r="M76" s="17"/>
      <c r="N76" s="17"/>
      <c r="O76" s="17"/>
      <c r="P76" s="18"/>
      <c r="Q76" s="18"/>
      <c r="R76" s="18"/>
      <c r="S76" s="18"/>
      <c r="T76" s="1"/>
      <c r="U76" s="1"/>
      <c r="V76" s="1"/>
      <c r="W76" s="1"/>
      <c r="X76" s="1"/>
      <c r="Y76" s="1"/>
      <c r="Z76" s="1"/>
      <c r="AA76" s="18"/>
      <c r="AB76" s="18"/>
      <c r="AC76" s="18"/>
      <c r="AD76" s="18"/>
      <c r="AE76" s="18"/>
      <c r="AF76" s="18"/>
      <c r="AG76" s="18"/>
      <c r="AH76" s="18"/>
      <c r="AI76" s="18"/>
      <c r="AJ76" s="18"/>
    </row>
    <row r="77" spans="1:36" ht="49" customHeight="1" x14ac:dyDescent="0.15">
      <c r="A77" s="1"/>
      <c r="B77" s="1"/>
      <c r="C77" s="1"/>
      <c r="D77" s="1"/>
      <c r="E77" s="1"/>
      <c r="F77" s="7"/>
      <c r="G77" s="15"/>
      <c r="H77" s="16"/>
      <c r="I77" s="7"/>
      <c r="J77" s="7"/>
      <c r="K77" s="17"/>
      <c r="L77" s="17"/>
      <c r="M77" s="17"/>
      <c r="N77" s="17"/>
      <c r="O77" s="17"/>
      <c r="P77" s="18"/>
      <c r="Q77" s="18"/>
      <c r="R77" s="18"/>
      <c r="S77" s="18"/>
      <c r="T77" s="1"/>
      <c r="U77" s="1"/>
      <c r="V77" s="1"/>
      <c r="W77" s="1"/>
      <c r="X77" s="1"/>
      <c r="Y77" s="1"/>
      <c r="Z77" s="1"/>
      <c r="AA77" s="18"/>
      <c r="AB77" s="18"/>
      <c r="AC77" s="18"/>
      <c r="AD77" s="18"/>
      <c r="AE77" s="18"/>
      <c r="AF77" s="18"/>
      <c r="AG77" s="18"/>
      <c r="AH77" s="18"/>
      <c r="AI77" s="18"/>
      <c r="AJ77" s="18"/>
    </row>
    <row r="78" spans="1:36" ht="49" customHeight="1" x14ac:dyDescent="0.15">
      <c r="A78" s="1"/>
      <c r="B78" s="1"/>
      <c r="C78" s="1"/>
      <c r="D78" s="1"/>
      <c r="E78" s="1"/>
      <c r="F78" s="7"/>
      <c r="G78" s="15"/>
      <c r="H78" s="16"/>
      <c r="I78" s="7"/>
      <c r="J78" s="7"/>
      <c r="K78" s="17"/>
      <c r="L78" s="17"/>
      <c r="M78" s="17"/>
      <c r="N78" s="17"/>
      <c r="O78" s="17"/>
      <c r="P78" s="18"/>
      <c r="Q78" s="18"/>
      <c r="R78" s="18"/>
      <c r="S78" s="18"/>
      <c r="T78" s="1"/>
      <c r="U78" s="1"/>
      <c r="V78" s="1"/>
      <c r="W78" s="1"/>
      <c r="X78" s="1"/>
      <c r="Y78" s="1"/>
      <c r="Z78" s="1"/>
      <c r="AA78" s="18"/>
      <c r="AB78" s="18"/>
      <c r="AC78" s="18"/>
      <c r="AD78" s="18"/>
      <c r="AE78" s="18"/>
      <c r="AF78" s="18"/>
      <c r="AG78" s="18"/>
      <c r="AH78" s="18"/>
      <c r="AI78" s="18"/>
      <c r="AJ78" s="18"/>
    </row>
    <row r="79" spans="1:36" ht="49" customHeight="1" x14ac:dyDescent="0.15">
      <c r="A79" s="1"/>
      <c r="B79" s="1"/>
      <c r="C79" s="1"/>
      <c r="D79" s="1"/>
      <c r="E79" s="1"/>
      <c r="F79" s="7"/>
      <c r="G79" s="15"/>
      <c r="H79" s="16"/>
      <c r="I79" s="7"/>
      <c r="J79" s="7"/>
      <c r="K79" s="17"/>
      <c r="L79" s="17"/>
      <c r="M79" s="17"/>
      <c r="N79" s="17"/>
      <c r="O79" s="17"/>
      <c r="P79" s="18"/>
      <c r="Q79" s="18"/>
      <c r="R79" s="18"/>
      <c r="S79" s="18"/>
      <c r="T79" s="1"/>
      <c r="U79" s="1"/>
      <c r="V79" s="1"/>
      <c r="W79" s="1"/>
      <c r="X79" s="1"/>
      <c r="Y79" s="1"/>
      <c r="Z79" s="1"/>
      <c r="AA79" s="18"/>
      <c r="AB79" s="18"/>
      <c r="AC79" s="18"/>
      <c r="AD79" s="18"/>
      <c r="AE79" s="18"/>
      <c r="AF79" s="18"/>
      <c r="AG79" s="18"/>
      <c r="AH79" s="18"/>
      <c r="AI79" s="18"/>
      <c r="AJ79" s="18"/>
    </row>
    <row r="80" spans="1:36" ht="49" customHeight="1" x14ac:dyDescent="0.15">
      <c r="A80" s="1"/>
      <c r="B80" s="1"/>
      <c r="C80" s="1"/>
      <c r="D80" s="1"/>
      <c r="E80" s="1"/>
      <c r="F80" s="7"/>
      <c r="G80" s="15"/>
      <c r="H80" s="16"/>
      <c r="I80" s="7"/>
      <c r="J80" s="7"/>
      <c r="K80" s="17"/>
      <c r="L80" s="17"/>
      <c r="M80" s="17"/>
      <c r="N80" s="17"/>
      <c r="O80" s="17"/>
      <c r="P80" s="18"/>
      <c r="Q80" s="18"/>
      <c r="R80" s="18"/>
      <c r="S80" s="18"/>
      <c r="T80" s="1"/>
      <c r="U80" s="1"/>
      <c r="V80" s="1"/>
      <c r="W80" s="1"/>
      <c r="X80" s="1"/>
      <c r="Y80" s="1"/>
      <c r="Z80" s="1"/>
      <c r="AA80" s="18"/>
      <c r="AB80" s="18"/>
      <c r="AC80" s="18"/>
      <c r="AD80" s="18"/>
      <c r="AE80" s="18"/>
      <c r="AF80" s="18"/>
      <c r="AG80" s="18"/>
      <c r="AH80" s="18"/>
      <c r="AI80" s="18"/>
      <c r="AJ80" s="18"/>
    </row>
    <row r="81" spans="1:36" ht="49" customHeight="1" x14ac:dyDescent="0.15">
      <c r="A81" s="1"/>
      <c r="B81" s="1"/>
      <c r="C81" s="1"/>
      <c r="D81" s="1"/>
      <c r="E81" s="1"/>
      <c r="F81" s="7"/>
      <c r="G81" s="15"/>
      <c r="H81" s="16"/>
      <c r="I81" s="7"/>
      <c r="J81" s="7"/>
      <c r="K81" s="17"/>
      <c r="L81" s="17"/>
      <c r="M81" s="17"/>
      <c r="N81" s="17"/>
      <c r="O81" s="17"/>
      <c r="P81" s="18"/>
      <c r="Q81" s="18"/>
      <c r="R81" s="18"/>
      <c r="S81" s="18"/>
      <c r="T81" s="1"/>
      <c r="U81" s="1"/>
      <c r="V81" s="1"/>
      <c r="W81" s="1"/>
      <c r="X81" s="1"/>
      <c r="Y81" s="1"/>
      <c r="Z81" s="1"/>
      <c r="AA81" s="18"/>
      <c r="AB81" s="18"/>
      <c r="AC81" s="18"/>
      <c r="AD81" s="18"/>
      <c r="AE81" s="18"/>
      <c r="AF81" s="18"/>
      <c r="AG81" s="18"/>
      <c r="AH81" s="18"/>
      <c r="AI81" s="18"/>
      <c r="AJ81" s="18"/>
    </row>
    <row r="82" spans="1:36" ht="49" customHeight="1" x14ac:dyDescent="0.15">
      <c r="A82" s="1"/>
      <c r="B82" s="1"/>
      <c r="C82" s="1"/>
      <c r="D82" s="1"/>
      <c r="E82" s="1"/>
      <c r="F82" s="7"/>
      <c r="G82" s="15"/>
      <c r="H82" s="16"/>
      <c r="I82" s="7"/>
      <c r="J82" s="7"/>
      <c r="K82" s="17"/>
      <c r="L82" s="17"/>
      <c r="M82" s="17"/>
      <c r="N82" s="17"/>
      <c r="O82" s="17"/>
      <c r="P82" s="18"/>
      <c r="Q82" s="18"/>
      <c r="R82" s="18"/>
      <c r="S82" s="18"/>
      <c r="T82" s="1"/>
      <c r="U82" s="1"/>
      <c r="V82" s="1"/>
      <c r="W82" s="1"/>
      <c r="X82" s="1"/>
      <c r="Y82" s="1"/>
      <c r="Z82" s="1"/>
      <c r="AA82" s="18"/>
      <c r="AB82" s="18"/>
      <c r="AC82" s="18"/>
      <c r="AD82" s="18"/>
      <c r="AE82" s="18"/>
      <c r="AF82" s="18"/>
      <c r="AG82" s="18"/>
      <c r="AH82" s="18"/>
      <c r="AI82" s="18"/>
      <c r="AJ82" s="18"/>
    </row>
    <row r="83" spans="1:36" ht="49" customHeight="1" x14ac:dyDescent="0.15">
      <c r="A83" s="1"/>
      <c r="B83" s="1"/>
      <c r="C83" s="1"/>
      <c r="D83" s="1"/>
      <c r="E83" s="1"/>
      <c r="F83" s="7"/>
      <c r="G83" s="15"/>
      <c r="H83" s="16"/>
      <c r="I83" s="7"/>
      <c r="J83" s="7"/>
      <c r="K83" s="17"/>
      <c r="L83" s="17"/>
      <c r="M83" s="17"/>
      <c r="N83" s="17"/>
      <c r="O83" s="17"/>
      <c r="P83" s="18"/>
      <c r="Q83" s="18"/>
      <c r="R83" s="18"/>
      <c r="S83" s="18"/>
      <c r="T83" s="1"/>
      <c r="U83" s="1"/>
      <c r="V83" s="1"/>
      <c r="W83" s="1"/>
      <c r="X83" s="1"/>
      <c r="Y83" s="1"/>
      <c r="Z83" s="1"/>
      <c r="AA83" s="18"/>
      <c r="AB83" s="18"/>
      <c r="AC83" s="18"/>
      <c r="AD83" s="18"/>
      <c r="AE83" s="18"/>
      <c r="AF83" s="18"/>
      <c r="AG83" s="18"/>
      <c r="AH83" s="18"/>
      <c r="AI83" s="18"/>
      <c r="AJ83" s="18"/>
    </row>
    <row r="84" spans="1:36" ht="49" customHeight="1" x14ac:dyDescent="0.15">
      <c r="A84" s="1"/>
      <c r="B84" s="1"/>
      <c r="C84" s="1"/>
      <c r="D84" s="1"/>
      <c r="E84" s="1"/>
      <c r="F84" s="7"/>
      <c r="G84" s="15"/>
      <c r="H84" s="16"/>
      <c r="I84" s="7"/>
      <c r="J84" s="7"/>
      <c r="K84" s="17"/>
      <c r="L84" s="17"/>
      <c r="M84" s="17"/>
      <c r="N84" s="17"/>
      <c r="O84" s="17"/>
      <c r="P84" s="18"/>
      <c r="Q84" s="18"/>
      <c r="R84" s="18"/>
      <c r="S84" s="18"/>
      <c r="T84" s="1"/>
      <c r="U84" s="1"/>
      <c r="V84" s="1"/>
      <c r="W84" s="1"/>
      <c r="X84" s="1"/>
      <c r="Y84" s="1"/>
      <c r="Z84" s="1"/>
      <c r="AA84" s="18"/>
      <c r="AB84" s="18"/>
      <c r="AC84" s="18"/>
      <c r="AD84" s="18"/>
      <c r="AE84" s="18"/>
      <c r="AF84" s="18"/>
      <c r="AG84" s="18"/>
      <c r="AH84" s="18"/>
      <c r="AI84" s="18"/>
      <c r="AJ84" s="18"/>
    </row>
    <row r="85" spans="1:36" ht="49" customHeight="1" x14ac:dyDescent="0.15">
      <c r="A85" s="1"/>
      <c r="B85" s="1"/>
      <c r="C85" s="1"/>
      <c r="D85" s="1"/>
      <c r="E85" s="1"/>
      <c r="F85" s="7"/>
      <c r="G85" s="15"/>
      <c r="H85" s="16"/>
      <c r="I85" s="7"/>
      <c r="J85" s="7"/>
      <c r="K85" s="17"/>
      <c r="L85" s="17"/>
      <c r="M85" s="17"/>
      <c r="N85" s="17"/>
      <c r="O85" s="17"/>
      <c r="P85" s="18"/>
      <c r="Q85" s="18"/>
      <c r="R85" s="18"/>
      <c r="S85" s="18"/>
      <c r="T85" s="1"/>
      <c r="U85" s="1"/>
      <c r="V85" s="1"/>
      <c r="W85" s="1"/>
      <c r="X85" s="1"/>
      <c r="Y85" s="1"/>
      <c r="Z85" s="1"/>
      <c r="AA85" s="18"/>
      <c r="AB85" s="18"/>
      <c r="AC85" s="18"/>
      <c r="AD85" s="18"/>
      <c r="AE85" s="18"/>
      <c r="AF85" s="18"/>
      <c r="AG85" s="18"/>
      <c r="AH85" s="18"/>
      <c r="AI85" s="18"/>
      <c r="AJ85" s="18"/>
    </row>
    <row r="86" spans="1:36" ht="49" customHeight="1" x14ac:dyDescent="0.15">
      <c r="A86" s="1"/>
      <c r="B86" s="1"/>
      <c r="C86" s="1"/>
      <c r="D86" s="1"/>
      <c r="E86" s="1"/>
      <c r="F86" s="7"/>
      <c r="G86" s="15"/>
      <c r="H86" s="16"/>
      <c r="I86" s="7"/>
      <c r="J86" s="7"/>
      <c r="K86" s="17"/>
      <c r="L86" s="17"/>
      <c r="M86" s="17"/>
      <c r="N86" s="17"/>
      <c r="O86" s="17"/>
      <c r="P86" s="18"/>
      <c r="Q86" s="18"/>
      <c r="R86" s="18"/>
      <c r="S86" s="18"/>
      <c r="T86" s="1"/>
      <c r="U86" s="1"/>
      <c r="V86" s="1"/>
      <c r="W86" s="1"/>
      <c r="X86" s="1"/>
      <c r="Y86" s="1"/>
      <c r="Z86" s="1"/>
      <c r="AA86" s="18"/>
      <c r="AB86" s="18"/>
      <c r="AC86" s="18"/>
      <c r="AD86" s="18"/>
      <c r="AE86" s="18"/>
      <c r="AF86" s="18"/>
      <c r="AG86" s="18"/>
      <c r="AH86" s="18"/>
      <c r="AI86" s="18"/>
      <c r="AJ86" s="18"/>
    </row>
    <row r="87" spans="1:36" ht="49" customHeight="1" x14ac:dyDescent="0.15">
      <c r="A87" s="1"/>
      <c r="B87" s="1"/>
      <c r="C87" s="1"/>
      <c r="D87" s="1"/>
      <c r="E87" s="1"/>
      <c r="F87" s="7"/>
      <c r="G87" s="15"/>
      <c r="H87" s="16"/>
      <c r="I87" s="7"/>
      <c r="J87" s="7"/>
      <c r="K87" s="17"/>
      <c r="L87" s="17"/>
      <c r="M87" s="17"/>
      <c r="N87" s="17"/>
      <c r="O87" s="17"/>
      <c r="P87" s="18"/>
      <c r="Q87" s="18"/>
      <c r="R87" s="18"/>
      <c r="S87" s="18"/>
      <c r="T87" s="1"/>
      <c r="U87" s="1"/>
      <c r="V87" s="1"/>
      <c r="W87" s="1"/>
      <c r="X87" s="1"/>
      <c r="Y87" s="1"/>
      <c r="Z87" s="1"/>
      <c r="AA87" s="18"/>
      <c r="AB87" s="18"/>
      <c r="AC87" s="18"/>
      <c r="AD87" s="18"/>
      <c r="AE87" s="18"/>
      <c r="AF87" s="18"/>
      <c r="AG87" s="18"/>
      <c r="AH87" s="18"/>
      <c r="AI87" s="18"/>
      <c r="AJ87" s="18"/>
    </row>
    <row r="88" spans="1:36" ht="49" customHeight="1" x14ac:dyDescent="0.15">
      <c r="A88" s="1"/>
      <c r="B88" s="1"/>
      <c r="C88" s="1"/>
      <c r="D88" s="1"/>
      <c r="E88" s="1"/>
      <c r="F88" s="7"/>
      <c r="G88" s="15"/>
      <c r="H88" s="16"/>
      <c r="I88" s="7"/>
      <c r="J88" s="7"/>
      <c r="K88" s="17"/>
      <c r="L88" s="17"/>
      <c r="M88" s="17"/>
      <c r="N88" s="17"/>
      <c r="O88" s="17"/>
      <c r="P88" s="18"/>
      <c r="Q88" s="18"/>
      <c r="R88" s="18"/>
      <c r="S88" s="18"/>
      <c r="T88" s="1"/>
      <c r="U88" s="1"/>
      <c r="V88" s="1"/>
      <c r="W88" s="1"/>
      <c r="X88" s="1"/>
      <c r="Y88" s="1"/>
      <c r="Z88" s="1"/>
      <c r="AA88" s="18"/>
      <c r="AB88" s="18"/>
      <c r="AC88" s="18"/>
      <c r="AD88" s="18"/>
      <c r="AE88" s="18"/>
      <c r="AF88" s="18"/>
      <c r="AG88" s="18"/>
      <c r="AH88" s="18"/>
      <c r="AI88" s="18"/>
      <c r="AJ88" s="18"/>
    </row>
    <row r="89" spans="1:36" ht="49" customHeight="1" x14ac:dyDescent="0.15">
      <c r="A89" s="1"/>
      <c r="B89" s="1"/>
      <c r="C89" s="1"/>
      <c r="D89" s="1"/>
      <c r="E89" s="1"/>
      <c r="F89" s="7"/>
      <c r="G89" s="15"/>
      <c r="H89" s="16"/>
      <c r="I89" s="7"/>
      <c r="J89" s="7"/>
      <c r="K89" s="17"/>
      <c r="L89" s="17"/>
      <c r="M89" s="17"/>
      <c r="N89" s="17"/>
      <c r="O89" s="17"/>
      <c r="P89" s="18"/>
      <c r="Q89" s="18"/>
      <c r="R89" s="18"/>
      <c r="S89" s="18"/>
      <c r="T89" s="1"/>
      <c r="U89" s="1"/>
      <c r="V89" s="1"/>
      <c r="W89" s="1"/>
      <c r="X89" s="1"/>
      <c r="Y89" s="1"/>
      <c r="Z89" s="1"/>
      <c r="AA89" s="18"/>
      <c r="AB89" s="18"/>
      <c r="AC89" s="18"/>
      <c r="AD89" s="18"/>
      <c r="AE89" s="18"/>
      <c r="AF89" s="18"/>
      <c r="AG89" s="18"/>
      <c r="AH89" s="18"/>
      <c r="AI89" s="18"/>
      <c r="AJ89" s="18"/>
    </row>
    <row r="90" spans="1:36" ht="49" customHeight="1" x14ac:dyDescent="0.15">
      <c r="A90" s="1"/>
      <c r="B90" s="1"/>
      <c r="C90" s="1"/>
      <c r="D90" s="1"/>
      <c r="E90" s="1"/>
      <c r="F90" s="7"/>
      <c r="G90" s="15"/>
      <c r="H90" s="16"/>
      <c r="I90" s="7"/>
      <c r="J90" s="7"/>
      <c r="K90" s="17"/>
      <c r="L90" s="17"/>
      <c r="M90" s="17"/>
      <c r="N90" s="17"/>
      <c r="O90" s="17"/>
      <c r="P90" s="18"/>
      <c r="Q90" s="18"/>
      <c r="R90" s="18"/>
      <c r="S90" s="18"/>
      <c r="T90" s="1"/>
      <c r="U90" s="1"/>
      <c r="V90" s="1"/>
      <c r="W90" s="1"/>
      <c r="X90" s="1"/>
      <c r="Y90" s="1"/>
      <c r="Z90" s="1"/>
      <c r="AA90" s="18"/>
      <c r="AB90" s="18"/>
      <c r="AC90" s="18"/>
      <c r="AD90" s="18"/>
      <c r="AE90" s="18"/>
      <c r="AF90" s="18"/>
      <c r="AG90" s="18"/>
      <c r="AH90" s="18"/>
      <c r="AI90" s="18"/>
      <c r="AJ90" s="18"/>
    </row>
    <row r="91" spans="1:36" ht="49" customHeight="1" x14ac:dyDescent="0.15">
      <c r="A91" s="1"/>
      <c r="B91" s="1"/>
      <c r="C91" s="1"/>
      <c r="D91" s="1"/>
      <c r="E91" s="1"/>
      <c r="F91" s="7"/>
      <c r="G91" s="15"/>
      <c r="H91" s="16"/>
      <c r="I91" s="7"/>
      <c r="J91" s="7"/>
      <c r="K91" s="17"/>
      <c r="L91" s="17"/>
      <c r="M91" s="17"/>
      <c r="N91" s="17"/>
      <c r="O91" s="17"/>
      <c r="P91" s="18"/>
      <c r="Q91" s="18"/>
      <c r="R91" s="18"/>
      <c r="S91" s="18"/>
      <c r="T91" s="1"/>
      <c r="U91" s="1"/>
      <c r="V91" s="1"/>
      <c r="W91" s="1"/>
      <c r="X91" s="1"/>
      <c r="Y91" s="1"/>
      <c r="Z91" s="1"/>
      <c r="AA91" s="18"/>
      <c r="AB91" s="18"/>
      <c r="AC91" s="18"/>
      <c r="AD91" s="18"/>
      <c r="AE91" s="18"/>
      <c r="AF91" s="18"/>
      <c r="AG91" s="18"/>
      <c r="AH91" s="18"/>
      <c r="AI91" s="18"/>
      <c r="AJ91" s="18"/>
    </row>
    <row r="92" spans="1:36" ht="49" customHeight="1" x14ac:dyDescent="0.15">
      <c r="A92" s="1"/>
      <c r="B92" s="1"/>
      <c r="C92" s="1"/>
      <c r="D92" s="1"/>
      <c r="E92" s="1"/>
      <c r="F92" s="7"/>
      <c r="G92" s="15"/>
      <c r="H92" s="16"/>
      <c r="I92" s="7"/>
      <c r="J92" s="7"/>
      <c r="K92" s="17"/>
      <c r="L92" s="17"/>
      <c r="M92" s="17"/>
      <c r="N92" s="17"/>
      <c r="O92" s="17"/>
      <c r="P92" s="18"/>
      <c r="Q92" s="18"/>
      <c r="R92" s="18"/>
      <c r="S92" s="18"/>
      <c r="T92" s="1"/>
      <c r="U92" s="1"/>
      <c r="V92" s="1"/>
      <c r="W92" s="1"/>
      <c r="X92" s="1"/>
      <c r="Y92" s="1"/>
      <c r="Z92" s="1"/>
      <c r="AA92" s="18"/>
      <c r="AB92" s="18"/>
      <c r="AC92" s="18"/>
      <c r="AD92" s="18"/>
      <c r="AE92" s="18"/>
      <c r="AF92" s="18"/>
      <c r="AG92" s="18"/>
      <c r="AH92" s="18"/>
      <c r="AI92" s="18"/>
      <c r="AJ92" s="18"/>
    </row>
    <row r="93" spans="1:36" ht="49" customHeight="1" x14ac:dyDescent="0.15">
      <c r="A93" s="1"/>
      <c r="B93" s="1"/>
      <c r="C93" s="1"/>
      <c r="D93" s="1"/>
      <c r="E93" s="1"/>
      <c r="F93" s="7"/>
      <c r="G93" s="15"/>
      <c r="H93" s="16"/>
      <c r="I93" s="7"/>
      <c r="J93" s="7"/>
      <c r="K93" s="17"/>
      <c r="L93" s="17"/>
      <c r="M93" s="17"/>
      <c r="N93" s="17"/>
      <c r="O93" s="17"/>
      <c r="P93" s="18"/>
      <c r="Q93" s="18"/>
      <c r="R93" s="18"/>
      <c r="S93" s="18"/>
      <c r="T93" s="1"/>
      <c r="U93" s="1"/>
      <c r="V93" s="1"/>
      <c r="W93" s="1"/>
      <c r="X93" s="1"/>
      <c r="Y93" s="1"/>
      <c r="Z93" s="1"/>
      <c r="AA93" s="18"/>
      <c r="AB93" s="18"/>
      <c r="AC93" s="18"/>
      <c r="AD93" s="18"/>
      <c r="AE93" s="18"/>
      <c r="AF93" s="18"/>
      <c r="AG93" s="18"/>
      <c r="AH93" s="18"/>
      <c r="AI93" s="18"/>
      <c r="AJ93" s="18"/>
    </row>
    <row r="94" spans="1:36" ht="49" customHeight="1" x14ac:dyDescent="0.15">
      <c r="A94" s="1"/>
      <c r="B94" s="1"/>
      <c r="C94" s="1"/>
      <c r="D94" s="1"/>
      <c r="E94" s="1"/>
      <c r="F94" s="7"/>
      <c r="G94" s="15"/>
      <c r="H94" s="16"/>
      <c r="I94" s="7"/>
      <c r="J94" s="7"/>
      <c r="K94" s="17"/>
      <c r="L94" s="17"/>
      <c r="M94" s="17"/>
      <c r="N94" s="17"/>
      <c r="O94" s="17"/>
      <c r="P94" s="18"/>
      <c r="Q94" s="18"/>
      <c r="R94" s="18"/>
      <c r="S94" s="18"/>
      <c r="T94" s="1"/>
      <c r="U94" s="1"/>
      <c r="V94" s="1"/>
      <c r="W94" s="1"/>
      <c r="X94" s="1"/>
      <c r="Y94" s="1"/>
      <c r="Z94" s="1"/>
      <c r="AA94" s="18"/>
      <c r="AB94" s="18"/>
      <c r="AC94" s="18"/>
      <c r="AD94" s="18"/>
      <c r="AE94" s="18"/>
      <c r="AF94" s="18"/>
      <c r="AG94" s="18"/>
      <c r="AH94" s="18"/>
      <c r="AI94" s="18"/>
      <c r="AJ94" s="18"/>
    </row>
    <row r="95" spans="1:36" ht="49" customHeight="1" x14ac:dyDescent="0.15">
      <c r="A95" s="1"/>
      <c r="B95" s="1"/>
      <c r="C95" s="1"/>
      <c r="D95" s="1"/>
      <c r="E95" s="1"/>
      <c r="F95" s="7"/>
      <c r="G95" s="15"/>
      <c r="H95" s="16"/>
      <c r="I95" s="7"/>
      <c r="J95" s="7"/>
      <c r="K95" s="17"/>
      <c r="L95" s="17"/>
      <c r="M95" s="17"/>
      <c r="N95" s="17"/>
      <c r="O95" s="17"/>
      <c r="P95" s="18"/>
      <c r="Q95" s="18"/>
      <c r="R95" s="18"/>
      <c r="S95" s="18"/>
      <c r="T95" s="1"/>
      <c r="U95" s="1"/>
      <c r="V95" s="1"/>
      <c r="W95" s="1"/>
      <c r="X95" s="1"/>
      <c r="Y95" s="1"/>
      <c r="Z95" s="1"/>
      <c r="AA95" s="18"/>
      <c r="AB95" s="18"/>
      <c r="AC95" s="18"/>
      <c r="AD95" s="18"/>
      <c r="AE95" s="18"/>
      <c r="AF95" s="18"/>
      <c r="AG95" s="18"/>
      <c r="AH95" s="18"/>
      <c r="AI95" s="18"/>
      <c r="AJ95" s="18"/>
    </row>
    <row r="96" spans="1:36" ht="49" customHeight="1" x14ac:dyDescent="0.15">
      <c r="A96" s="1"/>
      <c r="B96" s="1"/>
      <c r="C96" s="1"/>
      <c r="D96" s="1"/>
      <c r="E96" s="1"/>
      <c r="F96" s="7"/>
      <c r="G96" s="15"/>
      <c r="H96" s="16"/>
      <c r="I96" s="7"/>
      <c r="J96" s="7"/>
      <c r="K96" s="17"/>
      <c r="L96" s="17"/>
      <c r="M96" s="17"/>
      <c r="N96" s="17"/>
      <c r="O96" s="17"/>
      <c r="P96" s="18"/>
      <c r="Q96" s="18"/>
      <c r="R96" s="18"/>
      <c r="S96" s="18"/>
      <c r="T96" s="1"/>
      <c r="U96" s="1"/>
      <c r="V96" s="1"/>
      <c r="W96" s="1"/>
      <c r="X96" s="1"/>
      <c r="Y96" s="1"/>
      <c r="Z96" s="1"/>
      <c r="AA96" s="18"/>
      <c r="AB96" s="18"/>
      <c r="AC96" s="18"/>
      <c r="AD96" s="18"/>
      <c r="AE96" s="18"/>
      <c r="AF96" s="18"/>
      <c r="AG96" s="18"/>
      <c r="AH96" s="18"/>
      <c r="AI96" s="18"/>
      <c r="AJ96" s="18"/>
    </row>
    <row r="97" spans="1:36" ht="49" customHeight="1" x14ac:dyDescent="0.15">
      <c r="A97" s="1"/>
      <c r="B97" s="1"/>
      <c r="C97" s="1"/>
      <c r="D97" s="1"/>
      <c r="E97" s="1"/>
      <c r="F97" s="7"/>
      <c r="G97" s="15"/>
      <c r="H97" s="16"/>
      <c r="I97" s="7"/>
      <c r="J97" s="7"/>
      <c r="K97" s="17"/>
      <c r="L97" s="17"/>
      <c r="M97" s="17"/>
      <c r="N97" s="17"/>
      <c r="O97" s="17"/>
      <c r="P97" s="18"/>
      <c r="Q97" s="18"/>
      <c r="R97" s="18"/>
      <c r="S97" s="18"/>
      <c r="T97" s="1"/>
      <c r="U97" s="1"/>
      <c r="V97" s="1"/>
      <c r="W97" s="1"/>
      <c r="X97" s="1"/>
      <c r="Y97" s="1"/>
      <c r="Z97" s="1"/>
      <c r="AA97" s="18"/>
      <c r="AB97" s="18"/>
      <c r="AC97" s="18"/>
      <c r="AD97" s="18"/>
      <c r="AE97" s="18"/>
      <c r="AF97" s="18"/>
      <c r="AG97" s="18"/>
      <c r="AH97" s="18"/>
      <c r="AI97" s="18"/>
      <c r="AJ97" s="18"/>
    </row>
    <row r="98" spans="1:36" ht="49" customHeight="1" x14ac:dyDescent="0.15">
      <c r="A98" s="1"/>
      <c r="B98" s="1"/>
      <c r="C98" s="1"/>
      <c r="D98" s="1"/>
      <c r="E98" s="1"/>
      <c r="F98" s="7"/>
      <c r="G98" s="15"/>
      <c r="H98" s="16"/>
      <c r="I98" s="7"/>
      <c r="J98" s="7"/>
      <c r="K98" s="17"/>
      <c r="L98" s="17"/>
      <c r="M98" s="17"/>
      <c r="N98" s="17"/>
      <c r="O98" s="17"/>
      <c r="P98" s="18"/>
      <c r="Q98" s="18"/>
      <c r="R98" s="18"/>
      <c r="S98" s="18"/>
      <c r="T98" s="1"/>
      <c r="U98" s="1"/>
      <c r="V98" s="1"/>
      <c r="W98" s="1"/>
      <c r="X98" s="1"/>
      <c r="Y98" s="1"/>
      <c r="Z98" s="1"/>
      <c r="AA98" s="18"/>
      <c r="AB98" s="18"/>
      <c r="AC98" s="18"/>
      <c r="AD98" s="18"/>
      <c r="AE98" s="18"/>
      <c r="AF98" s="18"/>
      <c r="AG98" s="18"/>
      <c r="AH98" s="18"/>
      <c r="AI98" s="18"/>
      <c r="AJ98" s="18"/>
    </row>
    <row r="99" spans="1:36" ht="49" customHeight="1" x14ac:dyDescent="0.15">
      <c r="A99" s="1"/>
      <c r="B99" s="1"/>
      <c r="C99" s="1"/>
      <c r="D99" s="1"/>
      <c r="E99" s="1"/>
      <c r="F99" s="7"/>
      <c r="G99" s="15"/>
      <c r="H99" s="16"/>
      <c r="I99" s="7"/>
      <c r="J99" s="7"/>
      <c r="K99" s="17"/>
      <c r="L99" s="17"/>
      <c r="M99" s="17"/>
      <c r="N99" s="17"/>
      <c r="O99" s="17"/>
      <c r="P99" s="18"/>
      <c r="Q99" s="18"/>
      <c r="R99" s="18"/>
      <c r="S99" s="18"/>
      <c r="T99" s="1"/>
      <c r="U99" s="1"/>
      <c r="V99" s="1"/>
      <c r="W99" s="1"/>
      <c r="X99" s="1"/>
      <c r="Y99" s="1"/>
      <c r="Z99" s="1"/>
      <c r="AA99" s="18"/>
      <c r="AB99" s="18"/>
      <c r="AC99" s="18"/>
      <c r="AD99" s="18"/>
      <c r="AE99" s="18"/>
      <c r="AF99" s="18"/>
      <c r="AG99" s="18"/>
      <c r="AH99" s="18"/>
      <c r="AI99" s="18"/>
      <c r="AJ99" s="18"/>
    </row>
    <row r="100" spans="1:36" ht="49" customHeight="1" x14ac:dyDescent="0.15">
      <c r="A100" s="1"/>
      <c r="B100" s="1"/>
      <c r="C100" s="1"/>
      <c r="D100" s="1"/>
      <c r="E100" s="1"/>
      <c r="F100" s="7"/>
      <c r="G100" s="15"/>
      <c r="H100" s="16"/>
      <c r="I100" s="7"/>
      <c r="J100" s="7"/>
      <c r="K100" s="17"/>
      <c r="L100" s="17"/>
      <c r="M100" s="17"/>
      <c r="N100" s="17"/>
      <c r="O100" s="17"/>
      <c r="P100" s="18"/>
      <c r="Q100" s="18"/>
      <c r="R100" s="18"/>
      <c r="S100" s="18"/>
      <c r="T100" s="1"/>
      <c r="U100" s="1"/>
      <c r="V100" s="1"/>
      <c r="W100" s="1"/>
      <c r="X100" s="1"/>
      <c r="Y100" s="1"/>
      <c r="Z100" s="1"/>
      <c r="AA100" s="18"/>
      <c r="AB100" s="18"/>
      <c r="AC100" s="18"/>
      <c r="AD100" s="18"/>
      <c r="AE100" s="18"/>
      <c r="AF100" s="18"/>
      <c r="AG100" s="18"/>
      <c r="AH100" s="18"/>
      <c r="AI100" s="18"/>
      <c r="AJ100" s="18"/>
    </row>
    <row r="101" spans="1:36" ht="49" customHeight="1" x14ac:dyDescent="0.15">
      <c r="A101" s="1"/>
      <c r="B101" s="1"/>
      <c r="C101" s="1"/>
      <c r="D101" s="1"/>
      <c r="E101" s="1"/>
      <c r="F101" s="7"/>
      <c r="G101" s="15"/>
      <c r="H101" s="16"/>
      <c r="I101" s="7"/>
      <c r="J101" s="7"/>
      <c r="K101" s="17"/>
      <c r="L101" s="17"/>
      <c r="M101" s="17"/>
      <c r="N101" s="17"/>
      <c r="O101" s="17"/>
      <c r="P101" s="18"/>
      <c r="Q101" s="18"/>
      <c r="R101" s="18"/>
      <c r="S101" s="18"/>
      <c r="T101" s="1"/>
      <c r="U101" s="1"/>
      <c r="V101" s="1"/>
      <c r="W101" s="1"/>
      <c r="X101" s="1"/>
      <c r="Y101" s="1"/>
      <c r="Z101" s="1"/>
      <c r="AA101" s="18"/>
      <c r="AB101" s="18"/>
      <c r="AC101" s="18"/>
      <c r="AD101" s="18"/>
      <c r="AE101" s="18"/>
      <c r="AF101" s="18"/>
      <c r="AG101" s="18"/>
      <c r="AH101" s="18"/>
      <c r="AI101" s="18"/>
      <c r="AJ101" s="18"/>
    </row>
    <row r="102" spans="1:36" ht="49" customHeight="1" x14ac:dyDescent="0.15">
      <c r="A102" s="1"/>
      <c r="B102" s="1"/>
      <c r="C102" s="1"/>
      <c r="D102" s="1"/>
      <c r="E102" s="1"/>
      <c r="F102" s="7"/>
      <c r="G102" s="15"/>
      <c r="H102" s="16"/>
      <c r="I102" s="7"/>
      <c r="J102" s="7"/>
      <c r="K102" s="17"/>
      <c r="L102" s="17"/>
      <c r="M102" s="17"/>
      <c r="N102" s="17"/>
      <c r="O102" s="17"/>
      <c r="P102" s="18"/>
      <c r="Q102" s="18"/>
      <c r="R102" s="18"/>
      <c r="S102" s="18"/>
      <c r="T102" s="1"/>
      <c r="U102" s="1"/>
      <c r="V102" s="1"/>
      <c r="W102" s="1"/>
      <c r="X102" s="1"/>
      <c r="Y102" s="1"/>
      <c r="Z102" s="1"/>
      <c r="AA102" s="18"/>
      <c r="AB102" s="18"/>
      <c r="AC102" s="18"/>
      <c r="AD102" s="18"/>
      <c r="AE102" s="18"/>
      <c r="AF102" s="18"/>
      <c r="AG102" s="18"/>
      <c r="AH102" s="18"/>
      <c r="AI102" s="18"/>
      <c r="AJ102" s="18"/>
    </row>
    <row r="103" spans="1:36" ht="49" customHeight="1" x14ac:dyDescent="0.15">
      <c r="A103" s="1"/>
      <c r="B103" s="1"/>
      <c r="C103" s="1"/>
      <c r="D103" s="1"/>
      <c r="E103" s="1"/>
      <c r="F103" s="7"/>
      <c r="G103" s="15"/>
      <c r="H103" s="16"/>
      <c r="I103" s="7"/>
      <c r="J103" s="7"/>
      <c r="K103" s="17"/>
      <c r="L103" s="17"/>
      <c r="M103" s="17"/>
      <c r="N103" s="17"/>
      <c r="O103" s="17"/>
      <c r="P103" s="18"/>
      <c r="Q103" s="18"/>
      <c r="R103" s="18"/>
      <c r="S103" s="18"/>
      <c r="T103" s="1"/>
      <c r="U103" s="1"/>
      <c r="V103" s="1"/>
      <c r="W103" s="1"/>
      <c r="X103" s="1"/>
      <c r="Y103" s="1"/>
      <c r="Z103" s="1"/>
      <c r="AA103" s="18"/>
      <c r="AB103" s="18"/>
      <c r="AC103" s="18"/>
      <c r="AD103" s="18"/>
      <c r="AE103" s="18"/>
      <c r="AF103" s="18"/>
      <c r="AG103" s="18"/>
      <c r="AH103" s="18"/>
      <c r="AI103" s="18"/>
      <c r="AJ103" s="18"/>
    </row>
    <row r="104" spans="1:36" ht="49" customHeight="1" x14ac:dyDescent="0.15">
      <c r="A104" s="1"/>
      <c r="B104" s="1"/>
      <c r="C104" s="1"/>
      <c r="D104" s="1"/>
      <c r="E104" s="1"/>
      <c r="F104" s="7"/>
      <c r="G104" s="15"/>
      <c r="H104" s="16"/>
      <c r="I104" s="7"/>
      <c r="J104" s="7"/>
      <c r="K104" s="17"/>
      <c r="L104" s="17"/>
      <c r="M104" s="17"/>
      <c r="N104" s="17"/>
      <c r="O104" s="17"/>
      <c r="P104" s="18"/>
      <c r="Q104" s="18"/>
      <c r="R104" s="18"/>
      <c r="S104" s="18"/>
      <c r="T104" s="1"/>
      <c r="U104" s="1"/>
      <c r="V104" s="1"/>
      <c r="W104" s="1"/>
      <c r="X104" s="1"/>
      <c r="Y104" s="1"/>
      <c r="Z104" s="1"/>
      <c r="AA104" s="18"/>
      <c r="AB104" s="18"/>
      <c r="AC104" s="18"/>
      <c r="AD104" s="18"/>
      <c r="AE104" s="18"/>
      <c r="AF104" s="18"/>
      <c r="AG104" s="18"/>
      <c r="AH104" s="18"/>
      <c r="AI104" s="18"/>
      <c r="AJ104" s="18"/>
    </row>
    <row r="105" spans="1:36" ht="49" customHeight="1" x14ac:dyDescent="0.15">
      <c r="A105" s="1"/>
      <c r="B105" s="1"/>
      <c r="C105" s="1"/>
      <c r="D105" s="1"/>
      <c r="E105" s="1"/>
      <c r="F105" s="7"/>
      <c r="G105" s="15"/>
      <c r="H105" s="16"/>
      <c r="I105" s="7"/>
      <c r="J105" s="7"/>
      <c r="K105" s="17"/>
      <c r="L105" s="17"/>
      <c r="M105" s="17"/>
      <c r="N105" s="17"/>
      <c r="O105" s="17"/>
      <c r="P105" s="18"/>
      <c r="Q105" s="18"/>
      <c r="R105" s="18"/>
      <c r="S105" s="18"/>
      <c r="T105" s="1"/>
      <c r="U105" s="1"/>
      <c r="V105" s="1"/>
      <c r="W105" s="1"/>
      <c r="X105" s="1"/>
      <c r="Y105" s="1"/>
      <c r="Z105" s="1"/>
      <c r="AA105" s="18"/>
      <c r="AB105" s="18"/>
      <c r="AC105" s="18"/>
      <c r="AD105" s="18"/>
      <c r="AE105" s="18"/>
      <c r="AF105" s="18"/>
      <c r="AG105" s="18"/>
      <c r="AH105" s="18"/>
      <c r="AI105" s="18"/>
      <c r="AJ105" s="18"/>
    </row>
    <row r="106" spans="1:36" ht="49" customHeight="1" x14ac:dyDescent="0.15">
      <c r="A106" s="1"/>
      <c r="B106" s="1"/>
      <c r="C106" s="1"/>
      <c r="D106" s="1"/>
      <c r="E106" s="1"/>
      <c r="F106" s="7"/>
      <c r="G106" s="15"/>
      <c r="H106" s="16"/>
      <c r="I106" s="7"/>
      <c r="J106" s="7"/>
      <c r="K106" s="17"/>
      <c r="L106" s="17"/>
      <c r="M106" s="17"/>
      <c r="N106" s="17"/>
      <c r="O106" s="17"/>
      <c r="P106" s="18"/>
      <c r="Q106" s="18"/>
      <c r="R106" s="18"/>
      <c r="S106" s="18"/>
      <c r="T106" s="1"/>
      <c r="U106" s="1"/>
      <c r="V106" s="1"/>
      <c r="W106" s="1"/>
      <c r="X106" s="1"/>
      <c r="Y106" s="1"/>
      <c r="Z106" s="1"/>
      <c r="AA106" s="18"/>
      <c r="AB106" s="18"/>
      <c r="AC106" s="18"/>
      <c r="AD106" s="18"/>
      <c r="AE106" s="18"/>
      <c r="AF106" s="18"/>
      <c r="AG106" s="18"/>
      <c r="AH106" s="18"/>
      <c r="AI106" s="18"/>
      <c r="AJ106" s="18"/>
    </row>
    <row r="107" spans="1:36" ht="49" customHeight="1" x14ac:dyDescent="0.15">
      <c r="A107" s="1"/>
      <c r="B107" s="1"/>
      <c r="C107" s="1"/>
      <c r="D107" s="1"/>
      <c r="E107" s="1"/>
      <c r="F107" s="7"/>
      <c r="G107" s="15"/>
      <c r="H107" s="16"/>
      <c r="I107" s="7"/>
      <c r="J107" s="7"/>
      <c r="K107" s="17"/>
      <c r="L107" s="17"/>
      <c r="M107" s="17"/>
      <c r="N107" s="17"/>
      <c r="O107" s="17"/>
      <c r="P107" s="18"/>
      <c r="Q107" s="18"/>
      <c r="R107" s="18"/>
      <c r="S107" s="18"/>
      <c r="T107" s="1"/>
      <c r="U107" s="1"/>
      <c r="V107" s="1"/>
      <c r="W107" s="1"/>
      <c r="X107" s="1"/>
      <c r="Y107" s="1"/>
      <c r="Z107" s="1"/>
      <c r="AA107" s="18"/>
      <c r="AB107" s="18"/>
      <c r="AC107" s="18"/>
      <c r="AD107" s="18"/>
      <c r="AE107" s="18"/>
      <c r="AF107" s="18"/>
      <c r="AG107" s="18"/>
      <c r="AH107" s="18"/>
      <c r="AI107" s="18"/>
      <c r="AJ107" s="18"/>
    </row>
    <row r="108" spans="1:36" ht="49" customHeight="1" x14ac:dyDescent="0.15">
      <c r="A108" s="1"/>
      <c r="B108" s="1"/>
      <c r="C108" s="1"/>
      <c r="D108" s="1"/>
      <c r="E108" s="1"/>
      <c r="F108" s="7"/>
      <c r="G108" s="15"/>
      <c r="H108" s="16"/>
      <c r="I108" s="7"/>
      <c r="J108" s="7"/>
      <c r="K108" s="17"/>
      <c r="L108" s="17"/>
      <c r="M108" s="17"/>
      <c r="N108" s="17"/>
      <c r="O108" s="17"/>
      <c r="P108" s="18"/>
      <c r="Q108" s="18"/>
      <c r="R108" s="18"/>
      <c r="S108" s="18"/>
      <c r="T108" s="1"/>
      <c r="U108" s="1"/>
      <c r="V108" s="1"/>
      <c r="W108" s="1"/>
      <c r="X108" s="1"/>
      <c r="Y108" s="1"/>
      <c r="Z108" s="1"/>
      <c r="AA108" s="18"/>
      <c r="AB108" s="18"/>
      <c r="AC108" s="18"/>
      <c r="AD108" s="18"/>
      <c r="AE108" s="18"/>
      <c r="AF108" s="18"/>
      <c r="AG108" s="18"/>
      <c r="AH108" s="18"/>
      <c r="AI108" s="18"/>
      <c r="AJ108" s="18"/>
    </row>
    <row r="109" spans="1:36" ht="49" customHeight="1" x14ac:dyDescent="0.15">
      <c r="A109" s="1"/>
      <c r="B109" s="1"/>
      <c r="C109" s="1"/>
      <c r="D109" s="1"/>
      <c r="E109" s="1"/>
      <c r="F109" s="7"/>
      <c r="G109" s="15"/>
      <c r="H109" s="16"/>
      <c r="I109" s="7"/>
      <c r="J109" s="7"/>
      <c r="K109" s="17"/>
      <c r="L109" s="17"/>
      <c r="M109" s="17"/>
      <c r="N109" s="17"/>
      <c r="O109" s="17"/>
      <c r="P109" s="18"/>
      <c r="Q109" s="18"/>
      <c r="R109" s="18"/>
      <c r="S109" s="18"/>
      <c r="T109" s="1"/>
      <c r="U109" s="1"/>
      <c r="V109" s="1"/>
      <c r="W109" s="1"/>
      <c r="X109" s="1"/>
      <c r="Y109" s="1"/>
      <c r="Z109" s="1"/>
      <c r="AA109" s="18"/>
      <c r="AB109" s="18"/>
      <c r="AC109" s="18"/>
      <c r="AD109" s="18"/>
      <c r="AE109" s="18"/>
      <c r="AF109" s="18"/>
      <c r="AG109" s="18"/>
      <c r="AH109" s="18"/>
      <c r="AI109" s="18"/>
      <c r="AJ109" s="18"/>
    </row>
    <row r="110" spans="1:36" ht="49" customHeight="1" x14ac:dyDescent="0.15">
      <c r="A110" s="1"/>
      <c r="B110" s="1"/>
      <c r="C110" s="1"/>
      <c r="D110" s="1"/>
      <c r="E110" s="1"/>
      <c r="F110" s="7"/>
      <c r="G110" s="15"/>
      <c r="H110" s="16"/>
      <c r="I110" s="7"/>
      <c r="J110" s="7"/>
      <c r="K110" s="17"/>
      <c r="L110" s="17"/>
      <c r="M110" s="17"/>
      <c r="N110" s="17"/>
      <c r="O110" s="17"/>
      <c r="P110" s="18"/>
      <c r="Q110" s="18"/>
      <c r="R110" s="18"/>
      <c r="S110" s="18"/>
      <c r="T110" s="1"/>
      <c r="U110" s="1"/>
      <c r="V110" s="1"/>
      <c r="W110" s="1"/>
      <c r="X110" s="1"/>
      <c r="Y110" s="1"/>
      <c r="Z110" s="1"/>
      <c r="AA110" s="18"/>
      <c r="AB110" s="18"/>
      <c r="AC110" s="18"/>
      <c r="AD110" s="18"/>
      <c r="AE110" s="18"/>
      <c r="AF110" s="18"/>
      <c r="AG110" s="18"/>
      <c r="AH110" s="18"/>
      <c r="AI110" s="18"/>
      <c r="AJ110" s="18"/>
    </row>
    <row r="111" spans="1:36" ht="49" customHeight="1" x14ac:dyDescent="0.15">
      <c r="A111" s="1"/>
      <c r="B111" s="1"/>
      <c r="C111" s="1"/>
      <c r="D111" s="1"/>
      <c r="E111" s="1"/>
      <c r="F111" s="7"/>
      <c r="G111" s="15"/>
      <c r="H111" s="16"/>
      <c r="I111" s="7"/>
      <c r="J111" s="7"/>
      <c r="K111" s="17"/>
      <c r="L111" s="17"/>
      <c r="M111" s="17"/>
      <c r="N111" s="17"/>
      <c r="O111" s="17"/>
      <c r="P111" s="18"/>
      <c r="Q111" s="18"/>
      <c r="R111" s="18"/>
      <c r="S111" s="18"/>
      <c r="T111" s="1"/>
      <c r="U111" s="1"/>
      <c r="V111" s="1"/>
      <c r="W111" s="1"/>
      <c r="X111" s="1"/>
      <c r="Y111" s="1"/>
      <c r="Z111" s="1"/>
      <c r="AA111" s="18"/>
      <c r="AB111" s="18"/>
      <c r="AC111" s="18"/>
      <c r="AD111" s="18"/>
      <c r="AE111" s="18"/>
      <c r="AF111" s="18"/>
      <c r="AG111" s="18"/>
      <c r="AH111" s="18"/>
      <c r="AI111" s="18"/>
      <c r="AJ111" s="18"/>
    </row>
    <row r="112" spans="1:36" ht="49" customHeight="1" x14ac:dyDescent="0.15">
      <c r="A112" s="1"/>
      <c r="B112" s="1"/>
      <c r="C112" s="1"/>
      <c r="D112" s="1"/>
      <c r="E112" s="1"/>
      <c r="F112" s="7"/>
      <c r="G112" s="15"/>
      <c r="H112" s="16"/>
      <c r="I112" s="7"/>
      <c r="J112" s="7"/>
      <c r="K112" s="17"/>
      <c r="L112" s="17"/>
      <c r="M112" s="17"/>
      <c r="N112" s="17"/>
      <c r="O112" s="17"/>
      <c r="P112" s="18"/>
      <c r="Q112" s="18"/>
      <c r="R112" s="18"/>
      <c r="S112" s="18"/>
      <c r="T112" s="1"/>
      <c r="U112" s="1"/>
      <c r="V112" s="1"/>
      <c r="W112" s="1"/>
      <c r="X112" s="1"/>
      <c r="Y112" s="1"/>
      <c r="Z112" s="1"/>
      <c r="AA112" s="18"/>
      <c r="AB112" s="18"/>
      <c r="AC112" s="18"/>
      <c r="AD112" s="18"/>
      <c r="AE112" s="18"/>
      <c r="AF112" s="18"/>
      <c r="AG112" s="18"/>
      <c r="AH112" s="18"/>
      <c r="AI112" s="18"/>
      <c r="AJ112" s="18"/>
    </row>
    <row r="113" spans="1:36" ht="49" customHeight="1" x14ac:dyDescent="0.15">
      <c r="A113" s="1"/>
      <c r="B113" s="1"/>
      <c r="C113" s="1"/>
      <c r="D113" s="1"/>
      <c r="E113" s="1"/>
      <c r="F113" s="7"/>
      <c r="G113" s="15"/>
      <c r="H113" s="16"/>
      <c r="I113" s="7"/>
      <c r="J113" s="7"/>
      <c r="K113" s="17"/>
      <c r="L113" s="17"/>
      <c r="M113" s="17"/>
      <c r="N113" s="17"/>
      <c r="O113" s="17"/>
      <c r="P113" s="18"/>
      <c r="Q113" s="18"/>
      <c r="R113" s="18"/>
      <c r="S113" s="18"/>
      <c r="T113" s="1"/>
      <c r="U113" s="1"/>
      <c r="V113" s="1"/>
      <c r="W113" s="1"/>
      <c r="X113" s="1"/>
      <c r="Y113" s="1"/>
      <c r="Z113" s="1"/>
      <c r="AA113" s="18"/>
      <c r="AB113" s="18"/>
      <c r="AC113" s="18"/>
      <c r="AD113" s="18"/>
      <c r="AE113" s="18"/>
      <c r="AF113" s="18"/>
      <c r="AG113" s="18"/>
      <c r="AH113" s="18"/>
      <c r="AI113" s="18"/>
      <c r="AJ113" s="18"/>
    </row>
    <row r="114" spans="1:36" ht="49" customHeight="1" x14ac:dyDescent="0.15">
      <c r="A114" s="1"/>
      <c r="B114" s="1"/>
      <c r="C114" s="1"/>
      <c r="D114" s="1"/>
      <c r="E114" s="1"/>
      <c r="F114" s="7"/>
      <c r="G114" s="15"/>
      <c r="H114" s="16"/>
      <c r="I114" s="7"/>
      <c r="J114" s="7"/>
      <c r="K114" s="17"/>
      <c r="L114" s="17"/>
      <c r="M114" s="17"/>
      <c r="N114" s="17"/>
      <c r="O114" s="17"/>
      <c r="P114" s="18"/>
      <c r="Q114" s="18"/>
      <c r="R114" s="18"/>
      <c r="S114" s="18"/>
      <c r="T114" s="1"/>
      <c r="U114" s="1"/>
      <c r="V114" s="1"/>
      <c r="W114" s="1"/>
      <c r="X114" s="1"/>
      <c r="Y114" s="1"/>
      <c r="Z114" s="1"/>
      <c r="AA114" s="18"/>
      <c r="AB114" s="18"/>
      <c r="AC114" s="18"/>
      <c r="AD114" s="18"/>
      <c r="AE114" s="18"/>
      <c r="AF114" s="18"/>
      <c r="AG114" s="18"/>
      <c r="AH114" s="18"/>
      <c r="AI114" s="18"/>
      <c r="AJ114" s="18"/>
    </row>
    <row r="115" spans="1:36" ht="49" customHeight="1" x14ac:dyDescent="0.15">
      <c r="A115" s="1"/>
      <c r="B115" s="1"/>
      <c r="C115" s="1"/>
      <c r="D115" s="1"/>
      <c r="E115" s="1"/>
      <c r="F115" s="7"/>
      <c r="G115" s="15"/>
      <c r="H115" s="16"/>
      <c r="I115" s="7"/>
      <c r="J115" s="7"/>
      <c r="K115" s="17"/>
      <c r="L115" s="17"/>
      <c r="M115" s="17"/>
      <c r="N115" s="17"/>
      <c r="O115" s="17"/>
      <c r="P115" s="18"/>
      <c r="Q115" s="18"/>
      <c r="R115" s="18"/>
      <c r="S115" s="18"/>
      <c r="T115" s="1"/>
      <c r="U115" s="1"/>
      <c r="V115" s="1"/>
      <c r="W115" s="1"/>
      <c r="X115" s="1"/>
      <c r="Y115" s="1"/>
      <c r="Z115" s="1"/>
      <c r="AA115" s="18"/>
      <c r="AB115" s="18"/>
      <c r="AC115" s="18"/>
      <c r="AD115" s="18"/>
      <c r="AE115" s="18"/>
      <c r="AF115" s="18"/>
      <c r="AG115" s="18"/>
      <c r="AH115" s="18"/>
      <c r="AI115" s="18"/>
      <c r="AJ115" s="18"/>
    </row>
    <row r="116" spans="1:36" ht="49" customHeight="1" x14ac:dyDescent="0.15">
      <c r="A116" s="1"/>
      <c r="B116" s="1"/>
      <c r="C116" s="1"/>
      <c r="D116" s="1"/>
      <c r="E116" s="1"/>
      <c r="F116" s="7"/>
      <c r="G116" s="15"/>
      <c r="H116" s="16"/>
      <c r="I116" s="7"/>
      <c r="J116" s="7"/>
      <c r="K116" s="17"/>
      <c r="L116" s="17"/>
      <c r="M116" s="17"/>
      <c r="N116" s="17"/>
      <c r="O116" s="17"/>
      <c r="P116" s="18"/>
      <c r="Q116" s="18"/>
      <c r="R116" s="18"/>
      <c r="S116" s="18"/>
      <c r="T116" s="1"/>
      <c r="U116" s="1"/>
      <c r="V116" s="1"/>
      <c r="W116" s="1"/>
      <c r="X116" s="1"/>
      <c r="Y116" s="1"/>
      <c r="Z116" s="1"/>
      <c r="AA116" s="18"/>
      <c r="AB116" s="18"/>
      <c r="AC116" s="18"/>
      <c r="AD116" s="18"/>
      <c r="AE116" s="18"/>
      <c r="AF116" s="18"/>
      <c r="AG116" s="18"/>
      <c r="AH116" s="18"/>
      <c r="AI116" s="18"/>
      <c r="AJ116" s="18"/>
    </row>
    <row r="117" spans="1:36" ht="49" customHeight="1" x14ac:dyDescent="0.15">
      <c r="A117" s="1"/>
      <c r="B117" s="1"/>
      <c r="C117" s="1"/>
      <c r="D117" s="1"/>
      <c r="E117" s="1"/>
      <c r="F117" s="7"/>
      <c r="G117" s="15"/>
      <c r="H117" s="16"/>
      <c r="I117" s="7"/>
      <c r="J117" s="7"/>
      <c r="K117" s="17"/>
      <c r="L117" s="17"/>
      <c r="M117" s="17"/>
      <c r="N117" s="17"/>
      <c r="O117" s="17"/>
      <c r="P117" s="18"/>
      <c r="Q117" s="18"/>
      <c r="R117" s="18"/>
      <c r="S117" s="18"/>
      <c r="T117" s="1"/>
      <c r="U117" s="1"/>
      <c r="V117" s="1"/>
      <c r="W117" s="1"/>
      <c r="X117" s="1"/>
      <c r="Y117" s="1"/>
      <c r="Z117" s="1"/>
      <c r="AA117" s="18"/>
      <c r="AB117" s="18"/>
      <c r="AC117" s="18"/>
      <c r="AD117" s="18"/>
      <c r="AE117" s="18"/>
      <c r="AF117" s="18"/>
      <c r="AG117" s="18"/>
      <c r="AH117" s="18"/>
      <c r="AI117" s="18"/>
      <c r="AJ117" s="18"/>
    </row>
    <row r="118" spans="1:36" ht="49" customHeight="1" x14ac:dyDescent="0.15">
      <c r="A118" s="1"/>
      <c r="B118" s="1"/>
      <c r="C118" s="1"/>
      <c r="D118" s="1"/>
      <c r="E118" s="1"/>
      <c r="F118" s="7"/>
      <c r="G118" s="15"/>
      <c r="H118" s="16"/>
      <c r="I118" s="7"/>
      <c r="J118" s="7"/>
      <c r="K118" s="17"/>
      <c r="L118" s="17"/>
      <c r="M118" s="17"/>
      <c r="N118" s="17"/>
      <c r="O118" s="17"/>
      <c r="P118" s="18"/>
      <c r="Q118" s="18"/>
      <c r="R118" s="18"/>
      <c r="S118" s="18"/>
      <c r="T118" s="1"/>
      <c r="U118" s="1"/>
      <c r="V118" s="1"/>
      <c r="W118" s="1"/>
      <c r="X118" s="1"/>
      <c r="Y118" s="1"/>
      <c r="Z118" s="1"/>
      <c r="AA118" s="18"/>
      <c r="AB118" s="18"/>
      <c r="AC118" s="18"/>
      <c r="AD118" s="18"/>
      <c r="AE118" s="18"/>
      <c r="AF118" s="18"/>
      <c r="AG118" s="18"/>
      <c r="AH118" s="18"/>
      <c r="AI118" s="18"/>
      <c r="AJ118" s="18"/>
    </row>
    <row r="119" spans="1:36" ht="49" customHeight="1" x14ac:dyDescent="0.15">
      <c r="A119" s="1"/>
      <c r="B119" s="1"/>
      <c r="C119" s="1"/>
      <c r="D119" s="1"/>
      <c r="E119" s="1"/>
      <c r="F119" s="7"/>
      <c r="G119" s="15"/>
      <c r="H119" s="16"/>
      <c r="I119" s="7"/>
      <c r="J119" s="7"/>
      <c r="K119" s="17"/>
      <c r="L119" s="17"/>
      <c r="M119" s="17"/>
      <c r="N119" s="17"/>
      <c r="O119" s="17"/>
      <c r="P119" s="18"/>
      <c r="Q119" s="18"/>
      <c r="R119" s="18"/>
      <c r="S119" s="18"/>
      <c r="T119" s="1"/>
      <c r="U119" s="1"/>
      <c r="V119" s="1"/>
      <c r="W119" s="1"/>
      <c r="X119" s="1"/>
      <c r="Y119" s="1"/>
      <c r="Z119" s="1"/>
      <c r="AA119" s="18"/>
      <c r="AB119" s="18"/>
      <c r="AC119" s="18"/>
      <c r="AD119" s="18"/>
      <c r="AE119" s="18"/>
      <c r="AF119" s="18"/>
      <c r="AG119" s="18"/>
      <c r="AH119" s="18"/>
      <c r="AI119" s="18"/>
      <c r="AJ119" s="18"/>
    </row>
    <row r="120" spans="1:36" ht="49" customHeight="1" x14ac:dyDescent="0.15">
      <c r="A120" s="1"/>
      <c r="B120" s="1"/>
      <c r="C120" s="1"/>
      <c r="D120" s="1"/>
      <c r="E120" s="1"/>
      <c r="F120" s="7"/>
      <c r="G120" s="15"/>
      <c r="H120" s="16"/>
      <c r="I120" s="7"/>
      <c r="J120" s="7"/>
      <c r="K120" s="17"/>
      <c r="L120" s="17"/>
      <c r="M120" s="17"/>
      <c r="N120" s="17"/>
      <c r="O120" s="17"/>
      <c r="P120" s="18"/>
      <c r="Q120" s="18"/>
      <c r="R120" s="18"/>
      <c r="S120" s="18"/>
      <c r="T120" s="1"/>
      <c r="U120" s="1"/>
      <c r="V120" s="1"/>
      <c r="W120" s="1"/>
      <c r="X120" s="1"/>
      <c r="Y120" s="1"/>
      <c r="Z120" s="1"/>
      <c r="AA120" s="18"/>
      <c r="AB120" s="18"/>
      <c r="AC120" s="18"/>
      <c r="AD120" s="18"/>
      <c r="AE120" s="18"/>
      <c r="AF120" s="18"/>
      <c r="AG120" s="18"/>
      <c r="AH120" s="18"/>
      <c r="AI120" s="18"/>
      <c r="AJ120" s="18"/>
    </row>
    <row r="121" spans="1:36" ht="49" customHeight="1" x14ac:dyDescent="0.15">
      <c r="A121" s="1"/>
      <c r="B121" s="1"/>
      <c r="C121" s="1"/>
      <c r="D121" s="1"/>
      <c r="E121" s="1"/>
      <c r="F121" s="7"/>
      <c r="G121" s="15"/>
      <c r="H121" s="16"/>
      <c r="I121" s="7"/>
      <c r="J121" s="7"/>
      <c r="K121" s="17"/>
      <c r="L121" s="17"/>
      <c r="M121" s="17"/>
      <c r="N121" s="17"/>
      <c r="O121" s="17"/>
      <c r="P121" s="18"/>
      <c r="Q121" s="18"/>
      <c r="R121" s="18"/>
      <c r="S121" s="18"/>
      <c r="T121" s="1"/>
      <c r="U121" s="1"/>
      <c r="V121" s="1"/>
      <c r="W121" s="1"/>
      <c r="X121" s="1"/>
      <c r="Y121" s="1"/>
      <c r="Z121" s="1"/>
      <c r="AA121" s="18"/>
      <c r="AB121" s="18"/>
      <c r="AC121" s="18"/>
      <c r="AD121" s="18"/>
      <c r="AE121" s="18"/>
      <c r="AF121" s="18"/>
      <c r="AG121" s="18"/>
      <c r="AH121" s="18"/>
      <c r="AI121" s="18"/>
      <c r="AJ121" s="18"/>
    </row>
    <row r="122" spans="1:36" ht="49" customHeight="1" x14ac:dyDescent="0.15">
      <c r="A122" s="1"/>
      <c r="B122" s="1"/>
      <c r="C122" s="1"/>
      <c r="D122" s="1"/>
      <c r="E122" s="1"/>
      <c r="F122" s="7"/>
      <c r="G122" s="15"/>
      <c r="H122" s="16"/>
      <c r="I122" s="7"/>
      <c r="J122" s="7"/>
      <c r="K122" s="17"/>
      <c r="L122" s="17"/>
      <c r="M122" s="17"/>
      <c r="N122" s="17"/>
      <c r="O122" s="17"/>
      <c r="P122" s="18"/>
      <c r="Q122" s="18"/>
      <c r="R122" s="18"/>
      <c r="S122" s="18"/>
      <c r="T122" s="1"/>
      <c r="U122" s="1"/>
      <c r="V122" s="1"/>
      <c r="W122" s="1"/>
      <c r="X122" s="1"/>
      <c r="Y122" s="1"/>
      <c r="Z122" s="1"/>
      <c r="AA122" s="18"/>
      <c r="AB122" s="18"/>
      <c r="AC122" s="18"/>
      <c r="AD122" s="18"/>
      <c r="AE122" s="18"/>
      <c r="AF122" s="18"/>
      <c r="AG122" s="18"/>
      <c r="AH122" s="18"/>
      <c r="AI122" s="18"/>
      <c r="AJ122" s="18"/>
    </row>
    <row r="123" spans="1:36" ht="49" customHeight="1" x14ac:dyDescent="0.15">
      <c r="A123" s="1"/>
      <c r="B123" s="1"/>
      <c r="C123" s="1"/>
      <c r="D123" s="1"/>
      <c r="E123" s="1"/>
      <c r="F123" s="7"/>
      <c r="G123" s="15"/>
      <c r="H123" s="16"/>
      <c r="I123" s="7"/>
      <c r="J123" s="7"/>
      <c r="K123" s="17"/>
      <c r="L123" s="17"/>
      <c r="M123" s="17"/>
      <c r="N123" s="17"/>
      <c r="O123" s="17"/>
      <c r="P123" s="18"/>
      <c r="Q123" s="18"/>
      <c r="R123" s="18"/>
      <c r="S123" s="18"/>
      <c r="T123" s="1"/>
      <c r="U123" s="1"/>
      <c r="V123" s="1"/>
      <c r="W123" s="1"/>
      <c r="X123" s="1"/>
      <c r="Y123" s="1"/>
      <c r="Z123" s="1"/>
      <c r="AA123" s="18"/>
      <c r="AB123" s="18"/>
      <c r="AC123" s="18"/>
      <c r="AD123" s="18"/>
      <c r="AE123" s="18"/>
      <c r="AF123" s="18"/>
      <c r="AG123" s="18"/>
      <c r="AH123" s="18"/>
      <c r="AI123" s="18"/>
      <c r="AJ123" s="18"/>
    </row>
    <row r="124" spans="1:36" ht="49" customHeight="1" x14ac:dyDescent="0.15">
      <c r="A124" s="1"/>
      <c r="B124" s="1"/>
      <c r="C124" s="1"/>
      <c r="D124" s="1"/>
      <c r="E124" s="1"/>
      <c r="F124" s="7"/>
      <c r="G124" s="15"/>
      <c r="H124" s="16"/>
      <c r="I124" s="7"/>
      <c r="J124" s="7"/>
      <c r="K124" s="17"/>
      <c r="L124" s="17"/>
      <c r="M124" s="17"/>
      <c r="N124" s="17"/>
      <c r="O124" s="17"/>
      <c r="P124" s="18"/>
      <c r="Q124" s="18"/>
      <c r="R124" s="18"/>
      <c r="S124" s="18"/>
      <c r="T124" s="1"/>
      <c r="U124" s="1"/>
      <c r="V124" s="1"/>
      <c r="W124" s="1"/>
      <c r="X124" s="1"/>
      <c r="Y124" s="1"/>
      <c r="Z124" s="1"/>
      <c r="AA124" s="18"/>
      <c r="AB124" s="18"/>
      <c r="AC124" s="18"/>
      <c r="AD124" s="18"/>
      <c r="AE124" s="18"/>
      <c r="AF124" s="18"/>
      <c r="AG124" s="18"/>
      <c r="AH124" s="18"/>
      <c r="AI124" s="18"/>
      <c r="AJ124" s="18"/>
    </row>
    <row r="125" spans="1:36" ht="49" customHeight="1" x14ac:dyDescent="0.15">
      <c r="A125" s="1"/>
      <c r="B125" s="1"/>
      <c r="C125" s="1"/>
      <c r="D125" s="1"/>
      <c r="E125" s="1"/>
      <c r="F125" s="7"/>
      <c r="G125" s="15"/>
      <c r="H125" s="16"/>
      <c r="I125" s="7"/>
      <c r="J125" s="7"/>
      <c r="K125" s="17"/>
      <c r="L125" s="17"/>
      <c r="M125" s="17"/>
      <c r="N125" s="17"/>
      <c r="O125" s="17"/>
      <c r="P125" s="18"/>
      <c r="Q125" s="18"/>
      <c r="R125" s="18"/>
      <c r="S125" s="18"/>
      <c r="T125" s="1"/>
      <c r="U125" s="1"/>
      <c r="V125" s="1"/>
      <c r="W125" s="1"/>
      <c r="X125" s="1"/>
      <c r="Y125" s="1"/>
      <c r="Z125" s="1"/>
      <c r="AA125" s="18"/>
      <c r="AB125" s="18"/>
      <c r="AC125" s="18"/>
      <c r="AD125" s="18"/>
      <c r="AE125" s="18"/>
      <c r="AF125" s="18"/>
      <c r="AG125" s="18"/>
      <c r="AH125" s="18"/>
      <c r="AI125" s="18"/>
      <c r="AJ125" s="18"/>
    </row>
    <row r="126" spans="1:36" ht="49" customHeight="1" x14ac:dyDescent="0.15">
      <c r="A126" s="1"/>
      <c r="B126" s="1"/>
      <c r="C126" s="1"/>
      <c r="D126" s="1"/>
      <c r="E126" s="1"/>
      <c r="F126" s="7"/>
      <c r="G126" s="15"/>
      <c r="H126" s="16"/>
      <c r="I126" s="7"/>
      <c r="J126" s="7"/>
      <c r="K126" s="17"/>
      <c r="L126" s="17"/>
      <c r="M126" s="17"/>
      <c r="N126" s="17"/>
      <c r="O126" s="17"/>
      <c r="P126" s="18"/>
      <c r="Q126" s="18"/>
      <c r="R126" s="18"/>
      <c r="S126" s="18"/>
      <c r="T126" s="1"/>
      <c r="U126" s="1"/>
      <c r="V126" s="1"/>
      <c r="W126" s="1"/>
      <c r="X126" s="1"/>
      <c r="Y126" s="1"/>
      <c r="Z126" s="1"/>
      <c r="AA126" s="18"/>
      <c r="AB126" s="18"/>
      <c r="AC126" s="18"/>
      <c r="AD126" s="18"/>
      <c r="AE126" s="18"/>
      <c r="AF126" s="18"/>
      <c r="AG126" s="18"/>
      <c r="AH126" s="18"/>
      <c r="AI126" s="18"/>
      <c r="AJ126" s="18"/>
    </row>
    <row r="127" spans="1:36" ht="49" customHeight="1" x14ac:dyDescent="0.15">
      <c r="A127" s="1"/>
      <c r="B127" s="1"/>
      <c r="C127" s="1"/>
      <c r="D127" s="1"/>
      <c r="E127" s="1"/>
      <c r="F127" s="7"/>
      <c r="G127" s="15"/>
      <c r="H127" s="16"/>
      <c r="I127" s="7"/>
      <c r="J127" s="7"/>
      <c r="K127" s="17"/>
      <c r="L127" s="17"/>
      <c r="M127" s="17"/>
      <c r="N127" s="17"/>
      <c r="O127" s="17"/>
      <c r="P127" s="18"/>
      <c r="Q127" s="18"/>
      <c r="R127" s="18"/>
      <c r="S127" s="18"/>
      <c r="T127" s="1"/>
      <c r="U127" s="1"/>
      <c r="V127" s="1"/>
      <c r="W127" s="1"/>
      <c r="X127" s="1"/>
      <c r="Y127" s="1"/>
      <c r="Z127" s="1"/>
      <c r="AA127" s="18"/>
      <c r="AB127" s="18"/>
      <c r="AC127" s="18"/>
      <c r="AD127" s="18"/>
      <c r="AE127" s="18"/>
      <c r="AF127" s="18"/>
      <c r="AG127" s="18"/>
      <c r="AH127" s="18"/>
      <c r="AI127" s="18"/>
      <c r="AJ127" s="18"/>
    </row>
    <row r="128" spans="1:36" ht="49" customHeight="1" x14ac:dyDescent="0.15">
      <c r="A128" s="1"/>
      <c r="B128" s="1"/>
      <c r="C128" s="1"/>
      <c r="D128" s="1"/>
      <c r="E128" s="1"/>
      <c r="F128" s="7"/>
      <c r="G128" s="15"/>
      <c r="H128" s="16"/>
      <c r="I128" s="7"/>
      <c r="J128" s="7"/>
      <c r="K128" s="17"/>
      <c r="L128" s="17"/>
      <c r="M128" s="17"/>
      <c r="N128" s="17"/>
      <c r="O128" s="17"/>
      <c r="P128" s="18"/>
      <c r="Q128" s="18"/>
      <c r="R128" s="18"/>
      <c r="S128" s="18"/>
      <c r="T128" s="1"/>
      <c r="U128" s="1"/>
      <c r="V128" s="1"/>
      <c r="W128" s="1"/>
      <c r="X128" s="1"/>
      <c r="Y128" s="1"/>
      <c r="Z128" s="1"/>
      <c r="AA128" s="18"/>
      <c r="AB128" s="18"/>
      <c r="AC128" s="18"/>
      <c r="AD128" s="18"/>
      <c r="AE128" s="18"/>
      <c r="AF128" s="18"/>
      <c r="AG128" s="18"/>
      <c r="AH128" s="18"/>
      <c r="AI128" s="18"/>
      <c r="AJ128" s="18"/>
    </row>
    <row r="129" spans="1:36" ht="49" customHeight="1" x14ac:dyDescent="0.15">
      <c r="A129" s="1"/>
      <c r="B129" s="1"/>
      <c r="C129" s="1"/>
      <c r="D129" s="1"/>
      <c r="E129" s="1"/>
      <c r="F129" s="7"/>
      <c r="G129" s="15"/>
      <c r="H129" s="16"/>
      <c r="I129" s="7"/>
      <c r="J129" s="7"/>
      <c r="K129" s="17"/>
      <c r="L129" s="17"/>
      <c r="M129" s="17"/>
      <c r="N129" s="17"/>
      <c r="O129" s="17"/>
      <c r="P129" s="18"/>
      <c r="Q129" s="18"/>
      <c r="R129" s="18"/>
      <c r="S129" s="18"/>
      <c r="T129" s="1"/>
      <c r="U129" s="1"/>
      <c r="V129" s="1"/>
      <c r="W129" s="1"/>
      <c r="X129" s="1"/>
      <c r="Y129" s="1"/>
      <c r="Z129" s="1"/>
      <c r="AA129" s="18"/>
      <c r="AB129" s="18"/>
      <c r="AC129" s="18"/>
      <c r="AD129" s="18"/>
      <c r="AE129" s="18"/>
      <c r="AF129" s="18"/>
      <c r="AG129" s="18"/>
      <c r="AH129" s="18"/>
      <c r="AI129" s="18"/>
      <c r="AJ129" s="18"/>
    </row>
    <row r="130" spans="1:36" ht="49" customHeight="1" x14ac:dyDescent="0.15">
      <c r="A130" s="1"/>
      <c r="B130" s="1"/>
      <c r="C130" s="1"/>
      <c r="D130" s="1"/>
      <c r="E130" s="1"/>
      <c r="F130" s="7"/>
      <c r="G130" s="15"/>
      <c r="H130" s="16"/>
      <c r="I130" s="7"/>
      <c r="J130" s="7"/>
      <c r="K130" s="17"/>
      <c r="L130" s="17"/>
      <c r="M130" s="17"/>
      <c r="N130" s="17"/>
      <c r="O130" s="17"/>
      <c r="P130" s="18"/>
      <c r="Q130" s="18"/>
      <c r="R130" s="18"/>
      <c r="S130" s="18"/>
      <c r="T130" s="1"/>
      <c r="U130" s="1"/>
      <c r="V130" s="1"/>
      <c r="W130" s="1"/>
      <c r="X130" s="1"/>
      <c r="Y130" s="1"/>
      <c r="Z130" s="1"/>
      <c r="AA130" s="18"/>
      <c r="AB130" s="18"/>
      <c r="AC130" s="18"/>
      <c r="AD130" s="18"/>
      <c r="AE130" s="18"/>
      <c r="AF130" s="18"/>
      <c r="AG130" s="18"/>
      <c r="AH130" s="18"/>
      <c r="AI130" s="18"/>
      <c r="AJ130" s="18"/>
    </row>
    <row r="131" spans="1:36" ht="49" customHeight="1" x14ac:dyDescent="0.15">
      <c r="A131" s="1"/>
      <c r="B131" s="1"/>
      <c r="C131" s="1"/>
      <c r="D131" s="1"/>
      <c r="E131" s="1"/>
      <c r="F131" s="7"/>
      <c r="G131" s="15"/>
      <c r="H131" s="16"/>
      <c r="I131" s="7"/>
      <c r="J131" s="7"/>
      <c r="K131" s="17"/>
      <c r="L131" s="17"/>
      <c r="M131" s="17"/>
      <c r="N131" s="17"/>
      <c r="O131" s="17"/>
      <c r="P131" s="18"/>
      <c r="Q131" s="18"/>
      <c r="R131" s="18"/>
      <c r="S131" s="18"/>
      <c r="T131" s="1"/>
      <c r="U131" s="1"/>
      <c r="V131" s="1"/>
      <c r="W131" s="1"/>
      <c r="X131" s="1"/>
      <c r="Y131" s="1"/>
      <c r="Z131" s="1"/>
      <c r="AA131" s="18"/>
      <c r="AB131" s="18"/>
      <c r="AC131" s="18"/>
      <c r="AD131" s="18"/>
      <c r="AE131" s="18"/>
      <c r="AF131" s="18"/>
      <c r="AG131" s="18"/>
      <c r="AH131" s="18"/>
      <c r="AI131" s="18"/>
      <c r="AJ131" s="18"/>
    </row>
    <row r="132" spans="1:36" ht="49" customHeight="1" x14ac:dyDescent="0.15">
      <c r="A132" s="1"/>
      <c r="B132" s="1"/>
      <c r="C132" s="1"/>
      <c r="D132" s="1"/>
      <c r="E132" s="1"/>
      <c r="F132" s="7"/>
      <c r="G132" s="15"/>
      <c r="H132" s="16"/>
      <c r="I132" s="7"/>
      <c r="J132" s="7"/>
      <c r="K132" s="17"/>
      <c r="L132" s="17"/>
      <c r="M132" s="17"/>
      <c r="N132" s="17"/>
      <c r="O132" s="17"/>
      <c r="P132" s="18"/>
      <c r="Q132" s="18"/>
      <c r="R132" s="18"/>
      <c r="S132" s="18"/>
      <c r="T132" s="1"/>
      <c r="U132" s="1"/>
      <c r="V132" s="1"/>
      <c r="W132" s="1"/>
      <c r="X132" s="1"/>
      <c r="Y132" s="1"/>
      <c r="Z132" s="1"/>
      <c r="AA132" s="18"/>
      <c r="AB132" s="18"/>
      <c r="AC132" s="18"/>
      <c r="AD132" s="18"/>
      <c r="AE132" s="18"/>
      <c r="AF132" s="18"/>
      <c r="AG132" s="18"/>
      <c r="AH132" s="18"/>
      <c r="AI132" s="18"/>
      <c r="AJ132" s="18"/>
    </row>
    <row r="133" spans="1:36" ht="49" customHeight="1" x14ac:dyDescent="0.15">
      <c r="A133" s="1"/>
      <c r="B133" s="1"/>
      <c r="C133" s="1"/>
      <c r="D133" s="1"/>
      <c r="E133" s="1"/>
      <c r="F133" s="7"/>
      <c r="G133" s="15"/>
      <c r="H133" s="16"/>
      <c r="I133" s="7"/>
      <c r="J133" s="7"/>
      <c r="K133" s="17"/>
      <c r="L133" s="17"/>
      <c r="M133" s="17"/>
      <c r="N133" s="17"/>
      <c r="O133" s="17"/>
      <c r="P133" s="18"/>
      <c r="Q133" s="18"/>
      <c r="R133" s="18"/>
      <c r="S133" s="18"/>
      <c r="T133" s="1"/>
      <c r="U133" s="1"/>
      <c r="V133" s="1"/>
      <c r="W133" s="1"/>
      <c r="X133" s="1"/>
      <c r="Y133" s="1"/>
      <c r="Z133" s="1"/>
      <c r="AA133" s="18"/>
      <c r="AB133" s="18"/>
      <c r="AC133" s="18"/>
      <c r="AD133" s="18"/>
      <c r="AE133" s="18"/>
      <c r="AF133" s="18"/>
      <c r="AG133" s="18"/>
      <c r="AH133" s="18"/>
      <c r="AI133" s="18"/>
      <c r="AJ133" s="18"/>
    </row>
    <row r="134" spans="1:36" ht="49" customHeight="1" x14ac:dyDescent="0.15">
      <c r="A134" s="1"/>
      <c r="B134" s="1"/>
      <c r="C134" s="1"/>
      <c r="D134" s="1"/>
      <c r="E134" s="1"/>
      <c r="F134" s="7"/>
      <c r="G134" s="15"/>
      <c r="H134" s="16"/>
      <c r="I134" s="7"/>
      <c r="J134" s="7"/>
      <c r="K134" s="17"/>
      <c r="L134" s="17"/>
      <c r="M134" s="17"/>
      <c r="N134" s="17"/>
      <c r="O134" s="17"/>
      <c r="P134" s="18"/>
      <c r="Q134" s="18"/>
      <c r="R134" s="18"/>
      <c r="S134" s="18"/>
      <c r="T134" s="1"/>
      <c r="U134" s="1"/>
      <c r="V134" s="1"/>
      <c r="W134" s="1"/>
      <c r="X134" s="1"/>
      <c r="Y134" s="1"/>
      <c r="Z134" s="1"/>
      <c r="AA134" s="18"/>
      <c r="AB134" s="18"/>
      <c r="AC134" s="18"/>
      <c r="AD134" s="18"/>
      <c r="AE134" s="18"/>
      <c r="AF134" s="18"/>
      <c r="AG134" s="18"/>
      <c r="AH134" s="18"/>
      <c r="AI134" s="18"/>
      <c r="AJ134" s="18"/>
    </row>
    <row r="135" spans="1:36" ht="49" customHeight="1" x14ac:dyDescent="0.15">
      <c r="A135" s="1"/>
      <c r="B135" s="1"/>
      <c r="C135" s="1"/>
      <c r="D135" s="1"/>
      <c r="E135" s="1"/>
      <c r="F135" s="7"/>
      <c r="G135" s="15"/>
      <c r="H135" s="16"/>
      <c r="I135" s="7"/>
      <c r="J135" s="7"/>
      <c r="K135" s="17"/>
      <c r="L135" s="17"/>
      <c r="M135" s="17"/>
      <c r="N135" s="17"/>
      <c r="O135" s="17"/>
      <c r="P135" s="18"/>
      <c r="Q135" s="18"/>
      <c r="R135" s="18"/>
      <c r="S135" s="18"/>
      <c r="T135" s="1"/>
      <c r="U135" s="1"/>
      <c r="V135" s="1"/>
      <c r="W135" s="1"/>
      <c r="X135" s="1"/>
      <c r="Y135" s="1"/>
      <c r="Z135" s="1"/>
      <c r="AA135" s="18"/>
      <c r="AB135" s="18"/>
      <c r="AC135" s="18"/>
      <c r="AD135" s="18"/>
      <c r="AE135" s="18"/>
      <c r="AF135" s="18"/>
      <c r="AG135" s="18"/>
      <c r="AH135" s="18"/>
      <c r="AI135" s="18"/>
      <c r="AJ135" s="18"/>
    </row>
    <row r="136" spans="1:36" ht="49" customHeight="1" x14ac:dyDescent="0.15">
      <c r="A136" s="1"/>
      <c r="B136" s="1"/>
      <c r="C136" s="1"/>
      <c r="D136" s="1"/>
      <c r="E136" s="1"/>
      <c r="F136" s="7"/>
      <c r="G136" s="15"/>
      <c r="H136" s="16"/>
      <c r="I136" s="7"/>
      <c r="J136" s="7"/>
      <c r="K136" s="17"/>
      <c r="L136" s="17"/>
      <c r="M136" s="17"/>
      <c r="N136" s="17"/>
      <c r="O136" s="17"/>
      <c r="P136" s="18"/>
      <c r="Q136" s="18"/>
      <c r="R136" s="18"/>
      <c r="S136" s="18"/>
      <c r="T136" s="1"/>
      <c r="U136" s="1"/>
      <c r="V136" s="1"/>
      <c r="W136" s="1"/>
      <c r="X136" s="1"/>
      <c r="Y136" s="1"/>
      <c r="Z136" s="1"/>
      <c r="AA136" s="18"/>
      <c r="AB136" s="18"/>
      <c r="AC136" s="18"/>
      <c r="AD136" s="18"/>
      <c r="AE136" s="18"/>
      <c r="AF136" s="18"/>
      <c r="AG136" s="18"/>
      <c r="AH136" s="18"/>
      <c r="AI136" s="18"/>
      <c r="AJ136" s="18"/>
    </row>
    <row r="137" spans="1:36" ht="49" customHeight="1" x14ac:dyDescent="0.15">
      <c r="A137" s="1"/>
      <c r="B137" s="1"/>
      <c r="C137" s="1"/>
      <c r="D137" s="1"/>
      <c r="E137" s="1"/>
      <c r="F137" s="7"/>
      <c r="G137" s="15"/>
      <c r="H137" s="16"/>
      <c r="I137" s="7"/>
      <c r="J137" s="7"/>
      <c r="K137" s="17"/>
      <c r="L137" s="17"/>
      <c r="M137" s="17"/>
      <c r="N137" s="17"/>
      <c r="O137" s="17"/>
      <c r="P137" s="18"/>
      <c r="Q137" s="18"/>
      <c r="R137" s="18"/>
      <c r="S137" s="18"/>
      <c r="T137" s="1"/>
      <c r="U137" s="1"/>
      <c r="V137" s="1"/>
      <c r="W137" s="1"/>
      <c r="X137" s="1"/>
      <c r="Y137" s="1"/>
      <c r="Z137" s="1"/>
      <c r="AA137" s="18"/>
      <c r="AB137" s="18"/>
      <c r="AC137" s="18"/>
      <c r="AD137" s="18"/>
      <c r="AE137" s="18"/>
      <c r="AF137" s="18"/>
      <c r="AG137" s="18"/>
      <c r="AH137" s="18"/>
      <c r="AI137" s="18"/>
      <c r="AJ137" s="18"/>
    </row>
    <row r="138" spans="1:36" ht="49" customHeight="1" x14ac:dyDescent="0.15">
      <c r="A138" s="1"/>
      <c r="B138" s="1"/>
      <c r="C138" s="1"/>
      <c r="D138" s="1"/>
      <c r="E138" s="1"/>
      <c r="F138" s="7"/>
      <c r="G138" s="15"/>
      <c r="H138" s="16"/>
      <c r="I138" s="7"/>
      <c r="J138" s="7"/>
      <c r="K138" s="17"/>
      <c r="L138" s="17"/>
      <c r="M138" s="17"/>
      <c r="N138" s="17"/>
      <c r="O138" s="17"/>
      <c r="P138" s="18"/>
      <c r="Q138" s="18"/>
      <c r="R138" s="18"/>
      <c r="S138" s="18"/>
      <c r="T138" s="1"/>
      <c r="U138" s="1"/>
      <c r="V138" s="1"/>
      <c r="W138" s="1"/>
      <c r="X138" s="1"/>
      <c r="Y138" s="1"/>
      <c r="Z138" s="1"/>
      <c r="AA138" s="18"/>
      <c r="AB138" s="18"/>
      <c r="AC138" s="18"/>
      <c r="AD138" s="18"/>
      <c r="AE138" s="18"/>
      <c r="AF138" s="18"/>
      <c r="AG138" s="18"/>
      <c r="AH138" s="18"/>
      <c r="AI138" s="18"/>
      <c r="AJ138" s="18"/>
    </row>
    <row r="139" spans="1:36" ht="49" customHeight="1" x14ac:dyDescent="0.15">
      <c r="A139" s="1"/>
      <c r="B139" s="1"/>
      <c r="C139" s="1"/>
      <c r="D139" s="1"/>
      <c r="E139" s="1"/>
      <c r="F139" s="7"/>
      <c r="G139" s="15"/>
      <c r="H139" s="16"/>
      <c r="I139" s="7"/>
      <c r="J139" s="7"/>
      <c r="K139" s="17"/>
      <c r="L139" s="17"/>
      <c r="M139" s="17"/>
      <c r="N139" s="17"/>
      <c r="O139" s="17"/>
      <c r="P139" s="18"/>
      <c r="Q139" s="18"/>
      <c r="R139" s="18"/>
      <c r="S139" s="18"/>
      <c r="T139" s="1"/>
      <c r="U139" s="1"/>
      <c r="V139" s="1"/>
      <c r="W139" s="1"/>
      <c r="X139" s="1"/>
      <c r="Y139" s="1"/>
      <c r="Z139" s="1"/>
      <c r="AA139" s="18"/>
      <c r="AB139" s="18"/>
      <c r="AC139" s="18"/>
      <c r="AD139" s="18"/>
      <c r="AE139" s="18"/>
      <c r="AF139" s="18"/>
      <c r="AG139" s="18"/>
      <c r="AH139" s="18"/>
      <c r="AI139" s="18"/>
      <c r="AJ139" s="18"/>
    </row>
    <row r="140" spans="1:36" ht="49" customHeight="1" x14ac:dyDescent="0.15">
      <c r="A140" s="1"/>
      <c r="B140" s="1"/>
      <c r="C140" s="1"/>
      <c r="D140" s="1"/>
      <c r="E140" s="1"/>
      <c r="F140" s="7"/>
      <c r="G140" s="15"/>
      <c r="H140" s="16"/>
      <c r="I140" s="7"/>
      <c r="J140" s="7"/>
      <c r="K140" s="17"/>
      <c r="L140" s="17"/>
      <c r="M140" s="17"/>
      <c r="N140" s="17"/>
      <c r="O140" s="17"/>
      <c r="P140" s="18"/>
      <c r="Q140" s="18"/>
      <c r="R140" s="18"/>
      <c r="S140" s="18"/>
      <c r="T140" s="1"/>
      <c r="U140" s="1"/>
      <c r="V140" s="1"/>
      <c r="W140" s="1"/>
      <c r="X140" s="1"/>
      <c r="Y140" s="1"/>
      <c r="Z140" s="1"/>
      <c r="AA140" s="18"/>
      <c r="AB140" s="18"/>
      <c r="AC140" s="18"/>
      <c r="AD140" s="18"/>
      <c r="AE140" s="18"/>
      <c r="AF140" s="18"/>
      <c r="AG140" s="18"/>
      <c r="AH140" s="18"/>
      <c r="AI140" s="18"/>
      <c r="AJ140" s="18"/>
    </row>
    <row r="141" spans="1:36" ht="49" customHeight="1" x14ac:dyDescent="0.15">
      <c r="A141" s="1"/>
      <c r="B141" s="1"/>
      <c r="C141" s="1"/>
      <c r="D141" s="1"/>
      <c r="E141" s="1"/>
      <c r="F141" s="7"/>
      <c r="G141" s="15"/>
      <c r="H141" s="16"/>
      <c r="I141" s="7"/>
      <c r="J141" s="7"/>
      <c r="K141" s="17"/>
      <c r="L141" s="17"/>
      <c r="M141" s="17"/>
      <c r="N141" s="17"/>
      <c r="O141" s="17"/>
      <c r="P141" s="18"/>
      <c r="Q141" s="18"/>
      <c r="R141" s="18"/>
      <c r="S141" s="18"/>
      <c r="T141" s="1"/>
      <c r="U141" s="1"/>
      <c r="V141" s="1"/>
      <c r="W141" s="1"/>
      <c r="X141" s="1"/>
      <c r="Y141" s="1"/>
      <c r="Z141" s="1"/>
      <c r="AA141" s="18"/>
      <c r="AB141" s="18"/>
      <c r="AC141" s="18"/>
      <c r="AD141" s="18"/>
      <c r="AE141" s="18"/>
      <c r="AF141" s="18"/>
      <c r="AG141" s="18"/>
      <c r="AH141" s="18"/>
      <c r="AI141" s="18"/>
      <c r="AJ141" s="18"/>
    </row>
    <row r="142" spans="1:36" ht="49" customHeight="1" x14ac:dyDescent="0.15">
      <c r="A142" s="1"/>
      <c r="B142" s="1"/>
      <c r="C142" s="1"/>
      <c r="D142" s="1"/>
      <c r="E142" s="1"/>
      <c r="F142" s="7"/>
      <c r="G142" s="15"/>
      <c r="H142" s="16"/>
      <c r="I142" s="7"/>
      <c r="J142" s="7"/>
      <c r="K142" s="17"/>
      <c r="L142" s="17"/>
      <c r="M142" s="17"/>
      <c r="N142" s="17"/>
      <c r="O142" s="17"/>
      <c r="P142" s="18"/>
      <c r="Q142" s="18"/>
      <c r="R142" s="18"/>
      <c r="S142" s="18"/>
      <c r="T142" s="1"/>
      <c r="U142" s="1"/>
      <c r="V142" s="1"/>
      <c r="W142" s="1"/>
      <c r="X142" s="1"/>
      <c r="Y142" s="1"/>
      <c r="Z142" s="1"/>
      <c r="AA142" s="18"/>
      <c r="AB142" s="18"/>
      <c r="AC142" s="18"/>
      <c r="AD142" s="18"/>
      <c r="AE142" s="18"/>
      <c r="AF142" s="18"/>
      <c r="AG142" s="18"/>
      <c r="AH142" s="18"/>
      <c r="AI142" s="18"/>
      <c r="AJ142" s="18"/>
    </row>
    <row r="143" spans="1:36" ht="49" customHeight="1" x14ac:dyDescent="0.15">
      <c r="A143" s="1"/>
      <c r="B143" s="1"/>
      <c r="C143" s="1"/>
      <c r="D143" s="1"/>
      <c r="E143" s="1"/>
      <c r="F143" s="7"/>
      <c r="G143" s="15"/>
      <c r="H143" s="16"/>
      <c r="I143" s="7"/>
      <c r="J143" s="7"/>
      <c r="K143" s="17"/>
      <c r="L143" s="17"/>
      <c r="M143" s="17"/>
      <c r="N143" s="17"/>
      <c r="O143" s="17"/>
      <c r="P143" s="18"/>
      <c r="Q143" s="18"/>
      <c r="R143" s="18"/>
      <c r="S143" s="18"/>
      <c r="T143" s="1"/>
      <c r="U143" s="1"/>
      <c r="V143" s="1"/>
      <c r="W143" s="1"/>
      <c r="X143" s="1"/>
      <c r="Y143" s="1"/>
      <c r="Z143" s="1"/>
      <c r="AA143" s="18"/>
      <c r="AB143" s="18"/>
      <c r="AC143" s="18"/>
      <c r="AD143" s="18"/>
      <c r="AE143" s="18"/>
      <c r="AF143" s="18"/>
      <c r="AG143" s="18"/>
      <c r="AH143" s="18"/>
      <c r="AI143" s="18"/>
      <c r="AJ143" s="18"/>
    </row>
    <row r="144" spans="1:36" ht="49" customHeight="1" x14ac:dyDescent="0.15">
      <c r="A144" s="1"/>
      <c r="B144" s="1"/>
      <c r="C144" s="1"/>
      <c r="D144" s="1"/>
      <c r="E144" s="1"/>
      <c r="F144" s="7"/>
      <c r="G144" s="15"/>
      <c r="H144" s="16"/>
      <c r="I144" s="7"/>
      <c r="J144" s="7"/>
      <c r="K144" s="17"/>
      <c r="L144" s="17"/>
      <c r="M144" s="17"/>
      <c r="N144" s="17"/>
      <c r="O144" s="17"/>
      <c r="P144" s="18"/>
      <c r="Q144" s="18"/>
      <c r="R144" s="18"/>
      <c r="S144" s="18"/>
      <c r="T144" s="1"/>
      <c r="U144" s="1"/>
      <c r="V144" s="1"/>
      <c r="W144" s="1"/>
      <c r="X144" s="1"/>
      <c r="Y144" s="1"/>
      <c r="Z144" s="1"/>
      <c r="AA144" s="18"/>
      <c r="AB144" s="18"/>
      <c r="AC144" s="18"/>
      <c r="AD144" s="18"/>
      <c r="AE144" s="18"/>
      <c r="AF144" s="18"/>
      <c r="AG144" s="18"/>
      <c r="AH144" s="18"/>
      <c r="AI144" s="18"/>
      <c r="AJ144" s="18"/>
    </row>
    <row r="145" spans="1:36" ht="49" customHeight="1" x14ac:dyDescent="0.15">
      <c r="A145" s="1"/>
      <c r="B145" s="1"/>
      <c r="C145" s="1"/>
      <c r="D145" s="1"/>
      <c r="E145" s="1"/>
      <c r="F145" s="7"/>
      <c r="G145" s="15"/>
      <c r="H145" s="16"/>
      <c r="I145" s="7"/>
      <c r="J145" s="7"/>
      <c r="K145" s="17"/>
      <c r="L145" s="17"/>
      <c r="M145" s="17"/>
      <c r="N145" s="17"/>
      <c r="O145" s="17"/>
      <c r="P145" s="18"/>
      <c r="Q145" s="18"/>
      <c r="R145" s="18"/>
      <c r="S145" s="18"/>
      <c r="T145" s="1"/>
      <c r="U145" s="1"/>
      <c r="V145" s="1"/>
      <c r="W145" s="1"/>
      <c r="X145" s="1"/>
      <c r="Y145" s="1"/>
      <c r="Z145" s="1"/>
      <c r="AA145" s="18"/>
      <c r="AB145" s="18"/>
      <c r="AC145" s="18"/>
      <c r="AD145" s="18"/>
      <c r="AE145" s="18"/>
      <c r="AF145" s="18"/>
      <c r="AG145" s="18"/>
      <c r="AH145" s="18"/>
      <c r="AI145" s="18"/>
      <c r="AJ145" s="18"/>
    </row>
    <row r="146" spans="1:36" ht="49" customHeight="1" x14ac:dyDescent="0.15">
      <c r="A146" s="1"/>
      <c r="B146" s="1"/>
      <c r="C146" s="1"/>
      <c r="D146" s="1"/>
      <c r="E146" s="1"/>
      <c r="F146" s="7"/>
      <c r="G146" s="15"/>
      <c r="H146" s="16"/>
      <c r="I146" s="7"/>
      <c r="J146" s="7"/>
      <c r="K146" s="17"/>
      <c r="L146" s="17"/>
      <c r="M146" s="17"/>
      <c r="N146" s="17"/>
      <c r="O146" s="17"/>
      <c r="P146" s="18"/>
      <c r="Q146" s="18"/>
      <c r="R146" s="18"/>
      <c r="S146" s="18"/>
      <c r="T146" s="1"/>
      <c r="U146" s="1"/>
      <c r="V146" s="1"/>
      <c r="W146" s="1"/>
      <c r="X146" s="1"/>
      <c r="Y146" s="1"/>
      <c r="Z146" s="1"/>
      <c r="AA146" s="18"/>
      <c r="AB146" s="18"/>
      <c r="AC146" s="18"/>
      <c r="AD146" s="18"/>
      <c r="AE146" s="18"/>
      <c r="AF146" s="18"/>
      <c r="AG146" s="18"/>
      <c r="AH146" s="18"/>
      <c r="AI146" s="18"/>
      <c r="AJ146" s="18"/>
    </row>
    <row r="147" spans="1:36" ht="49" customHeight="1" x14ac:dyDescent="0.15">
      <c r="A147" s="1"/>
      <c r="B147" s="1"/>
      <c r="C147" s="1"/>
      <c r="D147" s="1"/>
      <c r="E147" s="1"/>
      <c r="F147" s="7"/>
      <c r="G147" s="15"/>
      <c r="H147" s="16"/>
      <c r="I147" s="7"/>
      <c r="J147" s="7"/>
      <c r="K147" s="17"/>
      <c r="L147" s="17"/>
      <c r="M147" s="17"/>
      <c r="N147" s="17"/>
      <c r="O147" s="17"/>
      <c r="P147" s="18"/>
      <c r="Q147" s="18"/>
      <c r="R147" s="18"/>
      <c r="S147" s="18"/>
      <c r="T147" s="1"/>
      <c r="U147" s="1"/>
      <c r="V147" s="1"/>
      <c r="W147" s="1"/>
      <c r="X147" s="1"/>
      <c r="Y147" s="1"/>
      <c r="Z147" s="1"/>
      <c r="AA147" s="18"/>
      <c r="AB147" s="18"/>
      <c r="AC147" s="18"/>
      <c r="AD147" s="18"/>
      <c r="AE147" s="18"/>
      <c r="AF147" s="18"/>
      <c r="AG147" s="18"/>
      <c r="AH147" s="18"/>
      <c r="AI147" s="18"/>
      <c r="AJ147" s="18"/>
    </row>
    <row r="148" spans="1:36" ht="49" customHeight="1" x14ac:dyDescent="0.15">
      <c r="A148" s="1"/>
      <c r="B148" s="1"/>
      <c r="C148" s="1"/>
      <c r="D148" s="1"/>
      <c r="E148" s="1"/>
      <c r="F148" s="7"/>
      <c r="G148" s="15"/>
      <c r="H148" s="16"/>
      <c r="I148" s="7"/>
      <c r="J148" s="7"/>
      <c r="K148" s="17"/>
      <c r="L148" s="17"/>
      <c r="M148" s="17"/>
      <c r="N148" s="17"/>
      <c r="O148" s="17"/>
      <c r="P148" s="18"/>
      <c r="Q148" s="18"/>
      <c r="R148" s="18"/>
      <c r="S148" s="18"/>
      <c r="T148" s="1"/>
      <c r="U148" s="1"/>
      <c r="V148" s="1"/>
      <c r="W148" s="1"/>
      <c r="X148" s="1"/>
      <c r="Y148" s="1"/>
      <c r="Z148" s="1"/>
      <c r="AA148" s="18"/>
      <c r="AB148" s="18"/>
      <c r="AC148" s="18"/>
      <c r="AD148" s="18"/>
      <c r="AE148" s="18"/>
      <c r="AF148" s="18"/>
      <c r="AG148" s="18"/>
      <c r="AH148" s="18"/>
      <c r="AI148" s="18"/>
      <c r="AJ148" s="18"/>
    </row>
    <row r="149" spans="1:36" ht="49" customHeight="1" x14ac:dyDescent="0.15">
      <c r="A149" s="1"/>
      <c r="B149" s="1"/>
      <c r="C149" s="1"/>
      <c r="D149" s="1"/>
      <c r="E149" s="1"/>
      <c r="F149" s="7"/>
      <c r="G149" s="15"/>
      <c r="H149" s="16"/>
      <c r="I149" s="7"/>
      <c r="J149" s="7"/>
      <c r="K149" s="17"/>
      <c r="L149" s="17"/>
      <c r="M149" s="17"/>
      <c r="N149" s="17"/>
      <c r="O149" s="17"/>
      <c r="P149" s="18"/>
      <c r="Q149" s="18"/>
      <c r="R149" s="18"/>
      <c r="S149" s="18"/>
      <c r="T149" s="1"/>
      <c r="U149" s="1"/>
      <c r="V149" s="1"/>
      <c r="W149" s="1"/>
      <c r="X149" s="1"/>
      <c r="Y149" s="1"/>
      <c r="Z149" s="1"/>
      <c r="AA149" s="18"/>
      <c r="AB149" s="18"/>
      <c r="AC149" s="18"/>
      <c r="AD149" s="18"/>
      <c r="AE149" s="18"/>
      <c r="AF149" s="18"/>
      <c r="AG149" s="18"/>
      <c r="AH149" s="18"/>
      <c r="AI149" s="18"/>
      <c r="AJ149" s="18"/>
    </row>
    <row r="150" spans="1:36" ht="49" customHeight="1" x14ac:dyDescent="0.15">
      <c r="A150" s="1"/>
      <c r="B150" s="1"/>
      <c r="C150" s="1"/>
      <c r="D150" s="1"/>
      <c r="E150" s="1"/>
      <c r="F150" s="7"/>
      <c r="G150" s="15"/>
      <c r="H150" s="16"/>
      <c r="I150" s="7"/>
      <c r="J150" s="7"/>
      <c r="K150" s="17"/>
      <c r="L150" s="17"/>
      <c r="M150" s="17"/>
      <c r="N150" s="17"/>
      <c r="O150" s="17"/>
      <c r="P150" s="18"/>
      <c r="Q150" s="18"/>
      <c r="R150" s="18"/>
      <c r="S150" s="18"/>
      <c r="T150" s="1"/>
      <c r="U150" s="1"/>
      <c r="V150" s="1"/>
      <c r="W150" s="1"/>
      <c r="X150" s="1"/>
      <c r="Y150" s="1"/>
      <c r="Z150" s="1"/>
      <c r="AA150" s="18"/>
      <c r="AB150" s="18"/>
      <c r="AC150" s="18"/>
      <c r="AD150" s="18"/>
      <c r="AE150" s="18"/>
      <c r="AF150" s="18"/>
      <c r="AG150" s="18"/>
      <c r="AH150" s="18"/>
      <c r="AI150" s="18"/>
      <c r="AJ150" s="18"/>
    </row>
    <row r="151" spans="1:36" ht="49" customHeight="1" x14ac:dyDescent="0.15">
      <c r="A151" s="1"/>
      <c r="B151" s="1"/>
      <c r="C151" s="1"/>
      <c r="D151" s="1"/>
      <c r="E151" s="1"/>
      <c r="F151" s="7"/>
      <c r="G151" s="15"/>
      <c r="H151" s="16"/>
      <c r="I151" s="7"/>
      <c r="J151" s="7"/>
      <c r="K151" s="17"/>
      <c r="L151" s="17"/>
      <c r="M151" s="17"/>
      <c r="N151" s="17"/>
      <c r="O151" s="17"/>
      <c r="P151" s="18"/>
      <c r="Q151" s="18"/>
      <c r="R151" s="18"/>
      <c r="S151" s="18"/>
      <c r="T151" s="1"/>
      <c r="U151" s="1"/>
      <c r="V151" s="1"/>
      <c r="W151" s="1"/>
      <c r="X151" s="1"/>
      <c r="Y151" s="1"/>
      <c r="Z151" s="1"/>
      <c r="AA151" s="18"/>
      <c r="AB151" s="18"/>
      <c r="AC151" s="18"/>
      <c r="AD151" s="18"/>
      <c r="AE151" s="18"/>
      <c r="AF151" s="18"/>
      <c r="AG151" s="18"/>
      <c r="AH151" s="18"/>
      <c r="AI151" s="18"/>
      <c r="AJ151" s="18"/>
    </row>
    <row r="152" spans="1:36" ht="49" customHeight="1" x14ac:dyDescent="0.15">
      <c r="A152" s="1"/>
      <c r="B152" s="1"/>
      <c r="C152" s="1"/>
      <c r="D152" s="1"/>
      <c r="E152" s="1"/>
      <c r="F152" s="7"/>
      <c r="G152" s="15"/>
      <c r="H152" s="16"/>
      <c r="I152" s="7"/>
      <c r="J152" s="7"/>
      <c r="K152" s="17"/>
      <c r="L152" s="17"/>
      <c r="M152" s="17"/>
      <c r="N152" s="17"/>
      <c r="O152" s="17"/>
      <c r="P152" s="18"/>
      <c r="Q152" s="18"/>
      <c r="R152" s="18"/>
      <c r="S152" s="18"/>
      <c r="T152" s="1"/>
      <c r="U152" s="1"/>
      <c r="V152" s="1"/>
      <c r="W152" s="1"/>
      <c r="X152" s="1"/>
      <c r="Y152" s="1"/>
      <c r="Z152" s="1"/>
      <c r="AA152" s="18"/>
      <c r="AB152" s="18"/>
      <c r="AC152" s="18"/>
      <c r="AD152" s="18"/>
      <c r="AE152" s="18"/>
      <c r="AF152" s="18"/>
      <c r="AG152" s="18"/>
      <c r="AH152" s="18"/>
      <c r="AI152" s="18"/>
      <c r="AJ152" s="18"/>
    </row>
    <row r="153" spans="1:36" ht="49" customHeight="1" x14ac:dyDescent="0.15">
      <c r="A153" s="1"/>
      <c r="B153" s="1"/>
      <c r="C153" s="1"/>
      <c r="D153" s="1"/>
      <c r="E153" s="1"/>
      <c r="F153" s="7"/>
      <c r="G153" s="15"/>
      <c r="H153" s="16"/>
      <c r="I153" s="7"/>
      <c r="J153" s="7"/>
      <c r="K153" s="17"/>
      <c r="L153" s="17"/>
      <c r="M153" s="17"/>
      <c r="N153" s="17"/>
      <c r="O153" s="17"/>
      <c r="P153" s="18"/>
      <c r="Q153" s="18"/>
      <c r="R153" s="18"/>
      <c r="S153" s="18"/>
      <c r="T153" s="1"/>
      <c r="U153" s="1"/>
      <c r="V153" s="1"/>
      <c r="W153" s="1"/>
      <c r="X153" s="1"/>
      <c r="Y153" s="1"/>
      <c r="Z153" s="1"/>
      <c r="AA153" s="18"/>
      <c r="AB153" s="18"/>
      <c r="AC153" s="18"/>
      <c r="AD153" s="18"/>
      <c r="AE153" s="18"/>
      <c r="AF153" s="18"/>
      <c r="AG153" s="18"/>
      <c r="AH153" s="18"/>
      <c r="AI153" s="18"/>
      <c r="AJ153" s="18"/>
    </row>
    <row r="154" spans="1:36" ht="49" customHeight="1" x14ac:dyDescent="0.15">
      <c r="A154" s="1"/>
      <c r="B154" s="1"/>
      <c r="C154" s="1"/>
      <c r="D154" s="1"/>
      <c r="E154" s="1"/>
      <c r="F154" s="7"/>
      <c r="G154" s="15"/>
      <c r="H154" s="16"/>
      <c r="I154" s="7"/>
      <c r="J154" s="7"/>
      <c r="K154" s="17"/>
      <c r="L154" s="17"/>
      <c r="M154" s="17"/>
      <c r="N154" s="17"/>
      <c r="O154" s="17"/>
      <c r="P154" s="18"/>
      <c r="Q154" s="18"/>
      <c r="R154" s="18"/>
      <c r="S154" s="18"/>
      <c r="T154" s="1"/>
      <c r="U154" s="1"/>
      <c r="V154" s="1"/>
      <c r="W154" s="1"/>
      <c r="X154" s="1"/>
      <c r="Y154" s="1"/>
      <c r="Z154" s="1"/>
      <c r="AA154" s="18"/>
      <c r="AB154" s="18"/>
      <c r="AC154" s="18"/>
      <c r="AD154" s="18"/>
      <c r="AE154" s="18"/>
      <c r="AF154" s="18"/>
      <c r="AG154" s="18"/>
      <c r="AH154" s="18"/>
      <c r="AI154" s="18"/>
      <c r="AJ154" s="18"/>
    </row>
    <row r="155" spans="1:36" ht="49" customHeight="1" x14ac:dyDescent="0.15">
      <c r="A155" s="1"/>
      <c r="B155" s="1"/>
      <c r="C155" s="1"/>
      <c r="D155" s="1"/>
      <c r="E155" s="1"/>
      <c r="F155" s="7"/>
      <c r="G155" s="15"/>
      <c r="H155" s="16"/>
      <c r="I155" s="7"/>
      <c r="J155" s="7"/>
      <c r="K155" s="17"/>
      <c r="L155" s="17"/>
      <c r="M155" s="17"/>
      <c r="N155" s="17"/>
      <c r="O155" s="17"/>
      <c r="P155" s="18"/>
      <c r="Q155" s="18"/>
      <c r="R155" s="18"/>
      <c r="S155" s="18"/>
      <c r="T155" s="1"/>
      <c r="U155" s="1"/>
      <c r="V155" s="1"/>
      <c r="W155" s="1"/>
      <c r="X155" s="1"/>
      <c r="Y155" s="1"/>
      <c r="Z155" s="1"/>
      <c r="AA155" s="18"/>
      <c r="AB155" s="18"/>
      <c r="AC155" s="18"/>
      <c r="AD155" s="18"/>
      <c r="AE155" s="18"/>
      <c r="AF155" s="18"/>
      <c r="AG155" s="18"/>
      <c r="AH155" s="18"/>
      <c r="AI155" s="18"/>
      <c r="AJ155" s="18"/>
    </row>
    <row r="156" spans="1:36" ht="49" customHeight="1" x14ac:dyDescent="0.15">
      <c r="A156" s="1"/>
      <c r="B156" s="1"/>
      <c r="C156" s="1"/>
      <c r="D156" s="1"/>
      <c r="E156" s="1"/>
      <c r="F156" s="7"/>
      <c r="G156" s="15"/>
      <c r="H156" s="16"/>
      <c r="I156" s="7"/>
      <c r="J156" s="7"/>
      <c r="K156" s="17"/>
      <c r="L156" s="17"/>
      <c r="M156" s="17"/>
      <c r="N156" s="17"/>
      <c r="O156" s="17"/>
      <c r="P156" s="18"/>
      <c r="Q156" s="18"/>
      <c r="R156" s="18"/>
      <c r="S156" s="18"/>
      <c r="T156" s="1"/>
      <c r="U156" s="1"/>
      <c r="V156" s="1"/>
      <c r="W156" s="1"/>
      <c r="X156" s="1"/>
      <c r="Y156" s="1"/>
      <c r="Z156" s="1"/>
      <c r="AA156" s="18"/>
      <c r="AB156" s="18"/>
      <c r="AC156" s="18"/>
      <c r="AD156" s="18"/>
      <c r="AE156" s="18"/>
      <c r="AF156" s="18"/>
      <c r="AG156" s="18"/>
      <c r="AH156" s="18"/>
      <c r="AI156" s="18"/>
      <c r="AJ156" s="18"/>
    </row>
    <row r="157" spans="1:36" ht="49" customHeight="1" x14ac:dyDescent="0.15">
      <c r="A157" s="1"/>
      <c r="B157" s="1"/>
      <c r="C157" s="1"/>
      <c r="D157" s="1"/>
      <c r="E157" s="1"/>
      <c r="F157" s="7"/>
      <c r="G157" s="15"/>
      <c r="H157" s="16"/>
      <c r="I157" s="7"/>
      <c r="J157" s="7"/>
      <c r="K157" s="17"/>
      <c r="L157" s="17"/>
      <c r="M157" s="17"/>
      <c r="N157" s="17"/>
      <c r="O157" s="17"/>
      <c r="P157" s="18"/>
      <c r="Q157" s="18"/>
      <c r="R157" s="18"/>
      <c r="S157" s="18"/>
      <c r="T157" s="1"/>
      <c r="U157" s="1"/>
      <c r="V157" s="1"/>
      <c r="W157" s="1"/>
      <c r="X157" s="1"/>
      <c r="Y157" s="1"/>
      <c r="Z157" s="1"/>
      <c r="AA157" s="18"/>
      <c r="AB157" s="18"/>
      <c r="AC157" s="18"/>
      <c r="AD157" s="18"/>
      <c r="AE157" s="18"/>
      <c r="AF157" s="18"/>
      <c r="AG157" s="18"/>
      <c r="AH157" s="18"/>
      <c r="AI157" s="18"/>
      <c r="AJ157" s="18"/>
    </row>
    <row r="158" spans="1:36" ht="49" customHeight="1" x14ac:dyDescent="0.15">
      <c r="A158" s="1"/>
      <c r="B158" s="1"/>
      <c r="C158" s="1"/>
      <c r="D158" s="1"/>
      <c r="E158" s="1"/>
      <c r="F158" s="7"/>
      <c r="G158" s="15"/>
      <c r="H158" s="16"/>
      <c r="I158" s="7"/>
      <c r="J158" s="7"/>
      <c r="K158" s="17"/>
      <c r="L158" s="17"/>
      <c r="M158" s="17"/>
      <c r="N158" s="17"/>
      <c r="O158" s="17"/>
      <c r="P158" s="18"/>
      <c r="Q158" s="18"/>
      <c r="R158" s="18"/>
      <c r="S158" s="18"/>
      <c r="T158" s="1"/>
      <c r="U158" s="1"/>
      <c r="V158" s="1"/>
      <c r="W158" s="1"/>
      <c r="X158" s="1"/>
      <c r="Y158" s="1"/>
      <c r="Z158" s="1"/>
      <c r="AA158" s="18"/>
      <c r="AB158" s="18"/>
      <c r="AC158" s="18"/>
      <c r="AD158" s="18"/>
      <c r="AE158" s="18"/>
      <c r="AF158" s="18"/>
      <c r="AG158" s="18"/>
      <c r="AH158" s="18"/>
      <c r="AI158" s="18"/>
      <c r="AJ158" s="18"/>
    </row>
    <row r="159" spans="1:36" ht="49" customHeight="1" x14ac:dyDescent="0.15">
      <c r="A159" s="1"/>
      <c r="B159" s="1"/>
      <c r="C159" s="1"/>
      <c r="D159" s="1"/>
      <c r="E159" s="1"/>
      <c r="F159" s="7"/>
      <c r="G159" s="15"/>
      <c r="H159" s="16"/>
      <c r="I159" s="7"/>
      <c r="J159" s="7"/>
      <c r="K159" s="17"/>
      <c r="L159" s="17"/>
      <c r="M159" s="17"/>
      <c r="N159" s="17"/>
      <c r="O159" s="17"/>
      <c r="P159" s="18"/>
      <c r="Q159" s="18"/>
      <c r="R159" s="18"/>
      <c r="S159" s="18"/>
      <c r="T159" s="1"/>
      <c r="U159" s="1"/>
      <c r="V159" s="1"/>
      <c r="W159" s="1"/>
      <c r="X159" s="1"/>
      <c r="Y159" s="1"/>
      <c r="Z159" s="1"/>
      <c r="AA159" s="18"/>
      <c r="AB159" s="18"/>
      <c r="AC159" s="18"/>
      <c r="AD159" s="18"/>
      <c r="AE159" s="18"/>
      <c r="AF159" s="18"/>
      <c r="AG159" s="18"/>
      <c r="AH159" s="18"/>
      <c r="AI159" s="18"/>
      <c r="AJ159" s="18"/>
    </row>
    <row r="160" spans="1:36" ht="49" customHeight="1" x14ac:dyDescent="0.15">
      <c r="A160" s="1"/>
      <c r="B160" s="1"/>
      <c r="C160" s="1"/>
      <c r="D160" s="1"/>
      <c r="E160" s="1"/>
      <c r="F160" s="7"/>
      <c r="G160" s="15"/>
      <c r="H160" s="16"/>
      <c r="I160" s="7"/>
      <c r="J160" s="7"/>
      <c r="K160" s="17"/>
      <c r="L160" s="17"/>
      <c r="M160" s="17"/>
      <c r="N160" s="17"/>
      <c r="O160" s="17"/>
      <c r="P160" s="18"/>
      <c r="Q160" s="18"/>
      <c r="R160" s="18"/>
      <c r="S160" s="18"/>
      <c r="T160" s="1"/>
      <c r="U160" s="1"/>
      <c r="V160" s="1"/>
      <c r="W160" s="1"/>
      <c r="X160" s="1"/>
      <c r="Y160" s="1"/>
      <c r="Z160" s="1"/>
      <c r="AA160" s="18"/>
      <c r="AB160" s="18"/>
      <c r="AC160" s="18"/>
      <c r="AD160" s="18"/>
      <c r="AE160" s="18"/>
      <c r="AF160" s="18"/>
      <c r="AG160" s="18"/>
      <c r="AH160" s="18"/>
      <c r="AI160" s="18"/>
      <c r="AJ160" s="18"/>
    </row>
    <row r="161" spans="1:36" ht="49" customHeight="1" x14ac:dyDescent="0.15">
      <c r="A161" s="1"/>
      <c r="B161" s="1"/>
      <c r="C161" s="1"/>
      <c r="D161" s="1"/>
      <c r="E161" s="1"/>
      <c r="F161" s="7"/>
      <c r="G161" s="15"/>
      <c r="H161" s="16"/>
      <c r="I161" s="7"/>
      <c r="J161" s="7"/>
      <c r="K161" s="17"/>
      <c r="L161" s="17"/>
      <c r="M161" s="17"/>
      <c r="N161" s="17"/>
      <c r="O161" s="17"/>
      <c r="P161" s="18"/>
      <c r="Q161" s="18"/>
      <c r="R161" s="18"/>
      <c r="S161" s="18"/>
      <c r="T161" s="1"/>
      <c r="U161" s="1"/>
      <c r="V161" s="1"/>
      <c r="W161" s="1"/>
      <c r="X161" s="1"/>
      <c r="Y161" s="1"/>
      <c r="Z161" s="1"/>
      <c r="AA161" s="18"/>
      <c r="AB161" s="18"/>
      <c r="AC161" s="18"/>
      <c r="AD161" s="18"/>
      <c r="AE161" s="18"/>
      <c r="AF161" s="18"/>
      <c r="AG161" s="18"/>
      <c r="AH161" s="18"/>
      <c r="AI161" s="18"/>
      <c r="AJ161" s="18"/>
    </row>
    <row r="162" spans="1:36" ht="49" customHeight="1" x14ac:dyDescent="0.15">
      <c r="A162" s="1"/>
      <c r="B162" s="1"/>
      <c r="C162" s="1"/>
      <c r="D162" s="1"/>
      <c r="E162" s="1"/>
      <c r="F162" s="7"/>
      <c r="G162" s="15"/>
      <c r="H162" s="16"/>
      <c r="I162" s="7"/>
      <c r="J162" s="7"/>
      <c r="K162" s="17"/>
      <c r="L162" s="17"/>
      <c r="M162" s="17"/>
      <c r="N162" s="17"/>
      <c r="O162" s="17"/>
      <c r="P162" s="18"/>
      <c r="Q162" s="18"/>
      <c r="R162" s="18"/>
      <c r="S162" s="18"/>
      <c r="T162" s="1"/>
      <c r="U162" s="1"/>
      <c r="V162" s="1"/>
      <c r="W162" s="1"/>
      <c r="X162" s="1"/>
      <c r="Y162" s="1"/>
      <c r="Z162" s="1"/>
      <c r="AA162" s="18"/>
      <c r="AB162" s="18"/>
      <c r="AC162" s="18"/>
      <c r="AD162" s="18"/>
      <c r="AE162" s="18"/>
      <c r="AF162" s="18"/>
      <c r="AG162" s="18"/>
      <c r="AH162" s="18"/>
      <c r="AI162" s="18"/>
      <c r="AJ162" s="18"/>
    </row>
    <row r="163" spans="1:36" ht="49" customHeight="1" x14ac:dyDescent="0.15">
      <c r="A163" s="1"/>
      <c r="B163" s="1"/>
      <c r="C163" s="1"/>
      <c r="D163" s="1"/>
      <c r="E163" s="1"/>
      <c r="F163" s="7"/>
      <c r="G163" s="15"/>
      <c r="H163" s="16"/>
      <c r="I163" s="7"/>
      <c r="J163" s="7"/>
      <c r="K163" s="17"/>
      <c r="L163" s="17"/>
      <c r="M163" s="17"/>
      <c r="N163" s="17"/>
      <c r="O163" s="17"/>
      <c r="P163" s="18"/>
      <c r="Q163" s="18"/>
      <c r="R163" s="18"/>
      <c r="S163" s="18"/>
      <c r="T163" s="1"/>
      <c r="U163" s="1"/>
      <c r="V163" s="1"/>
      <c r="W163" s="1"/>
      <c r="X163" s="1"/>
      <c r="Y163" s="1"/>
      <c r="Z163" s="1"/>
      <c r="AA163" s="18"/>
      <c r="AB163" s="18"/>
      <c r="AC163" s="18"/>
      <c r="AD163" s="18"/>
      <c r="AE163" s="18"/>
      <c r="AF163" s="18"/>
      <c r="AG163" s="18"/>
      <c r="AH163" s="18"/>
      <c r="AI163" s="18"/>
      <c r="AJ163" s="18"/>
    </row>
    <row r="164" spans="1:36" ht="49" customHeight="1" x14ac:dyDescent="0.15">
      <c r="A164" s="1"/>
      <c r="B164" s="1"/>
      <c r="C164" s="1"/>
      <c r="D164" s="1"/>
      <c r="E164" s="1"/>
      <c r="F164" s="7"/>
      <c r="G164" s="15"/>
      <c r="H164" s="16"/>
      <c r="I164" s="7"/>
      <c r="J164" s="7"/>
      <c r="K164" s="17"/>
      <c r="L164" s="17"/>
      <c r="M164" s="17"/>
      <c r="N164" s="17"/>
      <c r="O164" s="17"/>
      <c r="P164" s="18"/>
      <c r="Q164" s="18"/>
      <c r="R164" s="18"/>
      <c r="S164" s="18"/>
      <c r="T164" s="1"/>
      <c r="U164" s="1"/>
      <c r="V164" s="1"/>
      <c r="W164" s="1"/>
      <c r="X164" s="1"/>
      <c r="Y164" s="1"/>
      <c r="Z164" s="1"/>
      <c r="AA164" s="18"/>
      <c r="AB164" s="18"/>
      <c r="AC164" s="18"/>
      <c r="AD164" s="18"/>
      <c r="AE164" s="18"/>
      <c r="AF164" s="18"/>
      <c r="AG164" s="18"/>
      <c r="AH164" s="18"/>
      <c r="AI164" s="18"/>
      <c r="AJ164" s="18"/>
    </row>
    <row r="165" spans="1:36" ht="49" customHeight="1" x14ac:dyDescent="0.15">
      <c r="A165" s="1"/>
      <c r="B165" s="1"/>
      <c r="C165" s="1"/>
      <c r="D165" s="1"/>
      <c r="E165" s="1"/>
      <c r="F165" s="7"/>
      <c r="G165" s="15"/>
      <c r="H165" s="16"/>
      <c r="I165" s="7"/>
      <c r="J165" s="7"/>
      <c r="K165" s="17"/>
      <c r="L165" s="17"/>
      <c r="M165" s="17"/>
      <c r="N165" s="17"/>
      <c r="O165" s="17"/>
      <c r="P165" s="18"/>
      <c r="Q165" s="18"/>
      <c r="R165" s="18"/>
      <c r="S165" s="18"/>
      <c r="T165" s="1"/>
      <c r="U165" s="1"/>
      <c r="V165" s="1"/>
      <c r="W165" s="1"/>
      <c r="X165" s="1"/>
      <c r="Y165" s="1"/>
      <c r="Z165" s="1"/>
      <c r="AA165" s="18"/>
      <c r="AB165" s="18"/>
      <c r="AC165" s="18"/>
      <c r="AD165" s="18"/>
      <c r="AE165" s="18"/>
      <c r="AF165" s="18"/>
      <c r="AG165" s="18"/>
      <c r="AH165" s="18"/>
      <c r="AI165" s="18"/>
      <c r="AJ165" s="18"/>
    </row>
    <row r="166" spans="1:36" ht="49" customHeight="1" x14ac:dyDescent="0.15">
      <c r="A166" s="1"/>
      <c r="B166" s="1"/>
      <c r="C166" s="1"/>
      <c r="D166" s="1"/>
      <c r="E166" s="1"/>
      <c r="F166" s="7"/>
      <c r="G166" s="15"/>
      <c r="H166" s="16"/>
      <c r="I166" s="7"/>
      <c r="J166" s="7"/>
      <c r="K166" s="17"/>
      <c r="L166" s="17"/>
      <c r="M166" s="17"/>
      <c r="N166" s="17"/>
      <c r="O166" s="17"/>
      <c r="P166" s="18"/>
      <c r="Q166" s="18"/>
      <c r="R166" s="18"/>
      <c r="S166" s="18"/>
      <c r="T166" s="1"/>
      <c r="U166" s="1"/>
      <c r="V166" s="1"/>
      <c r="W166" s="1"/>
      <c r="X166" s="1"/>
      <c r="Y166" s="1"/>
      <c r="Z166" s="1"/>
      <c r="AA166" s="18"/>
      <c r="AB166" s="18"/>
      <c r="AC166" s="18"/>
      <c r="AD166" s="18"/>
      <c r="AE166" s="18"/>
      <c r="AF166" s="18"/>
      <c r="AG166" s="18"/>
      <c r="AH166" s="18"/>
      <c r="AI166" s="18"/>
      <c r="AJ166" s="18"/>
    </row>
    <row r="167" spans="1:36" ht="49" customHeight="1" x14ac:dyDescent="0.15">
      <c r="A167" s="1"/>
      <c r="B167" s="1"/>
      <c r="C167" s="1"/>
      <c r="D167" s="1"/>
      <c r="E167" s="1"/>
      <c r="F167" s="7"/>
      <c r="G167" s="15"/>
      <c r="H167" s="16"/>
      <c r="I167" s="7"/>
      <c r="J167" s="7"/>
      <c r="K167" s="17"/>
      <c r="L167" s="17"/>
      <c r="M167" s="17"/>
      <c r="N167" s="17"/>
      <c r="O167" s="17"/>
      <c r="P167" s="18"/>
      <c r="Q167" s="18"/>
      <c r="R167" s="18"/>
      <c r="S167" s="18"/>
      <c r="T167" s="1"/>
      <c r="U167" s="1"/>
      <c r="V167" s="1"/>
      <c r="W167" s="1"/>
      <c r="X167" s="1"/>
      <c r="Y167" s="1"/>
      <c r="Z167" s="1"/>
      <c r="AA167" s="18"/>
      <c r="AB167" s="18"/>
      <c r="AC167" s="18"/>
      <c r="AD167" s="18"/>
      <c r="AE167" s="18"/>
      <c r="AF167" s="18"/>
      <c r="AG167" s="18"/>
      <c r="AH167" s="18"/>
      <c r="AI167" s="18"/>
      <c r="AJ167" s="18"/>
    </row>
    <row r="168" spans="1:36" ht="49" customHeight="1" x14ac:dyDescent="0.15">
      <c r="A168" s="1"/>
      <c r="B168" s="1"/>
      <c r="C168" s="1"/>
      <c r="D168" s="1"/>
      <c r="E168" s="1"/>
      <c r="F168" s="7"/>
      <c r="G168" s="15"/>
      <c r="H168" s="16"/>
      <c r="I168" s="7"/>
      <c r="J168" s="7"/>
      <c r="K168" s="17"/>
      <c r="L168" s="17"/>
      <c r="M168" s="17"/>
      <c r="N168" s="17"/>
      <c r="O168" s="17"/>
      <c r="P168" s="18"/>
      <c r="Q168" s="18"/>
      <c r="R168" s="18"/>
      <c r="S168" s="18"/>
      <c r="T168" s="1"/>
      <c r="U168" s="1"/>
      <c r="V168" s="1"/>
      <c r="W168" s="1"/>
      <c r="X168" s="1"/>
      <c r="Y168" s="1"/>
      <c r="Z168" s="1"/>
      <c r="AA168" s="18"/>
      <c r="AB168" s="18"/>
      <c r="AC168" s="18"/>
      <c r="AD168" s="18"/>
      <c r="AE168" s="18"/>
      <c r="AF168" s="18"/>
      <c r="AG168" s="18"/>
      <c r="AH168" s="18"/>
      <c r="AI168" s="18"/>
      <c r="AJ168" s="18"/>
    </row>
    <row r="169" spans="1:36" ht="49" customHeight="1" x14ac:dyDescent="0.15">
      <c r="A169" s="1"/>
      <c r="B169" s="1"/>
      <c r="C169" s="1"/>
      <c r="D169" s="1"/>
      <c r="E169" s="1"/>
      <c r="F169" s="7"/>
      <c r="G169" s="15"/>
      <c r="H169" s="16"/>
      <c r="I169" s="7"/>
      <c r="J169" s="7"/>
      <c r="K169" s="17"/>
      <c r="L169" s="17"/>
      <c r="M169" s="17"/>
      <c r="N169" s="17"/>
      <c r="O169" s="17"/>
      <c r="P169" s="18"/>
      <c r="Q169" s="18"/>
      <c r="R169" s="18"/>
      <c r="S169" s="18"/>
      <c r="T169" s="1"/>
      <c r="U169" s="1"/>
      <c r="V169" s="1"/>
      <c r="W169" s="1"/>
      <c r="X169" s="1"/>
      <c r="Y169" s="1"/>
      <c r="Z169" s="1"/>
      <c r="AA169" s="18"/>
      <c r="AB169" s="18"/>
      <c r="AC169" s="18"/>
      <c r="AD169" s="18"/>
      <c r="AE169" s="18"/>
      <c r="AF169" s="18"/>
      <c r="AG169" s="18"/>
      <c r="AH169" s="18"/>
      <c r="AI169" s="18"/>
      <c r="AJ169" s="18"/>
    </row>
    <row r="170" spans="1:36" ht="49" customHeight="1" x14ac:dyDescent="0.15">
      <c r="A170" s="1"/>
      <c r="B170" s="1"/>
      <c r="C170" s="1"/>
      <c r="D170" s="1"/>
      <c r="E170" s="1"/>
      <c r="F170" s="7"/>
      <c r="G170" s="15"/>
      <c r="H170" s="16"/>
      <c r="I170" s="7"/>
      <c r="J170" s="7"/>
      <c r="K170" s="17"/>
      <c r="L170" s="17"/>
      <c r="M170" s="17"/>
      <c r="N170" s="17"/>
      <c r="O170" s="17"/>
      <c r="P170" s="18"/>
      <c r="Q170" s="18"/>
      <c r="R170" s="18"/>
      <c r="S170" s="18"/>
      <c r="T170" s="1"/>
      <c r="U170" s="1"/>
      <c r="V170" s="1"/>
      <c r="W170" s="1"/>
      <c r="X170" s="1"/>
      <c r="Y170" s="1"/>
      <c r="Z170" s="1"/>
      <c r="AA170" s="18"/>
      <c r="AB170" s="18"/>
      <c r="AC170" s="18"/>
      <c r="AD170" s="18"/>
      <c r="AE170" s="18"/>
      <c r="AF170" s="18"/>
      <c r="AG170" s="18"/>
      <c r="AH170" s="18"/>
      <c r="AI170" s="18"/>
      <c r="AJ170" s="18"/>
    </row>
    <row r="171" spans="1:36" ht="49" customHeight="1" x14ac:dyDescent="0.15">
      <c r="A171" s="1"/>
      <c r="B171" s="1"/>
      <c r="C171" s="1"/>
      <c r="D171" s="1"/>
      <c r="E171" s="1"/>
      <c r="F171" s="7"/>
      <c r="G171" s="15"/>
      <c r="H171" s="16"/>
      <c r="I171" s="7"/>
      <c r="J171" s="7"/>
      <c r="K171" s="17"/>
      <c r="L171" s="17"/>
      <c r="M171" s="17"/>
      <c r="N171" s="17"/>
      <c r="O171" s="17"/>
      <c r="P171" s="18"/>
      <c r="Q171" s="18"/>
      <c r="R171" s="18"/>
      <c r="S171" s="18"/>
      <c r="T171" s="1"/>
      <c r="U171" s="1"/>
      <c r="V171" s="1"/>
      <c r="W171" s="1"/>
      <c r="X171" s="1"/>
      <c r="Y171" s="1"/>
      <c r="Z171" s="1"/>
      <c r="AA171" s="18"/>
      <c r="AB171" s="18"/>
      <c r="AC171" s="18"/>
      <c r="AD171" s="18"/>
      <c r="AE171" s="18"/>
      <c r="AF171" s="18"/>
      <c r="AG171" s="18"/>
      <c r="AH171" s="18"/>
      <c r="AI171" s="18"/>
      <c r="AJ171" s="18"/>
    </row>
    <row r="172" spans="1:36" ht="49" customHeight="1" x14ac:dyDescent="0.15">
      <c r="A172" s="1"/>
      <c r="B172" s="1"/>
      <c r="C172" s="1"/>
      <c r="D172" s="1"/>
      <c r="E172" s="1"/>
      <c r="F172" s="7"/>
      <c r="G172" s="15"/>
      <c r="H172" s="16"/>
      <c r="I172" s="7"/>
      <c r="J172" s="7"/>
      <c r="K172" s="17"/>
      <c r="L172" s="17"/>
      <c r="M172" s="17"/>
      <c r="N172" s="17"/>
      <c r="O172" s="17"/>
      <c r="P172" s="18"/>
      <c r="Q172" s="18"/>
      <c r="R172" s="18"/>
      <c r="S172" s="18"/>
      <c r="T172" s="1"/>
      <c r="U172" s="1"/>
      <c r="V172" s="1"/>
      <c r="W172" s="1"/>
      <c r="X172" s="1"/>
      <c r="Y172" s="1"/>
      <c r="Z172" s="1"/>
      <c r="AA172" s="18"/>
      <c r="AB172" s="18"/>
      <c r="AC172" s="18"/>
      <c r="AD172" s="18"/>
      <c r="AE172" s="18"/>
      <c r="AF172" s="18"/>
      <c r="AG172" s="18"/>
      <c r="AH172" s="18"/>
      <c r="AI172" s="18"/>
      <c r="AJ172" s="18"/>
    </row>
    <row r="173" spans="1:36" ht="49" customHeight="1" x14ac:dyDescent="0.15">
      <c r="A173" s="1"/>
      <c r="B173" s="1"/>
      <c r="C173" s="1"/>
      <c r="D173" s="1"/>
      <c r="E173" s="1"/>
      <c r="F173" s="7"/>
      <c r="G173" s="15"/>
      <c r="H173" s="16"/>
      <c r="I173" s="7"/>
      <c r="J173" s="7"/>
      <c r="K173" s="17"/>
      <c r="L173" s="17"/>
      <c r="M173" s="17"/>
      <c r="N173" s="17"/>
      <c r="O173" s="17"/>
      <c r="P173" s="18"/>
      <c r="Q173" s="18"/>
      <c r="R173" s="18"/>
      <c r="S173" s="18"/>
      <c r="T173" s="1"/>
      <c r="U173" s="1"/>
      <c r="V173" s="1"/>
      <c r="W173" s="1"/>
      <c r="X173" s="1"/>
      <c r="Y173" s="1"/>
      <c r="Z173" s="1"/>
      <c r="AA173" s="18"/>
      <c r="AB173" s="18"/>
      <c r="AC173" s="18"/>
      <c r="AD173" s="18"/>
      <c r="AE173" s="18"/>
      <c r="AF173" s="18"/>
      <c r="AG173" s="18"/>
      <c r="AH173" s="18"/>
      <c r="AI173" s="18"/>
      <c r="AJ173" s="18"/>
    </row>
    <row r="174" spans="1:36" ht="49" customHeight="1" x14ac:dyDescent="0.15">
      <c r="A174" s="1"/>
      <c r="B174" s="1"/>
      <c r="C174" s="1"/>
      <c r="D174" s="1"/>
      <c r="E174" s="1"/>
      <c r="F174" s="7"/>
      <c r="G174" s="15"/>
      <c r="H174" s="16"/>
      <c r="I174" s="7"/>
      <c r="J174" s="7"/>
      <c r="K174" s="17"/>
      <c r="L174" s="17"/>
      <c r="M174" s="17"/>
      <c r="N174" s="17"/>
      <c r="O174" s="17"/>
      <c r="P174" s="18"/>
      <c r="Q174" s="18"/>
      <c r="R174" s="18"/>
      <c r="S174" s="18"/>
      <c r="T174" s="1"/>
      <c r="U174" s="1"/>
      <c r="V174" s="1"/>
      <c r="W174" s="1"/>
      <c r="X174" s="1"/>
      <c r="Y174" s="1"/>
      <c r="Z174" s="1"/>
      <c r="AA174" s="18"/>
      <c r="AB174" s="18"/>
      <c r="AC174" s="18"/>
      <c r="AD174" s="18"/>
      <c r="AE174" s="18"/>
      <c r="AF174" s="18"/>
      <c r="AG174" s="18"/>
      <c r="AH174" s="18"/>
      <c r="AI174" s="18"/>
      <c r="AJ174" s="18"/>
    </row>
    <row r="175" spans="1:36" ht="49" customHeight="1" x14ac:dyDescent="0.15">
      <c r="A175" s="1"/>
      <c r="B175" s="1"/>
      <c r="C175" s="1"/>
      <c r="D175" s="1"/>
      <c r="E175" s="1"/>
      <c r="F175" s="7"/>
      <c r="G175" s="15"/>
      <c r="H175" s="16"/>
      <c r="I175" s="7"/>
      <c r="J175" s="7"/>
      <c r="K175" s="17"/>
      <c r="L175" s="17"/>
      <c r="M175" s="17"/>
      <c r="N175" s="17"/>
      <c r="O175" s="17"/>
      <c r="P175" s="18"/>
      <c r="Q175" s="18"/>
      <c r="R175" s="18"/>
      <c r="S175" s="18"/>
      <c r="T175" s="1"/>
      <c r="U175" s="1"/>
      <c r="V175" s="1"/>
      <c r="W175" s="1"/>
      <c r="X175" s="1"/>
      <c r="Y175" s="1"/>
      <c r="Z175" s="1"/>
      <c r="AA175" s="18"/>
      <c r="AB175" s="18"/>
      <c r="AC175" s="18"/>
      <c r="AD175" s="18"/>
      <c r="AE175" s="18"/>
      <c r="AF175" s="18"/>
      <c r="AG175" s="18"/>
      <c r="AH175" s="18"/>
      <c r="AI175" s="18"/>
      <c r="AJ175" s="18"/>
    </row>
    <row r="176" spans="1:36" ht="49" customHeight="1" x14ac:dyDescent="0.15">
      <c r="A176" s="1"/>
      <c r="B176" s="1"/>
      <c r="C176" s="1"/>
      <c r="D176" s="1"/>
      <c r="E176" s="1"/>
      <c r="F176" s="7"/>
      <c r="G176" s="15"/>
      <c r="H176" s="16"/>
      <c r="I176" s="7"/>
      <c r="J176" s="7"/>
      <c r="K176" s="17"/>
      <c r="L176" s="17"/>
      <c r="M176" s="17"/>
      <c r="N176" s="17"/>
      <c r="O176" s="17"/>
      <c r="P176" s="18"/>
      <c r="Q176" s="18"/>
      <c r="R176" s="18"/>
      <c r="S176" s="18"/>
      <c r="T176" s="1"/>
      <c r="U176" s="1"/>
      <c r="V176" s="1"/>
      <c r="W176" s="1"/>
      <c r="X176" s="1"/>
      <c r="Y176" s="1"/>
      <c r="Z176" s="1"/>
      <c r="AA176" s="18"/>
      <c r="AB176" s="18"/>
      <c r="AC176" s="18"/>
      <c r="AD176" s="18"/>
      <c r="AE176" s="18"/>
      <c r="AF176" s="18"/>
      <c r="AG176" s="18"/>
      <c r="AH176" s="18"/>
      <c r="AI176" s="18"/>
      <c r="AJ176" s="18"/>
    </row>
    <row r="177" spans="1:36" ht="49" customHeight="1" x14ac:dyDescent="0.15">
      <c r="A177" s="1"/>
      <c r="B177" s="1"/>
      <c r="C177" s="1"/>
      <c r="D177" s="1"/>
      <c r="E177" s="1"/>
      <c r="F177" s="7"/>
      <c r="G177" s="15"/>
      <c r="H177" s="16"/>
      <c r="I177" s="7"/>
      <c r="J177" s="7"/>
      <c r="K177" s="17"/>
      <c r="L177" s="17"/>
      <c r="M177" s="17"/>
      <c r="N177" s="17"/>
      <c r="O177" s="17"/>
      <c r="P177" s="18"/>
      <c r="Q177" s="18"/>
      <c r="R177" s="18"/>
      <c r="S177" s="18"/>
      <c r="T177" s="1"/>
      <c r="U177" s="1"/>
      <c r="V177" s="1"/>
      <c r="W177" s="1"/>
      <c r="X177" s="1"/>
      <c r="Y177" s="1"/>
      <c r="Z177" s="1"/>
      <c r="AA177" s="18"/>
      <c r="AB177" s="18"/>
      <c r="AC177" s="18"/>
      <c r="AD177" s="18"/>
      <c r="AE177" s="18"/>
      <c r="AF177" s="18"/>
      <c r="AG177" s="18"/>
      <c r="AH177" s="18"/>
      <c r="AI177" s="18"/>
      <c r="AJ177" s="18"/>
    </row>
    <row r="178" spans="1:36" ht="49" customHeight="1" x14ac:dyDescent="0.15">
      <c r="A178" s="1"/>
      <c r="B178" s="1"/>
      <c r="C178" s="1"/>
      <c r="D178" s="1"/>
      <c r="E178" s="1"/>
      <c r="F178" s="7"/>
      <c r="G178" s="15"/>
      <c r="H178" s="16"/>
      <c r="I178" s="7"/>
      <c r="J178" s="7"/>
      <c r="K178" s="17"/>
      <c r="L178" s="17"/>
      <c r="M178" s="17"/>
      <c r="N178" s="17"/>
      <c r="O178" s="17"/>
      <c r="P178" s="18"/>
      <c r="Q178" s="18"/>
      <c r="R178" s="18"/>
      <c r="S178" s="18"/>
      <c r="T178" s="1"/>
      <c r="U178" s="1"/>
      <c r="V178" s="1"/>
      <c r="W178" s="1"/>
      <c r="X178" s="1"/>
      <c r="Y178" s="1"/>
      <c r="Z178" s="1"/>
      <c r="AA178" s="18"/>
      <c r="AB178" s="18"/>
      <c r="AC178" s="18"/>
      <c r="AD178" s="18"/>
      <c r="AE178" s="18"/>
      <c r="AF178" s="18"/>
      <c r="AG178" s="18"/>
      <c r="AH178" s="18"/>
      <c r="AI178" s="18"/>
      <c r="AJ178" s="18"/>
    </row>
    <row r="179" spans="1:36" ht="49" customHeight="1" x14ac:dyDescent="0.15">
      <c r="A179" s="1"/>
      <c r="B179" s="1"/>
      <c r="C179" s="1"/>
      <c r="D179" s="1"/>
      <c r="E179" s="1"/>
      <c r="F179" s="7"/>
      <c r="G179" s="15"/>
      <c r="H179" s="16"/>
      <c r="I179" s="7"/>
      <c r="J179" s="7"/>
      <c r="K179" s="17"/>
      <c r="L179" s="17"/>
      <c r="M179" s="17"/>
      <c r="N179" s="17"/>
      <c r="O179" s="17"/>
      <c r="P179" s="18"/>
      <c r="Q179" s="18"/>
      <c r="R179" s="18"/>
      <c r="S179" s="18"/>
      <c r="T179" s="1"/>
      <c r="U179" s="1"/>
      <c r="V179" s="1"/>
      <c r="W179" s="1"/>
      <c r="X179" s="1"/>
      <c r="Y179" s="1"/>
      <c r="Z179" s="1"/>
      <c r="AA179" s="18"/>
      <c r="AB179" s="18"/>
      <c r="AC179" s="18"/>
      <c r="AD179" s="18"/>
      <c r="AE179" s="18"/>
      <c r="AF179" s="18"/>
      <c r="AG179" s="18"/>
      <c r="AH179" s="18"/>
      <c r="AI179" s="18"/>
      <c r="AJ179" s="18"/>
    </row>
    <row r="180" spans="1:36" ht="49" customHeight="1" x14ac:dyDescent="0.15">
      <c r="A180" s="1"/>
      <c r="B180" s="1"/>
      <c r="C180" s="1"/>
      <c r="D180" s="1"/>
      <c r="E180" s="1"/>
      <c r="F180" s="7"/>
      <c r="G180" s="15"/>
      <c r="H180" s="16"/>
      <c r="I180" s="7"/>
      <c r="J180" s="7"/>
      <c r="K180" s="17"/>
      <c r="L180" s="17"/>
      <c r="M180" s="17"/>
      <c r="N180" s="17"/>
      <c r="O180" s="17"/>
      <c r="P180" s="18"/>
      <c r="Q180" s="18"/>
      <c r="R180" s="18"/>
      <c r="S180" s="18"/>
      <c r="T180" s="1"/>
      <c r="U180" s="1"/>
      <c r="V180" s="1"/>
      <c r="W180" s="1"/>
      <c r="X180" s="1"/>
      <c r="Y180" s="1"/>
      <c r="Z180" s="1"/>
      <c r="AA180" s="18"/>
      <c r="AB180" s="18"/>
      <c r="AC180" s="18"/>
      <c r="AD180" s="18"/>
      <c r="AE180" s="18"/>
      <c r="AF180" s="18"/>
      <c r="AG180" s="18"/>
      <c r="AH180" s="18"/>
      <c r="AI180" s="18"/>
      <c r="AJ180" s="18"/>
    </row>
    <row r="181" spans="1:36" ht="49" customHeight="1" x14ac:dyDescent="0.15">
      <c r="A181" s="1"/>
      <c r="B181" s="1"/>
      <c r="C181" s="1"/>
      <c r="D181" s="1"/>
      <c r="E181" s="1"/>
      <c r="F181" s="7"/>
      <c r="G181" s="15"/>
      <c r="H181" s="16"/>
      <c r="I181" s="7"/>
      <c r="J181" s="7"/>
      <c r="K181" s="17"/>
      <c r="L181" s="17"/>
      <c r="M181" s="17"/>
      <c r="N181" s="17"/>
      <c r="O181" s="17"/>
      <c r="P181" s="18"/>
      <c r="Q181" s="18"/>
      <c r="R181" s="18"/>
      <c r="S181" s="18"/>
      <c r="T181" s="1"/>
      <c r="U181" s="1"/>
      <c r="V181" s="1"/>
      <c r="W181" s="1"/>
      <c r="X181" s="1"/>
      <c r="Y181" s="1"/>
      <c r="Z181" s="1"/>
      <c r="AA181" s="18"/>
      <c r="AB181" s="18"/>
      <c r="AC181" s="18"/>
      <c r="AD181" s="18"/>
      <c r="AE181" s="18"/>
      <c r="AF181" s="18"/>
      <c r="AG181" s="18"/>
      <c r="AH181" s="18"/>
      <c r="AI181" s="18"/>
      <c r="AJ181" s="18"/>
    </row>
    <row r="182" spans="1:36" ht="49" customHeight="1" x14ac:dyDescent="0.15">
      <c r="A182" s="1"/>
      <c r="B182" s="1"/>
      <c r="C182" s="1"/>
      <c r="D182" s="1"/>
      <c r="E182" s="1"/>
      <c r="F182" s="7"/>
      <c r="G182" s="15"/>
      <c r="H182" s="16"/>
      <c r="I182" s="7"/>
      <c r="J182" s="7"/>
      <c r="K182" s="17"/>
      <c r="L182" s="17"/>
      <c r="M182" s="17"/>
      <c r="N182" s="17"/>
      <c r="O182" s="17"/>
      <c r="P182" s="18"/>
      <c r="Q182" s="18"/>
      <c r="R182" s="18"/>
      <c r="S182" s="18"/>
      <c r="T182" s="1"/>
      <c r="U182" s="1"/>
      <c r="V182" s="1"/>
      <c r="W182" s="1"/>
      <c r="X182" s="1"/>
      <c r="Y182" s="1"/>
      <c r="Z182" s="1"/>
      <c r="AA182" s="18"/>
      <c r="AB182" s="18"/>
      <c r="AC182" s="18"/>
      <c r="AD182" s="18"/>
      <c r="AE182" s="18"/>
      <c r="AF182" s="18"/>
      <c r="AG182" s="18"/>
      <c r="AH182" s="18"/>
      <c r="AI182" s="18"/>
      <c r="AJ182" s="18"/>
    </row>
    <row r="183" spans="1:36" ht="49" customHeight="1" x14ac:dyDescent="0.15">
      <c r="A183" s="1"/>
      <c r="B183" s="1"/>
      <c r="C183" s="1"/>
      <c r="D183" s="1"/>
      <c r="E183" s="1"/>
      <c r="F183" s="7"/>
      <c r="G183" s="15"/>
      <c r="H183" s="16"/>
      <c r="I183" s="7"/>
      <c r="J183" s="7"/>
      <c r="K183" s="17"/>
      <c r="L183" s="17"/>
      <c r="M183" s="17"/>
      <c r="N183" s="17"/>
      <c r="O183" s="17"/>
      <c r="P183" s="18"/>
      <c r="Q183" s="18"/>
      <c r="R183" s="18"/>
      <c r="S183" s="18"/>
      <c r="T183" s="1"/>
      <c r="U183" s="1"/>
      <c r="V183" s="1"/>
      <c r="W183" s="1"/>
      <c r="X183" s="1"/>
      <c r="Y183" s="1"/>
      <c r="Z183" s="1"/>
      <c r="AA183" s="18"/>
      <c r="AB183" s="18"/>
      <c r="AC183" s="18"/>
      <c r="AD183" s="18"/>
      <c r="AE183" s="18"/>
      <c r="AF183" s="18"/>
      <c r="AG183" s="18"/>
      <c r="AH183" s="18"/>
      <c r="AI183" s="18"/>
      <c r="AJ183" s="18"/>
    </row>
    <row r="184" spans="1:36" ht="49" customHeight="1" x14ac:dyDescent="0.15">
      <c r="A184" s="1"/>
      <c r="B184" s="1"/>
      <c r="C184" s="1"/>
      <c r="D184" s="1"/>
      <c r="E184" s="1"/>
      <c r="F184" s="7"/>
      <c r="G184" s="15"/>
      <c r="H184" s="16"/>
      <c r="I184" s="7"/>
      <c r="J184" s="7"/>
      <c r="K184" s="17"/>
      <c r="L184" s="17"/>
      <c r="M184" s="17"/>
      <c r="N184" s="17"/>
      <c r="O184" s="17"/>
      <c r="P184" s="18"/>
      <c r="Q184" s="18"/>
      <c r="R184" s="18"/>
      <c r="S184" s="18"/>
      <c r="T184" s="1"/>
      <c r="U184" s="1"/>
      <c r="V184" s="1"/>
      <c r="W184" s="1"/>
      <c r="X184" s="1"/>
      <c r="Y184" s="1"/>
      <c r="Z184" s="1"/>
      <c r="AA184" s="18"/>
      <c r="AB184" s="18"/>
      <c r="AC184" s="18"/>
      <c r="AD184" s="18"/>
      <c r="AE184" s="18"/>
      <c r="AF184" s="18"/>
      <c r="AG184" s="18"/>
      <c r="AH184" s="18"/>
      <c r="AI184" s="18"/>
      <c r="AJ184" s="18"/>
    </row>
    <row r="185" spans="1:36" ht="49" customHeight="1" x14ac:dyDescent="0.15">
      <c r="A185" s="1"/>
      <c r="B185" s="1"/>
      <c r="C185" s="1"/>
      <c r="D185" s="1"/>
      <c r="E185" s="1"/>
      <c r="F185" s="7"/>
      <c r="G185" s="15"/>
      <c r="H185" s="16"/>
      <c r="I185" s="7"/>
      <c r="J185" s="7"/>
      <c r="K185" s="17"/>
      <c r="L185" s="17"/>
      <c r="M185" s="17"/>
      <c r="N185" s="17"/>
      <c r="O185" s="17"/>
      <c r="P185" s="18"/>
      <c r="Q185" s="18"/>
      <c r="R185" s="18"/>
      <c r="S185" s="18"/>
      <c r="T185" s="1"/>
      <c r="U185" s="1"/>
      <c r="V185" s="1"/>
      <c r="W185" s="1"/>
      <c r="X185" s="1"/>
      <c r="Y185" s="1"/>
      <c r="Z185" s="1"/>
      <c r="AA185" s="18"/>
      <c r="AB185" s="18"/>
      <c r="AC185" s="18"/>
      <c r="AD185" s="18"/>
      <c r="AE185" s="18"/>
      <c r="AF185" s="18"/>
      <c r="AG185" s="18"/>
      <c r="AH185" s="18"/>
      <c r="AI185" s="18"/>
      <c r="AJ185" s="18"/>
    </row>
    <row r="186" spans="1:36" ht="49" customHeight="1" x14ac:dyDescent="0.15">
      <c r="A186" s="1"/>
      <c r="B186" s="1"/>
      <c r="C186" s="1"/>
      <c r="D186" s="1"/>
      <c r="E186" s="1"/>
      <c r="F186" s="7"/>
      <c r="G186" s="15"/>
      <c r="H186" s="16"/>
      <c r="I186" s="7"/>
      <c r="J186" s="7"/>
      <c r="K186" s="17"/>
      <c r="L186" s="17"/>
      <c r="M186" s="17"/>
      <c r="N186" s="17"/>
      <c r="O186" s="17"/>
      <c r="P186" s="18"/>
      <c r="Q186" s="18"/>
      <c r="R186" s="18"/>
      <c r="S186" s="18"/>
      <c r="T186" s="1"/>
      <c r="U186" s="1"/>
      <c r="V186" s="1"/>
      <c r="W186" s="1"/>
      <c r="X186" s="1"/>
      <c r="Y186" s="1"/>
      <c r="Z186" s="1"/>
      <c r="AA186" s="18"/>
      <c r="AB186" s="18"/>
      <c r="AC186" s="18"/>
      <c r="AD186" s="18"/>
      <c r="AE186" s="18"/>
      <c r="AF186" s="18"/>
      <c r="AG186" s="18"/>
      <c r="AH186" s="18"/>
      <c r="AI186" s="18"/>
      <c r="AJ186" s="18"/>
    </row>
    <row r="187" spans="1:36" ht="49" customHeight="1" x14ac:dyDescent="0.15">
      <c r="A187" s="1"/>
      <c r="B187" s="1"/>
      <c r="C187" s="1"/>
      <c r="D187" s="1"/>
      <c r="E187" s="1"/>
      <c r="F187" s="7"/>
      <c r="G187" s="15"/>
      <c r="H187" s="16"/>
      <c r="I187" s="7"/>
      <c r="J187" s="7"/>
      <c r="K187" s="17"/>
      <c r="L187" s="17"/>
      <c r="M187" s="17"/>
      <c r="N187" s="17"/>
      <c r="O187" s="17"/>
      <c r="P187" s="18"/>
      <c r="Q187" s="18"/>
      <c r="R187" s="18"/>
      <c r="S187" s="18"/>
      <c r="T187" s="1"/>
      <c r="U187" s="1"/>
      <c r="V187" s="1"/>
      <c r="W187" s="1"/>
      <c r="X187" s="1"/>
      <c r="Y187" s="1"/>
      <c r="Z187" s="1"/>
      <c r="AA187" s="18"/>
      <c r="AB187" s="18"/>
      <c r="AC187" s="18"/>
      <c r="AD187" s="18"/>
      <c r="AE187" s="18"/>
      <c r="AF187" s="18"/>
      <c r="AG187" s="18"/>
      <c r="AH187" s="18"/>
      <c r="AI187" s="18"/>
      <c r="AJ187" s="18"/>
    </row>
    <row r="188" spans="1:36" ht="49" customHeight="1" x14ac:dyDescent="0.15">
      <c r="A188" s="1"/>
      <c r="B188" s="1"/>
      <c r="C188" s="1"/>
      <c r="D188" s="1"/>
      <c r="E188" s="1"/>
      <c r="F188" s="7"/>
      <c r="G188" s="15"/>
      <c r="H188" s="16"/>
      <c r="I188" s="7"/>
      <c r="J188" s="7"/>
      <c r="K188" s="17"/>
      <c r="L188" s="17"/>
      <c r="M188" s="17"/>
      <c r="N188" s="17"/>
      <c r="O188" s="17"/>
      <c r="P188" s="18"/>
      <c r="Q188" s="18"/>
      <c r="R188" s="18"/>
      <c r="S188" s="18"/>
      <c r="T188" s="1"/>
      <c r="U188" s="1"/>
      <c r="V188" s="1"/>
      <c r="W188" s="1"/>
      <c r="X188" s="1"/>
      <c r="Y188" s="1"/>
      <c r="Z188" s="1"/>
      <c r="AA188" s="18"/>
      <c r="AB188" s="18"/>
      <c r="AC188" s="18"/>
      <c r="AD188" s="18"/>
      <c r="AE188" s="18"/>
      <c r="AF188" s="18"/>
      <c r="AG188" s="18"/>
      <c r="AH188" s="18"/>
      <c r="AI188" s="18"/>
      <c r="AJ188" s="18"/>
    </row>
    <row r="189" spans="1:36" ht="49" customHeight="1" x14ac:dyDescent="0.15">
      <c r="A189" s="1"/>
      <c r="B189" s="1"/>
      <c r="C189" s="1"/>
      <c r="D189" s="1"/>
      <c r="E189" s="1"/>
      <c r="F189" s="7"/>
      <c r="G189" s="15"/>
      <c r="H189" s="16"/>
      <c r="I189" s="7"/>
      <c r="J189" s="7"/>
      <c r="K189" s="17"/>
      <c r="L189" s="17"/>
      <c r="M189" s="17"/>
      <c r="N189" s="17"/>
      <c r="O189" s="17"/>
      <c r="P189" s="18"/>
      <c r="Q189" s="18"/>
      <c r="R189" s="18"/>
      <c r="S189" s="18"/>
      <c r="T189" s="1"/>
      <c r="U189" s="1"/>
      <c r="V189" s="1"/>
      <c r="W189" s="1"/>
      <c r="X189" s="1"/>
      <c r="Y189" s="1"/>
      <c r="Z189" s="1"/>
      <c r="AA189" s="18"/>
      <c r="AB189" s="18"/>
      <c r="AC189" s="18"/>
      <c r="AD189" s="18"/>
      <c r="AE189" s="18"/>
      <c r="AF189" s="18"/>
      <c r="AG189" s="18"/>
      <c r="AH189" s="18"/>
      <c r="AI189" s="18"/>
      <c r="AJ189" s="18"/>
    </row>
    <row r="190" spans="1:36" ht="49" customHeight="1" x14ac:dyDescent="0.15">
      <c r="A190" s="1"/>
      <c r="B190" s="1"/>
      <c r="C190" s="1"/>
      <c r="D190" s="1"/>
      <c r="E190" s="1"/>
      <c r="F190" s="7"/>
      <c r="G190" s="15"/>
      <c r="H190" s="16"/>
      <c r="I190" s="7"/>
      <c r="J190" s="7"/>
      <c r="K190" s="17"/>
      <c r="L190" s="17"/>
      <c r="M190" s="17"/>
      <c r="N190" s="17"/>
      <c r="O190" s="17"/>
      <c r="P190" s="18"/>
      <c r="Q190" s="18"/>
      <c r="R190" s="18"/>
      <c r="S190" s="18"/>
      <c r="T190" s="1"/>
      <c r="U190" s="1"/>
      <c r="V190" s="1"/>
      <c r="W190" s="1"/>
      <c r="X190" s="1"/>
      <c r="Y190" s="1"/>
      <c r="Z190" s="1"/>
      <c r="AA190" s="18"/>
      <c r="AB190" s="18"/>
      <c r="AC190" s="18"/>
      <c r="AD190" s="18"/>
      <c r="AE190" s="18"/>
      <c r="AF190" s="18"/>
      <c r="AG190" s="18"/>
      <c r="AH190" s="18"/>
      <c r="AI190" s="18"/>
      <c r="AJ190" s="18"/>
    </row>
    <row r="191" spans="1:36" ht="49" customHeight="1" x14ac:dyDescent="0.15">
      <c r="A191" s="1"/>
      <c r="B191" s="1"/>
      <c r="C191" s="1"/>
      <c r="D191" s="1"/>
      <c r="E191" s="1"/>
      <c r="F191" s="7"/>
      <c r="G191" s="15"/>
      <c r="H191" s="16"/>
      <c r="I191" s="7"/>
      <c r="J191" s="7"/>
      <c r="K191" s="17"/>
      <c r="L191" s="17"/>
      <c r="M191" s="17"/>
      <c r="N191" s="17"/>
      <c r="O191" s="17"/>
      <c r="P191" s="18"/>
      <c r="Q191" s="18"/>
      <c r="R191" s="18"/>
      <c r="S191" s="18"/>
      <c r="T191" s="1"/>
      <c r="U191" s="1"/>
      <c r="V191" s="1"/>
      <c r="W191" s="1"/>
      <c r="X191" s="1"/>
      <c r="Y191" s="1"/>
      <c r="Z191" s="1"/>
      <c r="AA191" s="18"/>
      <c r="AB191" s="18"/>
      <c r="AC191" s="18"/>
      <c r="AD191" s="18"/>
      <c r="AE191" s="18"/>
      <c r="AF191" s="18"/>
      <c r="AG191" s="18"/>
      <c r="AH191" s="18"/>
      <c r="AI191" s="18"/>
      <c r="AJ191" s="18"/>
    </row>
    <row r="192" spans="1:36" ht="49" customHeight="1" x14ac:dyDescent="0.15">
      <c r="A192" s="1"/>
      <c r="B192" s="1"/>
      <c r="C192" s="1"/>
      <c r="D192" s="1"/>
      <c r="E192" s="1"/>
      <c r="F192" s="7"/>
      <c r="G192" s="15"/>
      <c r="H192" s="16"/>
      <c r="I192" s="7"/>
      <c r="J192" s="7"/>
      <c r="K192" s="17"/>
      <c r="L192" s="17"/>
      <c r="M192" s="17"/>
      <c r="N192" s="17"/>
      <c r="O192" s="17"/>
      <c r="P192" s="18"/>
      <c r="Q192" s="18"/>
      <c r="R192" s="18"/>
      <c r="S192" s="18"/>
      <c r="T192" s="1"/>
      <c r="U192" s="1"/>
      <c r="V192" s="1"/>
      <c r="W192" s="1"/>
      <c r="X192" s="1"/>
      <c r="Y192" s="1"/>
      <c r="Z192" s="1"/>
      <c r="AA192" s="18"/>
      <c r="AB192" s="18"/>
      <c r="AC192" s="18"/>
      <c r="AD192" s="18"/>
      <c r="AE192" s="18"/>
      <c r="AF192" s="18"/>
      <c r="AG192" s="18"/>
      <c r="AH192" s="18"/>
      <c r="AI192" s="18"/>
      <c r="AJ192" s="18"/>
    </row>
    <row r="193" spans="1:36" ht="49" customHeight="1" x14ac:dyDescent="0.15">
      <c r="A193" s="1"/>
      <c r="B193" s="1"/>
      <c r="C193" s="1"/>
      <c r="D193" s="1"/>
      <c r="E193" s="1"/>
      <c r="F193" s="7"/>
      <c r="G193" s="15"/>
      <c r="H193" s="16"/>
      <c r="I193" s="7"/>
      <c r="J193" s="7"/>
      <c r="K193" s="17"/>
      <c r="L193" s="17"/>
      <c r="M193" s="17"/>
      <c r="N193" s="17"/>
      <c r="O193" s="17"/>
      <c r="P193" s="18"/>
      <c r="Q193" s="18"/>
      <c r="R193" s="18"/>
      <c r="S193" s="18"/>
      <c r="T193" s="1"/>
      <c r="U193" s="1"/>
      <c r="V193" s="1"/>
      <c r="W193" s="1"/>
      <c r="X193" s="1"/>
      <c r="Y193" s="1"/>
      <c r="Z193" s="1"/>
      <c r="AA193" s="18"/>
      <c r="AB193" s="18"/>
      <c r="AC193" s="18"/>
      <c r="AD193" s="18"/>
      <c r="AE193" s="18"/>
      <c r="AF193" s="18"/>
      <c r="AG193" s="18"/>
      <c r="AH193" s="18"/>
      <c r="AI193" s="18"/>
      <c r="AJ193" s="18"/>
    </row>
    <row r="194" spans="1:36" ht="49" customHeight="1" x14ac:dyDescent="0.15">
      <c r="A194" s="1"/>
      <c r="B194" s="1"/>
      <c r="C194" s="1"/>
      <c r="D194" s="1"/>
      <c r="E194" s="1"/>
      <c r="F194" s="7"/>
      <c r="G194" s="15"/>
      <c r="H194" s="16"/>
      <c r="I194" s="7"/>
      <c r="J194" s="7"/>
      <c r="K194" s="17"/>
      <c r="L194" s="17"/>
      <c r="M194" s="17"/>
      <c r="N194" s="17"/>
      <c r="O194" s="17"/>
      <c r="P194" s="18"/>
      <c r="Q194" s="18"/>
      <c r="R194" s="18"/>
      <c r="S194" s="18"/>
      <c r="T194" s="1"/>
      <c r="U194" s="1"/>
      <c r="V194" s="1"/>
      <c r="W194" s="1"/>
      <c r="X194" s="1"/>
      <c r="Y194" s="1"/>
      <c r="Z194" s="1"/>
      <c r="AA194" s="18"/>
      <c r="AB194" s="18"/>
      <c r="AC194" s="18"/>
      <c r="AD194" s="18"/>
      <c r="AE194" s="18"/>
      <c r="AF194" s="18"/>
      <c r="AG194" s="18"/>
      <c r="AH194" s="18"/>
      <c r="AI194" s="18"/>
      <c r="AJ194" s="18"/>
    </row>
    <row r="195" spans="1:36" ht="49" customHeight="1" x14ac:dyDescent="0.15">
      <c r="A195" s="1"/>
      <c r="B195" s="1"/>
      <c r="C195" s="1"/>
      <c r="D195" s="1"/>
      <c r="E195" s="1"/>
      <c r="F195" s="7"/>
      <c r="G195" s="15"/>
      <c r="H195" s="16"/>
      <c r="I195" s="7"/>
      <c r="J195" s="7"/>
      <c r="K195" s="17"/>
      <c r="L195" s="17"/>
      <c r="M195" s="17"/>
      <c r="N195" s="17"/>
      <c r="O195" s="17"/>
      <c r="P195" s="18"/>
      <c r="Q195" s="18"/>
      <c r="R195" s="18"/>
      <c r="S195" s="18"/>
      <c r="T195" s="1"/>
      <c r="U195" s="1"/>
      <c r="V195" s="1"/>
      <c r="W195" s="1"/>
      <c r="X195" s="1"/>
      <c r="Y195" s="1"/>
      <c r="Z195" s="1"/>
      <c r="AA195" s="18"/>
      <c r="AB195" s="18"/>
      <c r="AC195" s="18"/>
      <c r="AD195" s="18"/>
      <c r="AE195" s="18"/>
      <c r="AF195" s="18"/>
      <c r="AG195" s="18"/>
      <c r="AH195" s="18"/>
      <c r="AI195" s="18"/>
      <c r="AJ195" s="18"/>
    </row>
    <row r="196" spans="1:36" ht="49" customHeight="1" x14ac:dyDescent="0.15">
      <c r="A196" s="1"/>
      <c r="B196" s="1"/>
      <c r="C196" s="1"/>
      <c r="D196" s="1"/>
      <c r="E196" s="1"/>
      <c r="F196" s="7"/>
      <c r="G196" s="15"/>
      <c r="H196" s="16"/>
      <c r="I196" s="7"/>
      <c r="J196" s="7"/>
      <c r="K196" s="17"/>
      <c r="L196" s="17"/>
      <c r="M196" s="17"/>
      <c r="N196" s="17"/>
      <c r="O196" s="17"/>
      <c r="P196" s="18"/>
      <c r="Q196" s="18"/>
      <c r="R196" s="18"/>
      <c r="S196" s="18"/>
      <c r="T196" s="1"/>
      <c r="U196" s="1"/>
      <c r="V196" s="1"/>
      <c r="W196" s="1"/>
      <c r="X196" s="1"/>
      <c r="Y196" s="1"/>
      <c r="Z196" s="1"/>
      <c r="AA196" s="18"/>
      <c r="AB196" s="18"/>
      <c r="AC196" s="18"/>
      <c r="AD196" s="18"/>
      <c r="AE196" s="18"/>
      <c r="AF196" s="18"/>
      <c r="AG196" s="18"/>
      <c r="AH196" s="18"/>
      <c r="AI196" s="18"/>
      <c r="AJ196" s="18"/>
    </row>
    <row r="197" spans="1:36" ht="49" customHeight="1" x14ac:dyDescent="0.15">
      <c r="A197" s="1"/>
      <c r="B197" s="1"/>
      <c r="C197" s="1"/>
      <c r="D197" s="1"/>
      <c r="E197" s="1"/>
      <c r="F197" s="7"/>
      <c r="G197" s="15"/>
      <c r="H197" s="16"/>
      <c r="I197" s="7"/>
      <c r="J197" s="7"/>
      <c r="K197" s="17"/>
      <c r="L197" s="17"/>
      <c r="M197" s="17"/>
      <c r="N197" s="17"/>
      <c r="O197" s="17"/>
      <c r="P197" s="18"/>
      <c r="Q197" s="18"/>
      <c r="R197" s="18"/>
      <c r="S197" s="18"/>
      <c r="T197" s="1"/>
      <c r="U197" s="1"/>
      <c r="V197" s="1"/>
      <c r="W197" s="1"/>
      <c r="X197" s="1"/>
      <c r="Y197" s="1"/>
      <c r="Z197" s="1"/>
      <c r="AA197" s="18"/>
      <c r="AB197" s="18"/>
      <c r="AC197" s="18"/>
      <c r="AD197" s="18"/>
      <c r="AE197" s="18"/>
      <c r="AF197" s="18"/>
      <c r="AG197" s="18"/>
      <c r="AH197" s="18"/>
      <c r="AI197" s="18"/>
      <c r="AJ197" s="18"/>
    </row>
    <row r="198" spans="1:36" ht="49" customHeight="1" x14ac:dyDescent="0.15">
      <c r="A198" s="1"/>
      <c r="B198" s="1"/>
      <c r="C198" s="1"/>
      <c r="D198" s="1"/>
      <c r="E198" s="1"/>
      <c r="F198" s="7"/>
      <c r="G198" s="15"/>
      <c r="H198" s="16"/>
      <c r="I198" s="7"/>
      <c r="J198" s="7"/>
      <c r="K198" s="17"/>
      <c r="L198" s="17"/>
      <c r="M198" s="17"/>
      <c r="N198" s="17"/>
      <c r="O198" s="17"/>
      <c r="P198" s="18"/>
      <c r="Q198" s="18"/>
      <c r="R198" s="18"/>
      <c r="S198" s="18"/>
      <c r="T198" s="1"/>
      <c r="U198" s="1"/>
      <c r="V198" s="1"/>
      <c r="W198" s="1"/>
      <c r="X198" s="1"/>
      <c r="Y198" s="1"/>
      <c r="Z198" s="1"/>
      <c r="AA198" s="18"/>
      <c r="AB198" s="18"/>
      <c r="AC198" s="18"/>
      <c r="AD198" s="18"/>
      <c r="AE198" s="18"/>
      <c r="AF198" s="18"/>
      <c r="AG198" s="18"/>
      <c r="AH198" s="18"/>
      <c r="AI198" s="18"/>
      <c r="AJ198" s="18"/>
    </row>
    <row r="199" spans="1:36" ht="49" customHeight="1" x14ac:dyDescent="0.15">
      <c r="A199" s="1"/>
      <c r="B199" s="1"/>
      <c r="C199" s="1"/>
      <c r="D199" s="1"/>
      <c r="E199" s="1"/>
      <c r="F199" s="7"/>
      <c r="G199" s="15"/>
      <c r="H199" s="16"/>
      <c r="I199" s="7"/>
      <c r="J199" s="7"/>
      <c r="K199" s="17"/>
      <c r="L199" s="17"/>
      <c r="M199" s="17"/>
      <c r="N199" s="17"/>
      <c r="O199" s="17"/>
      <c r="P199" s="18"/>
      <c r="Q199" s="18"/>
      <c r="R199" s="18"/>
      <c r="S199" s="18"/>
      <c r="T199" s="1"/>
      <c r="U199" s="1"/>
      <c r="V199" s="1"/>
      <c r="W199" s="1"/>
      <c r="X199" s="1"/>
      <c r="Y199" s="1"/>
      <c r="Z199" s="1"/>
      <c r="AA199" s="18"/>
      <c r="AB199" s="18"/>
      <c r="AC199" s="18"/>
      <c r="AD199" s="18"/>
      <c r="AE199" s="18"/>
      <c r="AF199" s="18"/>
      <c r="AG199" s="18"/>
      <c r="AH199" s="18"/>
      <c r="AI199" s="18"/>
      <c r="AJ199" s="18"/>
    </row>
    <row r="200" spans="1:36" ht="49" customHeight="1" x14ac:dyDescent="0.15">
      <c r="A200" s="1"/>
      <c r="B200" s="1"/>
      <c r="C200" s="1"/>
      <c r="D200" s="1"/>
      <c r="E200" s="1"/>
      <c r="F200" s="7"/>
      <c r="G200" s="15"/>
      <c r="H200" s="16"/>
      <c r="I200" s="7"/>
      <c r="J200" s="7"/>
      <c r="K200" s="17"/>
      <c r="L200" s="17"/>
      <c r="M200" s="17"/>
      <c r="N200" s="17"/>
      <c r="O200" s="17"/>
      <c r="P200" s="18"/>
      <c r="Q200" s="18"/>
      <c r="R200" s="18"/>
      <c r="S200" s="18"/>
      <c r="T200" s="1"/>
      <c r="U200" s="1"/>
      <c r="V200" s="1"/>
      <c r="W200" s="1"/>
      <c r="X200" s="1"/>
      <c r="Y200" s="1"/>
      <c r="Z200" s="1"/>
      <c r="AA200" s="18"/>
      <c r="AB200" s="18"/>
      <c r="AC200" s="18"/>
      <c r="AD200" s="18"/>
      <c r="AE200" s="18"/>
      <c r="AF200" s="18"/>
      <c r="AG200" s="18"/>
      <c r="AH200" s="18"/>
      <c r="AI200" s="18"/>
      <c r="AJ200" s="18"/>
    </row>
    <row r="201" spans="1:36" ht="49" customHeight="1" x14ac:dyDescent="0.15">
      <c r="A201" s="1"/>
      <c r="B201" s="1"/>
      <c r="C201" s="1"/>
      <c r="D201" s="1"/>
      <c r="E201" s="1"/>
      <c r="F201" s="7"/>
      <c r="G201" s="15"/>
      <c r="H201" s="16"/>
      <c r="I201" s="7"/>
      <c r="J201" s="7"/>
      <c r="K201" s="17"/>
      <c r="L201" s="17"/>
      <c r="M201" s="17"/>
      <c r="N201" s="17"/>
      <c r="O201" s="17"/>
      <c r="P201" s="18"/>
      <c r="Q201" s="18"/>
      <c r="R201" s="18"/>
      <c r="S201" s="18"/>
      <c r="T201" s="1"/>
      <c r="U201" s="1"/>
      <c r="V201" s="1"/>
      <c r="W201" s="1"/>
      <c r="X201" s="1"/>
      <c r="Y201" s="1"/>
      <c r="Z201" s="1"/>
      <c r="AA201" s="18"/>
      <c r="AB201" s="18"/>
      <c r="AC201" s="18"/>
      <c r="AD201" s="18"/>
      <c r="AE201" s="18"/>
      <c r="AF201" s="18"/>
      <c r="AG201" s="18"/>
      <c r="AH201" s="18"/>
      <c r="AI201" s="18"/>
      <c r="AJ201" s="18"/>
    </row>
    <row r="202" spans="1:36" ht="49" customHeight="1" x14ac:dyDescent="0.15">
      <c r="A202" s="1"/>
      <c r="B202" s="1"/>
      <c r="C202" s="1"/>
      <c r="D202" s="1"/>
      <c r="E202" s="1"/>
      <c r="F202" s="7"/>
      <c r="G202" s="15"/>
      <c r="H202" s="16"/>
      <c r="I202" s="7"/>
      <c r="J202" s="7"/>
      <c r="K202" s="17"/>
      <c r="L202" s="17"/>
      <c r="M202" s="17"/>
      <c r="N202" s="17"/>
      <c r="O202" s="17"/>
      <c r="P202" s="18"/>
      <c r="Q202" s="18"/>
      <c r="R202" s="18"/>
      <c r="S202" s="18"/>
      <c r="T202" s="1"/>
      <c r="U202" s="1"/>
      <c r="V202" s="1"/>
      <c r="W202" s="1"/>
      <c r="X202" s="1"/>
      <c r="Y202" s="1"/>
      <c r="Z202" s="1"/>
      <c r="AA202" s="18"/>
      <c r="AB202" s="18"/>
      <c r="AC202" s="18"/>
      <c r="AD202" s="18"/>
      <c r="AE202" s="18"/>
      <c r="AF202" s="18"/>
      <c r="AG202" s="18"/>
      <c r="AH202" s="18"/>
      <c r="AI202" s="18"/>
      <c r="AJ202" s="18"/>
    </row>
    <row r="203" spans="1:36" ht="49" customHeight="1" x14ac:dyDescent="0.15">
      <c r="A203" s="1"/>
      <c r="B203" s="1"/>
      <c r="C203" s="1"/>
      <c r="D203" s="1"/>
      <c r="E203" s="1"/>
      <c r="F203" s="7"/>
      <c r="G203" s="15"/>
      <c r="H203" s="16"/>
      <c r="I203" s="7"/>
      <c r="J203" s="7"/>
      <c r="K203" s="17"/>
      <c r="L203" s="17"/>
      <c r="M203" s="17"/>
      <c r="N203" s="17"/>
      <c r="O203" s="17"/>
      <c r="P203" s="18"/>
      <c r="Q203" s="18"/>
      <c r="R203" s="18"/>
      <c r="S203" s="18"/>
      <c r="T203" s="1"/>
      <c r="U203" s="1"/>
      <c r="V203" s="1"/>
      <c r="W203" s="1"/>
      <c r="X203" s="1"/>
      <c r="Y203" s="1"/>
      <c r="Z203" s="1"/>
      <c r="AA203" s="18"/>
      <c r="AB203" s="18"/>
      <c r="AC203" s="18"/>
      <c r="AD203" s="18"/>
      <c r="AE203" s="18"/>
      <c r="AF203" s="18"/>
      <c r="AG203" s="18"/>
      <c r="AH203" s="18"/>
      <c r="AI203" s="18"/>
      <c r="AJ203" s="18"/>
    </row>
    <row r="204" spans="1:36" ht="49" customHeight="1" x14ac:dyDescent="0.15">
      <c r="A204" s="1"/>
      <c r="B204" s="1"/>
      <c r="C204" s="1"/>
      <c r="D204" s="1"/>
      <c r="E204" s="1"/>
      <c r="F204" s="7"/>
      <c r="G204" s="15"/>
      <c r="H204" s="16"/>
      <c r="I204" s="7"/>
      <c r="J204" s="7"/>
      <c r="K204" s="17"/>
      <c r="L204" s="17"/>
      <c r="M204" s="17"/>
      <c r="N204" s="17"/>
      <c r="O204" s="17"/>
      <c r="P204" s="18"/>
      <c r="Q204" s="18"/>
      <c r="R204" s="18"/>
      <c r="S204" s="18"/>
      <c r="T204" s="1"/>
      <c r="U204" s="1"/>
      <c r="V204" s="1"/>
      <c r="W204" s="1"/>
      <c r="X204" s="1"/>
      <c r="Y204" s="1"/>
      <c r="Z204" s="1"/>
      <c r="AA204" s="18"/>
      <c r="AB204" s="18"/>
      <c r="AC204" s="18"/>
      <c r="AD204" s="18"/>
      <c r="AE204" s="18"/>
      <c r="AF204" s="18"/>
      <c r="AG204" s="18"/>
      <c r="AH204" s="18"/>
      <c r="AI204" s="18"/>
      <c r="AJ204" s="18"/>
    </row>
    <row r="205" spans="1:36" ht="49" customHeight="1" x14ac:dyDescent="0.15">
      <c r="A205" s="1"/>
      <c r="B205" s="1"/>
      <c r="C205" s="1"/>
      <c r="D205" s="1"/>
      <c r="E205" s="1"/>
      <c r="F205" s="7"/>
      <c r="G205" s="15"/>
      <c r="H205" s="16"/>
      <c r="I205" s="7"/>
      <c r="J205" s="7"/>
      <c r="K205" s="17"/>
      <c r="L205" s="17"/>
      <c r="M205" s="17"/>
      <c r="N205" s="17"/>
      <c r="O205" s="17"/>
      <c r="P205" s="18"/>
      <c r="Q205" s="18"/>
      <c r="R205" s="18"/>
      <c r="S205" s="18"/>
      <c r="T205" s="1"/>
      <c r="U205" s="1"/>
      <c r="V205" s="1"/>
      <c r="W205" s="1"/>
      <c r="X205" s="1"/>
      <c r="Y205" s="1"/>
      <c r="Z205" s="1"/>
      <c r="AA205" s="18"/>
      <c r="AB205" s="18"/>
      <c r="AC205" s="18"/>
      <c r="AD205" s="18"/>
      <c r="AE205" s="18"/>
      <c r="AF205" s="18"/>
      <c r="AG205" s="18"/>
      <c r="AH205" s="18"/>
      <c r="AI205" s="18"/>
      <c r="AJ205" s="18"/>
    </row>
    <row r="206" spans="1:36" ht="49" customHeight="1" x14ac:dyDescent="0.15">
      <c r="A206" s="1"/>
      <c r="B206" s="1"/>
      <c r="C206" s="1"/>
      <c r="D206" s="1"/>
      <c r="E206" s="1"/>
      <c r="F206" s="7"/>
      <c r="G206" s="15"/>
      <c r="H206" s="16"/>
      <c r="I206" s="7"/>
      <c r="J206" s="7"/>
      <c r="K206" s="17"/>
      <c r="L206" s="17"/>
      <c r="M206" s="17"/>
      <c r="N206" s="17"/>
      <c r="O206" s="17"/>
      <c r="P206" s="18"/>
      <c r="Q206" s="18"/>
      <c r="R206" s="18"/>
      <c r="S206" s="18"/>
      <c r="T206" s="1"/>
      <c r="U206" s="1"/>
      <c r="V206" s="1"/>
      <c r="W206" s="1"/>
      <c r="X206" s="1"/>
      <c r="Y206" s="1"/>
      <c r="Z206" s="1"/>
      <c r="AA206" s="18"/>
      <c r="AB206" s="18"/>
      <c r="AC206" s="18"/>
      <c r="AD206" s="18"/>
      <c r="AE206" s="18"/>
      <c r="AF206" s="18"/>
      <c r="AG206" s="18"/>
      <c r="AH206" s="18"/>
      <c r="AI206" s="18"/>
      <c r="AJ206" s="18"/>
    </row>
    <row r="207" spans="1:36" ht="49" customHeight="1" x14ac:dyDescent="0.15">
      <c r="A207" s="1"/>
      <c r="B207" s="1"/>
      <c r="C207" s="1"/>
      <c r="D207" s="1"/>
      <c r="E207" s="1"/>
      <c r="F207" s="7"/>
      <c r="G207" s="15"/>
      <c r="H207" s="16"/>
      <c r="I207" s="7"/>
      <c r="J207" s="7"/>
      <c r="K207" s="17"/>
      <c r="L207" s="17"/>
      <c r="M207" s="17"/>
      <c r="N207" s="17"/>
      <c r="O207" s="17"/>
      <c r="P207" s="18"/>
      <c r="Q207" s="18"/>
      <c r="R207" s="18"/>
      <c r="S207" s="18"/>
      <c r="T207" s="1"/>
      <c r="U207" s="1"/>
      <c r="V207" s="1"/>
      <c r="W207" s="1"/>
      <c r="X207" s="1"/>
      <c r="Y207" s="1"/>
      <c r="Z207" s="1"/>
      <c r="AA207" s="18"/>
      <c r="AB207" s="18"/>
      <c r="AC207" s="18"/>
      <c r="AD207" s="18"/>
      <c r="AE207" s="18"/>
      <c r="AF207" s="18"/>
      <c r="AG207" s="18"/>
      <c r="AH207" s="18"/>
      <c r="AI207" s="18"/>
      <c r="AJ207" s="18"/>
    </row>
    <row r="208" spans="1:36" ht="49" customHeight="1" x14ac:dyDescent="0.15">
      <c r="A208" s="1"/>
      <c r="B208" s="1"/>
      <c r="C208" s="1"/>
      <c r="D208" s="1"/>
      <c r="E208" s="1"/>
      <c r="F208" s="7"/>
      <c r="G208" s="15"/>
      <c r="H208" s="16"/>
      <c r="I208" s="7"/>
      <c r="J208" s="7"/>
      <c r="K208" s="17"/>
      <c r="L208" s="17"/>
      <c r="M208" s="17"/>
      <c r="N208" s="17"/>
      <c r="O208" s="17"/>
      <c r="P208" s="18"/>
      <c r="Q208" s="18"/>
      <c r="R208" s="18"/>
      <c r="S208" s="18"/>
      <c r="T208" s="1"/>
      <c r="U208" s="1"/>
      <c r="V208" s="1"/>
      <c r="W208" s="1"/>
      <c r="X208" s="1"/>
      <c r="Y208" s="1"/>
      <c r="Z208" s="1"/>
      <c r="AA208" s="18"/>
      <c r="AB208" s="18"/>
      <c r="AC208" s="18"/>
      <c r="AD208" s="18"/>
      <c r="AE208" s="18"/>
      <c r="AF208" s="18"/>
      <c r="AG208" s="18"/>
      <c r="AH208" s="18"/>
      <c r="AI208" s="18"/>
      <c r="AJ208" s="18"/>
    </row>
    <row r="209" spans="1:36" ht="49" customHeight="1" x14ac:dyDescent="0.15">
      <c r="A209" s="1"/>
      <c r="B209" s="1"/>
      <c r="C209" s="1"/>
      <c r="D209" s="1"/>
      <c r="E209" s="1"/>
      <c r="F209" s="7"/>
      <c r="G209" s="15"/>
      <c r="H209" s="16"/>
      <c r="I209" s="7"/>
      <c r="J209" s="7"/>
      <c r="K209" s="17"/>
      <c r="L209" s="17"/>
      <c r="M209" s="17"/>
      <c r="N209" s="17"/>
      <c r="O209" s="17"/>
      <c r="P209" s="18"/>
      <c r="Q209" s="18"/>
      <c r="R209" s="18"/>
      <c r="S209" s="18"/>
      <c r="T209" s="1"/>
      <c r="U209" s="1"/>
      <c r="V209" s="1"/>
      <c r="W209" s="1"/>
      <c r="X209" s="1"/>
      <c r="Y209" s="1"/>
      <c r="Z209" s="1"/>
      <c r="AA209" s="18"/>
      <c r="AB209" s="18"/>
      <c r="AC209" s="18"/>
      <c r="AD209" s="18"/>
      <c r="AE209" s="18"/>
      <c r="AF209" s="18"/>
      <c r="AG209" s="18"/>
      <c r="AH209" s="18"/>
      <c r="AI209" s="18"/>
      <c r="AJ209" s="18"/>
    </row>
    <row r="210" spans="1:36" ht="49" customHeight="1" x14ac:dyDescent="0.15">
      <c r="A210" s="1"/>
      <c r="B210" s="1"/>
      <c r="C210" s="1"/>
      <c r="D210" s="1"/>
      <c r="E210" s="1"/>
      <c r="F210" s="7"/>
      <c r="G210" s="15"/>
      <c r="H210" s="16"/>
      <c r="I210" s="7"/>
      <c r="J210" s="7"/>
      <c r="K210" s="17"/>
      <c r="L210" s="17"/>
      <c r="M210" s="17"/>
      <c r="N210" s="17"/>
      <c r="O210" s="17"/>
      <c r="P210" s="18"/>
      <c r="Q210" s="18"/>
      <c r="R210" s="18"/>
      <c r="S210" s="18"/>
      <c r="T210" s="1"/>
      <c r="U210" s="1"/>
      <c r="V210" s="1"/>
      <c r="W210" s="1"/>
      <c r="X210" s="1"/>
      <c r="Y210" s="1"/>
      <c r="Z210" s="1"/>
      <c r="AA210" s="18"/>
      <c r="AB210" s="18"/>
      <c r="AC210" s="18"/>
      <c r="AD210" s="18"/>
      <c r="AE210" s="18"/>
      <c r="AF210" s="18"/>
      <c r="AG210" s="18"/>
      <c r="AH210" s="18"/>
      <c r="AI210" s="18"/>
      <c r="AJ210" s="18"/>
    </row>
    <row r="211" spans="1:36" ht="49" customHeight="1" x14ac:dyDescent="0.15">
      <c r="A211" s="1"/>
      <c r="B211" s="1"/>
      <c r="C211" s="1"/>
      <c r="D211" s="1"/>
      <c r="E211" s="1"/>
      <c r="F211" s="7"/>
      <c r="G211" s="15"/>
      <c r="H211" s="16"/>
      <c r="I211" s="7"/>
      <c r="J211" s="7"/>
      <c r="K211" s="17"/>
      <c r="L211" s="17"/>
      <c r="M211" s="17"/>
      <c r="N211" s="17"/>
      <c r="O211" s="17"/>
      <c r="P211" s="18"/>
      <c r="Q211" s="18"/>
      <c r="R211" s="18"/>
      <c r="S211" s="18"/>
      <c r="T211" s="1"/>
      <c r="U211" s="1"/>
      <c r="V211" s="1"/>
      <c r="W211" s="1"/>
      <c r="X211" s="1"/>
      <c r="Y211" s="1"/>
      <c r="Z211" s="1"/>
      <c r="AA211" s="18"/>
      <c r="AB211" s="18"/>
      <c r="AC211" s="18"/>
      <c r="AD211" s="18"/>
      <c r="AE211" s="18"/>
      <c r="AF211" s="18"/>
      <c r="AG211" s="18"/>
      <c r="AH211" s="18"/>
      <c r="AI211" s="18"/>
      <c r="AJ211" s="18"/>
    </row>
    <row r="212" spans="1:36" ht="49" customHeight="1" x14ac:dyDescent="0.15">
      <c r="A212" s="1"/>
      <c r="B212" s="1"/>
      <c r="C212" s="1"/>
      <c r="D212" s="1"/>
      <c r="E212" s="1"/>
      <c r="F212" s="7"/>
      <c r="G212" s="15"/>
      <c r="H212" s="16"/>
      <c r="I212" s="7"/>
      <c r="J212" s="7"/>
      <c r="K212" s="17"/>
      <c r="L212" s="17"/>
      <c r="M212" s="17"/>
      <c r="N212" s="17"/>
      <c r="O212" s="17"/>
      <c r="P212" s="18"/>
      <c r="Q212" s="18"/>
      <c r="R212" s="18"/>
      <c r="S212" s="18"/>
      <c r="T212" s="1"/>
      <c r="U212" s="1"/>
      <c r="V212" s="1"/>
      <c r="W212" s="1"/>
      <c r="X212" s="1"/>
      <c r="Y212" s="1"/>
      <c r="Z212" s="1"/>
      <c r="AA212" s="18"/>
      <c r="AB212" s="18"/>
      <c r="AC212" s="18"/>
      <c r="AD212" s="18"/>
      <c r="AE212" s="18"/>
      <c r="AF212" s="18"/>
      <c r="AG212" s="18"/>
      <c r="AH212" s="18"/>
      <c r="AI212" s="18"/>
      <c r="AJ212" s="18"/>
    </row>
    <row r="213" spans="1:36" ht="49" customHeight="1" x14ac:dyDescent="0.15">
      <c r="A213" s="1"/>
      <c r="B213" s="1"/>
      <c r="C213" s="1"/>
      <c r="D213" s="1"/>
      <c r="E213" s="1"/>
      <c r="F213" s="7"/>
      <c r="G213" s="15"/>
      <c r="H213" s="16"/>
      <c r="I213" s="7"/>
      <c r="J213" s="7"/>
      <c r="K213" s="17"/>
      <c r="L213" s="17"/>
      <c r="M213" s="17"/>
      <c r="N213" s="17"/>
      <c r="O213" s="17"/>
      <c r="P213" s="18"/>
      <c r="Q213" s="18"/>
      <c r="R213" s="18"/>
      <c r="S213" s="18"/>
      <c r="T213" s="1"/>
      <c r="U213" s="1"/>
      <c r="V213" s="1"/>
      <c r="W213" s="1"/>
      <c r="X213" s="1"/>
      <c r="Y213" s="1"/>
      <c r="Z213" s="1"/>
      <c r="AA213" s="18"/>
      <c r="AB213" s="18"/>
      <c r="AC213" s="18"/>
      <c r="AD213" s="18"/>
      <c r="AE213" s="18"/>
      <c r="AF213" s="18"/>
      <c r="AG213" s="18"/>
      <c r="AH213" s="18"/>
      <c r="AI213" s="18"/>
      <c r="AJ213" s="18"/>
    </row>
    <row r="214" spans="1:36" ht="49" customHeight="1" x14ac:dyDescent="0.15">
      <c r="A214" s="1"/>
      <c r="B214" s="1"/>
      <c r="C214" s="1"/>
      <c r="D214" s="1"/>
      <c r="E214" s="1"/>
      <c r="F214" s="7"/>
      <c r="G214" s="15"/>
      <c r="H214" s="16"/>
      <c r="I214" s="7"/>
      <c r="J214" s="7"/>
      <c r="K214" s="17"/>
      <c r="L214" s="17"/>
      <c r="M214" s="17"/>
      <c r="N214" s="17"/>
      <c r="O214" s="17"/>
      <c r="P214" s="18"/>
      <c r="Q214" s="18"/>
      <c r="R214" s="18"/>
      <c r="S214" s="18"/>
      <c r="T214" s="1"/>
      <c r="U214" s="1"/>
      <c r="V214" s="1"/>
      <c r="W214" s="1"/>
      <c r="X214" s="1"/>
      <c r="Y214" s="1"/>
      <c r="Z214" s="1"/>
      <c r="AA214" s="18"/>
      <c r="AB214" s="18"/>
      <c r="AC214" s="18"/>
      <c r="AD214" s="18"/>
      <c r="AE214" s="18"/>
      <c r="AF214" s="18"/>
      <c r="AG214" s="18"/>
      <c r="AH214" s="18"/>
      <c r="AI214" s="18"/>
      <c r="AJ214" s="18"/>
    </row>
    <row r="215" spans="1:36" ht="49" customHeight="1" x14ac:dyDescent="0.15">
      <c r="A215" s="1"/>
      <c r="B215" s="1"/>
      <c r="C215" s="1"/>
      <c r="D215" s="1"/>
      <c r="E215" s="1"/>
      <c r="F215" s="7"/>
      <c r="G215" s="15"/>
      <c r="H215" s="16"/>
      <c r="I215" s="7"/>
      <c r="J215" s="7"/>
      <c r="K215" s="17"/>
      <c r="L215" s="17"/>
      <c r="M215" s="17"/>
      <c r="N215" s="17"/>
      <c r="O215" s="17"/>
      <c r="P215" s="18"/>
      <c r="Q215" s="18"/>
      <c r="R215" s="18"/>
      <c r="S215" s="18"/>
      <c r="T215" s="1"/>
      <c r="U215" s="1"/>
      <c r="V215" s="1"/>
      <c r="W215" s="1"/>
      <c r="X215" s="1"/>
      <c r="Y215" s="1"/>
      <c r="Z215" s="1"/>
      <c r="AA215" s="18"/>
      <c r="AB215" s="18"/>
      <c r="AC215" s="18"/>
      <c r="AD215" s="18"/>
      <c r="AE215" s="18"/>
      <c r="AF215" s="18"/>
      <c r="AG215" s="18"/>
      <c r="AH215" s="18"/>
      <c r="AI215" s="18"/>
      <c r="AJ215" s="18"/>
    </row>
    <row r="216" spans="1:36" ht="49" customHeight="1" x14ac:dyDescent="0.15">
      <c r="A216" s="1"/>
      <c r="B216" s="1"/>
      <c r="C216" s="1"/>
      <c r="D216" s="1"/>
      <c r="E216" s="1"/>
      <c r="F216" s="7"/>
      <c r="G216" s="15"/>
      <c r="H216" s="16"/>
      <c r="I216" s="7"/>
      <c r="J216" s="7"/>
      <c r="K216" s="17"/>
      <c r="L216" s="17"/>
      <c r="M216" s="17"/>
      <c r="N216" s="17"/>
      <c r="O216" s="17"/>
      <c r="P216" s="18"/>
      <c r="Q216" s="18"/>
      <c r="R216" s="18"/>
      <c r="S216" s="18"/>
      <c r="T216" s="1"/>
      <c r="U216" s="1"/>
      <c r="V216" s="1"/>
      <c r="W216" s="1"/>
      <c r="X216" s="1"/>
      <c r="Y216" s="1"/>
      <c r="Z216" s="1"/>
      <c r="AA216" s="18"/>
      <c r="AB216" s="18"/>
      <c r="AC216" s="18"/>
      <c r="AD216" s="18"/>
      <c r="AE216" s="18"/>
      <c r="AF216" s="18"/>
      <c r="AG216" s="18"/>
      <c r="AH216" s="18"/>
      <c r="AI216" s="18"/>
      <c r="AJ216" s="18"/>
    </row>
    <row r="217" spans="1:36" ht="49" customHeight="1" x14ac:dyDescent="0.15">
      <c r="A217" s="1"/>
      <c r="B217" s="1"/>
      <c r="C217" s="1"/>
      <c r="D217" s="1"/>
      <c r="E217" s="1"/>
      <c r="F217" s="7"/>
      <c r="G217" s="15"/>
      <c r="H217" s="16"/>
      <c r="I217" s="7"/>
      <c r="J217" s="7"/>
      <c r="K217" s="17"/>
      <c r="L217" s="17"/>
      <c r="M217" s="17"/>
      <c r="N217" s="17"/>
      <c r="O217" s="17"/>
      <c r="P217" s="18"/>
      <c r="Q217" s="18"/>
      <c r="R217" s="18"/>
      <c r="S217" s="18"/>
      <c r="T217" s="1"/>
      <c r="U217" s="1"/>
      <c r="V217" s="1"/>
      <c r="W217" s="1"/>
      <c r="X217" s="1"/>
      <c r="Y217" s="1"/>
      <c r="Z217" s="1"/>
      <c r="AA217" s="18"/>
      <c r="AB217" s="18"/>
      <c r="AC217" s="18"/>
      <c r="AD217" s="18"/>
      <c r="AE217" s="18"/>
      <c r="AF217" s="18"/>
      <c r="AG217" s="18"/>
      <c r="AH217" s="18"/>
      <c r="AI217" s="18"/>
      <c r="AJ217" s="18"/>
    </row>
    <row r="218" spans="1:36" ht="49" customHeight="1" x14ac:dyDescent="0.15">
      <c r="A218" s="1"/>
      <c r="B218" s="1"/>
      <c r="C218" s="1"/>
      <c r="D218" s="1"/>
      <c r="E218" s="1"/>
      <c r="F218" s="7"/>
      <c r="G218" s="15"/>
      <c r="H218" s="16"/>
      <c r="I218" s="7"/>
      <c r="J218" s="7"/>
      <c r="K218" s="17"/>
      <c r="L218" s="17"/>
      <c r="M218" s="17"/>
      <c r="N218" s="17"/>
      <c r="O218" s="17"/>
      <c r="P218" s="18"/>
      <c r="Q218" s="18"/>
      <c r="R218" s="18"/>
      <c r="S218" s="18"/>
      <c r="T218" s="1"/>
      <c r="U218" s="1"/>
      <c r="V218" s="1"/>
      <c r="W218" s="1"/>
      <c r="X218" s="1"/>
      <c r="Y218" s="1"/>
      <c r="Z218" s="1"/>
      <c r="AA218" s="18"/>
      <c r="AB218" s="18"/>
      <c r="AC218" s="18"/>
      <c r="AD218" s="18"/>
      <c r="AE218" s="18"/>
      <c r="AF218" s="18"/>
      <c r="AG218" s="18"/>
      <c r="AH218" s="18"/>
      <c r="AI218" s="18"/>
      <c r="AJ218" s="18"/>
    </row>
    <row r="219" spans="1:36" ht="49" customHeight="1" x14ac:dyDescent="0.15">
      <c r="A219" s="1"/>
      <c r="B219" s="1"/>
      <c r="C219" s="1"/>
      <c r="D219" s="1"/>
      <c r="E219" s="1"/>
      <c r="F219" s="7"/>
      <c r="G219" s="15"/>
      <c r="H219" s="16"/>
      <c r="I219" s="7"/>
      <c r="J219" s="7"/>
      <c r="K219" s="17"/>
      <c r="L219" s="17"/>
      <c r="M219" s="17"/>
      <c r="N219" s="17"/>
      <c r="O219" s="17"/>
      <c r="P219" s="18"/>
      <c r="Q219" s="18"/>
      <c r="R219" s="18"/>
      <c r="S219" s="18"/>
      <c r="T219" s="1"/>
      <c r="U219" s="1"/>
      <c r="V219" s="1"/>
      <c r="W219" s="1"/>
      <c r="X219" s="1"/>
      <c r="Y219" s="1"/>
      <c r="Z219" s="1"/>
      <c r="AA219" s="18"/>
      <c r="AB219" s="18"/>
      <c r="AC219" s="18"/>
      <c r="AD219" s="18"/>
      <c r="AE219" s="18"/>
      <c r="AF219" s="18"/>
      <c r="AG219" s="18"/>
      <c r="AH219" s="18"/>
      <c r="AI219" s="18"/>
      <c r="AJ219" s="18"/>
    </row>
    <row r="220" spans="1:36" ht="49" customHeight="1" x14ac:dyDescent="0.15">
      <c r="A220" s="1"/>
      <c r="B220" s="1"/>
      <c r="C220" s="1"/>
      <c r="D220" s="1"/>
      <c r="E220" s="1"/>
      <c r="F220" s="7"/>
      <c r="G220" s="15"/>
      <c r="H220" s="16"/>
      <c r="I220" s="7"/>
      <c r="J220" s="7"/>
      <c r="K220" s="17"/>
      <c r="L220" s="17"/>
      <c r="M220" s="17"/>
      <c r="N220" s="17"/>
      <c r="O220" s="17"/>
      <c r="P220" s="18"/>
      <c r="Q220" s="18"/>
      <c r="R220" s="18"/>
      <c r="S220" s="18"/>
      <c r="T220" s="1"/>
      <c r="U220" s="1"/>
      <c r="V220" s="1"/>
      <c r="W220" s="1"/>
      <c r="X220" s="1"/>
      <c r="Y220" s="1"/>
      <c r="Z220" s="1"/>
      <c r="AA220" s="18"/>
      <c r="AB220" s="18"/>
      <c r="AC220" s="18"/>
      <c r="AD220" s="18"/>
      <c r="AE220" s="18"/>
      <c r="AF220" s="18"/>
      <c r="AG220" s="18"/>
      <c r="AH220" s="18"/>
      <c r="AI220" s="18"/>
      <c r="AJ220" s="18"/>
    </row>
    <row r="221" spans="1:36" ht="49" customHeight="1" x14ac:dyDescent="0.15">
      <c r="A221" s="1"/>
      <c r="B221" s="1"/>
      <c r="C221" s="1"/>
      <c r="D221" s="1"/>
      <c r="E221" s="1"/>
      <c r="F221" s="7"/>
      <c r="G221" s="15"/>
      <c r="H221" s="16"/>
      <c r="I221" s="7"/>
      <c r="J221" s="7"/>
      <c r="K221" s="17"/>
      <c r="L221" s="17"/>
      <c r="M221" s="17"/>
      <c r="N221" s="17"/>
      <c r="O221" s="17"/>
      <c r="P221" s="18"/>
      <c r="Q221" s="18"/>
      <c r="R221" s="18"/>
      <c r="S221" s="18"/>
      <c r="T221" s="1"/>
      <c r="U221" s="1"/>
      <c r="V221" s="1"/>
      <c r="W221" s="1"/>
      <c r="X221" s="1"/>
      <c r="Y221" s="1"/>
      <c r="Z221" s="1"/>
      <c r="AA221" s="18"/>
      <c r="AB221" s="18"/>
      <c r="AC221" s="18"/>
      <c r="AD221" s="18"/>
      <c r="AE221" s="18"/>
      <c r="AF221" s="18"/>
      <c r="AG221" s="18"/>
      <c r="AH221" s="18"/>
      <c r="AI221" s="18"/>
      <c r="AJ221" s="18"/>
    </row>
    <row r="222" spans="1:36" ht="49" customHeight="1" x14ac:dyDescent="0.15">
      <c r="A222" s="1"/>
      <c r="B222" s="1"/>
      <c r="C222" s="1"/>
      <c r="D222" s="1"/>
      <c r="E222" s="1"/>
      <c r="F222" s="7"/>
      <c r="G222" s="15"/>
      <c r="H222" s="16"/>
      <c r="I222" s="7"/>
      <c r="J222" s="7"/>
      <c r="K222" s="17"/>
      <c r="L222" s="17"/>
      <c r="M222" s="17"/>
      <c r="N222" s="17"/>
      <c r="O222" s="17"/>
      <c r="P222" s="18"/>
      <c r="Q222" s="18"/>
      <c r="R222" s="18"/>
      <c r="S222" s="18"/>
      <c r="T222" s="1"/>
      <c r="U222" s="1"/>
      <c r="V222" s="1"/>
      <c r="W222" s="1"/>
      <c r="X222" s="1"/>
      <c r="Y222" s="1"/>
      <c r="Z222" s="1"/>
      <c r="AA222" s="18"/>
      <c r="AB222" s="18"/>
      <c r="AC222" s="18"/>
      <c r="AD222" s="18"/>
      <c r="AE222" s="18"/>
      <c r="AF222" s="18"/>
      <c r="AG222" s="18"/>
      <c r="AH222" s="18"/>
      <c r="AI222" s="18"/>
      <c r="AJ222" s="18"/>
    </row>
    <row r="223" spans="1:36" ht="49" customHeight="1" x14ac:dyDescent="0.15">
      <c r="A223" s="1"/>
      <c r="B223" s="1"/>
      <c r="C223" s="1"/>
      <c r="D223" s="1"/>
      <c r="E223" s="1"/>
      <c r="F223" s="7"/>
      <c r="G223" s="15"/>
      <c r="H223" s="16"/>
      <c r="I223" s="7"/>
      <c r="J223" s="7"/>
      <c r="K223" s="17"/>
      <c r="L223" s="17"/>
      <c r="M223" s="17"/>
      <c r="N223" s="17"/>
      <c r="O223" s="17"/>
      <c r="P223" s="18"/>
      <c r="Q223" s="18"/>
      <c r="R223" s="18"/>
      <c r="S223" s="18"/>
      <c r="T223" s="1"/>
      <c r="U223" s="1"/>
      <c r="V223" s="1"/>
      <c r="W223" s="1"/>
      <c r="X223" s="1"/>
      <c r="Y223" s="1"/>
      <c r="Z223" s="1"/>
      <c r="AA223" s="18"/>
      <c r="AB223" s="18"/>
      <c r="AC223" s="18"/>
      <c r="AD223" s="18"/>
      <c r="AE223" s="18"/>
      <c r="AF223" s="18"/>
      <c r="AG223" s="18"/>
      <c r="AH223" s="18"/>
      <c r="AI223" s="18"/>
      <c r="AJ223" s="18"/>
    </row>
    <row r="224" spans="1:36" ht="49" customHeight="1" x14ac:dyDescent="0.15">
      <c r="A224" s="1"/>
      <c r="B224" s="1"/>
      <c r="C224" s="1"/>
      <c r="D224" s="1"/>
      <c r="E224" s="1"/>
      <c r="F224" s="7"/>
      <c r="G224" s="15"/>
      <c r="H224" s="16"/>
      <c r="I224" s="7"/>
      <c r="J224" s="7"/>
      <c r="K224" s="17"/>
      <c r="L224" s="17"/>
      <c r="M224" s="17"/>
      <c r="N224" s="17"/>
      <c r="O224" s="17"/>
      <c r="P224" s="18"/>
      <c r="Q224" s="18"/>
      <c r="R224" s="18"/>
      <c r="S224" s="18"/>
      <c r="T224" s="1"/>
      <c r="U224" s="1"/>
      <c r="V224" s="1"/>
      <c r="W224" s="1"/>
      <c r="X224" s="1"/>
      <c r="Y224" s="1"/>
      <c r="Z224" s="1"/>
      <c r="AA224" s="18"/>
      <c r="AB224" s="18"/>
      <c r="AC224" s="18"/>
      <c r="AD224" s="18"/>
      <c r="AE224" s="18"/>
      <c r="AF224" s="18"/>
      <c r="AG224" s="18"/>
      <c r="AH224" s="18"/>
      <c r="AI224" s="18"/>
      <c r="AJ224" s="18"/>
    </row>
    <row r="225" spans="1:36" ht="49" customHeight="1" x14ac:dyDescent="0.15">
      <c r="A225" s="1"/>
      <c r="B225" s="1"/>
      <c r="C225" s="1"/>
      <c r="D225" s="1"/>
      <c r="E225" s="1"/>
      <c r="F225" s="7"/>
      <c r="G225" s="15"/>
      <c r="H225" s="16"/>
      <c r="I225" s="7"/>
      <c r="J225" s="7"/>
      <c r="K225" s="17"/>
      <c r="L225" s="17"/>
      <c r="M225" s="17"/>
      <c r="N225" s="17"/>
      <c r="O225" s="17"/>
      <c r="P225" s="18"/>
      <c r="Q225" s="18"/>
      <c r="R225" s="18"/>
      <c r="S225" s="18"/>
      <c r="T225" s="1"/>
      <c r="U225" s="1"/>
      <c r="V225" s="1"/>
      <c r="W225" s="1"/>
      <c r="X225" s="1"/>
      <c r="Y225" s="1"/>
      <c r="Z225" s="1"/>
      <c r="AA225" s="18"/>
      <c r="AB225" s="18"/>
      <c r="AC225" s="18"/>
      <c r="AD225" s="18"/>
      <c r="AE225" s="18"/>
      <c r="AF225" s="18"/>
      <c r="AG225" s="18"/>
      <c r="AH225" s="18"/>
      <c r="AI225" s="18"/>
      <c r="AJ225" s="18"/>
    </row>
    <row r="226" spans="1:36" ht="49" customHeight="1" x14ac:dyDescent="0.15">
      <c r="A226" s="1"/>
      <c r="B226" s="1"/>
      <c r="C226" s="1"/>
      <c r="D226" s="1"/>
      <c r="E226" s="1"/>
      <c r="F226" s="7"/>
      <c r="G226" s="15"/>
      <c r="H226" s="16"/>
      <c r="I226" s="7"/>
      <c r="J226" s="7"/>
      <c r="K226" s="17"/>
      <c r="L226" s="17"/>
      <c r="M226" s="17"/>
      <c r="N226" s="17"/>
      <c r="O226" s="17"/>
      <c r="P226" s="18"/>
      <c r="Q226" s="18"/>
      <c r="R226" s="18"/>
      <c r="S226" s="18"/>
      <c r="T226" s="1"/>
      <c r="U226" s="1"/>
      <c r="V226" s="1"/>
      <c r="W226" s="1"/>
      <c r="X226" s="1"/>
      <c r="Y226" s="1"/>
      <c r="Z226" s="1"/>
      <c r="AA226" s="18"/>
      <c r="AB226" s="18"/>
      <c r="AC226" s="18"/>
      <c r="AD226" s="18"/>
      <c r="AE226" s="18"/>
      <c r="AF226" s="18"/>
      <c r="AG226" s="18"/>
      <c r="AH226" s="18"/>
      <c r="AI226" s="18"/>
      <c r="AJ226" s="18"/>
    </row>
    <row r="227" spans="1:36" ht="49" customHeight="1" x14ac:dyDescent="0.15">
      <c r="A227" s="1"/>
      <c r="B227" s="1"/>
      <c r="C227" s="1"/>
      <c r="D227" s="1"/>
      <c r="E227" s="1"/>
      <c r="F227" s="7"/>
      <c r="G227" s="15"/>
      <c r="H227" s="16"/>
      <c r="I227" s="7"/>
      <c r="J227" s="7"/>
      <c r="K227" s="17"/>
      <c r="L227" s="17"/>
      <c r="M227" s="17"/>
      <c r="N227" s="17"/>
      <c r="O227" s="17"/>
      <c r="P227" s="18"/>
      <c r="Q227" s="18"/>
      <c r="R227" s="18"/>
      <c r="S227" s="18"/>
      <c r="T227" s="1"/>
      <c r="U227" s="1"/>
      <c r="V227" s="1"/>
      <c r="W227" s="1"/>
      <c r="X227" s="1"/>
      <c r="Y227" s="1"/>
      <c r="Z227" s="1"/>
      <c r="AA227" s="18"/>
      <c r="AB227" s="18"/>
      <c r="AC227" s="18"/>
      <c r="AD227" s="18"/>
      <c r="AE227" s="18"/>
      <c r="AF227" s="18"/>
      <c r="AG227" s="18"/>
      <c r="AH227" s="18"/>
      <c r="AI227" s="18"/>
      <c r="AJ227" s="18"/>
    </row>
    <row r="228" spans="1:36" ht="49" customHeight="1" x14ac:dyDescent="0.15">
      <c r="A228" s="1"/>
      <c r="B228" s="1"/>
      <c r="C228" s="1"/>
      <c r="D228" s="1"/>
      <c r="E228" s="1"/>
      <c r="F228" s="7"/>
      <c r="G228" s="15"/>
      <c r="H228" s="16"/>
      <c r="I228" s="7"/>
      <c r="J228" s="7"/>
      <c r="K228" s="17"/>
      <c r="L228" s="17"/>
      <c r="M228" s="17"/>
      <c r="N228" s="17"/>
      <c r="O228" s="17"/>
      <c r="P228" s="18"/>
      <c r="Q228" s="18"/>
      <c r="R228" s="18"/>
      <c r="S228" s="18"/>
      <c r="T228" s="1"/>
      <c r="U228" s="1"/>
      <c r="V228" s="1"/>
      <c r="W228" s="1"/>
      <c r="X228" s="1"/>
      <c r="Y228" s="1"/>
      <c r="Z228" s="1"/>
      <c r="AA228" s="18"/>
      <c r="AB228" s="18"/>
      <c r="AC228" s="18"/>
      <c r="AD228" s="18"/>
      <c r="AE228" s="18"/>
      <c r="AF228" s="18"/>
      <c r="AG228" s="18"/>
      <c r="AH228" s="18"/>
      <c r="AI228" s="18"/>
      <c r="AJ228" s="18"/>
    </row>
    <row r="229" spans="1:36" ht="49" customHeight="1" x14ac:dyDescent="0.15">
      <c r="A229" s="1"/>
      <c r="B229" s="1"/>
      <c r="C229" s="1"/>
      <c r="D229" s="1"/>
      <c r="E229" s="1"/>
      <c r="F229" s="7"/>
      <c r="G229" s="15"/>
      <c r="H229" s="16"/>
      <c r="I229" s="7"/>
      <c r="J229" s="7"/>
      <c r="K229" s="17"/>
      <c r="L229" s="17"/>
      <c r="M229" s="17"/>
      <c r="N229" s="17"/>
      <c r="O229" s="17"/>
      <c r="P229" s="18"/>
      <c r="Q229" s="18"/>
      <c r="R229" s="18"/>
      <c r="S229" s="18"/>
      <c r="T229" s="1"/>
      <c r="U229" s="1"/>
      <c r="V229" s="1"/>
      <c r="W229" s="1"/>
      <c r="X229" s="1"/>
      <c r="Y229" s="1"/>
      <c r="Z229" s="1"/>
      <c r="AA229" s="18"/>
      <c r="AB229" s="18"/>
      <c r="AC229" s="18"/>
      <c r="AD229" s="18"/>
      <c r="AE229" s="18"/>
      <c r="AF229" s="18"/>
      <c r="AG229" s="18"/>
      <c r="AH229" s="18"/>
      <c r="AI229" s="18"/>
      <c r="AJ229" s="18"/>
    </row>
    <row r="230" spans="1:36" ht="49" customHeight="1" x14ac:dyDescent="0.15">
      <c r="A230" s="1"/>
      <c r="B230" s="1"/>
      <c r="C230" s="1"/>
      <c r="D230" s="1"/>
      <c r="E230" s="1"/>
      <c r="F230" s="7"/>
      <c r="G230" s="15"/>
      <c r="H230" s="16"/>
      <c r="I230" s="7"/>
      <c r="J230" s="7"/>
      <c r="K230" s="17"/>
      <c r="L230" s="17"/>
      <c r="M230" s="17"/>
      <c r="N230" s="17"/>
      <c r="O230" s="17"/>
      <c r="P230" s="18"/>
      <c r="Q230" s="18"/>
      <c r="R230" s="18"/>
      <c r="S230" s="18"/>
      <c r="T230" s="1"/>
      <c r="U230" s="1"/>
      <c r="V230" s="1"/>
      <c r="W230" s="1"/>
      <c r="X230" s="1"/>
      <c r="Y230" s="1"/>
      <c r="Z230" s="1"/>
      <c r="AA230" s="18"/>
      <c r="AB230" s="18"/>
      <c r="AC230" s="18"/>
      <c r="AD230" s="18"/>
      <c r="AE230" s="18"/>
      <c r="AF230" s="18"/>
      <c r="AG230" s="18"/>
      <c r="AH230" s="18"/>
      <c r="AI230" s="18"/>
      <c r="AJ230" s="18"/>
    </row>
    <row r="231" spans="1:36" ht="49" customHeight="1" x14ac:dyDescent="0.15">
      <c r="A231" s="1"/>
      <c r="B231" s="1"/>
      <c r="C231" s="1"/>
      <c r="D231" s="1"/>
      <c r="E231" s="1"/>
      <c r="F231" s="7"/>
      <c r="G231" s="15"/>
      <c r="H231" s="16"/>
      <c r="I231" s="7"/>
      <c r="J231" s="7"/>
      <c r="K231" s="17"/>
      <c r="L231" s="17"/>
      <c r="M231" s="17"/>
      <c r="N231" s="17"/>
      <c r="O231" s="17"/>
      <c r="P231" s="18"/>
      <c r="Q231" s="18"/>
      <c r="R231" s="18"/>
      <c r="S231" s="18"/>
      <c r="T231" s="1"/>
      <c r="U231" s="1"/>
      <c r="V231" s="1"/>
      <c r="W231" s="1"/>
      <c r="X231" s="1"/>
      <c r="Y231" s="1"/>
      <c r="Z231" s="1"/>
      <c r="AA231" s="18"/>
      <c r="AB231" s="18"/>
      <c r="AC231" s="18"/>
      <c r="AD231" s="18"/>
      <c r="AE231" s="18"/>
      <c r="AF231" s="18"/>
      <c r="AG231" s="18"/>
      <c r="AH231" s="18"/>
      <c r="AI231" s="18"/>
      <c r="AJ231" s="18"/>
    </row>
    <row r="232" spans="1:36" ht="49" customHeight="1" x14ac:dyDescent="0.15">
      <c r="A232" s="1"/>
      <c r="B232" s="1"/>
      <c r="C232" s="1"/>
      <c r="D232" s="1"/>
      <c r="E232" s="1"/>
      <c r="F232" s="7"/>
      <c r="G232" s="15"/>
      <c r="H232" s="16"/>
      <c r="I232" s="7"/>
      <c r="J232" s="7"/>
      <c r="K232" s="17"/>
      <c r="L232" s="17"/>
      <c r="M232" s="17"/>
      <c r="N232" s="17"/>
      <c r="O232" s="17"/>
      <c r="P232" s="18"/>
      <c r="Q232" s="18"/>
      <c r="R232" s="18"/>
      <c r="S232" s="18"/>
      <c r="T232" s="1"/>
      <c r="U232" s="1"/>
      <c r="V232" s="1"/>
      <c r="W232" s="1"/>
      <c r="X232" s="1"/>
      <c r="Y232" s="1"/>
      <c r="Z232" s="1"/>
      <c r="AA232" s="18"/>
      <c r="AB232" s="18"/>
      <c r="AC232" s="18"/>
      <c r="AD232" s="18"/>
      <c r="AE232" s="18"/>
      <c r="AF232" s="18"/>
      <c r="AG232" s="18"/>
      <c r="AH232" s="18"/>
      <c r="AI232" s="18"/>
      <c r="AJ232" s="18"/>
    </row>
    <row r="233" spans="1:36" ht="49" customHeight="1" x14ac:dyDescent="0.15">
      <c r="A233" s="1"/>
      <c r="B233" s="1"/>
      <c r="C233" s="1"/>
      <c r="D233" s="1"/>
      <c r="E233" s="1"/>
      <c r="F233" s="7"/>
      <c r="G233" s="15"/>
      <c r="H233" s="16"/>
      <c r="I233" s="7"/>
      <c r="J233" s="7"/>
      <c r="K233" s="17"/>
      <c r="L233" s="17"/>
      <c r="M233" s="17"/>
      <c r="N233" s="17"/>
      <c r="O233" s="17"/>
      <c r="P233" s="18"/>
      <c r="Q233" s="18"/>
      <c r="R233" s="18"/>
      <c r="S233" s="18"/>
      <c r="T233" s="1"/>
      <c r="U233" s="1"/>
      <c r="V233" s="1"/>
      <c r="W233" s="1"/>
      <c r="X233" s="1"/>
      <c r="Y233" s="1"/>
      <c r="Z233" s="1"/>
      <c r="AA233" s="18"/>
      <c r="AB233" s="18"/>
      <c r="AC233" s="18"/>
      <c r="AD233" s="18"/>
      <c r="AE233" s="18"/>
      <c r="AF233" s="18"/>
      <c r="AG233" s="18"/>
      <c r="AH233" s="18"/>
      <c r="AI233" s="18"/>
      <c r="AJ233" s="18"/>
    </row>
    <row r="234" spans="1:36" ht="49" customHeight="1" x14ac:dyDescent="0.15">
      <c r="A234" s="1"/>
      <c r="B234" s="1"/>
      <c r="C234" s="1"/>
      <c r="D234" s="1"/>
      <c r="E234" s="1"/>
      <c r="F234" s="7"/>
      <c r="G234" s="15"/>
      <c r="H234" s="16"/>
      <c r="I234" s="7"/>
      <c r="J234" s="7"/>
      <c r="K234" s="17"/>
      <c r="L234" s="17"/>
      <c r="M234" s="17"/>
      <c r="N234" s="17"/>
      <c r="O234" s="17"/>
      <c r="P234" s="18"/>
      <c r="Q234" s="18"/>
      <c r="R234" s="18"/>
      <c r="S234" s="18"/>
      <c r="T234" s="1"/>
      <c r="U234" s="1"/>
      <c r="V234" s="1"/>
      <c r="W234" s="1"/>
      <c r="X234" s="1"/>
      <c r="Y234" s="1"/>
      <c r="Z234" s="1"/>
      <c r="AA234" s="18"/>
      <c r="AB234" s="18"/>
      <c r="AC234" s="18"/>
      <c r="AD234" s="18"/>
      <c r="AE234" s="18"/>
      <c r="AF234" s="18"/>
      <c r="AG234" s="18"/>
      <c r="AH234" s="18"/>
      <c r="AI234" s="18"/>
      <c r="AJ234" s="18"/>
    </row>
    <row r="235" spans="1:36" ht="49" customHeight="1" x14ac:dyDescent="0.15">
      <c r="A235" s="1"/>
      <c r="B235" s="1"/>
      <c r="C235" s="1"/>
      <c r="D235" s="1"/>
      <c r="E235" s="1"/>
      <c r="F235" s="7"/>
      <c r="G235" s="15"/>
      <c r="H235" s="16"/>
      <c r="I235" s="7"/>
      <c r="J235" s="7"/>
      <c r="K235" s="17"/>
      <c r="L235" s="17"/>
      <c r="M235" s="17"/>
      <c r="N235" s="17"/>
      <c r="O235" s="17"/>
      <c r="P235" s="18"/>
      <c r="Q235" s="18"/>
      <c r="R235" s="18"/>
      <c r="S235" s="18"/>
      <c r="T235" s="1"/>
      <c r="U235" s="1"/>
      <c r="V235" s="1"/>
      <c r="W235" s="1"/>
      <c r="X235" s="1"/>
      <c r="Y235" s="1"/>
      <c r="Z235" s="1"/>
      <c r="AA235" s="18"/>
      <c r="AB235" s="18"/>
      <c r="AC235" s="18"/>
      <c r="AD235" s="18"/>
      <c r="AE235" s="18"/>
      <c r="AF235" s="18"/>
      <c r="AG235" s="18"/>
      <c r="AH235" s="18"/>
      <c r="AI235" s="18"/>
      <c r="AJ235" s="18"/>
    </row>
    <row r="236" spans="1:36" ht="49" customHeight="1" x14ac:dyDescent="0.15">
      <c r="A236" s="1"/>
      <c r="B236" s="1"/>
      <c r="C236" s="1"/>
      <c r="D236" s="1"/>
      <c r="E236" s="1"/>
      <c r="F236" s="7"/>
      <c r="G236" s="15"/>
      <c r="H236" s="16"/>
      <c r="I236" s="7"/>
      <c r="J236" s="7"/>
      <c r="K236" s="17"/>
      <c r="L236" s="17"/>
      <c r="M236" s="17"/>
      <c r="N236" s="17"/>
      <c r="O236" s="17"/>
      <c r="P236" s="18"/>
      <c r="Q236" s="18"/>
      <c r="R236" s="18"/>
      <c r="S236" s="18"/>
      <c r="T236" s="1"/>
      <c r="U236" s="1"/>
      <c r="V236" s="1"/>
      <c r="W236" s="1"/>
      <c r="X236" s="1"/>
      <c r="Y236" s="1"/>
      <c r="Z236" s="1"/>
      <c r="AA236" s="18"/>
      <c r="AB236" s="18"/>
      <c r="AC236" s="18"/>
      <c r="AD236" s="18"/>
      <c r="AE236" s="18"/>
      <c r="AF236" s="18"/>
      <c r="AG236" s="18"/>
      <c r="AH236" s="18"/>
      <c r="AI236" s="18"/>
      <c r="AJ236" s="18"/>
    </row>
    <row r="237" spans="1:36" ht="49" customHeight="1" x14ac:dyDescent="0.15">
      <c r="A237" s="1"/>
      <c r="B237" s="1"/>
      <c r="C237" s="1"/>
      <c r="D237" s="1"/>
      <c r="E237" s="1"/>
      <c r="F237" s="7"/>
      <c r="G237" s="15"/>
      <c r="H237" s="16"/>
      <c r="I237" s="7"/>
      <c r="J237" s="7"/>
      <c r="K237" s="17"/>
      <c r="L237" s="17"/>
      <c r="M237" s="17"/>
      <c r="N237" s="17"/>
      <c r="O237" s="17"/>
      <c r="P237" s="18"/>
      <c r="Q237" s="18"/>
      <c r="R237" s="18"/>
      <c r="S237" s="18"/>
      <c r="T237" s="1"/>
      <c r="U237" s="1"/>
      <c r="V237" s="1"/>
      <c r="W237" s="1"/>
      <c r="X237" s="1"/>
      <c r="Y237" s="1"/>
      <c r="Z237" s="1"/>
      <c r="AA237" s="18"/>
      <c r="AB237" s="18"/>
      <c r="AC237" s="18"/>
      <c r="AD237" s="18"/>
      <c r="AE237" s="18"/>
      <c r="AF237" s="18"/>
      <c r="AG237" s="18"/>
      <c r="AH237" s="18"/>
      <c r="AI237" s="18"/>
      <c r="AJ237" s="18"/>
    </row>
    <row r="238" spans="1:36" ht="49" customHeight="1" x14ac:dyDescent="0.15">
      <c r="A238" s="1"/>
      <c r="B238" s="1"/>
      <c r="C238" s="1"/>
      <c r="D238" s="1"/>
      <c r="E238" s="1"/>
      <c r="F238" s="7"/>
      <c r="G238" s="15"/>
      <c r="H238" s="16"/>
      <c r="I238" s="7"/>
      <c r="J238" s="7"/>
      <c r="K238" s="17"/>
      <c r="L238" s="17"/>
      <c r="M238" s="17"/>
      <c r="N238" s="17"/>
      <c r="O238" s="17"/>
      <c r="P238" s="18"/>
      <c r="Q238" s="18"/>
      <c r="R238" s="18"/>
      <c r="S238" s="18"/>
      <c r="T238" s="1"/>
      <c r="U238" s="1"/>
      <c r="V238" s="1"/>
      <c r="W238" s="1"/>
      <c r="X238" s="1"/>
      <c r="Y238" s="1"/>
      <c r="Z238" s="1"/>
      <c r="AA238" s="18"/>
      <c r="AB238" s="18"/>
      <c r="AC238" s="18"/>
      <c r="AD238" s="18"/>
      <c r="AE238" s="18"/>
      <c r="AF238" s="18"/>
      <c r="AG238" s="18"/>
      <c r="AH238" s="18"/>
      <c r="AI238" s="18"/>
      <c r="AJ238" s="18"/>
    </row>
    <row r="239" spans="1:36" ht="49" customHeight="1" x14ac:dyDescent="0.15">
      <c r="A239" s="1"/>
      <c r="B239" s="1"/>
      <c r="C239" s="1"/>
      <c r="D239" s="1"/>
      <c r="E239" s="1"/>
      <c r="F239" s="7"/>
      <c r="G239" s="15"/>
      <c r="H239" s="16"/>
      <c r="I239" s="7"/>
      <c r="J239" s="7"/>
      <c r="K239" s="17"/>
      <c r="L239" s="17"/>
      <c r="M239" s="17"/>
      <c r="N239" s="17"/>
      <c r="O239" s="17"/>
      <c r="P239" s="18"/>
      <c r="Q239" s="18"/>
      <c r="R239" s="18"/>
      <c r="S239" s="18"/>
      <c r="T239" s="1"/>
      <c r="U239" s="1"/>
      <c r="V239" s="1"/>
      <c r="W239" s="1"/>
      <c r="X239" s="1"/>
      <c r="Y239" s="1"/>
      <c r="Z239" s="1"/>
      <c r="AA239" s="18"/>
      <c r="AB239" s="18"/>
      <c r="AC239" s="18"/>
      <c r="AD239" s="18"/>
      <c r="AE239" s="18"/>
      <c r="AF239" s="18"/>
      <c r="AG239" s="18"/>
      <c r="AH239" s="18"/>
      <c r="AI239" s="18"/>
      <c r="AJ239" s="18"/>
    </row>
    <row r="240" spans="1:36" ht="49" customHeight="1" x14ac:dyDescent="0.15">
      <c r="A240" s="1"/>
      <c r="B240" s="1"/>
      <c r="C240" s="1"/>
      <c r="D240" s="1"/>
      <c r="E240" s="1"/>
      <c r="F240" s="7"/>
      <c r="G240" s="15"/>
      <c r="H240" s="16"/>
      <c r="I240" s="7"/>
      <c r="J240" s="7"/>
      <c r="K240" s="17"/>
      <c r="L240" s="17"/>
      <c r="M240" s="17"/>
      <c r="N240" s="17"/>
      <c r="O240" s="17"/>
      <c r="P240" s="18"/>
      <c r="Q240" s="18"/>
      <c r="R240" s="18"/>
      <c r="S240" s="18"/>
      <c r="T240" s="1"/>
      <c r="U240" s="1"/>
      <c r="V240" s="1"/>
      <c r="W240" s="1"/>
      <c r="X240" s="1"/>
      <c r="Y240" s="1"/>
      <c r="Z240" s="1"/>
      <c r="AA240" s="18"/>
      <c r="AB240" s="18"/>
      <c r="AC240" s="18"/>
      <c r="AD240" s="18"/>
      <c r="AE240" s="18"/>
      <c r="AF240" s="18"/>
      <c r="AG240" s="18"/>
      <c r="AH240" s="18"/>
      <c r="AI240" s="18"/>
      <c r="AJ240" s="18"/>
    </row>
    <row r="241" spans="1:36" ht="49" customHeight="1" x14ac:dyDescent="0.15">
      <c r="A241" s="1"/>
      <c r="B241" s="1"/>
      <c r="C241" s="1"/>
      <c r="D241" s="1"/>
      <c r="E241" s="1"/>
      <c r="F241" s="7"/>
      <c r="G241" s="15"/>
      <c r="H241" s="16"/>
      <c r="I241" s="7"/>
      <c r="J241" s="7"/>
      <c r="K241" s="17"/>
      <c r="L241" s="17"/>
      <c r="M241" s="17"/>
      <c r="N241" s="17"/>
      <c r="O241" s="17"/>
      <c r="P241" s="18"/>
      <c r="Q241" s="18"/>
      <c r="R241" s="18"/>
      <c r="S241" s="18"/>
      <c r="T241" s="1"/>
      <c r="U241" s="1"/>
      <c r="V241" s="1"/>
      <c r="W241" s="1"/>
      <c r="X241" s="1"/>
      <c r="Y241" s="1"/>
      <c r="Z241" s="1"/>
      <c r="AA241" s="18"/>
      <c r="AB241" s="18"/>
      <c r="AC241" s="18"/>
      <c r="AD241" s="18"/>
      <c r="AE241" s="18"/>
      <c r="AF241" s="18"/>
      <c r="AG241" s="18"/>
      <c r="AH241" s="18"/>
      <c r="AI241" s="18"/>
      <c r="AJ241" s="18"/>
    </row>
    <row r="242" spans="1:36" ht="49" customHeight="1" x14ac:dyDescent="0.15">
      <c r="A242" s="1"/>
      <c r="B242" s="1"/>
      <c r="C242" s="1"/>
      <c r="D242" s="1"/>
      <c r="E242" s="1"/>
      <c r="F242" s="7"/>
      <c r="G242" s="15"/>
      <c r="H242" s="16"/>
      <c r="I242" s="7"/>
      <c r="J242" s="7"/>
      <c r="K242" s="17"/>
      <c r="L242" s="17"/>
      <c r="M242" s="17"/>
      <c r="N242" s="17"/>
      <c r="O242" s="17"/>
      <c r="P242" s="18"/>
      <c r="Q242" s="18"/>
      <c r="R242" s="18"/>
      <c r="S242" s="18"/>
      <c r="T242" s="1"/>
      <c r="U242" s="1"/>
      <c r="V242" s="1"/>
      <c r="W242" s="1"/>
      <c r="X242" s="1"/>
      <c r="Y242" s="1"/>
      <c r="Z242" s="1"/>
      <c r="AA242" s="18"/>
      <c r="AB242" s="18"/>
      <c r="AC242" s="18"/>
      <c r="AD242" s="18"/>
      <c r="AE242" s="18"/>
      <c r="AF242" s="18"/>
      <c r="AG242" s="18"/>
      <c r="AH242" s="18"/>
      <c r="AI242" s="18"/>
      <c r="AJ242" s="18"/>
    </row>
    <row r="243" spans="1:36" ht="49" customHeight="1" x14ac:dyDescent="0.15">
      <c r="A243" s="1"/>
      <c r="B243" s="1"/>
      <c r="C243" s="1"/>
      <c r="D243" s="1"/>
      <c r="E243" s="1"/>
      <c r="F243" s="7"/>
      <c r="G243" s="15"/>
      <c r="H243" s="16"/>
      <c r="I243" s="7"/>
      <c r="J243" s="7"/>
      <c r="K243" s="17"/>
      <c r="L243" s="17"/>
      <c r="M243" s="17"/>
      <c r="N243" s="17"/>
      <c r="O243" s="17"/>
      <c r="P243" s="18"/>
      <c r="Q243" s="18"/>
      <c r="R243" s="18"/>
      <c r="S243" s="18"/>
      <c r="T243" s="1"/>
      <c r="U243" s="1"/>
      <c r="V243" s="1"/>
      <c r="W243" s="1"/>
      <c r="X243" s="1"/>
      <c r="Y243" s="1"/>
      <c r="Z243" s="1"/>
      <c r="AA243" s="18"/>
      <c r="AB243" s="18"/>
      <c r="AC243" s="18"/>
      <c r="AD243" s="18"/>
      <c r="AE243" s="18"/>
      <c r="AF243" s="18"/>
      <c r="AG243" s="18"/>
      <c r="AH243" s="18"/>
      <c r="AI243" s="18"/>
      <c r="AJ243" s="18"/>
    </row>
    <row r="244" spans="1:36" ht="49" customHeight="1" x14ac:dyDescent="0.15">
      <c r="A244" s="1"/>
      <c r="B244" s="1"/>
      <c r="C244" s="1"/>
      <c r="D244" s="1"/>
      <c r="E244" s="1"/>
      <c r="F244" s="7"/>
      <c r="G244" s="15"/>
      <c r="H244" s="16"/>
      <c r="I244" s="7"/>
      <c r="J244" s="7"/>
      <c r="K244" s="17"/>
      <c r="L244" s="17"/>
      <c r="M244" s="17"/>
      <c r="N244" s="17"/>
      <c r="O244" s="17"/>
      <c r="P244" s="18"/>
      <c r="Q244" s="18"/>
      <c r="R244" s="18"/>
      <c r="S244" s="18"/>
      <c r="T244" s="1"/>
      <c r="U244" s="1"/>
      <c r="V244" s="1"/>
      <c r="W244" s="1"/>
      <c r="X244" s="1"/>
      <c r="Y244" s="1"/>
      <c r="Z244" s="1"/>
      <c r="AA244" s="18"/>
      <c r="AB244" s="18"/>
      <c r="AC244" s="18"/>
      <c r="AD244" s="18"/>
      <c r="AE244" s="18"/>
      <c r="AF244" s="18"/>
      <c r="AG244" s="18"/>
      <c r="AH244" s="18"/>
      <c r="AI244" s="18"/>
      <c r="AJ244" s="18"/>
    </row>
    <row r="245" spans="1:36" ht="49" customHeight="1" x14ac:dyDescent="0.15">
      <c r="A245" s="1"/>
      <c r="B245" s="1"/>
      <c r="C245" s="1"/>
      <c r="D245" s="1"/>
      <c r="E245" s="1"/>
      <c r="F245" s="7"/>
      <c r="G245" s="15"/>
      <c r="H245" s="16"/>
      <c r="I245" s="7"/>
      <c r="J245" s="7"/>
      <c r="K245" s="17"/>
      <c r="L245" s="17"/>
      <c r="M245" s="17"/>
      <c r="N245" s="17"/>
      <c r="O245" s="17"/>
      <c r="P245" s="18"/>
      <c r="Q245" s="18"/>
      <c r="R245" s="18"/>
      <c r="S245" s="18"/>
      <c r="T245" s="1"/>
      <c r="U245" s="1"/>
      <c r="V245" s="1"/>
      <c r="W245" s="1"/>
      <c r="X245" s="1"/>
      <c r="Y245" s="1"/>
      <c r="Z245" s="1"/>
      <c r="AA245" s="18"/>
      <c r="AB245" s="18"/>
      <c r="AC245" s="18"/>
      <c r="AD245" s="18"/>
      <c r="AE245" s="18"/>
      <c r="AF245" s="18"/>
      <c r="AG245" s="18"/>
      <c r="AH245" s="18"/>
      <c r="AI245" s="18"/>
      <c r="AJ245" s="18"/>
    </row>
    <row r="246" spans="1:36" ht="49" customHeight="1" x14ac:dyDescent="0.15">
      <c r="A246" s="1"/>
      <c r="B246" s="1"/>
      <c r="C246" s="1"/>
      <c r="D246" s="1"/>
      <c r="E246" s="1"/>
      <c r="F246" s="7"/>
      <c r="G246" s="15"/>
      <c r="H246" s="16"/>
      <c r="I246" s="7"/>
      <c r="J246" s="7"/>
      <c r="K246" s="17"/>
      <c r="L246" s="17"/>
      <c r="M246" s="17"/>
      <c r="N246" s="17"/>
      <c r="O246" s="17"/>
      <c r="P246" s="18"/>
      <c r="Q246" s="18"/>
      <c r="R246" s="18"/>
      <c r="S246" s="18"/>
      <c r="T246" s="1"/>
      <c r="U246" s="1"/>
      <c r="V246" s="1"/>
      <c r="W246" s="1"/>
      <c r="X246" s="1"/>
      <c r="Y246" s="1"/>
      <c r="Z246" s="1"/>
      <c r="AA246" s="18"/>
      <c r="AB246" s="18"/>
      <c r="AC246" s="18"/>
      <c r="AD246" s="18"/>
      <c r="AE246" s="18"/>
      <c r="AF246" s="18"/>
      <c r="AG246" s="18"/>
      <c r="AH246" s="18"/>
      <c r="AI246" s="18"/>
      <c r="AJ246" s="18"/>
    </row>
    <row r="247" spans="1:36" ht="49" customHeight="1" x14ac:dyDescent="0.15">
      <c r="A247" s="1"/>
      <c r="B247" s="1"/>
      <c r="C247" s="1"/>
      <c r="D247" s="1"/>
      <c r="E247" s="1"/>
      <c r="F247" s="7"/>
      <c r="G247" s="15"/>
      <c r="H247" s="16"/>
      <c r="I247" s="7"/>
      <c r="J247" s="7"/>
      <c r="K247" s="17"/>
      <c r="L247" s="17"/>
      <c r="M247" s="17"/>
      <c r="N247" s="17"/>
      <c r="O247" s="17"/>
      <c r="P247" s="18"/>
      <c r="Q247" s="18"/>
      <c r="R247" s="18"/>
      <c r="S247" s="18"/>
      <c r="T247" s="1"/>
      <c r="U247" s="1"/>
      <c r="V247" s="1"/>
      <c r="W247" s="1"/>
      <c r="X247" s="1"/>
      <c r="Y247" s="1"/>
      <c r="Z247" s="1"/>
      <c r="AA247" s="18"/>
      <c r="AB247" s="18"/>
      <c r="AC247" s="18"/>
      <c r="AD247" s="18"/>
      <c r="AE247" s="18"/>
      <c r="AF247" s="18"/>
      <c r="AG247" s="18"/>
      <c r="AH247" s="18"/>
      <c r="AI247" s="18"/>
      <c r="AJ247" s="18"/>
    </row>
    <row r="248" spans="1:36" ht="49" customHeight="1" x14ac:dyDescent="0.15">
      <c r="A248" s="1"/>
      <c r="B248" s="1"/>
      <c r="C248" s="1"/>
      <c r="D248" s="1"/>
      <c r="E248" s="1"/>
      <c r="F248" s="7"/>
      <c r="G248" s="15"/>
      <c r="H248" s="16"/>
      <c r="I248" s="7"/>
      <c r="J248" s="7"/>
      <c r="K248" s="17"/>
      <c r="L248" s="17"/>
      <c r="M248" s="17"/>
      <c r="N248" s="17"/>
      <c r="O248" s="17"/>
      <c r="P248" s="18"/>
      <c r="Q248" s="18"/>
      <c r="R248" s="18"/>
      <c r="S248" s="18"/>
      <c r="T248" s="1"/>
      <c r="U248" s="1"/>
      <c r="V248" s="1"/>
      <c r="W248" s="1"/>
      <c r="X248" s="1"/>
      <c r="Y248" s="1"/>
      <c r="Z248" s="1"/>
      <c r="AA248" s="18"/>
      <c r="AB248" s="18"/>
      <c r="AC248" s="18"/>
      <c r="AD248" s="18"/>
      <c r="AE248" s="18"/>
      <c r="AF248" s="18"/>
      <c r="AG248" s="18"/>
      <c r="AH248" s="18"/>
      <c r="AI248" s="18"/>
      <c r="AJ248" s="18"/>
    </row>
    <row r="249" spans="1:36" ht="49" customHeight="1" x14ac:dyDescent="0.15">
      <c r="A249" s="1"/>
      <c r="B249" s="1"/>
      <c r="C249" s="1"/>
      <c r="D249" s="1"/>
      <c r="E249" s="1"/>
      <c r="F249" s="7"/>
      <c r="G249" s="15"/>
      <c r="H249" s="16"/>
      <c r="I249" s="7"/>
      <c r="J249" s="7"/>
      <c r="K249" s="17"/>
      <c r="L249" s="17"/>
      <c r="M249" s="17"/>
      <c r="N249" s="17"/>
      <c r="O249" s="17"/>
      <c r="P249" s="18"/>
      <c r="Q249" s="18"/>
      <c r="R249" s="18"/>
      <c r="S249" s="18"/>
      <c r="T249" s="1"/>
      <c r="U249" s="1"/>
      <c r="V249" s="1"/>
      <c r="W249" s="1"/>
      <c r="X249" s="1"/>
      <c r="Y249" s="1"/>
      <c r="Z249" s="1"/>
      <c r="AA249" s="18"/>
      <c r="AB249" s="18"/>
      <c r="AC249" s="18"/>
      <c r="AD249" s="18"/>
      <c r="AE249" s="18"/>
      <c r="AF249" s="18"/>
      <c r="AG249" s="18"/>
      <c r="AH249" s="18"/>
      <c r="AI249" s="18"/>
      <c r="AJ249" s="18"/>
    </row>
    <row r="250" spans="1:36" ht="49" customHeight="1" x14ac:dyDescent="0.15">
      <c r="A250" s="1"/>
      <c r="B250" s="1"/>
      <c r="C250" s="1"/>
      <c r="D250" s="1"/>
      <c r="E250" s="1"/>
      <c r="F250" s="7"/>
      <c r="G250" s="15"/>
      <c r="H250" s="16"/>
      <c r="I250" s="7"/>
      <c r="J250" s="7"/>
      <c r="K250" s="17"/>
      <c r="L250" s="17"/>
      <c r="M250" s="17"/>
      <c r="N250" s="17"/>
      <c r="O250" s="17"/>
      <c r="P250" s="18"/>
      <c r="Q250" s="18"/>
      <c r="R250" s="18"/>
      <c r="S250" s="18"/>
      <c r="T250" s="1"/>
      <c r="U250" s="1"/>
      <c r="V250" s="1"/>
      <c r="W250" s="1"/>
      <c r="X250" s="1"/>
      <c r="Y250" s="1"/>
      <c r="Z250" s="1"/>
      <c r="AA250" s="18"/>
      <c r="AB250" s="18"/>
      <c r="AC250" s="18"/>
      <c r="AD250" s="18"/>
      <c r="AE250" s="18"/>
      <c r="AF250" s="18"/>
      <c r="AG250" s="18"/>
      <c r="AH250" s="18"/>
      <c r="AI250" s="18"/>
      <c r="AJ250" s="18"/>
    </row>
    <row r="251" spans="1:36" ht="49" customHeight="1" x14ac:dyDescent="0.15">
      <c r="A251" s="1"/>
      <c r="B251" s="1"/>
      <c r="C251" s="1"/>
      <c r="D251" s="1"/>
      <c r="E251" s="1"/>
      <c r="F251" s="7"/>
      <c r="G251" s="15"/>
      <c r="H251" s="16"/>
      <c r="I251" s="7"/>
      <c r="J251" s="7"/>
      <c r="K251" s="17"/>
      <c r="L251" s="17"/>
      <c r="M251" s="17"/>
      <c r="N251" s="17"/>
      <c r="O251" s="17"/>
      <c r="P251" s="18"/>
      <c r="Q251" s="18"/>
      <c r="R251" s="18"/>
      <c r="S251" s="18"/>
      <c r="T251" s="1"/>
      <c r="U251" s="1"/>
      <c r="V251" s="1"/>
      <c r="W251" s="1"/>
      <c r="X251" s="1"/>
      <c r="Y251" s="1"/>
      <c r="Z251" s="1"/>
      <c r="AA251" s="18"/>
      <c r="AB251" s="18"/>
      <c r="AC251" s="18"/>
      <c r="AD251" s="18"/>
      <c r="AE251" s="18"/>
      <c r="AF251" s="18"/>
      <c r="AG251" s="18"/>
      <c r="AH251" s="18"/>
      <c r="AI251" s="18"/>
      <c r="AJ251" s="18"/>
    </row>
    <row r="252" spans="1:36" ht="49" customHeight="1" x14ac:dyDescent="0.15">
      <c r="A252" s="1"/>
      <c r="B252" s="1"/>
      <c r="C252" s="1"/>
      <c r="D252" s="1"/>
      <c r="E252" s="1"/>
      <c r="F252" s="7"/>
      <c r="G252" s="15"/>
      <c r="H252" s="16"/>
      <c r="I252" s="7"/>
      <c r="J252" s="7"/>
      <c r="K252" s="17"/>
      <c r="L252" s="17"/>
      <c r="M252" s="17"/>
      <c r="N252" s="17"/>
      <c r="O252" s="17"/>
      <c r="P252" s="18"/>
      <c r="Q252" s="18"/>
      <c r="R252" s="18"/>
      <c r="S252" s="18"/>
      <c r="T252" s="1"/>
      <c r="U252" s="1"/>
      <c r="V252" s="1"/>
      <c r="W252" s="1"/>
      <c r="X252" s="1"/>
      <c r="Y252" s="1"/>
      <c r="Z252" s="1"/>
      <c r="AA252" s="18"/>
      <c r="AB252" s="18"/>
      <c r="AC252" s="18"/>
      <c r="AD252" s="18"/>
      <c r="AE252" s="18"/>
      <c r="AF252" s="18"/>
      <c r="AG252" s="18"/>
      <c r="AH252" s="18"/>
      <c r="AI252" s="18"/>
      <c r="AJ252" s="18"/>
    </row>
    <row r="253" spans="1:36" ht="49" customHeight="1" x14ac:dyDescent="0.15">
      <c r="A253" s="1"/>
      <c r="B253" s="1"/>
      <c r="C253" s="1"/>
      <c r="D253" s="1"/>
      <c r="E253" s="1"/>
      <c r="F253" s="7"/>
      <c r="G253" s="15"/>
      <c r="H253" s="16"/>
      <c r="I253" s="7"/>
      <c r="J253" s="7"/>
      <c r="K253" s="17"/>
      <c r="L253" s="17"/>
      <c r="M253" s="17"/>
      <c r="N253" s="17"/>
      <c r="O253" s="17"/>
      <c r="P253" s="18"/>
      <c r="Q253" s="18"/>
      <c r="R253" s="18"/>
      <c r="S253" s="18"/>
      <c r="T253" s="1"/>
      <c r="U253" s="1"/>
      <c r="V253" s="1"/>
      <c r="W253" s="1"/>
      <c r="X253" s="1"/>
      <c r="Y253" s="1"/>
      <c r="Z253" s="1"/>
      <c r="AA253" s="18"/>
      <c r="AB253" s="18"/>
      <c r="AC253" s="18"/>
      <c r="AD253" s="18"/>
      <c r="AE253" s="18"/>
      <c r="AF253" s="18"/>
      <c r="AG253" s="18"/>
      <c r="AH253" s="18"/>
      <c r="AI253" s="18"/>
      <c r="AJ253" s="18"/>
    </row>
    <row r="254" spans="1:36" ht="49" customHeight="1" x14ac:dyDescent="0.15">
      <c r="A254" s="1"/>
      <c r="B254" s="1"/>
      <c r="C254" s="1"/>
      <c r="D254" s="1"/>
      <c r="E254" s="1"/>
      <c r="F254" s="7"/>
      <c r="G254" s="15"/>
      <c r="H254" s="16"/>
      <c r="I254" s="7"/>
      <c r="J254" s="7"/>
      <c r="K254" s="17"/>
      <c r="L254" s="17"/>
      <c r="M254" s="17"/>
      <c r="N254" s="17"/>
      <c r="O254" s="17"/>
      <c r="P254" s="18"/>
      <c r="Q254" s="18"/>
      <c r="R254" s="18"/>
      <c r="S254" s="18"/>
      <c r="T254" s="1"/>
      <c r="U254" s="1"/>
      <c r="V254" s="1"/>
      <c r="W254" s="1"/>
      <c r="X254" s="1"/>
      <c r="Y254" s="1"/>
      <c r="Z254" s="1"/>
      <c r="AA254" s="18"/>
      <c r="AB254" s="18"/>
      <c r="AC254" s="18"/>
      <c r="AD254" s="18"/>
      <c r="AE254" s="18"/>
      <c r="AF254" s="18"/>
      <c r="AG254" s="18"/>
      <c r="AH254" s="18"/>
      <c r="AI254" s="18"/>
      <c r="AJ254" s="18"/>
    </row>
    <row r="255" spans="1:36" ht="49" customHeight="1" x14ac:dyDescent="0.15">
      <c r="A255" s="1"/>
      <c r="B255" s="1"/>
      <c r="C255" s="1"/>
      <c r="D255" s="1"/>
      <c r="E255" s="1"/>
      <c r="F255" s="7"/>
      <c r="G255" s="15"/>
      <c r="H255" s="16"/>
      <c r="I255" s="7"/>
      <c r="J255" s="7"/>
      <c r="K255" s="17"/>
      <c r="L255" s="17"/>
      <c r="M255" s="17"/>
      <c r="N255" s="17"/>
      <c r="O255" s="17"/>
      <c r="P255" s="18"/>
      <c r="Q255" s="18"/>
      <c r="R255" s="18"/>
      <c r="S255" s="18"/>
      <c r="T255" s="1"/>
      <c r="U255" s="1"/>
      <c r="V255" s="1"/>
      <c r="W255" s="1"/>
      <c r="X255" s="1"/>
      <c r="Y255" s="1"/>
      <c r="Z255" s="1"/>
      <c r="AA255" s="18"/>
      <c r="AB255" s="18"/>
      <c r="AC255" s="18"/>
      <c r="AD255" s="18"/>
      <c r="AE255" s="18"/>
      <c r="AF255" s="18"/>
      <c r="AG255" s="18"/>
      <c r="AH255" s="18"/>
      <c r="AI255" s="18"/>
      <c r="AJ255" s="18"/>
    </row>
    <row r="256" spans="1:36" ht="49" customHeight="1" x14ac:dyDescent="0.15">
      <c r="A256" s="1"/>
      <c r="B256" s="1"/>
      <c r="C256" s="1"/>
      <c r="D256" s="1"/>
      <c r="E256" s="1"/>
      <c r="F256" s="7"/>
      <c r="G256" s="15"/>
      <c r="H256" s="16"/>
      <c r="I256" s="7"/>
      <c r="J256" s="7"/>
      <c r="K256" s="17"/>
      <c r="L256" s="17"/>
      <c r="M256" s="17"/>
      <c r="N256" s="17"/>
      <c r="O256" s="17"/>
      <c r="P256" s="18"/>
      <c r="Q256" s="18"/>
      <c r="R256" s="18"/>
      <c r="S256" s="18"/>
      <c r="T256" s="1"/>
      <c r="U256" s="1"/>
      <c r="V256" s="1"/>
      <c r="W256" s="1"/>
      <c r="X256" s="1"/>
      <c r="Y256" s="1"/>
      <c r="Z256" s="1"/>
      <c r="AA256" s="18"/>
      <c r="AB256" s="18"/>
      <c r="AC256" s="18"/>
      <c r="AD256" s="18"/>
      <c r="AE256" s="18"/>
      <c r="AF256" s="18"/>
      <c r="AG256" s="18"/>
      <c r="AH256" s="18"/>
      <c r="AI256" s="18"/>
      <c r="AJ256" s="18"/>
    </row>
    <row r="257" spans="1:36" ht="49" customHeight="1" x14ac:dyDescent="0.15">
      <c r="A257" s="1"/>
      <c r="B257" s="1"/>
      <c r="C257" s="1"/>
      <c r="D257" s="1"/>
      <c r="E257" s="1"/>
      <c r="F257" s="7"/>
      <c r="G257" s="15"/>
      <c r="H257" s="16"/>
      <c r="I257" s="7"/>
      <c r="J257" s="7"/>
      <c r="K257" s="17"/>
      <c r="L257" s="17"/>
      <c r="M257" s="17"/>
      <c r="N257" s="17"/>
      <c r="O257" s="17"/>
      <c r="P257" s="18"/>
      <c r="Q257" s="18"/>
      <c r="R257" s="18"/>
      <c r="S257" s="18"/>
      <c r="T257" s="1"/>
      <c r="U257" s="1"/>
      <c r="V257" s="1"/>
      <c r="W257" s="1"/>
      <c r="X257" s="1"/>
      <c r="Y257" s="1"/>
      <c r="Z257" s="1"/>
      <c r="AA257" s="18"/>
      <c r="AB257" s="18"/>
      <c r="AC257" s="18"/>
      <c r="AD257" s="18"/>
      <c r="AE257" s="18"/>
      <c r="AF257" s="18"/>
      <c r="AG257" s="18"/>
      <c r="AH257" s="18"/>
      <c r="AI257" s="18"/>
      <c r="AJ257" s="18"/>
    </row>
    <row r="258" spans="1:36" ht="49" customHeight="1" x14ac:dyDescent="0.15">
      <c r="A258" s="1"/>
      <c r="B258" s="1"/>
      <c r="C258" s="1"/>
      <c r="D258" s="1"/>
      <c r="E258" s="1"/>
      <c r="F258" s="7"/>
      <c r="G258" s="15"/>
      <c r="H258" s="16"/>
      <c r="I258" s="7"/>
      <c r="J258" s="7"/>
      <c r="K258" s="17"/>
      <c r="L258" s="17"/>
      <c r="M258" s="17"/>
      <c r="N258" s="17"/>
      <c r="O258" s="17"/>
      <c r="P258" s="18"/>
      <c r="Q258" s="18"/>
      <c r="R258" s="18"/>
      <c r="S258" s="18"/>
      <c r="T258" s="1"/>
      <c r="U258" s="1"/>
      <c r="V258" s="1"/>
      <c r="W258" s="1"/>
      <c r="X258" s="1"/>
      <c r="Y258" s="1"/>
      <c r="Z258" s="1"/>
      <c r="AA258" s="18"/>
      <c r="AB258" s="18"/>
      <c r="AC258" s="18"/>
      <c r="AD258" s="18"/>
      <c r="AE258" s="18"/>
      <c r="AF258" s="18"/>
      <c r="AG258" s="18"/>
      <c r="AH258" s="18"/>
      <c r="AI258" s="18"/>
      <c r="AJ258" s="18"/>
    </row>
    <row r="259" spans="1:36" ht="49" customHeight="1" x14ac:dyDescent="0.15">
      <c r="A259" s="1"/>
      <c r="B259" s="1"/>
      <c r="C259" s="1"/>
      <c r="D259" s="1"/>
      <c r="E259" s="1"/>
      <c r="F259" s="7"/>
      <c r="G259" s="15"/>
      <c r="H259" s="16"/>
      <c r="I259" s="7"/>
      <c r="J259" s="7"/>
      <c r="K259" s="17"/>
      <c r="L259" s="17"/>
      <c r="M259" s="17"/>
      <c r="N259" s="17"/>
      <c r="O259" s="17"/>
      <c r="P259" s="18"/>
      <c r="Q259" s="18"/>
      <c r="R259" s="18"/>
      <c r="S259" s="18"/>
      <c r="T259" s="1"/>
      <c r="U259" s="1"/>
      <c r="V259" s="1"/>
      <c r="W259" s="1"/>
      <c r="X259" s="1"/>
      <c r="Y259" s="1"/>
      <c r="Z259" s="1"/>
      <c r="AA259" s="18"/>
      <c r="AB259" s="18"/>
      <c r="AC259" s="18"/>
      <c r="AD259" s="18"/>
      <c r="AE259" s="18"/>
      <c r="AF259" s="18"/>
      <c r="AG259" s="18"/>
      <c r="AH259" s="18"/>
      <c r="AI259" s="18"/>
      <c r="AJ259" s="18"/>
    </row>
    <row r="260" spans="1:36" ht="49" customHeight="1" x14ac:dyDescent="0.15">
      <c r="A260" s="1"/>
      <c r="B260" s="1"/>
      <c r="C260" s="1"/>
      <c r="D260" s="1"/>
      <c r="E260" s="1"/>
      <c r="F260" s="7"/>
      <c r="G260" s="15"/>
      <c r="H260" s="16"/>
      <c r="I260" s="7"/>
      <c r="J260" s="7"/>
      <c r="K260" s="17"/>
      <c r="L260" s="17"/>
      <c r="M260" s="17"/>
      <c r="N260" s="17"/>
      <c r="O260" s="17"/>
      <c r="P260" s="18"/>
      <c r="Q260" s="18"/>
      <c r="R260" s="18"/>
      <c r="S260" s="18"/>
      <c r="T260" s="1"/>
      <c r="U260" s="1"/>
      <c r="V260" s="1"/>
      <c r="W260" s="1"/>
      <c r="X260" s="1"/>
      <c r="Y260" s="1"/>
      <c r="Z260" s="1"/>
      <c r="AA260" s="18"/>
      <c r="AB260" s="18"/>
      <c r="AC260" s="18"/>
      <c r="AD260" s="18"/>
      <c r="AE260" s="18"/>
      <c r="AF260" s="18"/>
      <c r="AG260" s="18"/>
      <c r="AH260" s="18"/>
      <c r="AI260" s="18"/>
      <c r="AJ260" s="18"/>
    </row>
    <row r="261" spans="1:36" ht="49" customHeight="1" x14ac:dyDescent="0.15">
      <c r="A261" s="1"/>
      <c r="B261" s="1"/>
      <c r="C261" s="1"/>
      <c r="D261" s="1"/>
      <c r="E261" s="1"/>
      <c r="F261" s="7"/>
      <c r="G261" s="15"/>
      <c r="H261" s="16"/>
      <c r="I261" s="7"/>
      <c r="J261" s="7"/>
      <c r="K261" s="17"/>
      <c r="L261" s="17"/>
      <c r="M261" s="17"/>
      <c r="N261" s="17"/>
      <c r="O261" s="17"/>
      <c r="P261" s="18"/>
      <c r="Q261" s="18"/>
      <c r="R261" s="18"/>
      <c r="S261" s="18"/>
      <c r="T261" s="1"/>
      <c r="U261" s="1"/>
      <c r="V261" s="1"/>
      <c r="W261" s="1"/>
      <c r="X261" s="1"/>
      <c r="Y261" s="1"/>
      <c r="Z261" s="1"/>
      <c r="AA261" s="18"/>
      <c r="AB261" s="18"/>
      <c r="AC261" s="18"/>
      <c r="AD261" s="18"/>
      <c r="AE261" s="18"/>
      <c r="AF261" s="18"/>
      <c r="AG261" s="18"/>
      <c r="AH261" s="18"/>
      <c r="AI261" s="18"/>
      <c r="AJ261" s="18"/>
    </row>
    <row r="262" spans="1:36" ht="49" customHeight="1" x14ac:dyDescent="0.15">
      <c r="A262" s="1"/>
      <c r="B262" s="1"/>
      <c r="C262" s="1"/>
      <c r="D262" s="1"/>
      <c r="E262" s="1"/>
      <c r="F262" s="7"/>
      <c r="G262" s="15"/>
      <c r="H262" s="16"/>
      <c r="I262" s="7"/>
      <c r="J262" s="7"/>
      <c r="K262" s="17"/>
      <c r="L262" s="17"/>
      <c r="M262" s="17"/>
      <c r="N262" s="17"/>
      <c r="O262" s="17"/>
      <c r="P262" s="18"/>
      <c r="Q262" s="18"/>
      <c r="R262" s="18"/>
      <c r="S262" s="18"/>
      <c r="T262" s="1"/>
      <c r="U262" s="1"/>
      <c r="V262" s="1"/>
      <c r="W262" s="1"/>
      <c r="X262" s="1"/>
      <c r="Y262" s="1"/>
      <c r="Z262" s="1"/>
      <c r="AA262" s="18"/>
      <c r="AB262" s="18"/>
      <c r="AC262" s="18"/>
      <c r="AD262" s="18"/>
      <c r="AE262" s="18"/>
      <c r="AF262" s="18"/>
      <c r="AG262" s="18"/>
      <c r="AH262" s="18"/>
      <c r="AI262" s="18"/>
      <c r="AJ262" s="18"/>
    </row>
    <row r="263" spans="1:36" ht="49" customHeight="1" x14ac:dyDescent="0.15">
      <c r="A263" s="1"/>
      <c r="B263" s="1"/>
      <c r="C263" s="1"/>
      <c r="D263" s="1"/>
      <c r="E263" s="1"/>
      <c r="F263" s="7"/>
      <c r="G263" s="15"/>
      <c r="H263" s="16"/>
      <c r="I263" s="7"/>
      <c r="J263" s="7"/>
      <c r="K263" s="17"/>
      <c r="L263" s="17"/>
      <c r="M263" s="17"/>
      <c r="N263" s="17"/>
      <c r="O263" s="17"/>
      <c r="P263" s="18"/>
      <c r="Q263" s="18"/>
      <c r="R263" s="18"/>
      <c r="S263" s="18"/>
      <c r="T263" s="1"/>
      <c r="U263" s="1"/>
      <c r="V263" s="1"/>
      <c r="W263" s="1"/>
      <c r="X263" s="1"/>
      <c r="Y263" s="1"/>
      <c r="Z263" s="1"/>
      <c r="AA263" s="18"/>
      <c r="AB263" s="18"/>
      <c r="AC263" s="18"/>
      <c r="AD263" s="18"/>
      <c r="AE263" s="18"/>
      <c r="AF263" s="18"/>
      <c r="AG263" s="18"/>
      <c r="AH263" s="18"/>
      <c r="AI263" s="18"/>
      <c r="AJ263" s="18"/>
    </row>
    <row r="264" spans="1:36" ht="49" customHeight="1" x14ac:dyDescent="0.15">
      <c r="A264" s="1"/>
      <c r="B264" s="1"/>
      <c r="C264" s="1"/>
      <c r="D264" s="1"/>
      <c r="E264" s="1"/>
      <c r="F264" s="7"/>
      <c r="G264" s="15"/>
      <c r="H264" s="16"/>
      <c r="I264" s="7"/>
      <c r="J264" s="7"/>
      <c r="K264" s="17"/>
      <c r="L264" s="17"/>
      <c r="M264" s="17"/>
      <c r="N264" s="17"/>
      <c r="O264" s="17"/>
      <c r="P264" s="18"/>
      <c r="Q264" s="18"/>
      <c r="R264" s="18"/>
      <c r="S264" s="18"/>
      <c r="T264" s="1"/>
      <c r="U264" s="1"/>
      <c r="V264" s="1"/>
      <c r="W264" s="1"/>
      <c r="X264" s="1"/>
      <c r="Y264" s="1"/>
      <c r="Z264" s="1"/>
      <c r="AA264" s="18"/>
      <c r="AB264" s="18"/>
      <c r="AC264" s="18"/>
      <c r="AD264" s="18"/>
      <c r="AE264" s="18"/>
      <c r="AF264" s="18"/>
      <c r="AG264" s="18"/>
      <c r="AH264" s="18"/>
      <c r="AI264" s="18"/>
      <c r="AJ264" s="18"/>
    </row>
    <row r="265" spans="1:36" ht="49" customHeight="1" x14ac:dyDescent="0.15">
      <c r="A265" s="1"/>
      <c r="B265" s="1"/>
      <c r="C265" s="1"/>
      <c r="D265" s="1"/>
      <c r="E265" s="1"/>
      <c r="F265" s="7"/>
      <c r="G265" s="15"/>
      <c r="H265" s="16"/>
      <c r="I265" s="7"/>
      <c r="J265" s="7"/>
      <c r="K265" s="17"/>
      <c r="L265" s="17"/>
      <c r="M265" s="17"/>
      <c r="N265" s="17"/>
      <c r="O265" s="17"/>
      <c r="P265" s="18"/>
      <c r="Q265" s="18"/>
      <c r="R265" s="18"/>
      <c r="S265" s="18"/>
      <c r="T265" s="1"/>
      <c r="U265" s="1"/>
      <c r="V265" s="1"/>
      <c r="W265" s="1"/>
      <c r="X265" s="1"/>
      <c r="Y265" s="1"/>
      <c r="Z265" s="1"/>
      <c r="AA265" s="18"/>
      <c r="AB265" s="18"/>
      <c r="AC265" s="18"/>
      <c r="AD265" s="18"/>
      <c r="AE265" s="18"/>
      <c r="AF265" s="18"/>
      <c r="AG265" s="18"/>
      <c r="AH265" s="18"/>
      <c r="AI265" s="18"/>
      <c r="AJ265" s="18"/>
    </row>
    <row r="266" spans="1:36" ht="49" customHeight="1" x14ac:dyDescent="0.15">
      <c r="A266" s="1"/>
      <c r="B266" s="1"/>
      <c r="C266" s="1"/>
      <c r="D266" s="1"/>
      <c r="E266" s="1"/>
      <c r="F266" s="7"/>
      <c r="G266" s="15"/>
      <c r="H266" s="16"/>
      <c r="I266" s="7"/>
      <c r="J266" s="7"/>
      <c r="K266" s="17"/>
      <c r="L266" s="17"/>
      <c r="M266" s="17"/>
      <c r="N266" s="17"/>
      <c r="O266" s="17"/>
      <c r="P266" s="18"/>
      <c r="Q266" s="18"/>
      <c r="R266" s="18"/>
      <c r="S266" s="18"/>
      <c r="T266" s="1"/>
      <c r="U266" s="1"/>
      <c r="V266" s="1"/>
      <c r="W266" s="1"/>
      <c r="X266" s="1"/>
      <c r="Y266" s="1"/>
      <c r="Z266" s="1"/>
      <c r="AA266" s="18"/>
      <c r="AB266" s="18"/>
      <c r="AC266" s="18"/>
      <c r="AD266" s="18"/>
      <c r="AE266" s="18"/>
      <c r="AF266" s="18"/>
      <c r="AG266" s="18"/>
      <c r="AH266" s="18"/>
      <c r="AI266" s="18"/>
      <c r="AJ266" s="18"/>
    </row>
    <row r="267" spans="1:36" ht="49" customHeight="1" x14ac:dyDescent="0.15">
      <c r="A267" s="1"/>
      <c r="B267" s="1"/>
      <c r="C267" s="1"/>
      <c r="D267" s="1"/>
      <c r="E267" s="1"/>
      <c r="F267" s="7"/>
      <c r="G267" s="15"/>
      <c r="H267" s="16"/>
      <c r="I267" s="7"/>
      <c r="J267" s="7"/>
      <c r="K267" s="17"/>
      <c r="L267" s="17"/>
      <c r="M267" s="17"/>
      <c r="N267" s="17"/>
      <c r="O267" s="17"/>
      <c r="P267" s="18"/>
      <c r="Q267" s="18"/>
      <c r="R267" s="18"/>
      <c r="S267" s="18"/>
      <c r="T267" s="1"/>
      <c r="U267" s="1"/>
      <c r="V267" s="1"/>
      <c r="W267" s="1"/>
      <c r="X267" s="1"/>
      <c r="Y267" s="1"/>
      <c r="Z267" s="1"/>
      <c r="AA267" s="18"/>
      <c r="AB267" s="18"/>
      <c r="AC267" s="18"/>
      <c r="AD267" s="18"/>
      <c r="AE267" s="18"/>
      <c r="AF267" s="18"/>
      <c r="AG267" s="18"/>
      <c r="AH267" s="18"/>
      <c r="AI267" s="18"/>
      <c r="AJ267" s="18"/>
    </row>
    <row r="268" spans="1:36" ht="49" customHeight="1" x14ac:dyDescent="0.15">
      <c r="A268" s="1"/>
      <c r="B268" s="1"/>
      <c r="C268" s="1"/>
      <c r="D268" s="1"/>
      <c r="E268" s="1"/>
      <c r="F268" s="7"/>
      <c r="G268" s="15"/>
      <c r="H268" s="16"/>
      <c r="I268" s="7"/>
      <c r="J268" s="7"/>
      <c r="K268" s="17"/>
      <c r="L268" s="17"/>
      <c r="M268" s="17"/>
      <c r="N268" s="17"/>
      <c r="O268" s="17"/>
      <c r="P268" s="18"/>
      <c r="Q268" s="18"/>
      <c r="R268" s="18"/>
      <c r="S268" s="18"/>
      <c r="T268" s="1"/>
      <c r="U268" s="1"/>
      <c r="V268" s="1"/>
      <c r="W268" s="1"/>
      <c r="X268" s="1"/>
      <c r="Y268" s="1"/>
      <c r="Z268" s="1"/>
      <c r="AA268" s="18"/>
      <c r="AB268" s="18"/>
      <c r="AC268" s="18"/>
      <c r="AD268" s="18"/>
      <c r="AE268" s="18"/>
      <c r="AF268" s="18"/>
      <c r="AG268" s="18"/>
      <c r="AH268" s="18"/>
      <c r="AI268" s="18"/>
      <c r="AJ268" s="18"/>
    </row>
    <row r="269" spans="1:36" ht="49" customHeight="1" x14ac:dyDescent="0.15">
      <c r="A269" s="1"/>
      <c r="B269" s="1"/>
      <c r="C269" s="1"/>
      <c r="D269" s="1"/>
      <c r="E269" s="1"/>
      <c r="F269" s="7"/>
      <c r="G269" s="15"/>
      <c r="H269" s="16"/>
      <c r="I269" s="7"/>
      <c r="J269" s="7"/>
      <c r="K269" s="17"/>
      <c r="L269" s="17"/>
      <c r="M269" s="17"/>
      <c r="N269" s="17"/>
      <c r="O269" s="17"/>
      <c r="P269" s="18"/>
      <c r="Q269" s="18"/>
      <c r="R269" s="18"/>
      <c r="S269" s="18"/>
      <c r="T269" s="1"/>
      <c r="U269" s="1"/>
      <c r="V269" s="1"/>
      <c r="W269" s="1"/>
      <c r="X269" s="1"/>
      <c r="Y269" s="1"/>
      <c r="Z269" s="1"/>
      <c r="AA269" s="18"/>
      <c r="AB269" s="18"/>
      <c r="AC269" s="18"/>
      <c r="AD269" s="18"/>
      <c r="AE269" s="18"/>
      <c r="AF269" s="18"/>
      <c r="AG269" s="18"/>
      <c r="AH269" s="18"/>
      <c r="AI269" s="18"/>
      <c r="AJ269" s="18"/>
    </row>
    <row r="270" spans="1:36" ht="49" customHeight="1" x14ac:dyDescent="0.15">
      <c r="A270" s="1"/>
      <c r="B270" s="1"/>
      <c r="C270" s="1"/>
      <c r="D270" s="1"/>
      <c r="E270" s="1"/>
      <c r="F270" s="7"/>
      <c r="G270" s="15"/>
      <c r="H270" s="16"/>
      <c r="I270" s="7"/>
      <c r="J270" s="7"/>
      <c r="K270" s="17"/>
      <c r="L270" s="17"/>
      <c r="M270" s="17"/>
      <c r="N270" s="17"/>
      <c r="O270" s="17"/>
      <c r="P270" s="18"/>
      <c r="Q270" s="18"/>
      <c r="R270" s="18"/>
      <c r="S270" s="18"/>
      <c r="T270" s="1"/>
      <c r="U270" s="1"/>
      <c r="V270" s="1"/>
      <c r="W270" s="1"/>
      <c r="X270" s="1"/>
      <c r="Y270" s="1"/>
      <c r="Z270" s="1"/>
      <c r="AA270" s="18"/>
      <c r="AB270" s="18"/>
      <c r="AC270" s="18"/>
      <c r="AD270" s="18"/>
      <c r="AE270" s="18"/>
      <c r="AF270" s="18"/>
      <c r="AG270" s="18"/>
      <c r="AH270" s="18"/>
      <c r="AI270" s="18"/>
      <c r="AJ270" s="18"/>
    </row>
    <row r="271" spans="1:36" ht="49" customHeight="1" x14ac:dyDescent="0.15">
      <c r="A271" s="1"/>
      <c r="B271" s="1"/>
      <c r="C271" s="1"/>
      <c r="D271" s="1"/>
      <c r="E271" s="1"/>
      <c r="F271" s="7"/>
      <c r="G271" s="15"/>
      <c r="H271" s="16"/>
      <c r="I271" s="7"/>
      <c r="J271" s="7"/>
      <c r="K271" s="17"/>
      <c r="L271" s="17"/>
      <c r="M271" s="17"/>
      <c r="N271" s="17"/>
      <c r="O271" s="17"/>
      <c r="P271" s="18"/>
      <c r="Q271" s="18"/>
      <c r="R271" s="18"/>
      <c r="S271" s="18"/>
      <c r="T271" s="1"/>
      <c r="U271" s="1"/>
      <c r="V271" s="1"/>
      <c r="W271" s="1"/>
      <c r="X271" s="1"/>
      <c r="Y271" s="1"/>
      <c r="Z271" s="1"/>
      <c r="AA271" s="18"/>
      <c r="AB271" s="18"/>
      <c r="AC271" s="18"/>
      <c r="AD271" s="18"/>
      <c r="AE271" s="18"/>
      <c r="AF271" s="18"/>
      <c r="AG271" s="18"/>
      <c r="AH271" s="18"/>
      <c r="AI271" s="18"/>
      <c r="AJ271" s="18"/>
    </row>
    <row r="272" spans="1:36" ht="49" customHeight="1" x14ac:dyDescent="0.15">
      <c r="A272" s="1"/>
      <c r="B272" s="1"/>
      <c r="C272" s="1"/>
      <c r="D272" s="1"/>
      <c r="E272" s="1"/>
      <c r="F272" s="7"/>
      <c r="G272" s="15"/>
      <c r="H272" s="16"/>
      <c r="I272" s="7"/>
      <c r="J272" s="7"/>
      <c r="K272" s="17"/>
      <c r="L272" s="17"/>
      <c r="M272" s="17"/>
      <c r="N272" s="17"/>
      <c r="O272" s="17"/>
      <c r="P272" s="18"/>
      <c r="Q272" s="18"/>
      <c r="R272" s="18"/>
      <c r="S272" s="18"/>
      <c r="T272" s="1"/>
      <c r="U272" s="1"/>
      <c r="V272" s="1"/>
      <c r="W272" s="1"/>
      <c r="X272" s="1"/>
      <c r="Y272" s="1"/>
      <c r="Z272" s="1"/>
      <c r="AA272" s="18"/>
      <c r="AB272" s="18"/>
      <c r="AC272" s="18"/>
      <c r="AD272" s="18"/>
      <c r="AE272" s="18"/>
      <c r="AF272" s="18"/>
      <c r="AG272" s="18"/>
      <c r="AH272" s="18"/>
      <c r="AI272" s="18"/>
      <c r="AJ272" s="18"/>
    </row>
    <row r="273" spans="1:36" ht="49" customHeight="1" x14ac:dyDescent="0.15">
      <c r="A273" s="1"/>
      <c r="B273" s="1"/>
      <c r="C273" s="1"/>
      <c r="D273" s="1"/>
      <c r="E273" s="1"/>
      <c r="F273" s="7"/>
      <c r="G273" s="15"/>
      <c r="H273" s="16"/>
      <c r="I273" s="7"/>
      <c r="J273" s="7"/>
      <c r="K273" s="17"/>
      <c r="L273" s="17"/>
      <c r="M273" s="17"/>
      <c r="N273" s="17"/>
      <c r="O273" s="17"/>
      <c r="P273" s="18"/>
      <c r="Q273" s="18"/>
      <c r="R273" s="18"/>
      <c r="S273" s="18"/>
      <c r="T273" s="1"/>
      <c r="U273" s="1"/>
      <c r="V273" s="1"/>
      <c r="W273" s="1"/>
      <c r="X273" s="1"/>
      <c r="Y273" s="1"/>
      <c r="Z273" s="1"/>
      <c r="AA273" s="18"/>
      <c r="AB273" s="18"/>
      <c r="AC273" s="18"/>
      <c r="AD273" s="18"/>
      <c r="AE273" s="18"/>
      <c r="AF273" s="18"/>
      <c r="AG273" s="18"/>
      <c r="AH273" s="18"/>
      <c r="AI273" s="18"/>
      <c r="AJ273" s="18"/>
    </row>
    <row r="274" spans="1:36" ht="49" customHeight="1" x14ac:dyDescent="0.15">
      <c r="A274" s="1"/>
      <c r="B274" s="1"/>
      <c r="C274" s="1"/>
      <c r="D274" s="1"/>
      <c r="E274" s="1"/>
      <c r="F274" s="7"/>
      <c r="G274" s="15"/>
      <c r="H274" s="16"/>
      <c r="I274" s="7"/>
      <c r="J274" s="7"/>
      <c r="K274" s="17"/>
      <c r="L274" s="17"/>
      <c r="M274" s="17"/>
      <c r="N274" s="17"/>
      <c r="O274" s="17"/>
      <c r="P274" s="18"/>
      <c r="Q274" s="18"/>
      <c r="R274" s="18"/>
      <c r="S274" s="18"/>
      <c r="T274" s="1"/>
      <c r="U274" s="1"/>
      <c r="V274" s="1"/>
      <c r="W274" s="1"/>
      <c r="X274" s="1"/>
      <c r="Y274" s="1"/>
      <c r="Z274" s="1"/>
      <c r="AA274" s="18"/>
      <c r="AB274" s="18"/>
      <c r="AC274" s="18"/>
      <c r="AD274" s="18"/>
      <c r="AE274" s="18"/>
      <c r="AF274" s="18"/>
      <c r="AG274" s="18"/>
      <c r="AH274" s="18"/>
      <c r="AI274" s="18"/>
      <c r="AJ274" s="18"/>
    </row>
    <row r="275" spans="1:36" ht="49" customHeight="1" x14ac:dyDescent="0.15">
      <c r="A275" s="1"/>
      <c r="B275" s="1"/>
      <c r="C275" s="1"/>
      <c r="D275" s="1"/>
      <c r="E275" s="1"/>
      <c r="F275" s="7"/>
      <c r="G275" s="15"/>
      <c r="H275" s="16"/>
      <c r="I275" s="7"/>
      <c r="J275" s="7"/>
      <c r="K275" s="17"/>
      <c r="L275" s="17"/>
      <c r="M275" s="17"/>
      <c r="N275" s="17"/>
      <c r="O275" s="17"/>
      <c r="P275" s="18"/>
      <c r="Q275" s="18"/>
      <c r="R275" s="18"/>
      <c r="S275" s="18"/>
      <c r="T275" s="1"/>
      <c r="U275" s="1"/>
      <c r="V275" s="1"/>
      <c r="W275" s="1"/>
      <c r="X275" s="1"/>
      <c r="Y275" s="1"/>
      <c r="Z275" s="1"/>
      <c r="AA275" s="18"/>
      <c r="AB275" s="18"/>
      <c r="AC275" s="18"/>
      <c r="AD275" s="18"/>
      <c r="AE275" s="18"/>
      <c r="AF275" s="18"/>
      <c r="AG275" s="18"/>
      <c r="AH275" s="18"/>
      <c r="AI275" s="18"/>
      <c r="AJ275" s="18"/>
    </row>
    <row r="276" spans="1:36" ht="49" customHeight="1" x14ac:dyDescent="0.15">
      <c r="A276" s="1"/>
      <c r="B276" s="1"/>
      <c r="C276" s="1"/>
      <c r="D276" s="1"/>
      <c r="E276" s="1"/>
      <c r="F276" s="7"/>
      <c r="G276" s="15"/>
      <c r="H276" s="16"/>
      <c r="I276" s="7"/>
      <c r="J276" s="7"/>
      <c r="K276" s="17"/>
      <c r="L276" s="17"/>
      <c r="M276" s="17"/>
      <c r="N276" s="17"/>
      <c r="O276" s="17"/>
      <c r="P276" s="18"/>
      <c r="Q276" s="18"/>
      <c r="R276" s="18"/>
      <c r="S276" s="18"/>
      <c r="T276" s="1"/>
      <c r="U276" s="1"/>
      <c r="V276" s="1"/>
      <c r="W276" s="1"/>
      <c r="X276" s="1"/>
      <c r="Y276" s="1"/>
      <c r="Z276" s="1"/>
      <c r="AA276" s="18"/>
      <c r="AB276" s="18"/>
      <c r="AC276" s="18"/>
      <c r="AD276" s="18"/>
      <c r="AE276" s="18"/>
      <c r="AF276" s="18"/>
      <c r="AG276" s="18"/>
      <c r="AH276" s="18"/>
      <c r="AI276" s="18"/>
      <c r="AJ276" s="18"/>
    </row>
    <row r="277" spans="1:36" ht="49" customHeight="1" x14ac:dyDescent="0.15">
      <c r="A277" s="1"/>
      <c r="B277" s="1"/>
      <c r="C277" s="1"/>
      <c r="D277" s="1"/>
      <c r="E277" s="1"/>
      <c r="F277" s="7"/>
      <c r="G277" s="15"/>
      <c r="H277" s="16"/>
      <c r="I277" s="7"/>
      <c r="J277" s="7"/>
      <c r="K277" s="17"/>
      <c r="L277" s="17"/>
      <c r="M277" s="17"/>
      <c r="N277" s="17"/>
      <c r="O277" s="17"/>
      <c r="P277" s="18"/>
      <c r="Q277" s="18"/>
      <c r="R277" s="18"/>
      <c r="S277" s="18"/>
      <c r="T277" s="1"/>
      <c r="U277" s="1"/>
      <c r="V277" s="1"/>
      <c r="W277" s="1"/>
      <c r="X277" s="1"/>
      <c r="Y277" s="1"/>
      <c r="Z277" s="1"/>
      <c r="AA277" s="18"/>
      <c r="AB277" s="18"/>
      <c r="AC277" s="18"/>
      <c r="AD277" s="18"/>
      <c r="AE277" s="18"/>
      <c r="AF277" s="18"/>
      <c r="AG277" s="18"/>
      <c r="AH277" s="18"/>
      <c r="AI277" s="18"/>
      <c r="AJ277" s="18"/>
    </row>
    <row r="278" spans="1:36" ht="49" customHeight="1" x14ac:dyDescent="0.15">
      <c r="A278" s="1"/>
      <c r="B278" s="1"/>
      <c r="C278" s="1"/>
      <c r="D278" s="1"/>
      <c r="E278" s="1"/>
      <c r="F278" s="7"/>
      <c r="G278" s="15"/>
      <c r="H278" s="16"/>
      <c r="I278" s="7"/>
      <c r="J278" s="7"/>
      <c r="K278" s="17"/>
      <c r="L278" s="17"/>
      <c r="M278" s="17"/>
      <c r="N278" s="17"/>
      <c r="O278" s="17"/>
      <c r="P278" s="18"/>
      <c r="Q278" s="18"/>
      <c r="R278" s="18"/>
      <c r="S278" s="18"/>
      <c r="T278" s="1"/>
      <c r="U278" s="1"/>
      <c r="V278" s="1"/>
      <c r="W278" s="1"/>
      <c r="X278" s="1"/>
      <c r="Y278" s="1"/>
      <c r="Z278" s="1"/>
      <c r="AA278" s="18"/>
      <c r="AB278" s="18"/>
      <c r="AC278" s="18"/>
      <c r="AD278" s="18"/>
      <c r="AE278" s="18"/>
      <c r="AF278" s="18"/>
      <c r="AG278" s="18"/>
      <c r="AH278" s="18"/>
      <c r="AI278" s="18"/>
      <c r="AJ278" s="18"/>
    </row>
    <row r="279" spans="1:36" ht="49" customHeight="1" x14ac:dyDescent="0.15">
      <c r="A279" s="1"/>
      <c r="B279" s="1"/>
      <c r="C279" s="1"/>
      <c r="D279" s="1"/>
      <c r="E279" s="1"/>
      <c r="F279" s="7"/>
      <c r="G279" s="15"/>
      <c r="H279" s="16"/>
      <c r="I279" s="7"/>
      <c r="J279" s="7"/>
      <c r="K279" s="17"/>
      <c r="L279" s="17"/>
      <c r="M279" s="17"/>
      <c r="N279" s="17"/>
      <c r="O279" s="17"/>
      <c r="P279" s="18"/>
      <c r="Q279" s="18"/>
      <c r="R279" s="18"/>
      <c r="S279" s="18"/>
      <c r="T279" s="1"/>
      <c r="U279" s="1"/>
      <c r="V279" s="1"/>
      <c r="W279" s="1"/>
      <c r="X279" s="1"/>
      <c r="Y279" s="1"/>
      <c r="Z279" s="1"/>
      <c r="AA279" s="18"/>
      <c r="AB279" s="18"/>
      <c r="AC279" s="18"/>
      <c r="AD279" s="18"/>
      <c r="AE279" s="18"/>
      <c r="AF279" s="18"/>
      <c r="AG279" s="18"/>
      <c r="AH279" s="18"/>
      <c r="AI279" s="18"/>
      <c r="AJ279" s="18"/>
    </row>
    <row r="280" spans="1:36" ht="49" customHeight="1" x14ac:dyDescent="0.15">
      <c r="A280" s="1"/>
      <c r="B280" s="1"/>
      <c r="C280" s="1"/>
      <c r="D280" s="1"/>
      <c r="E280" s="1"/>
      <c r="F280" s="7"/>
      <c r="G280" s="15"/>
      <c r="H280" s="16"/>
      <c r="I280" s="7"/>
      <c r="J280" s="7"/>
      <c r="K280" s="17"/>
      <c r="L280" s="17"/>
      <c r="M280" s="17"/>
      <c r="N280" s="17"/>
      <c r="O280" s="17"/>
      <c r="P280" s="18"/>
      <c r="Q280" s="18"/>
      <c r="R280" s="18"/>
      <c r="S280" s="18"/>
      <c r="T280" s="1"/>
      <c r="U280" s="1"/>
      <c r="V280" s="1"/>
      <c r="W280" s="1"/>
      <c r="X280" s="1"/>
      <c r="Y280" s="1"/>
      <c r="Z280" s="1"/>
      <c r="AA280" s="18"/>
      <c r="AB280" s="18"/>
      <c r="AC280" s="18"/>
      <c r="AD280" s="18"/>
      <c r="AE280" s="18"/>
      <c r="AF280" s="18"/>
      <c r="AG280" s="18"/>
      <c r="AH280" s="18"/>
      <c r="AI280" s="18"/>
      <c r="AJ280" s="18"/>
    </row>
    <row r="281" spans="1:36" ht="49" customHeight="1" x14ac:dyDescent="0.15">
      <c r="A281" s="1"/>
      <c r="B281" s="1"/>
      <c r="C281" s="1"/>
      <c r="D281" s="1"/>
      <c r="E281" s="1"/>
      <c r="F281" s="7"/>
      <c r="G281" s="15"/>
      <c r="H281" s="16"/>
      <c r="I281" s="7"/>
      <c r="J281" s="7"/>
      <c r="K281" s="17"/>
      <c r="L281" s="17"/>
      <c r="M281" s="17"/>
      <c r="N281" s="17"/>
      <c r="O281" s="17"/>
      <c r="P281" s="18"/>
      <c r="Q281" s="18"/>
      <c r="R281" s="18"/>
      <c r="S281" s="18"/>
      <c r="T281" s="1"/>
      <c r="U281" s="1"/>
      <c r="V281" s="1"/>
      <c r="W281" s="1"/>
      <c r="X281" s="1"/>
      <c r="Y281" s="1"/>
      <c r="Z281" s="1"/>
      <c r="AA281" s="18"/>
      <c r="AB281" s="18"/>
      <c r="AC281" s="18"/>
      <c r="AD281" s="18"/>
      <c r="AE281" s="18"/>
      <c r="AF281" s="18"/>
      <c r="AG281" s="18"/>
      <c r="AH281" s="18"/>
      <c r="AI281" s="18"/>
      <c r="AJ281" s="18"/>
    </row>
    <row r="282" spans="1:36" ht="49" customHeight="1" x14ac:dyDescent="0.15">
      <c r="A282" s="1"/>
      <c r="B282" s="1"/>
      <c r="C282" s="1"/>
      <c r="D282" s="1"/>
      <c r="E282" s="1"/>
      <c r="F282" s="7"/>
      <c r="G282" s="15"/>
      <c r="H282" s="16"/>
      <c r="I282" s="7"/>
      <c r="J282" s="7"/>
      <c r="K282" s="17"/>
      <c r="L282" s="17"/>
      <c r="M282" s="17"/>
      <c r="N282" s="17"/>
      <c r="O282" s="17"/>
      <c r="P282" s="18"/>
      <c r="Q282" s="18"/>
      <c r="R282" s="18"/>
      <c r="S282" s="18"/>
      <c r="T282" s="1"/>
      <c r="U282" s="1"/>
      <c r="V282" s="1"/>
      <c r="W282" s="1"/>
      <c r="X282" s="1"/>
      <c r="Y282" s="1"/>
      <c r="Z282" s="1"/>
      <c r="AA282" s="18"/>
      <c r="AB282" s="18"/>
      <c r="AC282" s="18"/>
      <c r="AD282" s="18"/>
      <c r="AE282" s="18"/>
      <c r="AF282" s="18"/>
      <c r="AG282" s="18"/>
      <c r="AH282" s="18"/>
      <c r="AI282" s="18"/>
      <c r="AJ282" s="18"/>
    </row>
    <row r="283" spans="1:36" ht="49" customHeight="1" x14ac:dyDescent="0.15">
      <c r="A283" s="1"/>
      <c r="B283" s="1"/>
      <c r="C283" s="1"/>
      <c r="D283" s="1"/>
      <c r="E283" s="1"/>
      <c r="F283" s="7"/>
      <c r="G283" s="15"/>
      <c r="H283" s="16"/>
      <c r="I283" s="7"/>
      <c r="J283" s="7"/>
      <c r="K283" s="17"/>
      <c r="L283" s="17"/>
      <c r="M283" s="17"/>
      <c r="N283" s="17"/>
      <c r="O283" s="17"/>
      <c r="P283" s="18"/>
      <c r="Q283" s="18"/>
      <c r="R283" s="18"/>
      <c r="S283" s="18"/>
      <c r="T283" s="1"/>
      <c r="U283" s="1"/>
      <c r="V283" s="1"/>
      <c r="W283" s="1"/>
      <c r="X283" s="1"/>
      <c r="Y283" s="1"/>
      <c r="Z283" s="1"/>
      <c r="AA283" s="18"/>
      <c r="AB283" s="18"/>
      <c r="AC283" s="18"/>
      <c r="AD283" s="18"/>
      <c r="AE283" s="18"/>
      <c r="AF283" s="18"/>
      <c r="AG283" s="18"/>
      <c r="AH283" s="18"/>
      <c r="AI283" s="18"/>
      <c r="AJ283" s="18"/>
    </row>
    <row r="284" spans="1:36" ht="49" customHeight="1" x14ac:dyDescent="0.15">
      <c r="A284" s="1"/>
      <c r="B284" s="1"/>
      <c r="C284" s="1"/>
      <c r="D284" s="1"/>
      <c r="E284" s="1"/>
      <c r="F284" s="7"/>
      <c r="G284" s="15"/>
      <c r="H284" s="16"/>
      <c r="I284" s="7"/>
      <c r="J284" s="7"/>
      <c r="K284" s="17"/>
      <c r="L284" s="17"/>
      <c r="M284" s="17"/>
      <c r="N284" s="17"/>
      <c r="O284" s="17"/>
      <c r="P284" s="18"/>
      <c r="Q284" s="18"/>
      <c r="R284" s="18"/>
      <c r="S284" s="18"/>
      <c r="T284" s="1"/>
      <c r="U284" s="1"/>
      <c r="V284" s="1"/>
      <c r="W284" s="1"/>
      <c r="X284" s="1"/>
      <c r="Y284" s="1"/>
      <c r="Z284" s="1"/>
      <c r="AA284" s="18"/>
      <c r="AB284" s="18"/>
      <c r="AC284" s="18"/>
      <c r="AD284" s="18"/>
      <c r="AE284" s="18"/>
      <c r="AF284" s="18"/>
      <c r="AG284" s="18"/>
      <c r="AH284" s="18"/>
      <c r="AI284" s="18"/>
      <c r="AJ284" s="18"/>
    </row>
    <row r="285" spans="1:36" ht="49" customHeight="1" x14ac:dyDescent="0.15">
      <c r="A285" s="1"/>
      <c r="B285" s="1"/>
      <c r="C285" s="1"/>
      <c r="D285" s="1"/>
      <c r="E285" s="1"/>
      <c r="F285" s="7"/>
      <c r="G285" s="15"/>
      <c r="H285" s="16"/>
      <c r="I285" s="7"/>
      <c r="J285" s="7"/>
      <c r="K285" s="17"/>
      <c r="L285" s="17"/>
      <c r="M285" s="17"/>
      <c r="N285" s="17"/>
      <c r="O285" s="17"/>
      <c r="P285" s="18"/>
      <c r="Q285" s="18"/>
      <c r="R285" s="18"/>
      <c r="S285" s="18"/>
      <c r="T285" s="1"/>
      <c r="U285" s="1"/>
      <c r="V285" s="1"/>
      <c r="W285" s="1"/>
      <c r="X285" s="1"/>
      <c r="Y285" s="1"/>
      <c r="Z285" s="1"/>
      <c r="AA285" s="18"/>
      <c r="AB285" s="18"/>
      <c r="AC285" s="18"/>
      <c r="AD285" s="18"/>
      <c r="AE285" s="18"/>
      <c r="AF285" s="18"/>
      <c r="AG285" s="18"/>
      <c r="AH285" s="18"/>
      <c r="AI285" s="18"/>
      <c r="AJ285" s="18"/>
    </row>
    <row r="286" spans="1:36" ht="49" customHeight="1" x14ac:dyDescent="0.15">
      <c r="A286" s="1"/>
      <c r="B286" s="1"/>
      <c r="C286" s="1"/>
      <c r="D286" s="1"/>
      <c r="E286" s="1"/>
      <c r="F286" s="7"/>
      <c r="G286" s="15"/>
      <c r="H286" s="16"/>
      <c r="I286" s="7"/>
      <c r="J286" s="7"/>
      <c r="K286" s="17"/>
      <c r="L286" s="17"/>
      <c r="M286" s="17"/>
      <c r="N286" s="17"/>
      <c r="O286" s="17"/>
      <c r="P286" s="18"/>
      <c r="Q286" s="18"/>
      <c r="R286" s="18"/>
      <c r="S286" s="18"/>
      <c r="T286" s="1"/>
      <c r="U286" s="1"/>
      <c r="V286" s="1"/>
      <c r="W286" s="1"/>
      <c r="X286" s="1"/>
      <c r="Y286" s="1"/>
      <c r="Z286" s="1"/>
      <c r="AA286" s="18"/>
      <c r="AB286" s="18"/>
      <c r="AC286" s="18"/>
      <c r="AD286" s="18"/>
      <c r="AE286" s="18"/>
      <c r="AF286" s="18"/>
      <c r="AG286" s="18"/>
      <c r="AH286" s="18"/>
      <c r="AI286" s="18"/>
      <c r="AJ286" s="18"/>
    </row>
    <row r="287" spans="1:36" ht="49" customHeight="1" x14ac:dyDescent="0.15">
      <c r="A287" s="1"/>
      <c r="B287" s="1"/>
      <c r="C287" s="1"/>
      <c r="D287" s="1"/>
      <c r="E287" s="1"/>
      <c r="F287" s="7"/>
      <c r="G287" s="15"/>
      <c r="H287" s="16"/>
      <c r="I287" s="7"/>
      <c r="J287" s="7"/>
      <c r="K287" s="17"/>
      <c r="L287" s="17"/>
      <c r="M287" s="17"/>
      <c r="N287" s="17"/>
      <c r="O287" s="17"/>
      <c r="P287" s="18"/>
      <c r="Q287" s="18"/>
      <c r="R287" s="18"/>
      <c r="S287" s="18"/>
      <c r="T287" s="1"/>
      <c r="U287" s="1"/>
      <c r="V287" s="1"/>
      <c r="W287" s="1"/>
      <c r="X287" s="1"/>
      <c r="Y287" s="1"/>
      <c r="Z287" s="1"/>
      <c r="AA287" s="18"/>
      <c r="AB287" s="18"/>
      <c r="AC287" s="18"/>
      <c r="AD287" s="18"/>
      <c r="AE287" s="18"/>
      <c r="AF287" s="18"/>
      <c r="AG287" s="18"/>
      <c r="AH287" s="18"/>
      <c r="AI287" s="18"/>
      <c r="AJ287" s="18"/>
    </row>
    <row r="288" spans="1:36" ht="49" customHeight="1" x14ac:dyDescent="0.15">
      <c r="A288" s="1"/>
      <c r="B288" s="1"/>
      <c r="C288" s="1"/>
      <c r="D288" s="1"/>
      <c r="E288" s="1"/>
      <c r="F288" s="7"/>
      <c r="G288" s="15"/>
      <c r="H288" s="16"/>
      <c r="I288" s="7"/>
      <c r="J288" s="7"/>
      <c r="K288" s="17"/>
      <c r="L288" s="17"/>
      <c r="M288" s="17"/>
      <c r="N288" s="17"/>
      <c r="O288" s="17"/>
      <c r="P288" s="18"/>
      <c r="Q288" s="18"/>
      <c r="R288" s="18"/>
      <c r="S288" s="18"/>
      <c r="T288" s="1"/>
      <c r="U288" s="1"/>
      <c r="V288" s="1"/>
      <c r="W288" s="1"/>
      <c r="X288" s="1"/>
      <c r="Y288" s="1"/>
      <c r="Z288" s="1"/>
      <c r="AA288" s="18"/>
      <c r="AB288" s="18"/>
      <c r="AC288" s="18"/>
      <c r="AD288" s="18"/>
      <c r="AE288" s="18"/>
      <c r="AF288" s="18"/>
      <c r="AG288" s="18"/>
      <c r="AH288" s="18"/>
      <c r="AI288" s="18"/>
      <c r="AJ288" s="18"/>
    </row>
    <row r="289" spans="1:36" ht="49" customHeight="1" x14ac:dyDescent="0.15">
      <c r="A289" s="1"/>
      <c r="B289" s="1"/>
      <c r="C289" s="1"/>
      <c r="D289" s="1"/>
      <c r="E289" s="1"/>
      <c r="F289" s="7"/>
      <c r="G289" s="15"/>
      <c r="H289" s="16"/>
      <c r="I289" s="7"/>
      <c r="J289" s="7"/>
      <c r="K289" s="17"/>
      <c r="L289" s="17"/>
      <c r="M289" s="17"/>
      <c r="N289" s="17"/>
      <c r="O289" s="17"/>
      <c r="P289" s="18"/>
      <c r="Q289" s="18"/>
      <c r="R289" s="18"/>
      <c r="S289" s="18"/>
      <c r="T289" s="1"/>
      <c r="U289" s="1"/>
      <c r="V289" s="1"/>
      <c r="W289" s="1"/>
      <c r="X289" s="1"/>
      <c r="Y289" s="1"/>
      <c r="Z289" s="1"/>
      <c r="AA289" s="18"/>
      <c r="AB289" s="18"/>
      <c r="AC289" s="18"/>
      <c r="AD289" s="18"/>
      <c r="AE289" s="18"/>
      <c r="AF289" s="18"/>
      <c r="AG289" s="18"/>
      <c r="AH289" s="18"/>
      <c r="AI289" s="18"/>
      <c r="AJ289" s="18"/>
    </row>
    <row r="290" spans="1:36" ht="49" customHeight="1" x14ac:dyDescent="0.15">
      <c r="A290" s="1"/>
      <c r="B290" s="1"/>
      <c r="C290" s="1"/>
      <c r="D290" s="1"/>
      <c r="E290" s="1"/>
      <c r="F290" s="7"/>
      <c r="G290" s="15"/>
      <c r="H290" s="16"/>
      <c r="I290" s="7"/>
      <c r="J290" s="7"/>
      <c r="K290" s="17"/>
      <c r="L290" s="17"/>
      <c r="M290" s="17"/>
      <c r="N290" s="17"/>
      <c r="O290" s="17"/>
      <c r="P290" s="18"/>
      <c r="Q290" s="18"/>
      <c r="R290" s="18"/>
      <c r="S290" s="18"/>
      <c r="T290" s="1"/>
      <c r="U290" s="1"/>
      <c r="V290" s="1"/>
      <c r="W290" s="1"/>
      <c r="X290" s="1"/>
      <c r="Y290" s="1"/>
      <c r="Z290" s="1"/>
      <c r="AA290" s="18"/>
      <c r="AB290" s="18"/>
      <c r="AC290" s="18"/>
      <c r="AD290" s="18"/>
      <c r="AE290" s="18"/>
      <c r="AF290" s="18"/>
      <c r="AG290" s="18"/>
      <c r="AH290" s="18"/>
      <c r="AI290" s="18"/>
      <c r="AJ290" s="18"/>
    </row>
    <row r="291" spans="1:36" ht="49" customHeight="1" x14ac:dyDescent="0.15">
      <c r="A291" s="1"/>
      <c r="B291" s="1"/>
      <c r="C291" s="1"/>
      <c r="D291" s="1"/>
      <c r="E291" s="1"/>
      <c r="F291" s="7"/>
      <c r="G291" s="15"/>
      <c r="H291" s="16"/>
      <c r="I291" s="7"/>
      <c r="J291" s="7"/>
      <c r="K291" s="17"/>
      <c r="L291" s="17"/>
      <c r="M291" s="17"/>
      <c r="N291" s="17"/>
      <c r="O291" s="17"/>
      <c r="P291" s="18"/>
      <c r="Q291" s="18"/>
      <c r="R291" s="18"/>
      <c r="S291" s="18"/>
      <c r="T291" s="1"/>
      <c r="U291" s="1"/>
      <c r="V291" s="1"/>
      <c r="W291" s="1"/>
      <c r="X291" s="1"/>
      <c r="Y291" s="1"/>
      <c r="Z291" s="1"/>
      <c r="AA291" s="18"/>
      <c r="AB291" s="18"/>
      <c r="AC291" s="18"/>
      <c r="AD291" s="18"/>
      <c r="AE291" s="18"/>
      <c r="AF291" s="18"/>
      <c r="AG291" s="18"/>
      <c r="AH291" s="18"/>
      <c r="AI291" s="18"/>
      <c r="AJ291" s="18"/>
    </row>
    <row r="292" spans="1:36" ht="49" customHeight="1" x14ac:dyDescent="0.15">
      <c r="A292" s="1"/>
      <c r="B292" s="1"/>
      <c r="C292" s="1"/>
      <c r="D292" s="1"/>
      <c r="E292" s="1"/>
      <c r="F292" s="7"/>
      <c r="G292" s="15"/>
      <c r="H292" s="16"/>
      <c r="I292" s="7"/>
      <c r="J292" s="7"/>
      <c r="K292" s="17"/>
      <c r="L292" s="17"/>
      <c r="M292" s="17"/>
      <c r="N292" s="17"/>
      <c r="O292" s="17"/>
      <c r="P292" s="18"/>
      <c r="Q292" s="18"/>
      <c r="R292" s="18"/>
      <c r="S292" s="18"/>
      <c r="T292" s="1"/>
      <c r="U292" s="1"/>
      <c r="V292" s="1"/>
      <c r="W292" s="1"/>
      <c r="X292" s="1"/>
      <c r="Y292" s="1"/>
      <c r="Z292" s="1"/>
      <c r="AA292" s="18"/>
      <c r="AB292" s="18"/>
      <c r="AC292" s="18"/>
      <c r="AD292" s="18"/>
      <c r="AE292" s="18"/>
      <c r="AF292" s="18"/>
      <c r="AG292" s="18"/>
      <c r="AH292" s="18"/>
      <c r="AI292" s="18"/>
      <c r="AJ292" s="18"/>
    </row>
    <row r="293" spans="1:36" ht="49" customHeight="1" x14ac:dyDescent="0.15">
      <c r="A293" s="1"/>
      <c r="B293" s="1"/>
      <c r="C293" s="1"/>
      <c r="D293" s="1"/>
      <c r="E293" s="1"/>
      <c r="F293" s="7"/>
      <c r="G293" s="15"/>
      <c r="H293" s="16"/>
      <c r="I293" s="7"/>
      <c r="J293" s="7"/>
      <c r="K293" s="17"/>
      <c r="L293" s="17"/>
      <c r="M293" s="17"/>
      <c r="N293" s="17"/>
      <c r="O293" s="17"/>
      <c r="P293" s="18"/>
      <c r="Q293" s="18"/>
      <c r="R293" s="18"/>
      <c r="S293" s="18"/>
      <c r="T293" s="1"/>
      <c r="U293" s="1"/>
      <c r="V293" s="1"/>
      <c r="W293" s="1"/>
      <c r="X293" s="1"/>
      <c r="Y293" s="1"/>
      <c r="Z293" s="1"/>
      <c r="AA293" s="18"/>
      <c r="AB293" s="18"/>
      <c r="AC293" s="18"/>
      <c r="AD293" s="18"/>
      <c r="AE293" s="18"/>
      <c r="AF293" s="18"/>
      <c r="AG293" s="18"/>
      <c r="AH293" s="18"/>
      <c r="AI293" s="18"/>
      <c r="AJ293" s="18"/>
    </row>
    <row r="294" spans="1:36" ht="49" customHeight="1" x14ac:dyDescent="0.15">
      <c r="A294" s="1"/>
      <c r="B294" s="1"/>
      <c r="C294" s="1"/>
      <c r="D294" s="1"/>
      <c r="E294" s="1"/>
      <c r="F294" s="7"/>
      <c r="G294" s="15"/>
      <c r="H294" s="16"/>
      <c r="I294" s="7"/>
      <c r="J294" s="7"/>
      <c r="K294" s="17"/>
      <c r="L294" s="17"/>
      <c r="M294" s="17"/>
      <c r="N294" s="17"/>
      <c r="O294" s="17"/>
      <c r="P294" s="18"/>
      <c r="Q294" s="18"/>
      <c r="R294" s="18"/>
      <c r="S294" s="18"/>
      <c r="T294" s="1"/>
      <c r="U294" s="1"/>
      <c r="V294" s="1"/>
      <c r="W294" s="1"/>
      <c r="X294" s="1"/>
      <c r="Y294" s="1"/>
      <c r="Z294" s="1"/>
      <c r="AA294" s="18"/>
      <c r="AB294" s="18"/>
      <c r="AC294" s="18"/>
      <c r="AD294" s="18"/>
      <c r="AE294" s="18"/>
      <c r="AF294" s="18"/>
      <c r="AG294" s="18"/>
      <c r="AH294" s="18"/>
      <c r="AI294" s="18"/>
      <c r="AJ294" s="18"/>
    </row>
    <row r="295" spans="1:36" ht="49" customHeight="1" x14ac:dyDescent="0.15">
      <c r="A295" s="1"/>
      <c r="B295" s="1"/>
      <c r="C295" s="1"/>
      <c r="D295" s="1"/>
      <c r="E295" s="1"/>
      <c r="F295" s="7"/>
      <c r="G295" s="15"/>
      <c r="H295" s="16"/>
      <c r="I295" s="7"/>
      <c r="J295" s="7"/>
      <c r="K295" s="17"/>
      <c r="L295" s="17"/>
      <c r="M295" s="17"/>
      <c r="N295" s="17"/>
      <c r="O295" s="17"/>
      <c r="P295" s="18"/>
      <c r="Q295" s="18"/>
      <c r="R295" s="18"/>
      <c r="S295" s="18"/>
      <c r="T295" s="1"/>
      <c r="U295" s="1"/>
      <c r="V295" s="1"/>
      <c r="W295" s="1"/>
      <c r="X295" s="1"/>
      <c r="Y295" s="1"/>
      <c r="Z295" s="1"/>
      <c r="AA295" s="18"/>
      <c r="AB295" s="18"/>
      <c r="AC295" s="18"/>
      <c r="AD295" s="18"/>
      <c r="AE295" s="18"/>
      <c r="AF295" s="18"/>
      <c r="AG295" s="18"/>
      <c r="AH295" s="18"/>
      <c r="AI295" s="18"/>
      <c r="AJ295" s="18"/>
    </row>
    <row r="296" spans="1:36" ht="49" customHeight="1" x14ac:dyDescent="0.15">
      <c r="A296" s="1"/>
      <c r="B296" s="1"/>
      <c r="C296" s="1"/>
      <c r="D296" s="1"/>
      <c r="E296" s="1"/>
      <c r="F296" s="7"/>
      <c r="G296" s="15"/>
      <c r="H296" s="16"/>
      <c r="I296" s="7"/>
      <c r="J296" s="7"/>
      <c r="K296" s="17"/>
      <c r="L296" s="17"/>
      <c r="M296" s="17"/>
      <c r="N296" s="17"/>
      <c r="O296" s="17"/>
      <c r="P296" s="18"/>
      <c r="Q296" s="18"/>
      <c r="R296" s="18"/>
      <c r="S296" s="18"/>
      <c r="T296" s="1"/>
      <c r="U296" s="1"/>
      <c r="V296" s="1"/>
      <c r="W296" s="1"/>
      <c r="X296" s="1"/>
      <c r="Y296" s="1"/>
      <c r="Z296" s="1"/>
      <c r="AA296" s="18"/>
      <c r="AB296" s="18"/>
      <c r="AC296" s="18"/>
      <c r="AD296" s="18"/>
      <c r="AE296" s="18"/>
      <c r="AF296" s="18"/>
      <c r="AG296" s="18"/>
      <c r="AH296" s="18"/>
      <c r="AI296" s="18"/>
      <c r="AJ296" s="18"/>
    </row>
    <row r="297" spans="1:36" ht="49" customHeight="1" x14ac:dyDescent="0.15">
      <c r="A297" s="1"/>
      <c r="B297" s="1"/>
      <c r="C297" s="1"/>
      <c r="D297" s="1"/>
      <c r="E297" s="1"/>
      <c r="F297" s="7"/>
      <c r="G297" s="15"/>
      <c r="H297" s="16"/>
      <c r="I297" s="7"/>
      <c r="J297" s="7"/>
      <c r="K297" s="17"/>
      <c r="L297" s="17"/>
      <c r="M297" s="17"/>
      <c r="N297" s="17"/>
      <c r="O297" s="17"/>
      <c r="P297" s="18"/>
      <c r="Q297" s="18"/>
      <c r="R297" s="18"/>
      <c r="S297" s="18"/>
      <c r="T297" s="1"/>
      <c r="U297" s="1"/>
      <c r="V297" s="1"/>
      <c r="W297" s="1"/>
      <c r="X297" s="1"/>
      <c r="Y297" s="1"/>
      <c r="Z297" s="1"/>
      <c r="AA297" s="18"/>
      <c r="AB297" s="18"/>
      <c r="AC297" s="18"/>
      <c r="AD297" s="18"/>
      <c r="AE297" s="18"/>
      <c r="AF297" s="18"/>
      <c r="AG297" s="18"/>
      <c r="AH297" s="18"/>
      <c r="AI297" s="18"/>
      <c r="AJ297" s="18"/>
    </row>
    <row r="298" spans="1:36" ht="49" customHeight="1" x14ac:dyDescent="0.15">
      <c r="A298" s="1"/>
      <c r="B298" s="1"/>
      <c r="C298" s="1"/>
      <c r="D298" s="1"/>
      <c r="E298" s="1"/>
      <c r="F298" s="7"/>
      <c r="G298" s="15"/>
      <c r="H298" s="16"/>
      <c r="I298" s="7"/>
      <c r="J298" s="7"/>
      <c r="K298" s="17"/>
      <c r="L298" s="17"/>
      <c r="M298" s="17"/>
      <c r="N298" s="17"/>
      <c r="O298" s="17"/>
      <c r="P298" s="18"/>
      <c r="Q298" s="18"/>
      <c r="R298" s="18"/>
      <c r="S298" s="18"/>
      <c r="T298" s="1"/>
      <c r="U298" s="1"/>
      <c r="V298" s="1"/>
      <c r="W298" s="1"/>
      <c r="X298" s="1"/>
      <c r="Y298" s="1"/>
      <c r="Z298" s="1"/>
      <c r="AA298" s="18"/>
      <c r="AB298" s="18"/>
      <c r="AC298" s="18"/>
      <c r="AD298" s="18"/>
      <c r="AE298" s="18"/>
      <c r="AF298" s="18"/>
      <c r="AG298" s="18"/>
      <c r="AH298" s="18"/>
      <c r="AI298" s="18"/>
      <c r="AJ298" s="18"/>
    </row>
    <row r="299" spans="1:36" ht="49" customHeight="1" x14ac:dyDescent="0.15">
      <c r="A299" s="1"/>
      <c r="B299" s="1"/>
      <c r="C299" s="1"/>
      <c r="D299" s="1"/>
      <c r="E299" s="1"/>
      <c r="F299" s="7"/>
      <c r="G299" s="15"/>
      <c r="H299" s="16"/>
      <c r="I299" s="7"/>
      <c r="J299" s="7"/>
      <c r="K299" s="17"/>
      <c r="L299" s="17"/>
      <c r="M299" s="17"/>
      <c r="N299" s="17"/>
      <c r="O299" s="17"/>
      <c r="P299" s="18"/>
      <c r="Q299" s="18"/>
      <c r="R299" s="18"/>
      <c r="S299" s="18"/>
      <c r="T299" s="1"/>
      <c r="U299" s="1"/>
      <c r="V299" s="1"/>
      <c r="W299" s="1"/>
      <c r="X299" s="1"/>
      <c r="Y299" s="1"/>
      <c r="Z299" s="1"/>
      <c r="AA299" s="18"/>
      <c r="AB299" s="18"/>
      <c r="AC299" s="18"/>
      <c r="AD299" s="18"/>
      <c r="AE299" s="18"/>
      <c r="AF299" s="18"/>
      <c r="AG299" s="18"/>
      <c r="AH299" s="18"/>
      <c r="AI299" s="18"/>
      <c r="AJ299" s="18"/>
    </row>
    <row r="300" spans="1:36" ht="49" customHeight="1" x14ac:dyDescent="0.15">
      <c r="A300" s="1"/>
      <c r="B300" s="1"/>
      <c r="C300" s="1"/>
      <c r="D300" s="1"/>
      <c r="E300" s="1"/>
      <c r="F300" s="7"/>
      <c r="G300" s="15"/>
      <c r="H300" s="16"/>
      <c r="I300" s="7"/>
      <c r="J300" s="7"/>
      <c r="K300" s="17"/>
      <c r="L300" s="17"/>
      <c r="M300" s="17"/>
      <c r="N300" s="17"/>
      <c r="O300" s="17"/>
      <c r="P300" s="18"/>
      <c r="Q300" s="18"/>
      <c r="R300" s="18"/>
      <c r="S300" s="18"/>
      <c r="T300" s="1"/>
      <c r="U300" s="1"/>
      <c r="V300" s="1"/>
      <c r="W300" s="1"/>
      <c r="X300" s="1"/>
      <c r="Y300" s="1"/>
      <c r="Z300" s="1"/>
      <c r="AA300" s="18"/>
      <c r="AB300" s="18"/>
      <c r="AC300" s="18"/>
      <c r="AD300" s="18"/>
      <c r="AE300" s="18"/>
      <c r="AF300" s="18"/>
      <c r="AG300" s="18"/>
      <c r="AH300" s="18"/>
      <c r="AI300" s="18"/>
      <c r="AJ300" s="18"/>
    </row>
    <row r="301" spans="1:36" ht="49" customHeight="1" x14ac:dyDescent="0.15">
      <c r="A301" s="1"/>
      <c r="B301" s="1"/>
      <c r="C301" s="1"/>
      <c r="D301" s="1"/>
      <c r="E301" s="1"/>
      <c r="F301" s="7"/>
      <c r="G301" s="15"/>
      <c r="H301" s="16"/>
      <c r="I301" s="7"/>
      <c r="J301" s="7"/>
      <c r="K301" s="17"/>
      <c r="L301" s="17"/>
      <c r="M301" s="17"/>
      <c r="N301" s="17"/>
      <c r="O301" s="17"/>
      <c r="P301" s="18"/>
      <c r="Q301" s="18"/>
      <c r="R301" s="18"/>
      <c r="S301" s="18"/>
      <c r="T301" s="1"/>
      <c r="U301" s="1"/>
      <c r="V301" s="1"/>
      <c r="W301" s="1"/>
      <c r="X301" s="1"/>
      <c r="Y301" s="1"/>
      <c r="Z301" s="1"/>
      <c r="AA301" s="18"/>
      <c r="AB301" s="18"/>
      <c r="AC301" s="18"/>
      <c r="AD301" s="18"/>
      <c r="AE301" s="18"/>
      <c r="AF301" s="18"/>
      <c r="AG301" s="18"/>
      <c r="AH301" s="18"/>
      <c r="AI301" s="18"/>
      <c r="AJ301" s="18"/>
    </row>
    <row r="302" spans="1:36" ht="49" customHeight="1" x14ac:dyDescent="0.15">
      <c r="A302" s="1"/>
      <c r="B302" s="1"/>
      <c r="C302" s="1"/>
      <c r="D302" s="1"/>
      <c r="E302" s="1"/>
      <c r="F302" s="7"/>
      <c r="G302" s="15"/>
      <c r="H302" s="16"/>
      <c r="I302" s="7"/>
      <c r="J302" s="7"/>
      <c r="K302" s="17"/>
      <c r="L302" s="17"/>
      <c r="M302" s="17"/>
      <c r="N302" s="17"/>
      <c r="O302" s="17"/>
      <c r="P302" s="18"/>
      <c r="Q302" s="18"/>
      <c r="R302" s="18"/>
      <c r="S302" s="18"/>
      <c r="T302" s="1"/>
      <c r="U302" s="1"/>
      <c r="V302" s="1"/>
      <c r="W302" s="1"/>
      <c r="X302" s="1"/>
      <c r="Y302" s="1"/>
      <c r="Z302" s="1"/>
      <c r="AA302" s="18"/>
      <c r="AB302" s="18"/>
      <c r="AC302" s="18"/>
      <c r="AD302" s="18"/>
      <c r="AE302" s="18"/>
      <c r="AF302" s="18"/>
      <c r="AG302" s="18"/>
      <c r="AH302" s="18"/>
      <c r="AI302" s="18"/>
      <c r="AJ302" s="18"/>
    </row>
    <row r="303" spans="1:36" ht="49" customHeight="1" x14ac:dyDescent="0.15">
      <c r="A303" s="1"/>
      <c r="B303" s="1"/>
      <c r="C303" s="1"/>
      <c r="D303" s="1"/>
      <c r="E303" s="1"/>
      <c r="F303" s="7"/>
      <c r="G303" s="15"/>
      <c r="H303" s="16"/>
      <c r="I303" s="7"/>
      <c r="J303" s="7"/>
      <c r="K303" s="17"/>
      <c r="L303" s="17"/>
      <c r="M303" s="17"/>
      <c r="N303" s="17"/>
      <c r="O303" s="17"/>
      <c r="P303" s="18"/>
      <c r="Q303" s="18"/>
      <c r="R303" s="18"/>
      <c r="S303" s="18"/>
      <c r="T303" s="1"/>
      <c r="U303" s="1"/>
      <c r="V303" s="1"/>
      <c r="W303" s="1"/>
      <c r="X303" s="1"/>
      <c r="Y303" s="1"/>
      <c r="Z303" s="1"/>
      <c r="AA303" s="18"/>
      <c r="AB303" s="18"/>
      <c r="AC303" s="18"/>
      <c r="AD303" s="18"/>
      <c r="AE303" s="18"/>
      <c r="AF303" s="18"/>
      <c r="AG303" s="18"/>
      <c r="AH303" s="18"/>
      <c r="AI303" s="18"/>
      <c r="AJ303" s="18"/>
    </row>
    <row r="304" spans="1:36" ht="49" customHeight="1" x14ac:dyDescent="0.15">
      <c r="A304" s="1"/>
      <c r="B304" s="1"/>
      <c r="C304" s="1"/>
      <c r="D304" s="1"/>
      <c r="E304" s="1"/>
      <c r="F304" s="7"/>
      <c r="G304" s="15"/>
      <c r="H304" s="16"/>
      <c r="I304" s="7"/>
      <c r="J304" s="7"/>
      <c r="K304" s="17"/>
      <c r="L304" s="17"/>
      <c r="M304" s="17"/>
      <c r="N304" s="17"/>
      <c r="O304" s="17"/>
      <c r="P304" s="18"/>
      <c r="Q304" s="18"/>
      <c r="R304" s="18"/>
      <c r="S304" s="18"/>
      <c r="T304" s="1"/>
      <c r="U304" s="1"/>
      <c r="V304" s="1"/>
      <c r="W304" s="1"/>
      <c r="X304" s="1"/>
      <c r="Y304" s="1"/>
      <c r="Z304" s="1"/>
      <c r="AA304" s="18"/>
      <c r="AB304" s="18"/>
      <c r="AC304" s="18"/>
      <c r="AD304" s="18"/>
      <c r="AE304" s="18"/>
      <c r="AF304" s="18"/>
      <c r="AG304" s="18"/>
      <c r="AH304" s="18"/>
      <c r="AI304" s="18"/>
      <c r="AJ304" s="18"/>
    </row>
    <row r="305" spans="1:36" ht="49" customHeight="1" x14ac:dyDescent="0.15">
      <c r="A305" s="1"/>
      <c r="B305" s="1"/>
      <c r="C305" s="1"/>
      <c r="D305" s="1"/>
      <c r="E305" s="1"/>
      <c r="F305" s="7"/>
      <c r="G305" s="15"/>
      <c r="H305" s="16"/>
      <c r="I305" s="7"/>
      <c r="J305" s="7"/>
      <c r="K305" s="17"/>
      <c r="L305" s="17"/>
      <c r="M305" s="17"/>
      <c r="N305" s="17"/>
      <c r="O305" s="17"/>
      <c r="P305" s="18"/>
      <c r="Q305" s="18"/>
      <c r="R305" s="18"/>
      <c r="S305" s="18"/>
      <c r="T305" s="1"/>
      <c r="U305" s="1"/>
      <c r="V305" s="1"/>
      <c r="W305" s="1"/>
      <c r="X305" s="1"/>
      <c r="Y305" s="1"/>
      <c r="Z305" s="1"/>
      <c r="AA305" s="18"/>
      <c r="AB305" s="18"/>
      <c r="AC305" s="18"/>
      <c r="AD305" s="18"/>
      <c r="AE305" s="18"/>
      <c r="AF305" s="18"/>
      <c r="AG305" s="18"/>
      <c r="AH305" s="18"/>
      <c r="AI305" s="18"/>
      <c r="AJ305" s="18"/>
    </row>
    <row r="306" spans="1:36" ht="49" customHeight="1" x14ac:dyDescent="0.15">
      <c r="A306" s="1"/>
      <c r="B306" s="1"/>
      <c r="C306" s="1"/>
      <c r="D306" s="1"/>
      <c r="E306" s="1"/>
      <c r="F306" s="7"/>
      <c r="G306" s="15"/>
      <c r="H306" s="16"/>
      <c r="I306" s="7"/>
      <c r="J306" s="7"/>
      <c r="K306" s="17"/>
      <c r="L306" s="17"/>
      <c r="M306" s="17"/>
      <c r="N306" s="17"/>
      <c r="O306" s="17"/>
      <c r="P306" s="18"/>
      <c r="Q306" s="18"/>
      <c r="R306" s="18"/>
      <c r="S306" s="18"/>
      <c r="T306" s="1"/>
      <c r="U306" s="1"/>
      <c r="V306" s="1"/>
      <c r="W306" s="1"/>
      <c r="X306" s="1"/>
      <c r="Y306" s="1"/>
      <c r="Z306" s="1"/>
      <c r="AA306" s="18"/>
      <c r="AB306" s="18"/>
      <c r="AC306" s="18"/>
      <c r="AD306" s="18"/>
      <c r="AE306" s="18"/>
      <c r="AF306" s="18"/>
      <c r="AG306" s="18"/>
      <c r="AH306" s="18"/>
      <c r="AI306" s="18"/>
      <c r="AJ306" s="18"/>
    </row>
    <row r="307" spans="1:36" ht="49" customHeight="1" x14ac:dyDescent="0.15">
      <c r="A307" s="1"/>
      <c r="B307" s="1"/>
      <c r="C307" s="1"/>
      <c r="D307" s="1"/>
      <c r="E307" s="1"/>
      <c r="F307" s="7"/>
      <c r="G307" s="15"/>
      <c r="H307" s="16"/>
      <c r="I307" s="7"/>
      <c r="J307" s="7"/>
      <c r="K307" s="17"/>
      <c r="L307" s="17"/>
      <c r="M307" s="17"/>
      <c r="N307" s="17"/>
      <c r="O307" s="17"/>
      <c r="P307" s="18"/>
      <c r="Q307" s="18"/>
      <c r="R307" s="18"/>
      <c r="S307" s="18"/>
      <c r="T307" s="1"/>
      <c r="U307" s="1"/>
      <c r="V307" s="1"/>
      <c r="W307" s="1"/>
      <c r="X307" s="1"/>
      <c r="Y307" s="1"/>
      <c r="Z307" s="1"/>
      <c r="AA307" s="18"/>
      <c r="AB307" s="18"/>
      <c r="AC307" s="18"/>
      <c r="AD307" s="18"/>
      <c r="AE307" s="18"/>
      <c r="AF307" s="18"/>
      <c r="AG307" s="18"/>
      <c r="AH307" s="18"/>
      <c r="AI307" s="18"/>
      <c r="AJ307" s="18"/>
    </row>
    <row r="308" spans="1:36" ht="49" customHeight="1" x14ac:dyDescent="0.15">
      <c r="A308" s="1"/>
      <c r="B308" s="1"/>
      <c r="C308" s="1"/>
      <c r="D308" s="1"/>
      <c r="E308" s="1"/>
      <c r="F308" s="7"/>
      <c r="G308" s="15"/>
      <c r="H308" s="16"/>
      <c r="I308" s="7"/>
      <c r="J308" s="7"/>
      <c r="K308" s="17"/>
      <c r="L308" s="17"/>
      <c r="M308" s="17"/>
      <c r="N308" s="17"/>
      <c r="O308" s="17"/>
      <c r="P308" s="18"/>
      <c r="Q308" s="18"/>
      <c r="R308" s="18"/>
      <c r="S308" s="18"/>
      <c r="T308" s="1"/>
      <c r="U308" s="1"/>
      <c r="V308" s="1"/>
      <c r="W308" s="1"/>
      <c r="X308" s="1"/>
      <c r="Y308" s="1"/>
      <c r="Z308" s="1"/>
      <c r="AA308" s="18"/>
      <c r="AB308" s="18"/>
      <c r="AC308" s="18"/>
      <c r="AD308" s="18"/>
      <c r="AE308" s="18"/>
      <c r="AF308" s="18"/>
      <c r="AG308" s="18"/>
      <c r="AH308" s="18"/>
      <c r="AI308" s="18"/>
      <c r="AJ308" s="18"/>
    </row>
    <row r="309" spans="1:36" ht="49" customHeight="1" x14ac:dyDescent="0.15">
      <c r="A309" s="1"/>
      <c r="B309" s="1"/>
      <c r="C309" s="1"/>
      <c r="D309" s="1"/>
      <c r="E309" s="1"/>
      <c r="F309" s="7"/>
      <c r="G309" s="15"/>
      <c r="H309" s="16"/>
      <c r="I309" s="7"/>
      <c r="J309" s="7"/>
      <c r="K309" s="17"/>
      <c r="L309" s="17"/>
      <c r="M309" s="17"/>
      <c r="N309" s="17"/>
      <c r="O309" s="17"/>
      <c r="P309" s="18"/>
      <c r="Q309" s="18"/>
      <c r="R309" s="18"/>
      <c r="S309" s="18"/>
      <c r="T309" s="1"/>
      <c r="U309" s="1"/>
      <c r="V309" s="1"/>
      <c r="W309" s="1"/>
      <c r="X309" s="1"/>
      <c r="Y309" s="1"/>
      <c r="Z309" s="1"/>
      <c r="AA309" s="18"/>
      <c r="AB309" s="18"/>
      <c r="AC309" s="18"/>
      <c r="AD309" s="18"/>
      <c r="AE309" s="18"/>
      <c r="AF309" s="18"/>
      <c r="AG309" s="18"/>
      <c r="AH309" s="18"/>
      <c r="AI309" s="18"/>
      <c r="AJ309" s="18"/>
    </row>
    <row r="310" spans="1:36" ht="49" customHeight="1" x14ac:dyDescent="0.15">
      <c r="A310" s="1"/>
      <c r="B310" s="1"/>
      <c r="C310" s="1"/>
      <c r="D310" s="1"/>
      <c r="E310" s="1"/>
      <c r="F310" s="7"/>
      <c r="G310" s="15"/>
      <c r="H310" s="16"/>
      <c r="I310" s="7"/>
      <c r="J310" s="7"/>
      <c r="K310" s="17"/>
      <c r="L310" s="17"/>
      <c r="M310" s="17"/>
      <c r="N310" s="17"/>
      <c r="O310" s="17"/>
      <c r="P310" s="18"/>
      <c r="Q310" s="18"/>
      <c r="R310" s="18"/>
      <c r="S310" s="18"/>
      <c r="T310" s="1"/>
      <c r="U310" s="1"/>
      <c r="V310" s="1"/>
      <c r="W310" s="1"/>
      <c r="X310" s="1"/>
      <c r="Y310" s="1"/>
      <c r="Z310" s="1"/>
      <c r="AA310" s="18"/>
      <c r="AB310" s="18"/>
      <c r="AC310" s="18"/>
      <c r="AD310" s="18"/>
      <c r="AE310" s="18"/>
      <c r="AF310" s="18"/>
      <c r="AG310" s="18"/>
      <c r="AH310" s="18"/>
      <c r="AI310" s="18"/>
      <c r="AJ310" s="18"/>
    </row>
    <row r="311" spans="1:36" ht="49" customHeight="1" x14ac:dyDescent="0.15">
      <c r="A311" s="1"/>
      <c r="B311" s="1"/>
      <c r="C311" s="1"/>
      <c r="D311" s="1"/>
      <c r="E311" s="1"/>
      <c r="F311" s="7"/>
      <c r="G311" s="15"/>
      <c r="H311" s="16"/>
      <c r="I311" s="7"/>
      <c r="J311" s="7"/>
      <c r="K311" s="17"/>
      <c r="L311" s="17"/>
      <c r="M311" s="17"/>
      <c r="N311" s="17"/>
      <c r="O311" s="17"/>
      <c r="P311" s="18"/>
      <c r="Q311" s="18"/>
      <c r="R311" s="18"/>
      <c r="S311" s="18"/>
      <c r="T311" s="1"/>
      <c r="U311" s="1"/>
      <c r="V311" s="1"/>
      <c r="W311" s="1"/>
      <c r="X311" s="1"/>
      <c r="Y311" s="1"/>
      <c r="Z311" s="1"/>
      <c r="AA311" s="18"/>
      <c r="AB311" s="18"/>
      <c r="AC311" s="18"/>
      <c r="AD311" s="18"/>
      <c r="AE311" s="18"/>
      <c r="AF311" s="18"/>
      <c r="AG311" s="18"/>
      <c r="AH311" s="18"/>
      <c r="AI311" s="18"/>
      <c r="AJ311" s="18"/>
    </row>
    <row r="312" spans="1:36" ht="49" customHeight="1" x14ac:dyDescent="0.15">
      <c r="A312" s="1"/>
      <c r="B312" s="1"/>
      <c r="C312" s="1"/>
      <c r="D312" s="1"/>
      <c r="E312" s="1"/>
      <c r="F312" s="7"/>
      <c r="G312" s="15"/>
      <c r="H312" s="16"/>
      <c r="I312" s="7"/>
      <c r="J312" s="7"/>
      <c r="K312" s="17"/>
      <c r="L312" s="17"/>
      <c r="M312" s="17"/>
      <c r="N312" s="17"/>
      <c r="O312" s="17"/>
      <c r="P312" s="18"/>
      <c r="Q312" s="18"/>
      <c r="R312" s="18"/>
      <c r="S312" s="18"/>
      <c r="T312" s="1"/>
      <c r="U312" s="1"/>
      <c r="V312" s="1"/>
      <c r="W312" s="1"/>
      <c r="X312" s="1"/>
      <c r="Y312" s="1"/>
      <c r="Z312" s="1"/>
      <c r="AA312" s="18"/>
      <c r="AB312" s="18"/>
      <c r="AC312" s="18"/>
      <c r="AD312" s="18"/>
      <c r="AE312" s="18"/>
      <c r="AF312" s="18"/>
      <c r="AG312" s="18"/>
      <c r="AH312" s="18"/>
      <c r="AI312" s="18"/>
      <c r="AJ312" s="18"/>
    </row>
    <row r="313" spans="1:36" ht="49" customHeight="1" x14ac:dyDescent="0.15">
      <c r="A313" s="1"/>
      <c r="B313" s="1"/>
      <c r="C313" s="1"/>
      <c r="D313" s="1"/>
      <c r="E313" s="1"/>
      <c r="F313" s="7"/>
      <c r="G313" s="15"/>
      <c r="H313" s="16"/>
      <c r="I313" s="7"/>
      <c r="J313" s="7"/>
      <c r="K313" s="17"/>
      <c r="L313" s="17"/>
      <c r="M313" s="17"/>
      <c r="N313" s="17"/>
      <c r="O313" s="17"/>
      <c r="P313" s="18"/>
      <c r="Q313" s="18"/>
      <c r="R313" s="18"/>
      <c r="S313" s="18"/>
      <c r="T313" s="1"/>
      <c r="U313" s="1"/>
      <c r="V313" s="1"/>
      <c r="W313" s="1"/>
      <c r="X313" s="1"/>
      <c r="Y313" s="1"/>
      <c r="Z313" s="1"/>
      <c r="AA313" s="18"/>
      <c r="AB313" s="18"/>
      <c r="AC313" s="18"/>
      <c r="AD313" s="18"/>
      <c r="AE313" s="18"/>
      <c r="AF313" s="18"/>
      <c r="AG313" s="18"/>
      <c r="AH313" s="18"/>
      <c r="AI313" s="18"/>
      <c r="AJ313" s="18"/>
    </row>
    <row r="314" spans="1:36" ht="49" customHeight="1" x14ac:dyDescent="0.15">
      <c r="A314" s="1"/>
      <c r="B314" s="1"/>
      <c r="C314" s="1"/>
      <c r="D314" s="1"/>
      <c r="E314" s="1"/>
      <c r="F314" s="7"/>
      <c r="G314" s="15"/>
      <c r="H314" s="16"/>
      <c r="I314" s="7"/>
      <c r="J314" s="7"/>
      <c r="K314" s="17"/>
      <c r="L314" s="17"/>
      <c r="M314" s="17"/>
      <c r="N314" s="17"/>
      <c r="O314" s="17"/>
      <c r="P314" s="18"/>
      <c r="Q314" s="18"/>
      <c r="R314" s="18"/>
      <c r="S314" s="18"/>
      <c r="T314" s="1"/>
      <c r="U314" s="1"/>
      <c r="V314" s="1"/>
      <c r="W314" s="1"/>
      <c r="X314" s="1"/>
      <c r="Y314" s="1"/>
      <c r="Z314" s="1"/>
      <c r="AA314" s="18"/>
      <c r="AB314" s="18"/>
      <c r="AC314" s="18"/>
      <c r="AD314" s="18"/>
      <c r="AE314" s="18"/>
      <c r="AF314" s="18"/>
      <c r="AG314" s="18"/>
      <c r="AH314" s="18"/>
      <c r="AI314" s="18"/>
      <c r="AJ314" s="18"/>
    </row>
    <row r="315" spans="1:36" ht="49" customHeight="1" x14ac:dyDescent="0.15">
      <c r="A315" s="1"/>
      <c r="B315" s="1"/>
      <c r="C315" s="1"/>
      <c r="D315" s="1"/>
      <c r="E315" s="1"/>
      <c r="F315" s="7"/>
      <c r="G315" s="15"/>
      <c r="H315" s="16"/>
      <c r="I315" s="7"/>
      <c r="J315" s="7"/>
      <c r="K315" s="17"/>
      <c r="L315" s="17"/>
      <c r="M315" s="17"/>
      <c r="N315" s="17"/>
      <c r="O315" s="17"/>
      <c r="P315" s="18"/>
      <c r="Q315" s="18"/>
      <c r="R315" s="18"/>
      <c r="S315" s="18"/>
      <c r="T315" s="1"/>
      <c r="U315" s="1"/>
      <c r="V315" s="1"/>
      <c r="W315" s="1"/>
      <c r="X315" s="1"/>
      <c r="Y315" s="1"/>
      <c r="Z315" s="1"/>
      <c r="AA315" s="18"/>
      <c r="AB315" s="18"/>
      <c r="AC315" s="18"/>
      <c r="AD315" s="18"/>
      <c r="AE315" s="18"/>
      <c r="AF315" s="18"/>
      <c r="AG315" s="18"/>
      <c r="AH315" s="18"/>
      <c r="AI315" s="18"/>
      <c r="AJ315" s="18"/>
    </row>
    <row r="316" spans="1:36" ht="49" customHeight="1" x14ac:dyDescent="0.15">
      <c r="A316" s="1"/>
      <c r="B316" s="1"/>
      <c r="C316" s="1"/>
      <c r="D316" s="1"/>
      <c r="E316" s="1"/>
      <c r="F316" s="7"/>
      <c r="G316" s="15"/>
      <c r="H316" s="16"/>
      <c r="I316" s="7"/>
      <c r="J316" s="7"/>
      <c r="K316" s="17"/>
      <c r="L316" s="17"/>
      <c r="M316" s="17"/>
      <c r="N316" s="17"/>
      <c r="O316" s="17"/>
      <c r="P316" s="18"/>
      <c r="Q316" s="18"/>
      <c r="R316" s="18"/>
      <c r="S316" s="18"/>
      <c r="T316" s="1"/>
      <c r="U316" s="1"/>
      <c r="V316" s="1"/>
      <c r="W316" s="1"/>
      <c r="X316" s="1"/>
      <c r="Y316" s="1"/>
      <c r="Z316" s="1"/>
      <c r="AA316" s="18"/>
      <c r="AB316" s="18"/>
      <c r="AC316" s="18"/>
      <c r="AD316" s="18"/>
      <c r="AE316" s="18"/>
      <c r="AF316" s="18"/>
      <c r="AG316" s="18"/>
      <c r="AH316" s="18"/>
      <c r="AI316" s="18"/>
      <c r="AJ316" s="18"/>
    </row>
    <row r="317" spans="1:36" ht="49" customHeight="1" x14ac:dyDescent="0.15">
      <c r="A317" s="1"/>
      <c r="B317" s="1"/>
      <c r="C317" s="1"/>
      <c r="D317" s="1"/>
      <c r="E317" s="1"/>
      <c r="F317" s="7"/>
      <c r="G317" s="15"/>
      <c r="H317" s="16"/>
      <c r="I317" s="7"/>
      <c r="J317" s="7"/>
      <c r="K317" s="17"/>
      <c r="L317" s="17"/>
      <c r="M317" s="17"/>
      <c r="N317" s="17"/>
      <c r="O317" s="17"/>
      <c r="P317" s="18"/>
      <c r="Q317" s="18"/>
      <c r="R317" s="18"/>
      <c r="S317" s="18"/>
      <c r="T317" s="1"/>
      <c r="U317" s="1"/>
      <c r="V317" s="1"/>
      <c r="W317" s="1"/>
      <c r="X317" s="1"/>
      <c r="Y317" s="1"/>
      <c r="Z317" s="1"/>
      <c r="AA317" s="18"/>
      <c r="AB317" s="18"/>
      <c r="AC317" s="18"/>
      <c r="AD317" s="18"/>
      <c r="AE317" s="18"/>
      <c r="AF317" s="18"/>
      <c r="AG317" s="18"/>
      <c r="AH317" s="18"/>
      <c r="AI317" s="18"/>
      <c r="AJ317" s="18"/>
    </row>
    <row r="318" spans="1:36" ht="49" customHeight="1" x14ac:dyDescent="0.15">
      <c r="A318" s="1"/>
      <c r="B318" s="1"/>
      <c r="C318" s="1"/>
      <c r="D318" s="1"/>
      <c r="E318" s="1"/>
      <c r="F318" s="7"/>
      <c r="G318" s="15"/>
      <c r="H318" s="16"/>
      <c r="I318" s="7"/>
      <c r="J318" s="7"/>
      <c r="K318" s="17"/>
      <c r="L318" s="17"/>
      <c r="M318" s="17"/>
      <c r="N318" s="17"/>
      <c r="O318" s="17"/>
      <c r="P318" s="18"/>
      <c r="Q318" s="18"/>
      <c r="R318" s="18"/>
      <c r="S318" s="18"/>
      <c r="T318" s="1"/>
      <c r="U318" s="1"/>
      <c r="V318" s="1"/>
      <c r="W318" s="1"/>
      <c r="X318" s="1"/>
      <c r="Y318" s="1"/>
      <c r="Z318" s="1"/>
      <c r="AA318" s="18"/>
      <c r="AB318" s="18"/>
      <c r="AC318" s="18"/>
      <c r="AD318" s="18"/>
      <c r="AE318" s="18"/>
      <c r="AF318" s="18"/>
      <c r="AG318" s="18"/>
      <c r="AH318" s="18"/>
      <c r="AI318" s="18"/>
      <c r="AJ318" s="18"/>
    </row>
    <row r="319" spans="1:36" ht="49" customHeight="1" x14ac:dyDescent="0.15">
      <c r="A319" s="1"/>
      <c r="B319" s="1"/>
      <c r="C319" s="1"/>
      <c r="D319" s="1"/>
      <c r="E319" s="1"/>
      <c r="F319" s="7"/>
      <c r="G319" s="15"/>
      <c r="H319" s="16"/>
      <c r="I319" s="7"/>
      <c r="J319" s="7"/>
      <c r="K319" s="17"/>
      <c r="L319" s="17"/>
      <c r="M319" s="17"/>
      <c r="N319" s="17"/>
      <c r="O319" s="17"/>
      <c r="P319" s="18"/>
      <c r="Q319" s="18"/>
      <c r="R319" s="18"/>
      <c r="S319" s="18"/>
      <c r="T319" s="1"/>
      <c r="U319" s="1"/>
      <c r="V319" s="1"/>
      <c r="W319" s="1"/>
      <c r="X319" s="1"/>
      <c r="Y319" s="1"/>
      <c r="Z319" s="1"/>
      <c r="AA319" s="18"/>
      <c r="AB319" s="18"/>
      <c r="AC319" s="18"/>
      <c r="AD319" s="18"/>
      <c r="AE319" s="18"/>
      <c r="AF319" s="18"/>
      <c r="AG319" s="18"/>
      <c r="AH319" s="18"/>
      <c r="AI319" s="18"/>
      <c r="AJ319" s="18"/>
    </row>
    <row r="320" spans="1:36" ht="49" customHeight="1" x14ac:dyDescent="0.15">
      <c r="A320" s="1"/>
      <c r="B320" s="1"/>
      <c r="C320" s="1"/>
      <c r="D320" s="1"/>
      <c r="E320" s="1"/>
      <c r="F320" s="7"/>
      <c r="G320" s="15"/>
      <c r="H320" s="16"/>
      <c r="I320" s="7"/>
      <c r="J320" s="7"/>
      <c r="K320" s="17"/>
      <c r="L320" s="17"/>
      <c r="M320" s="17"/>
      <c r="N320" s="17"/>
      <c r="O320" s="17"/>
      <c r="P320" s="18"/>
      <c r="Q320" s="18"/>
      <c r="R320" s="18"/>
      <c r="S320" s="18"/>
      <c r="T320" s="1"/>
      <c r="U320" s="1"/>
      <c r="V320" s="1"/>
      <c r="W320" s="1"/>
      <c r="X320" s="1"/>
      <c r="Y320" s="1"/>
      <c r="Z320" s="1"/>
      <c r="AA320" s="18"/>
      <c r="AB320" s="18"/>
      <c r="AC320" s="18"/>
      <c r="AD320" s="18"/>
      <c r="AE320" s="18"/>
      <c r="AF320" s="18"/>
      <c r="AG320" s="18"/>
      <c r="AH320" s="18"/>
      <c r="AI320" s="18"/>
      <c r="AJ320" s="18"/>
    </row>
    <row r="321" spans="1:36" ht="49" customHeight="1" x14ac:dyDescent="0.15">
      <c r="A321" s="1"/>
      <c r="B321" s="1"/>
      <c r="C321" s="1"/>
      <c r="D321" s="1"/>
      <c r="E321" s="1"/>
      <c r="F321" s="7"/>
      <c r="G321" s="15"/>
      <c r="H321" s="16"/>
      <c r="I321" s="7"/>
      <c r="J321" s="7"/>
      <c r="K321" s="17"/>
      <c r="L321" s="17"/>
      <c r="M321" s="17"/>
      <c r="N321" s="17"/>
      <c r="O321" s="17"/>
      <c r="P321" s="18"/>
      <c r="Q321" s="18"/>
      <c r="R321" s="18"/>
      <c r="S321" s="18"/>
      <c r="T321" s="1"/>
      <c r="U321" s="1"/>
      <c r="V321" s="1"/>
      <c r="W321" s="1"/>
      <c r="X321" s="1"/>
      <c r="Y321" s="1"/>
      <c r="Z321" s="1"/>
      <c r="AA321" s="18"/>
      <c r="AB321" s="18"/>
      <c r="AC321" s="18"/>
      <c r="AD321" s="18"/>
      <c r="AE321" s="18"/>
      <c r="AF321" s="18"/>
      <c r="AG321" s="18"/>
      <c r="AH321" s="18"/>
      <c r="AI321" s="18"/>
      <c r="AJ321" s="18"/>
    </row>
    <row r="322" spans="1:36" ht="49" customHeight="1" x14ac:dyDescent="0.15">
      <c r="A322" s="1"/>
      <c r="B322" s="1"/>
      <c r="C322" s="1"/>
      <c r="D322" s="1"/>
      <c r="E322" s="1"/>
      <c r="F322" s="7"/>
      <c r="G322" s="15"/>
      <c r="H322" s="16"/>
      <c r="I322" s="7"/>
      <c r="J322" s="7"/>
      <c r="K322" s="17"/>
      <c r="L322" s="17"/>
      <c r="M322" s="17"/>
      <c r="N322" s="17"/>
      <c r="O322" s="17"/>
      <c r="P322" s="18"/>
      <c r="Q322" s="18"/>
      <c r="R322" s="18"/>
      <c r="S322" s="18"/>
      <c r="T322" s="1"/>
      <c r="U322" s="1"/>
      <c r="V322" s="1"/>
      <c r="W322" s="1"/>
      <c r="X322" s="1"/>
      <c r="Y322" s="1"/>
      <c r="Z322" s="1"/>
      <c r="AA322" s="18"/>
      <c r="AB322" s="18"/>
      <c r="AC322" s="18"/>
      <c r="AD322" s="18"/>
      <c r="AE322" s="18"/>
      <c r="AF322" s="18"/>
      <c r="AG322" s="18"/>
      <c r="AH322" s="18"/>
      <c r="AI322" s="18"/>
      <c r="AJ322" s="18"/>
    </row>
    <row r="323" spans="1:36" ht="49" customHeight="1" x14ac:dyDescent="0.15">
      <c r="A323" s="1"/>
      <c r="B323" s="1"/>
      <c r="C323" s="1"/>
      <c r="D323" s="1"/>
      <c r="E323" s="1"/>
      <c r="F323" s="7"/>
      <c r="G323" s="15"/>
      <c r="H323" s="16"/>
      <c r="I323" s="7"/>
      <c r="J323" s="7"/>
      <c r="K323" s="17"/>
      <c r="L323" s="17"/>
      <c r="M323" s="17"/>
      <c r="N323" s="17"/>
      <c r="O323" s="17"/>
      <c r="P323" s="18"/>
      <c r="Q323" s="18"/>
      <c r="R323" s="18"/>
      <c r="S323" s="18"/>
      <c r="T323" s="1"/>
      <c r="U323" s="1"/>
      <c r="V323" s="1"/>
      <c r="W323" s="1"/>
      <c r="X323" s="1"/>
      <c r="Y323" s="1"/>
      <c r="Z323" s="1"/>
      <c r="AA323" s="18"/>
      <c r="AB323" s="18"/>
      <c r="AC323" s="18"/>
      <c r="AD323" s="18"/>
      <c r="AE323" s="18"/>
      <c r="AF323" s="18"/>
      <c r="AG323" s="18"/>
      <c r="AH323" s="18"/>
      <c r="AI323" s="18"/>
      <c r="AJ323" s="18"/>
    </row>
    <row r="324" spans="1:36" ht="49" customHeight="1" x14ac:dyDescent="0.15">
      <c r="A324" s="1"/>
      <c r="B324" s="1"/>
      <c r="C324" s="1"/>
      <c r="D324" s="1"/>
      <c r="E324" s="1"/>
      <c r="F324" s="7"/>
      <c r="G324" s="15"/>
      <c r="H324" s="16"/>
      <c r="I324" s="7"/>
      <c r="J324" s="7"/>
      <c r="K324" s="17"/>
      <c r="L324" s="17"/>
      <c r="M324" s="17"/>
      <c r="N324" s="17"/>
      <c r="O324" s="17"/>
      <c r="P324" s="18"/>
      <c r="Q324" s="18"/>
      <c r="R324" s="18"/>
      <c r="S324" s="18"/>
      <c r="T324" s="1"/>
      <c r="U324" s="1"/>
      <c r="V324" s="1"/>
      <c r="W324" s="1"/>
      <c r="X324" s="1"/>
      <c r="Y324" s="1"/>
      <c r="Z324" s="1"/>
      <c r="AA324" s="18"/>
      <c r="AB324" s="18"/>
      <c r="AC324" s="18"/>
      <c r="AD324" s="18"/>
      <c r="AE324" s="18"/>
      <c r="AF324" s="18"/>
      <c r="AG324" s="18"/>
      <c r="AH324" s="18"/>
      <c r="AI324" s="18"/>
      <c r="AJ324" s="18"/>
    </row>
    <row r="325" spans="1:36" ht="49" customHeight="1" x14ac:dyDescent="0.15">
      <c r="A325" s="1"/>
      <c r="B325" s="1"/>
      <c r="C325" s="1"/>
      <c r="D325" s="1"/>
      <c r="E325" s="1"/>
      <c r="F325" s="7"/>
      <c r="G325" s="15"/>
      <c r="H325" s="16"/>
      <c r="I325" s="7"/>
      <c r="J325" s="7"/>
      <c r="K325" s="17"/>
      <c r="L325" s="17"/>
      <c r="M325" s="17"/>
      <c r="N325" s="17"/>
      <c r="O325" s="17"/>
      <c r="P325" s="18"/>
      <c r="Q325" s="18"/>
      <c r="R325" s="18"/>
      <c r="S325" s="18"/>
      <c r="T325" s="1"/>
      <c r="U325" s="1"/>
      <c r="V325" s="1"/>
      <c r="W325" s="1"/>
      <c r="X325" s="1"/>
      <c r="Y325" s="1"/>
      <c r="Z325" s="1"/>
      <c r="AA325" s="18"/>
      <c r="AB325" s="18"/>
      <c r="AC325" s="18"/>
      <c r="AD325" s="18"/>
      <c r="AE325" s="18"/>
      <c r="AF325" s="18"/>
      <c r="AG325" s="18"/>
      <c r="AH325" s="18"/>
      <c r="AI325" s="18"/>
      <c r="AJ325" s="18"/>
    </row>
    <row r="326" spans="1:36" ht="49" customHeight="1" x14ac:dyDescent="0.15">
      <c r="A326" s="1"/>
      <c r="B326" s="1"/>
      <c r="C326" s="1"/>
      <c r="D326" s="1"/>
      <c r="E326" s="1"/>
      <c r="F326" s="7"/>
      <c r="G326" s="15"/>
      <c r="H326" s="16"/>
      <c r="I326" s="7"/>
      <c r="J326" s="7"/>
      <c r="K326" s="17"/>
      <c r="L326" s="17"/>
      <c r="M326" s="17"/>
      <c r="N326" s="17"/>
      <c r="O326" s="17"/>
      <c r="P326" s="18"/>
      <c r="Q326" s="18"/>
      <c r="R326" s="18"/>
      <c r="S326" s="18"/>
      <c r="T326" s="1"/>
      <c r="U326" s="1"/>
      <c r="V326" s="1"/>
      <c r="W326" s="1"/>
      <c r="X326" s="1"/>
      <c r="Y326" s="1"/>
      <c r="Z326" s="1"/>
      <c r="AA326" s="18"/>
      <c r="AB326" s="18"/>
      <c r="AC326" s="18"/>
      <c r="AD326" s="18"/>
      <c r="AE326" s="18"/>
      <c r="AF326" s="18"/>
      <c r="AG326" s="18"/>
      <c r="AH326" s="18"/>
      <c r="AI326" s="18"/>
      <c r="AJ326" s="18"/>
    </row>
    <row r="327" spans="1:36" ht="49" customHeight="1" x14ac:dyDescent="0.15">
      <c r="A327" s="1"/>
      <c r="B327" s="1"/>
      <c r="C327" s="1"/>
      <c r="D327" s="1"/>
      <c r="E327" s="1"/>
      <c r="F327" s="7"/>
      <c r="G327" s="15"/>
      <c r="H327" s="16"/>
      <c r="I327" s="7"/>
      <c r="J327" s="7"/>
      <c r="K327" s="17"/>
      <c r="L327" s="17"/>
      <c r="M327" s="17"/>
      <c r="N327" s="17"/>
      <c r="O327" s="17"/>
      <c r="P327" s="18"/>
      <c r="Q327" s="18"/>
      <c r="R327" s="18"/>
      <c r="S327" s="18"/>
      <c r="T327" s="1"/>
      <c r="U327" s="1"/>
      <c r="V327" s="1"/>
      <c r="W327" s="1"/>
      <c r="X327" s="1"/>
      <c r="Y327" s="1"/>
      <c r="Z327" s="1"/>
      <c r="AA327" s="18"/>
      <c r="AB327" s="18"/>
      <c r="AC327" s="18"/>
      <c r="AD327" s="18"/>
      <c r="AE327" s="18"/>
      <c r="AF327" s="18"/>
      <c r="AG327" s="18"/>
      <c r="AH327" s="18"/>
      <c r="AI327" s="18"/>
      <c r="AJ327" s="18"/>
    </row>
    <row r="328" spans="1:36" ht="49" customHeight="1" x14ac:dyDescent="0.15">
      <c r="A328" s="1"/>
      <c r="B328" s="1"/>
      <c r="C328" s="1"/>
      <c r="D328" s="1"/>
      <c r="E328" s="1"/>
      <c r="F328" s="7"/>
      <c r="G328" s="15"/>
      <c r="H328" s="16"/>
      <c r="I328" s="7"/>
      <c r="J328" s="7"/>
      <c r="K328" s="17"/>
      <c r="L328" s="17"/>
      <c r="M328" s="17"/>
      <c r="N328" s="17"/>
      <c r="O328" s="17"/>
      <c r="P328" s="18"/>
      <c r="Q328" s="18"/>
      <c r="R328" s="18"/>
      <c r="S328" s="18"/>
      <c r="T328" s="1"/>
      <c r="U328" s="1"/>
      <c r="V328" s="1"/>
      <c r="W328" s="1"/>
      <c r="X328" s="1"/>
      <c r="Y328" s="1"/>
      <c r="Z328" s="1"/>
      <c r="AA328" s="18"/>
      <c r="AB328" s="18"/>
      <c r="AC328" s="18"/>
      <c r="AD328" s="18"/>
      <c r="AE328" s="18"/>
      <c r="AF328" s="18"/>
      <c r="AG328" s="18"/>
      <c r="AH328" s="18"/>
      <c r="AI328" s="18"/>
      <c r="AJ328" s="18"/>
    </row>
    <row r="329" spans="1:36" ht="49" customHeight="1" x14ac:dyDescent="0.15">
      <c r="A329" s="1"/>
      <c r="B329" s="1"/>
      <c r="C329" s="1"/>
      <c r="D329" s="1"/>
      <c r="E329" s="1"/>
      <c r="F329" s="7"/>
      <c r="G329" s="15"/>
      <c r="H329" s="16"/>
      <c r="I329" s="7"/>
      <c r="J329" s="7"/>
      <c r="K329" s="17"/>
      <c r="L329" s="17"/>
      <c r="M329" s="17"/>
      <c r="N329" s="17"/>
      <c r="O329" s="17"/>
      <c r="P329" s="18"/>
      <c r="Q329" s="18"/>
      <c r="R329" s="18"/>
      <c r="S329" s="18"/>
      <c r="T329" s="1"/>
      <c r="U329" s="1"/>
      <c r="V329" s="1"/>
      <c r="W329" s="1"/>
      <c r="X329" s="1"/>
      <c r="Y329" s="1"/>
      <c r="Z329" s="1"/>
      <c r="AA329" s="18"/>
      <c r="AB329" s="18"/>
      <c r="AC329" s="18"/>
      <c r="AD329" s="18"/>
      <c r="AE329" s="18"/>
      <c r="AF329" s="18"/>
      <c r="AG329" s="18"/>
      <c r="AH329" s="18"/>
      <c r="AI329" s="18"/>
      <c r="AJ329" s="18"/>
    </row>
    <row r="330" spans="1:36" ht="49" customHeight="1" x14ac:dyDescent="0.15">
      <c r="A330" s="1"/>
      <c r="B330" s="1"/>
      <c r="C330" s="1"/>
      <c r="D330" s="1"/>
      <c r="E330" s="1"/>
      <c r="F330" s="7"/>
      <c r="G330" s="15"/>
      <c r="H330" s="16"/>
      <c r="I330" s="7"/>
      <c r="J330" s="7"/>
      <c r="K330" s="17"/>
      <c r="L330" s="17"/>
      <c r="M330" s="17"/>
      <c r="N330" s="17"/>
      <c r="O330" s="17"/>
      <c r="P330" s="18"/>
      <c r="Q330" s="18"/>
      <c r="R330" s="18"/>
      <c r="S330" s="18"/>
      <c r="T330" s="1"/>
      <c r="U330" s="1"/>
      <c r="V330" s="1"/>
      <c r="W330" s="1"/>
      <c r="X330" s="1"/>
      <c r="Y330" s="1"/>
      <c r="Z330" s="1"/>
      <c r="AA330" s="18"/>
      <c r="AB330" s="18"/>
      <c r="AC330" s="18"/>
      <c r="AD330" s="18"/>
      <c r="AE330" s="18"/>
      <c r="AF330" s="18"/>
      <c r="AG330" s="18"/>
      <c r="AH330" s="18"/>
      <c r="AI330" s="18"/>
      <c r="AJ330" s="18"/>
    </row>
    <row r="331" spans="1:36" ht="49" customHeight="1" x14ac:dyDescent="0.15">
      <c r="A331" s="1"/>
      <c r="B331" s="1"/>
      <c r="C331" s="1"/>
      <c r="D331" s="1"/>
      <c r="E331" s="1"/>
      <c r="F331" s="7"/>
      <c r="G331" s="15"/>
      <c r="H331" s="16"/>
      <c r="I331" s="7"/>
      <c r="J331" s="7"/>
      <c r="K331" s="17"/>
      <c r="L331" s="17"/>
      <c r="M331" s="17"/>
      <c r="N331" s="17"/>
      <c r="O331" s="17"/>
      <c r="P331" s="18"/>
      <c r="Q331" s="18"/>
      <c r="R331" s="18"/>
      <c r="S331" s="18"/>
      <c r="T331" s="1"/>
      <c r="U331" s="1"/>
      <c r="V331" s="1"/>
      <c r="W331" s="1"/>
      <c r="X331" s="1"/>
      <c r="Y331" s="1"/>
      <c r="Z331" s="1"/>
      <c r="AA331" s="18"/>
      <c r="AB331" s="18"/>
      <c r="AC331" s="18"/>
      <c r="AD331" s="18"/>
      <c r="AE331" s="18"/>
      <c r="AF331" s="18"/>
      <c r="AG331" s="18"/>
      <c r="AH331" s="18"/>
      <c r="AI331" s="18"/>
      <c r="AJ331" s="18"/>
    </row>
    <row r="332" spans="1:36" ht="49" customHeight="1" x14ac:dyDescent="0.15">
      <c r="A332" s="1"/>
      <c r="B332" s="1"/>
      <c r="C332" s="1"/>
      <c r="D332" s="1"/>
      <c r="E332" s="1"/>
      <c r="F332" s="7"/>
      <c r="G332" s="15"/>
      <c r="H332" s="16"/>
      <c r="I332" s="7"/>
      <c r="J332" s="7"/>
      <c r="K332" s="17"/>
      <c r="L332" s="17"/>
      <c r="M332" s="17"/>
      <c r="N332" s="17"/>
      <c r="O332" s="17"/>
      <c r="P332" s="18"/>
      <c r="Q332" s="18"/>
      <c r="R332" s="18"/>
      <c r="S332" s="18"/>
      <c r="T332" s="1"/>
      <c r="U332" s="1"/>
      <c r="V332" s="1"/>
      <c r="W332" s="1"/>
      <c r="X332" s="1"/>
      <c r="Y332" s="1"/>
      <c r="Z332" s="1"/>
      <c r="AA332" s="18"/>
      <c r="AB332" s="18"/>
      <c r="AC332" s="18"/>
      <c r="AD332" s="18"/>
      <c r="AE332" s="18"/>
      <c r="AF332" s="18"/>
      <c r="AG332" s="18"/>
      <c r="AH332" s="18"/>
      <c r="AI332" s="18"/>
      <c r="AJ332" s="18"/>
    </row>
    <row r="333" spans="1:36" ht="49" customHeight="1" x14ac:dyDescent="0.15">
      <c r="A333" s="1"/>
      <c r="B333" s="1"/>
      <c r="C333" s="1"/>
      <c r="D333" s="1"/>
      <c r="E333" s="1"/>
      <c r="F333" s="7"/>
      <c r="G333" s="15"/>
      <c r="H333" s="16"/>
      <c r="I333" s="7"/>
      <c r="J333" s="7"/>
      <c r="K333" s="17"/>
      <c r="L333" s="17"/>
      <c r="M333" s="17"/>
      <c r="N333" s="17"/>
      <c r="O333" s="17"/>
      <c r="P333" s="18"/>
      <c r="Q333" s="18"/>
      <c r="R333" s="18"/>
      <c r="S333" s="18"/>
      <c r="T333" s="1"/>
      <c r="U333" s="1"/>
      <c r="V333" s="1"/>
      <c r="W333" s="1"/>
      <c r="X333" s="1"/>
      <c r="Y333" s="1"/>
      <c r="Z333" s="1"/>
      <c r="AA333" s="18"/>
      <c r="AB333" s="18"/>
      <c r="AC333" s="18"/>
      <c r="AD333" s="18"/>
      <c r="AE333" s="18"/>
      <c r="AF333" s="18"/>
      <c r="AG333" s="18"/>
      <c r="AH333" s="18"/>
      <c r="AI333" s="18"/>
      <c r="AJ333" s="18"/>
    </row>
    <row r="334" spans="1:36" ht="49" customHeight="1" x14ac:dyDescent="0.15">
      <c r="A334" s="1"/>
      <c r="B334" s="1"/>
      <c r="C334" s="1"/>
      <c r="D334" s="1"/>
      <c r="E334" s="1"/>
      <c r="F334" s="7"/>
      <c r="G334" s="15"/>
      <c r="H334" s="16"/>
      <c r="I334" s="7"/>
      <c r="J334" s="7"/>
      <c r="K334" s="17"/>
      <c r="L334" s="17"/>
      <c r="M334" s="17"/>
      <c r="N334" s="17"/>
      <c r="O334" s="17"/>
      <c r="P334" s="18"/>
      <c r="Q334" s="18"/>
      <c r="R334" s="18"/>
      <c r="S334" s="18"/>
      <c r="T334" s="1"/>
      <c r="U334" s="1"/>
      <c r="V334" s="1"/>
      <c r="W334" s="1"/>
      <c r="X334" s="1"/>
      <c r="Y334" s="1"/>
      <c r="Z334" s="1"/>
      <c r="AA334" s="18"/>
      <c r="AB334" s="18"/>
      <c r="AC334" s="18"/>
      <c r="AD334" s="18"/>
      <c r="AE334" s="18"/>
      <c r="AF334" s="18"/>
      <c r="AG334" s="18"/>
      <c r="AH334" s="18"/>
      <c r="AI334" s="18"/>
      <c r="AJ334" s="18"/>
    </row>
    <row r="335" spans="1:36" ht="49" customHeight="1" x14ac:dyDescent="0.15">
      <c r="A335" s="1"/>
      <c r="B335" s="1"/>
      <c r="C335" s="1"/>
      <c r="D335" s="1"/>
      <c r="E335" s="1"/>
      <c r="F335" s="7"/>
      <c r="G335" s="15"/>
      <c r="H335" s="16"/>
      <c r="I335" s="7"/>
      <c r="J335" s="7"/>
      <c r="K335" s="17"/>
      <c r="L335" s="17"/>
      <c r="M335" s="17"/>
      <c r="N335" s="17"/>
      <c r="O335" s="17"/>
      <c r="P335" s="18"/>
      <c r="Q335" s="18"/>
      <c r="R335" s="18"/>
      <c r="S335" s="18"/>
      <c r="T335" s="1"/>
      <c r="U335" s="1"/>
      <c r="V335" s="1"/>
      <c r="W335" s="1"/>
      <c r="X335" s="1"/>
      <c r="Y335" s="1"/>
      <c r="Z335" s="1"/>
      <c r="AA335" s="18"/>
      <c r="AB335" s="18"/>
      <c r="AC335" s="18"/>
      <c r="AD335" s="18"/>
      <c r="AE335" s="18"/>
      <c r="AF335" s="18"/>
      <c r="AG335" s="18"/>
      <c r="AH335" s="18"/>
      <c r="AI335" s="18"/>
      <c r="AJ335" s="18"/>
    </row>
    <row r="336" spans="1:36" ht="49" customHeight="1" x14ac:dyDescent="0.15">
      <c r="A336" s="1"/>
      <c r="B336" s="1"/>
      <c r="C336" s="1"/>
      <c r="D336" s="1"/>
      <c r="E336" s="1"/>
      <c r="F336" s="7"/>
      <c r="G336" s="15"/>
      <c r="H336" s="16"/>
      <c r="I336" s="7"/>
      <c r="J336" s="7"/>
      <c r="K336" s="17"/>
      <c r="L336" s="17"/>
      <c r="M336" s="17"/>
      <c r="N336" s="17"/>
      <c r="O336" s="17"/>
      <c r="P336" s="18"/>
      <c r="Q336" s="18"/>
      <c r="R336" s="18"/>
      <c r="S336" s="18"/>
      <c r="T336" s="1"/>
      <c r="U336" s="1"/>
      <c r="V336" s="1"/>
      <c r="W336" s="1"/>
      <c r="X336" s="1"/>
      <c r="Y336" s="1"/>
      <c r="Z336" s="1"/>
      <c r="AA336" s="18"/>
      <c r="AB336" s="18"/>
      <c r="AC336" s="18"/>
      <c r="AD336" s="18"/>
      <c r="AE336" s="18"/>
      <c r="AF336" s="18"/>
      <c r="AG336" s="18"/>
      <c r="AH336" s="18"/>
      <c r="AI336" s="18"/>
      <c r="AJ336" s="18"/>
    </row>
    <row r="337" spans="1:36" ht="49" customHeight="1" x14ac:dyDescent="0.15">
      <c r="A337" s="1"/>
      <c r="B337" s="1"/>
      <c r="C337" s="1"/>
      <c r="D337" s="1"/>
      <c r="E337" s="1"/>
      <c r="F337" s="7"/>
      <c r="G337" s="15"/>
      <c r="H337" s="16"/>
      <c r="I337" s="7"/>
      <c r="J337" s="7"/>
      <c r="K337" s="17"/>
      <c r="L337" s="17"/>
      <c r="M337" s="17"/>
      <c r="N337" s="17"/>
      <c r="O337" s="17"/>
      <c r="P337" s="18"/>
      <c r="Q337" s="18"/>
      <c r="R337" s="18"/>
      <c r="S337" s="18"/>
      <c r="T337" s="1"/>
      <c r="U337" s="1"/>
      <c r="V337" s="1"/>
      <c r="W337" s="1"/>
      <c r="X337" s="1"/>
      <c r="Y337" s="1"/>
      <c r="Z337" s="1"/>
      <c r="AA337" s="18"/>
      <c r="AB337" s="18"/>
      <c r="AC337" s="18"/>
      <c r="AD337" s="18"/>
      <c r="AE337" s="18"/>
      <c r="AF337" s="18"/>
      <c r="AG337" s="18"/>
      <c r="AH337" s="18"/>
      <c r="AI337" s="18"/>
      <c r="AJ337" s="18"/>
    </row>
    <row r="338" spans="1:36" ht="49" customHeight="1" x14ac:dyDescent="0.15">
      <c r="A338" s="1"/>
      <c r="B338" s="1"/>
      <c r="C338" s="1"/>
      <c r="D338" s="1"/>
      <c r="E338" s="1"/>
      <c r="F338" s="7"/>
      <c r="G338" s="15"/>
      <c r="H338" s="16"/>
      <c r="I338" s="7"/>
      <c r="J338" s="7"/>
      <c r="K338" s="17"/>
      <c r="L338" s="17"/>
      <c r="M338" s="17"/>
      <c r="N338" s="17"/>
      <c r="O338" s="17"/>
      <c r="P338" s="18"/>
      <c r="Q338" s="18"/>
      <c r="R338" s="18"/>
      <c r="S338" s="18"/>
      <c r="T338" s="1"/>
      <c r="U338" s="1"/>
      <c r="V338" s="1"/>
      <c r="W338" s="1"/>
      <c r="X338" s="1"/>
      <c r="Y338" s="1"/>
      <c r="Z338" s="1"/>
      <c r="AA338" s="18"/>
      <c r="AB338" s="18"/>
      <c r="AC338" s="18"/>
      <c r="AD338" s="18"/>
      <c r="AE338" s="18"/>
      <c r="AF338" s="18"/>
      <c r="AG338" s="18"/>
      <c r="AH338" s="18"/>
      <c r="AI338" s="18"/>
      <c r="AJ338" s="18"/>
    </row>
    <row r="339" spans="1:36" ht="49" customHeight="1" x14ac:dyDescent="0.15">
      <c r="A339" s="1"/>
      <c r="B339" s="1"/>
      <c r="C339" s="1"/>
      <c r="D339" s="1"/>
      <c r="E339" s="1"/>
      <c r="F339" s="7"/>
      <c r="G339" s="15"/>
      <c r="H339" s="16"/>
      <c r="I339" s="7"/>
      <c r="J339" s="7"/>
      <c r="K339" s="17"/>
      <c r="L339" s="17"/>
      <c r="M339" s="17"/>
      <c r="N339" s="17"/>
      <c r="O339" s="17"/>
      <c r="P339" s="18"/>
      <c r="Q339" s="18"/>
      <c r="R339" s="18"/>
      <c r="S339" s="18"/>
      <c r="T339" s="1"/>
      <c r="U339" s="1"/>
      <c r="V339" s="1"/>
      <c r="W339" s="1"/>
      <c r="X339" s="1"/>
      <c r="Y339" s="1"/>
      <c r="Z339" s="1"/>
      <c r="AA339" s="18"/>
      <c r="AB339" s="18"/>
      <c r="AC339" s="18"/>
      <c r="AD339" s="18"/>
      <c r="AE339" s="18"/>
      <c r="AF339" s="18"/>
      <c r="AG339" s="18"/>
      <c r="AH339" s="18"/>
      <c r="AI339" s="18"/>
      <c r="AJ339" s="18"/>
    </row>
    <row r="340" spans="1:36" ht="49" customHeight="1" x14ac:dyDescent="0.15">
      <c r="A340" s="1"/>
      <c r="B340" s="1"/>
      <c r="C340" s="1"/>
      <c r="D340" s="1"/>
      <c r="E340" s="1"/>
      <c r="F340" s="7"/>
      <c r="G340" s="15"/>
      <c r="H340" s="16"/>
      <c r="I340" s="7"/>
      <c r="J340" s="7"/>
      <c r="K340" s="17"/>
      <c r="L340" s="17"/>
      <c r="M340" s="17"/>
      <c r="N340" s="17"/>
      <c r="O340" s="17"/>
      <c r="P340" s="18"/>
      <c r="Q340" s="18"/>
      <c r="R340" s="18"/>
      <c r="S340" s="18"/>
      <c r="T340" s="1"/>
      <c r="U340" s="1"/>
      <c r="V340" s="1"/>
      <c r="W340" s="1"/>
      <c r="X340" s="1"/>
      <c r="Y340" s="1"/>
      <c r="Z340" s="1"/>
      <c r="AA340" s="18"/>
      <c r="AB340" s="18"/>
      <c r="AC340" s="18"/>
      <c r="AD340" s="18"/>
      <c r="AE340" s="18"/>
      <c r="AF340" s="18"/>
      <c r="AG340" s="18"/>
      <c r="AH340" s="18"/>
      <c r="AI340" s="18"/>
      <c r="AJ340" s="18"/>
    </row>
    <row r="341" spans="1:36" ht="49" customHeight="1" x14ac:dyDescent="0.15">
      <c r="A341" s="1"/>
      <c r="B341" s="1"/>
      <c r="C341" s="1"/>
      <c r="D341" s="1"/>
      <c r="E341" s="1"/>
      <c r="F341" s="7"/>
      <c r="G341" s="15"/>
      <c r="H341" s="16"/>
      <c r="I341" s="7"/>
      <c r="J341" s="7"/>
      <c r="K341" s="17"/>
      <c r="L341" s="17"/>
      <c r="M341" s="17"/>
      <c r="N341" s="17"/>
      <c r="O341" s="17"/>
      <c r="P341" s="18"/>
      <c r="Q341" s="18"/>
      <c r="R341" s="18"/>
      <c r="S341" s="18"/>
      <c r="T341" s="1"/>
      <c r="U341" s="1"/>
      <c r="V341" s="1"/>
      <c r="W341" s="1"/>
      <c r="X341" s="1"/>
      <c r="Y341" s="1"/>
      <c r="Z341" s="1"/>
      <c r="AA341" s="18"/>
      <c r="AB341" s="18"/>
      <c r="AC341" s="18"/>
      <c r="AD341" s="18"/>
      <c r="AE341" s="18"/>
      <c r="AF341" s="18"/>
      <c r="AG341" s="18"/>
      <c r="AH341" s="18"/>
      <c r="AI341" s="18"/>
      <c r="AJ341" s="18"/>
    </row>
    <row r="342" spans="1:36" ht="49" customHeight="1" x14ac:dyDescent="0.15">
      <c r="A342" s="1"/>
      <c r="B342" s="1"/>
      <c r="C342" s="1"/>
      <c r="D342" s="1"/>
      <c r="E342" s="1"/>
      <c r="F342" s="7"/>
      <c r="G342" s="15"/>
      <c r="H342" s="16"/>
      <c r="I342" s="7"/>
      <c r="J342" s="7"/>
      <c r="K342" s="17"/>
      <c r="L342" s="17"/>
      <c r="M342" s="17"/>
      <c r="N342" s="17"/>
      <c r="O342" s="17"/>
      <c r="P342" s="18"/>
      <c r="Q342" s="18"/>
      <c r="R342" s="18"/>
      <c r="S342" s="18"/>
      <c r="T342" s="1"/>
      <c r="U342" s="1"/>
      <c r="V342" s="1"/>
      <c r="W342" s="1"/>
      <c r="X342" s="1"/>
      <c r="Y342" s="1"/>
      <c r="Z342" s="1"/>
      <c r="AA342" s="18"/>
      <c r="AB342" s="18"/>
      <c r="AC342" s="18"/>
      <c r="AD342" s="18"/>
      <c r="AE342" s="18"/>
      <c r="AF342" s="18"/>
      <c r="AG342" s="18"/>
      <c r="AH342" s="18"/>
      <c r="AI342" s="18"/>
      <c r="AJ342" s="18"/>
    </row>
    <row r="343" spans="1:36" ht="49" customHeight="1" x14ac:dyDescent="0.15">
      <c r="A343" s="1"/>
      <c r="B343" s="1"/>
      <c r="C343" s="1"/>
      <c r="D343" s="1"/>
      <c r="E343" s="1"/>
      <c r="F343" s="7"/>
      <c r="G343" s="15"/>
      <c r="H343" s="16"/>
      <c r="I343" s="7"/>
      <c r="J343" s="7"/>
      <c r="K343" s="17"/>
      <c r="L343" s="17"/>
      <c r="M343" s="17"/>
      <c r="N343" s="17"/>
      <c r="O343" s="17"/>
      <c r="P343" s="18"/>
      <c r="Q343" s="18"/>
      <c r="R343" s="18"/>
      <c r="S343" s="18"/>
      <c r="T343" s="1"/>
      <c r="U343" s="1"/>
      <c r="V343" s="1"/>
      <c r="W343" s="1"/>
      <c r="X343" s="1"/>
      <c r="Y343" s="1"/>
      <c r="Z343" s="1"/>
      <c r="AA343" s="18"/>
      <c r="AB343" s="18"/>
      <c r="AC343" s="18"/>
      <c r="AD343" s="18"/>
      <c r="AE343" s="18"/>
      <c r="AF343" s="18"/>
      <c r="AG343" s="18"/>
      <c r="AH343" s="18"/>
      <c r="AI343" s="18"/>
      <c r="AJ343" s="18"/>
    </row>
    <row r="344" spans="1:36" ht="49" customHeight="1" x14ac:dyDescent="0.15">
      <c r="A344" s="1"/>
      <c r="B344" s="1"/>
      <c r="C344" s="1"/>
      <c r="D344" s="1"/>
      <c r="E344" s="1"/>
      <c r="F344" s="7"/>
      <c r="G344" s="15"/>
      <c r="H344" s="16"/>
      <c r="I344" s="7"/>
      <c r="J344" s="7"/>
      <c r="K344" s="17"/>
      <c r="L344" s="17"/>
      <c r="M344" s="17"/>
      <c r="N344" s="17"/>
      <c r="O344" s="17"/>
      <c r="P344" s="18"/>
      <c r="Q344" s="18"/>
      <c r="R344" s="18"/>
      <c r="S344" s="18"/>
      <c r="T344" s="1"/>
      <c r="U344" s="1"/>
      <c r="V344" s="1"/>
      <c r="W344" s="1"/>
      <c r="X344" s="1"/>
      <c r="Y344" s="1"/>
      <c r="Z344" s="1"/>
      <c r="AA344" s="18"/>
      <c r="AB344" s="18"/>
      <c r="AC344" s="18"/>
      <c r="AD344" s="18"/>
      <c r="AE344" s="18"/>
      <c r="AF344" s="18"/>
      <c r="AG344" s="18"/>
      <c r="AH344" s="18"/>
      <c r="AI344" s="18"/>
      <c r="AJ344" s="18"/>
    </row>
    <row r="345" spans="1:36" ht="49" customHeight="1" x14ac:dyDescent="0.15">
      <c r="A345" s="1"/>
      <c r="B345" s="1"/>
      <c r="C345" s="1"/>
      <c r="D345" s="1"/>
      <c r="E345" s="1"/>
      <c r="F345" s="7"/>
      <c r="G345" s="15"/>
      <c r="H345" s="16"/>
      <c r="I345" s="7"/>
      <c r="J345" s="7"/>
      <c r="K345" s="17"/>
      <c r="L345" s="17"/>
      <c r="M345" s="17"/>
      <c r="N345" s="17"/>
      <c r="O345" s="17"/>
      <c r="P345" s="18"/>
      <c r="Q345" s="18"/>
      <c r="R345" s="18"/>
      <c r="S345" s="18"/>
      <c r="T345" s="1"/>
      <c r="U345" s="1"/>
      <c r="V345" s="1"/>
      <c r="W345" s="1"/>
      <c r="X345" s="1"/>
      <c r="Y345" s="1"/>
      <c r="Z345" s="1"/>
      <c r="AA345" s="18"/>
      <c r="AB345" s="18"/>
      <c r="AC345" s="18"/>
      <c r="AD345" s="18"/>
      <c r="AE345" s="18"/>
      <c r="AF345" s="18"/>
      <c r="AG345" s="18"/>
      <c r="AH345" s="18"/>
      <c r="AI345" s="18"/>
      <c r="AJ345" s="18"/>
    </row>
    <row r="346" spans="1:36" ht="49" customHeight="1" x14ac:dyDescent="0.15">
      <c r="A346" s="1"/>
      <c r="B346" s="1"/>
      <c r="C346" s="1"/>
      <c r="D346" s="1"/>
      <c r="E346" s="1"/>
      <c r="F346" s="7"/>
      <c r="G346" s="15"/>
      <c r="H346" s="16"/>
      <c r="I346" s="7"/>
      <c r="J346" s="7"/>
      <c r="K346" s="17"/>
      <c r="L346" s="17"/>
      <c r="M346" s="17"/>
      <c r="N346" s="17"/>
      <c r="O346" s="17"/>
      <c r="P346" s="18"/>
      <c r="Q346" s="18"/>
      <c r="R346" s="18"/>
      <c r="S346" s="18"/>
      <c r="T346" s="1"/>
      <c r="U346" s="1"/>
      <c r="V346" s="1"/>
      <c r="W346" s="1"/>
      <c r="X346" s="1"/>
      <c r="Y346" s="1"/>
      <c r="Z346" s="1"/>
      <c r="AA346" s="18"/>
      <c r="AB346" s="18"/>
      <c r="AC346" s="18"/>
      <c r="AD346" s="18"/>
      <c r="AE346" s="18"/>
      <c r="AF346" s="18"/>
      <c r="AG346" s="18"/>
      <c r="AH346" s="18"/>
      <c r="AI346" s="18"/>
      <c r="AJ346" s="18"/>
    </row>
    <row r="347" spans="1:36" ht="49" customHeight="1" x14ac:dyDescent="0.15">
      <c r="A347" s="1"/>
      <c r="B347" s="1"/>
      <c r="C347" s="1"/>
      <c r="D347" s="1"/>
      <c r="E347" s="1"/>
      <c r="F347" s="7"/>
      <c r="G347" s="15"/>
      <c r="H347" s="16"/>
      <c r="I347" s="7"/>
      <c r="J347" s="7"/>
      <c r="K347" s="17"/>
      <c r="L347" s="17"/>
      <c r="M347" s="17"/>
      <c r="N347" s="17"/>
      <c r="O347" s="17"/>
      <c r="P347" s="18"/>
      <c r="Q347" s="18"/>
      <c r="R347" s="18"/>
      <c r="S347" s="18"/>
      <c r="T347" s="1"/>
      <c r="U347" s="1"/>
      <c r="V347" s="1"/>
      <c r="W347" s="1"/>
      <c r="X347" s="1"/>
      <c r="Y347" s="1"/>
      <c r="Z347" s="1"/>
      <c r="AA347" s="18"/>
      <c r="AB347" s="18"/>
      <c r="AC347" s="18"/>
      <c r="AD347" s="18"/>
      <c r="AE347" s="18"/>
      <c r="AF347" s="18"/>
      <c r="AG347" s="18"/>
      <c r="AH347" s="18"/>
      <c r="AI347" s="18"/>
      <c r="AJ347" s="18"/>
    </row>
    <row r="348" spans="1:36" ht="49" customHeight="1" x14ac:dyDescent="0.15">
      <c r="A348" s="1"/>
      <c r="B348" s="1"/>
      <c r="C348" s="1"/>
      <c r="D348" s="1"/>
      <c r="E348" s="1"/>
      <c r="F348" s="7"/>
      <c r="G348" s="15"/>
      <c r="H348" s="16"/>
      <c r="I348" s="7"/>
      <c r="J348" s="7"/>
      <c r="K348" s="17"/>
      <c r="L348" s="17"/>
      <c r="M348" s="17"/>
      <c r="N348" s="17"/>
      <c r="O348" s="17"/>
      <c r="P348" s="18"/>
      <c r="Q348" s="18"/>
      <c r="R348" s="18"/>
      <c r="S348" s="18"/>
      <c r="T348" s="1"/>
      <c r="U348" s="1"/>
      <c r="V348" s="1"/>
      <c r="W348" s="1"/>
      <c r="X348" s="1"/>
      <c r="Y348" s="1"/>
      <c r="Z348" s="1"/>
      <c r="AA348" s="18"/>
      <c r="AB348" s="18"/>
      <c r="AC348" s="18"/>
      <c r="AD348" s="18"/>
      <c r="AE348" s="18"/>
      <c r="AF348" s="18"/>
      <c r="AG348" s="18"/>
      <c r="AH348" s="18"/>
      <c r="AI348" s="18"/>
      <c r="AJ348" s="18"/>
    </row>
    <row r="349" spans="1:36" ht="49" customHeight="1" x14ac:dyDescent="0.15">
      <c r="A349" s="1"/>
      <c r="B349" s="1"/>
      <c r="C349" s="1"/>
      <c r="D349" s="1"/>
      <c r="E349" s="1"/>
      <c r="F349" s="7"/>
      <c r="G349" s="15"/>
      <c r="H349" s="16"/>
      <c r="I349" s="7"/>
      <c r="J349" s="7"/>
      <c r="K349" s="17"/>
      <c r="L349" s="17"/>
      <c r="M349" s="17"/>
      <c r="N349" s="17"/>
      <c r="O349" s="17"/>
      <c r="P349" s="18"/>
      <c r="Q349" s="18"/>
      <c r="R349" s="18"/>
      <c r="S349" s="18"/>
      <c r="T349" s="1"/>
      <c r="U349" s="1"/>
      <c r="V349" s="1"/>
      <c r="W349" s="1"/>
      <c r="X349" s="1"/>
      <c r="Y349" s="1"/>
      <c r="Z349" s="1"/>
      <c r="AA349" s="18"/>
      <c r="AB349" s="18"/>
      <c r="AC349" s="18"/>
      <c r="AD349" s="18"/>
      <c r="AE349" s="18"/>
      <c r="AF349" s="18"/>
      <c r="AG349" s="18"/>
      <c r="AH349" s="18"/>
      <c r="AI349" s="18"/>
      <c r="AJ349" s="18"/>
    </row>
    <row r="350" spans="1:36" ht="49" customHeight="1" x14ac:dyDescent="0.15">
      <c r="A350" s="1"/>
      <c r="B350" s="1"/>
      <c r="C350" s="1"/>
      <c r="D350" s="1"/>
      <c r="E350" s="1"/>
      <c r="F350" s="7"/>
      <c r="G350" s="15"/>
      <c r="H350" s="16"/>
      <c r="I350" s="7"/>
      <c r="J350" s="7"/>
      <c r="K350" s="17"/>
      <c r="L350" s="17"/>
      <c r="M350" s="17"/>
      <c r="N350" s="17"/>
      <c r="O350" s="17"/>
      <c r="P350" s="18"/>
      <c r="Q350" s="18"/>
      <c r="R350" s="18"/>
      <c r="S350" s="18"/>
      <c r="T350" s="1"/>
      <c r="U350" s="1"/>
      <c r="V350" s="1"/>
      <c r="W350" s="1"/>
      <c r="X350" s="1"/>
      <c r="Y350" s="1"/>
      <c r="Z350" s="1"/>
      <c r="AA350" s="18"/>
      <c r="AB350" s="18"/>
      <c r="AC350" s="18"/>
      <c r="AD350" s="18"/>
      <c r="AE350" s="18"/>
      <c r="AF350" s="18"/>
      <c r="AG350" s="18"/>
      <c r="AH350" s="18"/>
      <c r="AI350" s="18"/>
      <c r="AJ350" s="18"/>
    </row>
    <row r="351" spans="1:36" ht="49" customHeight="1" x14ac:dyDescent="0.15">
      <c r="A351" s="1"/>
      <c r="B351" s="1"/>
      <c r="C351" s="1"/>
      <c r="D351" s="1"/>
      <c r="E351" s="1"/>
      <c r="F351" s="7"/>
      <c r="G351" s="15"/>
      <c r="H351" s="16"/>
      <c r="I351" s="7"/>
      <c r="J351" s="7"/>
      <c r="K351" s="17"/>
      <c r="L351" s="17"/>
      <c r="M351" s="17"/>
      <c r="N351" s="17"/>
      <c r="O351" s="17"/>
      <c r="P351" s="18"/>
      <c r="Q351" s="18"/>
      <c r="R351" s="18"/>
      <c r="S351" s="18"/>
      <c r="T351" s="1"/>
      <c r="U351" s="1"/>
      <c r="V351" s="1"/>
      <c r="W351" s="1"/>
      <c r="X351" s="1"/>
      <c r="Y351" s="1"/>
      <c r="Z351" s="1"/>
      <c r="AA351" s="18"/>
      <c r="AB351" s="18"/>
      <c r="AC351" s="18"/>
      <c r="AD351" s="18"/>
      <c r="AE351" s="18"/>
      <c r="AF351" s="18"/>
      <c r="AG351" s="18"/>
      <c r="AH351" s="18"/>
      <c r="AI351" s="18"/>
      <c r="AJ351" s="18"/>
    </row>
    <row r="352" spans="1:36" ht="49" customHeight="1" x14ac:dyDescent="0.15">
      <c r="A352" s="1"/>
      <c r="B352" s="1"/>
      <c r="C352" s="1"/>
      <c r="D352" s="1"/>
      <c r="E352" s="1"/>
      <c r="F352" s="7"/>
      <c r="G352" s="15"/>
      <c r="H352" s="16"/>
      <c r="I352" s="7"/>
      <c r="J352" s="7"/>
      <c r="K352" s="17"/>
      <c r="L352" s="17"/>
      <c r="M352" s="17"/>
      <c r="N352" s="17"/>
      <c r="O352" s="17"/>
      <c r="P352" s="18"/>
      <c r="Q352" s="18"/>
      <c r="R352" s="18"/>
      <c r="S352" s="18"/>
      <c r="T352" s="1"/>
      <c r="U352" s="1"/>
      <c r="V352" s="1"/>
      <c r="W352" s="1"/>
      <c r="X352" s="1"/>
      <c r="Y352" s="1"/>
      <c r="Z352" s="1"/>
      <c r="AA352" s="18"/>
      <c r="AB352" s="18"/>
      <c r="AC352" s="18"/>
      <c r="AD352" s="18"/>
      <c r="AE352" s="18"/>
      <c r="AF352" s="18"/>
      <c r="AG352" s="18"/>
      <c r="AH352" s="18"/>
      <c r="AI352" s="18"/>
      <c r="AJ352" s="18"/>
    </row>
    <row r="353" spans="1:36" ht="49" customHeight="1" x14ac:dyDescent="0.15">
      <c r="A353" s="1"/>
      <c r="B353" s="1"/>
      <c r="C353" s="1"/>
      <c r="D353" s="1"/>
      <c r="E353" s="1"/>
      <c r="F353" s="7"/>
      <c r="G353" s="15"/>
      <c r="H353" s="16"/>
      <c r="I353" s="7"/>
      <c r="J353" s="7"/>
      <c r="K353" s="17"/>
      <c r="L353" s="17"/>
      <c r="M353" s="17"/>
      <c r="N353" s="17"/>
      <c r="O353" s="17"/>
      <c r="P353" s="18"/>
      <c r="Q353" s="18"/>
      <c r="R353" s="18"/>
      <c r="S353" s="18"/>
      <c r="T353" s="1"/>
      <c r="U353" s="1"/>
      <c r="V353" s="1"/>
      <c r="W353" s="1"/>
      <c r="X353" s="1"/>
      <c r="Y353" s="1"/>
      <c r="Z353" s="1"/>
      <c r="AA353" s="18"/>
      <c r="AB353" s="18"/>
      <c r="AC353" s="18"/>
      <c r="AD353" s="18"/>
      <c r="AE353" s="18"/>
      <c r="AF353" s="18"/>
      <c r="AG353" s="18"/>
      <c r="AH353" s="18"/>
      <c r="AI353" s="18"/>
      <c r="AJ353" s="18"/>
    </row>
    <row r="354" spans="1:36" ht="49" customHeight="1" x14ac:dyDescent="0.15">
      <c r="A354" s="1"/>
      <c r="B354" s="1"/>
      <c r="C354" s="1"/>
      <c r="D354" s="1"/>
      <c r="E354" s="1"/>
      <c r="F354" s="7"/>
      <c r="G354" s="15"/>
      <c r="H354" s="16"/>
      <c r="I354" s="7"/>
      <c r="J354" s="7"/>
      <c r="K354" s="17"/>
      <c r="L354" s="17"/>
      <c r="M354" s="17"/>
      <c r="N354" s="17"/>
      <c r="O354" s="17"/>
      <c r="P354" s="18"/>
      <c r="Q354" s="18"/>
      <c r="R354" s="18"/>
      <c r="S354" s="18"/>
      <c r="T354" s="1"/>
      <c r="U354" s="1"/>
      <c r="V354" s="1"/>
      <c r="W354" s="1"/>
      <c r="X354" s="1"/>
      <c r="Y354" s="1"/>
      <c r="Z354" s="1"/>
      <c r="AA354" s="18"/>
      <c r="AB354" s="18"/>
      <c r="AC354" s="18"/>
      <c r="AD354" s="18"/>
      <c r="AE354" s="18"/>
      <c r="AF354" s="18"/>
      <c r="AG354" s="18"/>
      <c r="AH354" s="18"/>
      <c r="AI354" s="18"/>
      <c r="AJ354" s="18"/>
    </row>
    <row r="355" spans="1:36" ht="49" customHeight="1" x14ac:dyDescent="0.15">
      <c r="A355" s="1"/>
      <c r="B355" s="1"/>
      <c r="C355" s="1"/>
      <c r="D355" s="1"/>
      <c r="E355" s="1"/>
      <c r="F355" s="7"/>
      <c r="G355" s="15"/>
      <c r="H355" s="16"/>
      <c r="I355" s="7"/>
      <c r="J355" s="7"/>
      <c r="K355" s="17"/>
      <c r="L355" s="17"/>
      <c r="M355" s="17"/>
      <c r="N355" s="17"/>
      <c r="O355" s="17"/>
      <c r="P355" s="18"/>
      <c r="Q355" s="18"/>
      <c r="R355" s="18"/>
      <c r="S355" s="18"/>
      <c r="T355" s="1"/>
      <c r="U355" s="1"/>
      <c r="V355" s="1"/>
      <c r="W355" s="1"/>
      <c r="X355" s="1"/>
      <c r="Y355" s="1"/>
      <c r="Z355" s="1"/>
      <c r="AA355" s="18"/>
      <c r="AB355" s="18"/>
      <c r="AC355" s="18"/>
      <c r="AD355" s="18"/>
      <c r="AE355" s="18"/>
      <c r="AF355" s="18"/>
      <c r="AG355" s="18"/>
      <c r="AH355" s="18"/>
      <c r="AI355" s="18"/>
      <c r="AJ355" s="18"/>
    </row>
    <row r="356" spans="1:36" ht="49" customHeight="1" x14ac:dyDescent="0.15">
      <c r="A356" s="1"/>
      <c r="B356" s="1"/>
      <c r="C356" s="1"/>
      <c r="D356" s="1"/>
      <c r="E356" s="1"/>
      <c r="F356" s="7"/>
      <c r="G356" s="15"/>
      <c r="H356" s="16"/>
      <c r="I356" s="7"/>
      <c r="J356" s="7"/>
      <c r="K356" s="17"/>
      <c r="L356" s="17"/>
      <c r="M356" s="17"/>
      <c r="N356" s="17"/>
      <c r="O356" s="17"/>
      <c r="P356" s="18"/>
      <c r="Q356" s="18"/>
      <c r="R356" s="18"/>
      <c r="S356" s="18"/>
      <c r="T356" s="1"/>
      <c r="U356" s="1"/>
      <c r="V356" s="1"/>
      <c r="W356" s="1"/>
      <c r="X356" s="1"/>
      <c r="Y356" s="1"/>
      <c r="Z356" s="1"/>
      <c r="AA356" s="18"/>
      <c r="AB356" s="18"/>
      <c r="AC356" s="18"/>
      <c r="AD356" s="18"/>
      <c r="AE356" s="18"/>
      <c r="AF356" s="18"/>
      <c r="AG356" s="18"/>
      <c r="AH356" s="18"/>
      <c r="AI356" s="18"/>
      <c r="AJ356" s="18"/>
    </row>
    <row r="357" spans="1:36" ht="49" customHeight="1" x14ac:dyDescent="0.15">
      <c r="A357" s="1"/>
      <c r="B357" s="1"/>
      <c r="C357" s="1"/>
      <c r="D357" s="1"/>
      <c r="E357" s="1"/>
      <c r="F357" s="7"/>
      <c r="G357" s="15"/>
      <c r="H357" s="16"/>
      <c r="I357" s="7"/>
      <c r="J357" s="7"/>
      <c r="K357" s="17"/>
      <c r="L357" s="17"/>
      <c r="M357" s="17"/>
      <c r="N357" s="17"/>
      <c r="O357" s="17"/>
      <c r="P357" s="18"/>
      <c r="Q357" s="18"/>
      <c r="R357" s="18"/>
      <c r="S357" s="18"/>
      <c r="T357" s="1"/>
      <c r="U357" s="1"/>
      <c r="V357" s="1"/>
      <c r="W357" s="1"/>
      <c r="X357" s="1"/>
      <c r="Y357" s="1"/>
      <c r="Z357" s="1"/>
      <c r="AA357" s="18"/>
      <c r="AB357" s="18"/>
      <c r="AC357" s="18"/>
      <c r="AD357" s="18"/>
      <c r="AE357" s="18"/>
      <c r="AF357" s="18"/>
      <c r="AG357" s="18"/>
      <c r="AH357" s="18"/>
      <c r="AI357" s="18"/>
      <c r="AJ357" s="18"/>
    </row>
    <row r="358" spans="1:36" ht="49" customHeight="1" x14ac:dyDescent="0.15">
      <c r="A358" s="1"/>
      <c r="B358" s="1"/>
      <c r="C358" s="1"/>
      <c r="D358" s="1"/>
      <c r="E358" s="1"/>
      <c r="F358" s="7"/>
      <c r="G358" s="15"/>
      <c r="H358" s="16"/>
      <c r="I358" s="7"/>
      <c r="J358" s="7"/>
      <c r="K358" s="17"/>
      <c r="L358" s="17"/>
      <c r="M358" s="17"/>
      <c r="N358" s="17"/>
      <c r="O358" s="17"/>
      <c r="P358" s="18"/>
      <c r="Q358" s="18"/>
      <c r="R358" s="18"/>
      <c r="S358" s="18"/>
      <c r="T358" s="1"/>
      <c r="U358" s="1"/>
      <c r="V358" s="1"/>
      <c r="W358" s="1"/>
      <c r="X358" s="1"/>
      <c r="Y358" s="1"/>
      <c r="Z358" s="1"/>
      <c r="AA358" s="18"/>
      <c r="AB358" s="18"/>
      <c r="AC358" s="18"/>
      <c r="AD358" s="18"/>
      <c r="AE358" s="18"/>
      <c r="AF358" s="18"/>
      <c r="AG358" s="18"/>
      <c r="AH358" s="18"/>
      <c r="AI358" s="18"/>
      <c r="AJ358" s="18"/>
    </row>
    <row r="359" spans="1:36" ht="49" customHeight="1" x14ac:dyDescent="0.15">
      <c r="A359" s="1"/>
      <c r="B359" s="1"/>
      <c r="C359" s="1"/>
      <c r="D359" s="1"/>
      <c r="E359" s="1"/>
      <c r="F359" s="7"/>
      <c r="G359" s="15"/>
      <c r="H359" s="16"/>
      <c r="I359" s="7"/>
      <c r="J359" s="7"/>
      <c r="K359" s="17"/>
      <c r="L359" s="17"/>
      <c r="M359" s="17"/>
      <c r="N359" s="17"/>
      <c r="O359" s="17"/>
      <c r="P359" s="18"/>
      <c r="Q359" s="18"/>
      <c r="R359" s="18"/>
      <c r="S359" s="18"/>
      <c r="T359" s="1"/>
      <c r="U359" s="1"/>
      <c r="V359" s="1"/>
      <c r="W359" s="1"/>
      <c r="X359" s="1"/>
      <c r="Y359" s="1"/>
      <c r="Z359" s="1"/>
      <c r="AA359" s="18"/>
      <c r="AB359" s="18"/>
      <c r="AC359" s="18"/>
      <c r="AD359" s="18"/>
      <c r="AE359" s="18"/>
      <c r="AF359" s="18"/>
      <c r="AG359" s="18"/>
      <c r="AH359" s="18"/>
      <c r="AI359" s="18"/>
      <c r="AJ359" s="18"/>
    </row>
    <row r="360" spans="1:36" ht="49" customHeight="1" x14ac:dyDescent="0.15">
      <c r="A360" s="1"/>
      <c r="B360" s="1"/>
      <c r="C360" s="1"/>
      <c r="D360" s="1"/>
      <c r="E360" s="1"/>
      <c r="F360" s="7"/>
      <c r="G360" s="15"/>
      <c r="H360" s="16"/>
      <c r="I360" s="7"/>
      <c r="J360" s="7"/>
      <c r="K360" s="17"/>
      <c r="L360" s="17"/>
      <c r="M360" s="17"/>
      <c r="N360" s="17"/>
      <c r="O360" s="17"/>
      <c r="P360" s="18"/>
      <c r="Q360" s="18"/>
      <c r="R360" s="18"/>
      <c r="S360" s="18"/>
      <c r="T360" s="1"/>
      <c r="U360" s="1"/>
      <c r="V360" s="1"/>
      <c r="W360" s="1"/>
      <c r="X360" s="1"/>
      <c r="Y360" s="1"/>
      <c r="Z360" s="1"/>
      <c r="AA360" s="18"/>
      <c r="AB360" s="18"/>
      <c r="AC360" s="18"/>
      <c r="AD360" s="18"/>
      <c r="AE360" s="18"/>
      <c r="AF360" s="18"/>
      <c r="AG360" s="18"/>
      <c r="AH360" s="18"/>
      <c r="AI360" s="18"/>
      <c r="AJ360" s="18"/>
    </row>
    <row r="361" spans="1:36" ht="49" customHeight="1" x14ac:dyDescent="0.15">
      <c r="A361" s="1"/>
      <c r="B361" s="1"/>
      <c r="C361" s="1"/>
      <c r="D361" s="1"/>
      <c r="E361" s="1"/>
      <c r="F361" s="7"/>
      <c r="G361" s="15"/>
      <c r="H361" s="16"/>
      <c r="I361" s="7"/>
      <c r="J361" s="7"/>
      <c r="K361" s="17"/>
      <c r="L361" s="17"/>
      <c r="M361" s="17"/>
      <c r="N361" s="17"/>
      <c r="O361" s="17"/>
      <c r="P361" s="18"/>
      <c r="Q361" s="18"/>
      <c r="R361" s="18"/>
      <c r="S361" s="18"/>
      <c r="T361" s="1"/>
      <c r="U361" s="1"/>
      <c r="V361" s="1"/>
      <c r="W361" s="1"/>
      <c r="X361" s="1"/>
      <c r="Y361" s="1"/>
      <c r="Z361" s="1"/>
      <c r="AA361" s="18"/>
      <c r="AB361" s="18"/>
      <c r="AC361" s="18"/>
      <c r="AD361" s="18"/>
      <c r="AE361" s="18"/>
      <c r="AF361" s="18"/>
      <c r="AG361" s="18"/>
      <c r="AH361" s="18"/>
      <c r="AI361" s="18"/>
      <c r="AJ361" s="18"/>
    </row>
    <row r="362" spans="1:36" ht="49" customHeight="1" x14ac:dyDescent="0.15">
      <c r="A362" s="1"/>
      <c r="B362" s="1"/>
      <c r="C362" s="1"/>
      <c r="D362" s="1"/>
      <c r="E362" s="1"/>
      <c r="F362" s="7"/>
      <c r="G362" s="15"/>
      <c r="H362" s="16"/>
      <c r="I362" s="7"/>
      <c r="J362" s="7"/>
      <c r="K362" s="17"/>
      <c r="L362" s="17"/>
      <c r="M362" s="17"/>
      <c r="N362" s="17"/>
      <c r="O362" s="17"/>
      <c r="P362" s="18"/>
      <c r="Q362" s="18"/>
      <c r="R362" s="18"/>
      <c r="S362" s="18"/>
      <c r="T362" s="1"/>
      <c r="U362" s="1"/>
      <c r="V362" s="1"/>
      <c r="W362" s="1"/>
      <c r="X362" s="1"/>
      <c r="Y362" s="1"/>
      <c r="Z362" s="1"/>
      <c r="AA362" s="18"/>
      <c r="AB362" s="18"/>
      <c r="AC362" s="18"/>
      <c r="AD362" s="18"/>
      <c r="AE362" s="18"/>
      <c r="AF362" s="18"/>
      <c r="AG362" s="18"/>
      <c r="AH362" s="18"/>
      <c r="AI362" s="18"/>
      <c r="AJ362" s="18"/>
    </row>
    <row r="363" spans="1:36" ht="49" customHeight="1" x14ac:dyDescent="0.15">
      <c r="A363" s="1"/>
      <c r="B363" s="1"/>
      <c r="C363" s="1"/>
      <c r="D363" s="1"/>
      <c r="E363" s="1"/>
      <c r="F363" s="7"/>
      <c r="G363" s="15"/>
      <c r="H363" s="16"/>
      <c r="I363" s="7"/>
      <c r="J363" s="7"/>
      <c r="K363" s="17"/>
      <c r="L363" s="17"/>
      <c r="M363" s="17"/>
      <c r="N363" s="17"/>
      <c r="O363" s="17"/>
      <c r="P363" s="18"/>
      <c r="Q363" s="18"/>
      <c r="R363" s="18"/>
      <c r="S363" s="18"/>
      <c r="T363" s="1"/>
      <c r="U363" s="1"/>
      <c r="V363" s="1"/>
      <c r="W363" s="1"/>
      <c r="X363" s="1"/>
      <c r="Y363" s="1"/>
      <c r="Z363" s="1"/>
      <c r="AA363" s="18"/>
      <c r="AB363" s="18"/>
      <c r="AC363" s="18"/>
      <c r="AD363" s="18"/>
      <c r="AE363" s="18"/>
      <c r="AF363" s="18"/>
      <c r="AG363" s="18"/>
      <c r="AH363" s="18"/>
      <c r="AI363" s="18"/>
      <c r="AJ363" s="18"/>
    </row>
    <row r="364" spans="1:36" ht="49" customHeight="1" x14ac:dyDescent="0.15">
      <c r="A364" s="1"/>
      <c r="B364" s="1"/>
      <c r="C364" s="1"/>
      <c r="D364" s="1"/>
      <c r="E364" s="1"/>
      <c r="F364" s="7"/>
      <c r="G364" s="15"/>
      <c r="H364" s="16"/>
      <c r="I364" s="7"/>
      <c r="J364" s="7"/>
      <c r="K364" s="17"/>
      <c r="L364" s="17"/>
      <c r="M364" s="17"/>
      <c r="N364" s="17"/>
      <c r="O364" s="17"/>
      <c r="P364" s="18"/>
      <c r="Q364" s="18"/>
      <c r="R364" s="18"/>
      <c r="S364" s="18"/>
      <c r="T364" s="1"/>
      <c r="U364" s="1"/>
      <c r="V364" s="1"/>
      <c r="W364" s="1"/>
      <c r="X364" s="1"/>
      <c r="Y364" s="1"/>
      <c r="Z364" s="1"/>
      <c r="AA364" s="18"/>
      <c r="AB364" s="18"/>
      <c r="AC364" s="18"/>
      <c r="AD364" s="18"/>
      <c r="AE364" s="18"/>
      <c r="AF364" s="18"/>
      <c r="AG364" s="18"/>
      <c r="AH364" s="18"/>
      <c r="AI364" s="18"/>
      <c r="AJ364" s="18"/>
    </row>
    <row r="365" spans="1:36" ht="49" customHeight="1" x14ac:dyDescent="0.15">
      <c r="A365" s="1"/>
      <c r="B365" s="1"/>
      <c r="C365" s="1"/>
      <c r="D365" s="1"/>
      <c r="E365" s="1"/>
      <c r="F365" s="7"/>
      <c r="G365" s="15"/>
      <c r="H365" s="16"/>
      <c r="I365" s="7"/>
      <c r="J365" s="7"/>
      <c r="K365" s="17"/>
      <c r="L365" s="17"/>
      <c r="M365" s="17"/>
      <c r="N365" s="17"/>
      <c r="O365" s="17"/>
      <c r="P365" s="18"/>
      <c r="Q365" s="18"/>
      <c r="R365" s="18"/>
      <c r="S365" s="18"/>
      <c r="T365" s="1"/>
      <c r="U365" s="1"/>
      <c r="V365" s="1"/>
      <c r="W365" s="1"/>
      <c r="X365" s="1"/>
      <c r="Y365" s="1"/>
      <c r="Z365" s="1"/>
      <c r="AA365" s="18"/>
      <c r="AB365" s="18"/>
      <c r="AC365" s="18"/>
      <c r="AD365" s="18"/>
      <c r="AE365" s="18"/>
      <c r="AF365" s="18"/>
      <c r="AG365" s="18"/>
      <c r="AH365" s="18"/>
      <c r="AI365" s="18"/>
      <c r="AJ365" s="18"/>
    </row>
    <row r="366" spans="1:36" ht="49" customHeight="1" x14ac:dyDescent="0.15">
      <c r="A366" s="1"/>
      <c r="B366" s="1"/>
      <c r="C366" s="1"/>
      <c r="D366" s="1"/>
      <c r="E366" s="1"/>
      <c r="F366" s="7"/>
      <c r="G366" s="15"/>
      <c r="H366" s="16"/>
      <c r="I366" s="7"/>
      <c r="J366" s="7"/>
      <c r="K366" s="17"/>
      <c r="L366" s="17"/>
      <c r="M366" s="17"/>
      <c r="N366" s="17"/>
      <c r="O366" s="17"/>
      <c r="P366" s="18"/>
      <c r="Q366" s="18"/>
      <c r="R366" s="18"/>
      <c r="S366" s="18"/>
      <c r="T366" s="1"/>
      <c r="U366" s="1"/>
      <c r="V366" s="1"/>
      <c r="W366" s="1"/>
      <c r="X366" s="1"/>
      <c r="Y366" s="1"/>
      <c r="Z366" s="1"/>
      <c r="AA366" s="18"/>
      <c r="AB366" s="18"/>
      <c r="AC366" s="18"/>
      <c r="AD366" s="18"/>
      <c r="AE366" s="18"/>
      <c r="AF366" s="18"/>
      <c r="AG366" s="18"/>
      <c r="AH366" s="18"/>
      <c r="AI366" s="18"/>
      <c r="AJ366" s="18"/>
    </row>
    <row r="367" spans="1:36" ht="49" customHeight="1" x14ac:dyDescent="0.15">
      <c r="A367" s="1"/>
      <c r="B367" s="1"/>
      <c r="C367" s="1"/>
      <c r="D367" s="1"/>
      <c r="E367" s="1"/>
      <c r="F367" s="7"/>
      <c r="G367" s="15"/>
      <c r="H367" s="16"/>
      <c r="I367" s="7"/>
      <c r="J367" s="7"/>
      <c r="K367" s="17"/>
      <c r="L367" s="17"/>
      <c r="M367" s="17"/>
      <c r="N367" s="17"/>
      <c r="O367" s="17"/>
      <c r="P367" s="18"/>
      <c r="Q367" s="18"/>
      <c r="R367" s="18"/>
      <c r="S367" s="18"/>
      <c r="T367" s="1"/>
      <c r="U367" s="1"/>
      <c r="V367" s="1"/>
      <c r="W367" s="1"/>
      <c r="X367" s="1"/>
      <c r="Y367" s="1"/>
      <c r="Z367" s="1"/>
      <c r="AA367" s="18"/>
      <c r="AB367" s="18"/>
      <c r="AC367" s="18"/>
      <c r="AD367" s="18"/>
      <c r="AE367" s="18"/>
      <c r="AF367" s="18"/>
      <c r="AG367" s="18"/>
      <c r="AH367" s="18"/>
      <c r="AI367" s="18"/>
      <c r="AJ367" s="18"/>
    </row>
    <row r="368" spans="1:36" ht="49" customHeight="1" x14ac:dyDescent="0.15">
      <c r="A368" s="1"/>
      <c r="B368" s="1"/>
      <c r="C368" s="1"/>
      <c r="D368" s="1"/>
      <c r="E368" s="1"/>
      <c r="F368" s="7"/>
      <c r="G368" s="15"/>
      <c r="H368" s="16"/>
      <c r="I368" s="7"/>
      <c r="J368" s="7"/>
      <c r="K368" s="17"/>
      <c r="L368" s="17"/>
      <c r="M368" s="17"/>
      <c r="N368" s="17"/>
      <c r="O368" s="17"/>
      <c r="P368" s="18"/>
      <c r="Q368" s="18"/>
      <c r="R368" s="18"/>
      <c r="S368" s="18"/>
      <c r="T368" s="1"/>
      <c r="U368" s="1"/>
      <c r="V368" s="1"/>
      <c r="W368" s="1"/>
      <c r="X368" s="1"/>
      <c r="Y368" s="1"/>
      <c r="Z368" s="1"/>
      <c r="AA368" s="18"/>
      <c r="AB368" s="18"/>
      <c r="AC368" s="18"/>
      <c r="AD368" s="18"/>
      <c r="AE368" s="18"/>
      <c r="AF368" s="18"/>
      <c r="AG368" s="18"/>
      <c r="AH368" s="18"/>
      <c r="AI368" s="18"/>
      <c r="AJ368" s="18"/>
    </row>
    <row r="369" spans="1:36" ht="49" customHeight="1" x14ac:dyDescent="0.15">
      <c r="A369" s="1"/>
      <c r="B369" s="1"/>
      <c r="C369" s="1"/>
      <c r="D369" s="1"/>
      <c r="E369" s="1"/>
      <c r="F369" s="7"/>
      <c r="G369" s="15"/>
      <c r="H369" s="16"/>
      <c r="I369" s="7"/>
      <c r="J369" s="7"/>
      <c r="K369" s="17"/>
      <c r="L369" s="17"/>
      <c r="M369" s="17"/>
      <c r="N369" s="17"/>
      <c r="O369" s="17"/>
      <c r="P369" s="18"/>
      <c r="Q369" s="18"/>
      <c r="R369" s="18"/>
      <c r="S369" s="18"/>
      <c r="T369" s="1"/>
      <c r="U369" s="1"/>
      <c r="V369" s="1"/>
      <c r="W369" s="1"/>
      <c r="X369" s="1"/>
      <c r="Y369" s="1"/>
      <c r="Z369" s="1"/>
      <c r="AA369" s="18"/>
      <c r="AB369" s="18"/>
      <c r="AC369" s="18"/>
      <c r="AD369" s="18"/>
      <c r="AE369" s="18"/>
      <c r="AF369" s="18"/>
      <c r="AG369" s="18"/>
      <c r="AH369" s="18"/>
      <c r="AI369" s="18"/>
      <c r="AJ369" s="18"/>
    </row>
    <row r="370" spans="1:36" ht="49" customHeight="1" x14ac:dyDescent="0.15">
      <c r="A370" s="1"/>
      <c r="B370" s="1"/>
      <c r="C370" s="1"/>
      <c r="D370" s="1"/>
      <c r="E370" s="1"/>
      <c r="F370" s="7"/>
      <c r="G370" s="15"/>
      <c r="H370" s="16"/>
      <c r="I370" s="7"/>
      <c r="J370" s="7"/>
      <c r="K370" s="17"/>
      <c r="L370" s="17"/>
      <c r="M370" s="17"/>
      <c r="N370" s="17"/>
      <c r="O370" s="17"/>
      <c r="P370" s="18"/>
      <c r="Q370" s="18"/>
      <c r="R370" s="18"/>
      <c r="S370" s="18"/>
      <c r="T370" s="1"/>
      <c r="U370" s="1"/>
      <c r="V370" s="1"/>
      <c r="W370" s="1"/>
      <c r="X370" s="1"/>
      <c r="Y370" s="1"/>
      <c r="Z370" s="1"/>
      <c r="AA370" s="18"/>
      <c r="AB370" s="18"/>
      <c r="AC370" s="18"/>
      <c r="AD370" s="18"/>
      <c r="AE370" s="18"/>
      <c r="AF370" s="18"/>
      <c r="AG370" s="18"/>
      <c r="AH370" s="18"/>
      <c r="AI370" s="18"/>
      <c r="AJ370" s="18"/>
    </row>
    <row r="371" spans="1:36" ht="49" customHeight="1" x14ac:dyDescent="0.15">
      <c r="A371" s="1"/>
      <c r="B371" s="1"/>
      <c r="C371" s="1"/>
      <c r="D371" s="1"/>
      <c r="E371" s="1"/>
      <c r="F371" s="7"/>
      <c r="G371" s="15"/>
      <c r="H371" s="16"/>
      <c r="I371" s="7"/>
      <c r="J371" s="7"/>
      <c r="K371" s="17"/>
      <c r="L371" s="17"/>
      <c r="M371" s="17"/>
      <c r="N371" s="17"/>
      <c r="O371" s="17"/>
      <c r="P371" s="18"/>
      <c r="Q371" s="18"/>
      <c r="R371" s="18"/>
      <c r="S371" s="18"/>
      <c r="T371" s="1"/>
      <c r="U371" s="1"/>
      <c r="V371" s="1"/>
      <c r="W371" s="1"/>
      <c r="X371" s="1"/>
      <c r="Y371" s="1"/>
      <c r="Z371" s="1"/>
      <c r="AA371" s="18"/>
      <c r="AB371" s="18"/>
      <c r="AC371" s="18"/>
      <c r="AD371" s="18"/>
      <c r="AE371" s="18"/>
      <c r="AF371" s="18"/>
      <c r="AG371" s="18"/>
      <c r="AH371" s="18"/>
      <c r="AI371" s="18"/>
      <c r="AJ371" s="18"/>
    </row>
    <row r="372" spans="1:36" ht="49" customHeight="1" x14ac:dyDescent="0.15">
      <c r="A372" s="1"/>
      <c r="B372" s="1"/>
      <c r="C372" s="1"/>
      <c r="D372" s="1"/>
      <c r="E372" s="1"/>
      <c r="F372" s="7"/>
      <c r="G372" s="15"/>
      <c r="H372" s="16"/>
      <c r="I372" s="7"/>
      <c r="J372" s="7"/>
      <c r="K372" s="17"/>
      <c r="L372" s="17"/>
      <c r="M372" s="17"/>
      <c r="N372" s="17"/>
      <c r="O372" s="17"/>
      <c r="P372" s="18"/>
      <c r="Q372" s="18"/>
      <c r="R372" s="18"/>
      <c r="S372" s="18"/>
      <c r="T372" s="1"/>
      <c r="U372" s="1"/>
      <c r="V372" s="1"/>
      <c r="W372" s="1"/>
      <c r="X372" s="1"/>
      <c r="Y372" s="1"/>
      <c r="Z372" s="1"/>
      <c r="AA372" s="18"/>
      <c r="AB372" s="18"/>
      <c r="AC372" s="18"/>
      <c r="AD372" s="18"/>
      <c r="AE372" s="18"/>
      <c r="AF372" s="18"/>
      <c r="AG372" s="18"/>
      <c r="AH372" s="18"/>
      <c r="AI372" s="18"/>
      <c r="AJ372" s="18"/>
    </row>
    <row r="373" spans="1:36" ht="49" customHeight="1" x14ac:dyDescent="0.15">
      <c r="A373" s="1"/>
      <c r="B373" s="1"/>
      <c r="C373" s="1"/>
      <c r="D373" s="1"/>
      <c r="E373" s="1"/>
      <c r="F373" s="7"/>
      <c r="G373" s="15"/>
      <c r="H373" s="16"/>
      <c r="I373" s="7"/>
      <c r="J373" s="7"/>
      <c r="K373" s="17"/>
      <c r="L373" s="17"/>
      <c r="M373" s="17"/>
      <c r="N373" s="17"/>
      <c r="O373" s="17"/>
      <c r="P373" s="18"/>
      <c r="Q373" s="18"/>
      <c r="R373" s="18"/>
      <c r="S373" s="18"/>
      <c r="T373" s="1"/>
      <c r="U373" s="1"/>
      <c r="V373" s="1"/>
      <c r="W373" s="1"/>
      <c r="X373" s="1"/>
      <c r="Y373" s="1"/>
      <c r="Z373" s="1"/>
      <c r="AA373" s="18"/>
      <c r="AB373" s="18"/>
      <c r="AC373" s="18"/>
      <c r="AD373" s="18"/>
      <c r="AE373" s="18"/>
      <c r="AF373" s="18"/>
      <c r="AG373" s="18"/>
      <c r="AH373" s="18"/>
      <c r="AI373" s="18"/>
      <c r="AJ373" s="18"/>
    </row>
    <row r="374" spans="1:36" ht="49" customHeight="1" x14ac:dyDescent="0.15">
      <c r="A374" s="1"/>
      <c r="B374" s="1"/>
      <c r="C374" s="1"/>
      <c r="D374" s="1"/>
      <c r="E374" s="1"/>
      <c r="F374" s="7"/>
      <c r="G374" s="15"/>
      <c r="H374" s="16"/>
      <c r="I374" s="7"/>
      <c r="J374" s="7"/>
      <c r="K374" s="17"/>
      <c r="L374" s="17"/>
      <c r="M374" s="17"/>
      <c r="N374" s="17"/>
      <c r="O374" s="17"/>
      <c r="P374" s="18"/>
      <c r="Q374" s="18"/>
      <c r="R374" s="18"/>
      <c r="S374" s="18"/>
      <c r="T374" s="1"/>
      <c r="U374" s="1"/>
      <c r="V374" s="1"/>
      <c r="W374" s="1"/>
      <c r="X374" s="1"/>
      <c r="Y374" s="1"/>
      <c r="Z374" s="1"/>
      <c r="AA374" s="18"/>
      <c r="AB374" s="18"/>
      <c r="AC374" s="18"/>
      <c r="AD374" s="18"/>
      <c r="AE374" s="18"/>
      <c r="AF374" s="18"/>
      <c r="AG374" s="18"/>
      <c r="AH374" s="18"/>
      <c r="AI374" s="18"/>
      <c r="AJ374" s="18"/>
    </row>
    <row r="375" spans="1:36" ht="49" customHeight="1" x14ac:dyDescent="0.15">
      <c r="A375" s="1"/>
      <c r="B375" s="1"/>
      <c r="C375" s="1"/>
      <c r="D375" s="1"/>
      <c r="E375" s="1"/>
      <c r="F375" s="7"/>
      <c r="G375" s="15"/>
      <c r="H375" s="16"/>
      <c r="I375" s="7"/>
      <c r="J375" s="7"/>
      <c r="K375" s="17"/>
      <c r="L375" s="17"/>
      <c r="M375" s="17"/>
      <c r="N375" s="17"/>
      <c r="O375" s="17"/>
      <c r="P375" s="18"/>
      <c r="Q375" s="18"/>
      <c r="R375" s="18"/>
      <c r="S375" s="18"/>
      <c r="T375" s="1"/>
      <c r="U375" s="1"/>
      <c r="V375" s="1"/>
      <c r="W375" s="1"/>
      <c r="X375" s="1"/>
      <c r="Y375" s="1"/>
      <c r="Z375" s="1"/>
      <c r="AA375" s="18"/>
      <c r="AB375" s="18"/>
      <c r="AC375" s="18"/>
      <c r="AD375" s="18"/>
      <c r="AE375" s="18"/>
      <c r="AF375" s="18"/>
      <c r="AG375" s="18"/>
      <c r="AH375" s="18"/>
      <c r="AI375" s="18"/>
      <c r="AJ375" s="18"/>
    </row>
    <row r="376" spans="1:36" ht="49" customHeight="1" x14ac:dyDescent="0.15">
      <c r="A376" s="1"/>
      <c r="B376" s="1"/>
      <c r="C376" s="1"/>
      <c r="D376" s="1"/>
      <c r="E376" s="1"/>
      <c r="F376" s="7"/>
      <c r="G376" s="15"/>
      <c r="H376" s="16"/>
      <c r="I376" s="7"/>
      <c r="J376" s="7"/>
      <c r="K376" s="17"/>
      <c r="L376" s="17"/>
      <c r="M376" s="17"/>
      <c r="N376" s="17"/>
      <c r="O376" s="17"/>
      <c r="P376" s="18"/>
      <c r="Q376" s="18"/>
      <c r="R376" s="18"/>
      <c r="S376" s="18"/>
      <c r="T376" s="1"/>
      <c r="U376" s="1"/>
      <c r="V376" s="1"/>
      <c r="W376" s="1"/>
      <c r="X376" s="1"/>
      <c r="Y376" s="1"/>
      <c r="Z376" s="1"/>
      <c r="AA376" s="18"/>
      <c r="AB376" s="18"/>
      <c r="AC376" s="18"/>
      <c r="AD376" s="18"/>
      <c r="AE376" s="18"/>
      <c r="AF376" s="18"/>
      <c r="AG376" s="18"/>
      <c r="AH376" s="18"/>
      <c r="AI376" s="18"/>
      <c r="AJ376" s="18"/>
    </row>
    <row r="377" spans="1:36" ht="49" customHeight="1" x14ac:dyDescent="0.15">
      <c r="A377" s="1"/>
      <c r="B377" s="1"/>
      <c r="C377" s="1"/>
      <c r="D377" s="1"/>
      <c r="E377" s="1"/>
      <c r="F377" s="7"/>
      <c r="G377" s="15"/>
      <c r="H377" s="16"/>
      <c r="I377" s="7"/>
      <c r="J377" s="7"/>
      <c r="K377" s="17"/>
      <c r="L377" s="17"/>
      <c r="M377" s="17"/>
      <c r="N377" s="17"/>
      <c r="O377" s="17"/>
      <c r="P377" s="18"/>
      <c r="Q377" s="18"/>
      <c r="R377" s="18"/>
      <c r="S377" s="18"/>
      <c r="T377" s="1"/>
      <c r="U377" s="1"/>
      <c r="V377" s="1"/>
      <c r="W377" s="1"/>
      <c r="X377" s="1"/>
      <c r="Y377" s="1"/>
      <c r="Z377" s="1"/>
      <c r="AA377" s="18"/>
      <c r="AB377" s="18"/>
      <c r="AC377" s="18"/>
      <c r="AD377" s="18"/>
      <c r="AE377" s="18"/>
      <c r="AF377" s="18"/>
      <c r="AG377" s="18"/>
      <c r="AH377" s="18"/>
      <c r="AI377" s="18"/>
      <c r="AJ377" s="18"/>
    </row>
    <row r="378" spans="1:36" ht="49" customHeight="1" x14ac:dyDescent="0.15">
      <c r="A378" s="1"/>
      <c r="B378" s="1"/>
      <c r="C378" s="1"/>
      <c r="D378" s="1"/>
      <c r="E378" s="1"/>
      <c r="F378" s="7"/>
      <c r="G378" s="15"/>
      <c r="H378" s="16"/>
      <c r="I378" s="7"/>
      <c r="J378" s="7"/>
      <c r="K378" s="17"/>
      <c r="L378" s="17"/>
      <c r="M378" s="17"/>
      <c r="N378" s="17"/>
      <c r="O378" s="17"/>
      <c r="P378" s="18"/>
      <c r="Q378" s="18"/>
      <c r="R378" s="18"/>
      <c r="S378" s="18"/>
      <c r="T378" s="1"/>
      <c r="U378" s="1"/>
      <c r="V378" s="1"/>
      <c r="W378" s="1"/>
      <c r="X378" s="1"/>
      <c r="Y378" s="1"/>
      <c r="Z378" s="1"/>
      <c r="AA378" s="18"/>
      <c r="AB378" s="18"/>
      <c r="AC378" s="18"/>
      <c r="AD378" s="18"/>
      <c r="AE378" s="18"/>
      <c r="AF378" s="18"/>
      <c r="AG378" s="18"/>
      <c r="AH378" s="18"/>
      <c r="AI378" s="18"/>
      <c r="AJ378" s="18"/>
    </row>
    <row r="379" spans="1:36" ht="49" customHeight="1" x14ac:dyDescent="0.15">
      <c r="A379" s="1"/>
      <c r="B379" s="1"/>
      <c r="C379" s="1"/>
      <c r="D379" s="1"/>
      <c r="E379" s="1"/>
      <c r="F379" s="7"/>
      <c r="G379" s="15"/>
      <c r="H379" s="16"/>
      <c r="I379" s="7"/>
      <c r="J379" s="7"/>
      <c r="K379" s="17"/>
      <c r="L379" s="17"/>
      <c r="M379" s="17"/>
      <c r="N379" s="17"/>
      <c r="O379" s="17"/>
      <c r="P379" s="18"/>
      <c r="Q379" s="18"/>
      <c r="R379" s="18"/>
      <c r="S379" s="18"/>
      <c r="T379" s="1"/>
      <c r="U379" s="1"/>
      <c r="V379" s="1"/>
      <c r="W379" s="1"/>
      <c r="X379" s="1"/>
      <c r="Y379" s="1"/>
      <c r="Z379" s="1"/>
      <c r="AA379" s="18"/>
      <c r="AB379" s="18"/>
      <c r="AC379" s="18"/>
      <c r="AD379" s="18"/>
      <c r="AE379" s="18"/>
      <c r="AF379" s="18"/>
      <c r="AG379" s="18"/>
      <c r="AH379" s="18"/>
      <c r="AI379" s="18"/>
      <c r="AJ379" s="18"/>
    </row>
    <row r="380" spans="1:36" ht="49" customHeight="1" x14ac:dyDescent="0.15">
      <c r="A380" s="1"/>
      <c r="B380" s="1"/>
      <c r="C380" s="1"/>
      <c r="D380" s="1"/>
      <c r="E380" s="1"/>
      <c r="F380" s="7"/>
      <c r="G380" s="15"/>
      <c r="H380" s="16"/>
      <c r="I380" s="7"/>
      <c r="J380" s="7"/>
      <c r="K380" s="17"/>
      <c r="L380" s="17"/>
      <c r="M380" s="17"/>
      <c r="N380" s="17"/>
      <c r="O380" s="17"/>
      <c r="P380" s="18"/>
      <c r="Q380" s="18"/>
      <c r="R380" s="18"/>
      <c r="S380" s="18"/>
      <c r="T380" s="1"/>
      <c r="U380" s="1"/>
      <c r="V380" s="1"/>
      <c r="W380" s="1"/>
      <c r="X380" s="1"/>
      <c r="Y380" s="1"/>
      <c r="Z380" s="1"/>
      <c r="AA380" s="18"/>
      <c r="AB380" s="18"/>
      <c r="AC380" s="18"/>
      <c r="AD380" s="18"/>
      <c r="AE380" s="18"/>
      <c r="AF380" s="18"/>
      <c r="AG380" s="18"/>
      <c r="AH380" s="18"/>
      <c r="AI380" s="18"/>
      <c r="AJ380" s="18"/>
    </row>
    <row r="381" spans="1:36" ht="49" customHeight="1" x14ac:dyDescent="0.15">
      <c r="A381" s="1"/>
      <c r="B381" s="1"/>
      <c r="C381" s="1"/>
      <c r="D381" s="1"/>
      <c r="E381" s="1"/>
      <c r="F381" s="7"/>
      <c r="G381" s="15"/>
      <c r="H381" s="16"/>
      <c r="I381" s="7"/>
      <c r="J381" s="7"/>
      <c r="K381" s="17"/>
      <c r="L381" s="17"/>
      <c r="M381" s="17"/>
      <c r="N381" s="17"/>
      <c r="O381" s="17"/>
      <c r="P381" s="18"/>
      <c r="Q381" s="18"/>
      <c r="R381" s="18"/>
      <c r="S381" s="18"/>
      <c r="T381" s="1"/>
      <c r="U381" s="1"/>
      <c r="V381" s="1"/>
      <c r="W381" s="1"/>
      <c r="X381" s="1"/>
      <c r="Y381" s="1"/>
      <c r="Z381" s="1"/>
      <c r="AA381" s="18"/>
      <c r="AB381" s="18"/>
      <c r="AC381" s="18"/>
      <c r="AD381" s="18"/>
      <c r="AE381" s="18"/>
      <c r="AF381" s="18"/>
      <c r="AG381" s="18"/>
      <c r="AH381" s="18"/>
      <c r="AI381" s="18"/>
      <c r="AJ381" s="18"/>
    </row>
    <row r="382" spans="1:36" ht="49" customHeight="1" x14ac:dyDescent="0.15">
      <c r="A382" s="1"/>
      <c r="B382" s="1"/>
      <c r="C382" s="1"/>
      <c r="D382" s="1"/>
      <c r="E382" s="1"/>
      <c r="F382" s="7"/>
      <c r="G382" s="15"/>
      <c r="H382" s="16"/>
      <c r="I382" s="7"/>
      <c r="J382" s="7"/>
      <c r="K382" s="17"/>
      <c r="L382" s="17"/>
      <c r="M382" s="17"/>
      <c r="N382" s="17"/>
      <c r="O382" s="17"/>
      <c r="P382" s="18"/>
      <c r="Q382" s="18"/>
      <c r="R382" s="18"/>
      <c r="S382" s="18"/>
      <c r="T382" s="1"/>
      <c r="U382" s="1"/>
      <c r="V382" s="1"/>
      <c r="W382" s="1"/>
      <c r="X382" s="1"/>
      <c r="Y382" s="1"/>
      <c r="Z382" s="1"/>
      <c r="AA382" s="18"/>
      <c r="AB382" s="18"/>
      <c r="AC382" s="18"/>
      <c r="AD382" s="18"/>
      <c r="AE382" s="18"/>
      <c r="AF382" s="18"/>
      <c r="AG382" s="18"/>
      <c r="AH382" s="18"/>
      <c r="AI382" s="18"/>
      <c r="AJ382" s="18"/>
    </row>
    <row r="383" spans="1:36" ht="49" customHeight="1" x14ac:dyDescent="0.15">
      <c r="A383" s="1"/>
      <c r="B383" s="1"/>
      <c r="C383" s="1"/>
      <c r="D383" s="1"/>
      <c r="E383" s="1"/>
      <c r="F383" s="7"/>
      <c r="G383" s="15"/>
      <c r="H383" s="16"/>
      <c r="I383" s="7"/>
      <c r="J383" s="7"/>
      <c r="K383" s="17"/>
      <c r="L383" s="17"/>
      <c r="M383" s="17"/>
      <c r="N383" s="17"/>
      <c r="O383" s="17"/>
      <c r="P383" s="18"/>
      <c r="Q383" s="18"/>
      <c r="R383" s="18"/>
      <c r="S383" s="18"/>
      <c r="T383" s="1"/>
      <c r="U383" s="1"/>
      <c r="V383" s="1"/>
      <c r="W383" s="1"/>
      <c r="X383" s="1"/>
      <c r="Y383" s="1"/>
      <c r="Z383" s="1"/>
      <c r="AA383" s="18"/>
      <c r="AB383" s="18"/>
      <c r="AC383" s="18"/>
      <c r="AD383" s="18"/>
      <c r="AE383" s="18"/>
      <c r="AF383" s="18"/>
      <c r="AG383" s="18"/>
      <c r="AH383" s="18"/>
      <c r="AI383" s="18"/>
      <c r="AJ383" s="18"/>
    </row>
    <row r="384" spans="1:36" ht="49" customHeight="1" x14ac:dyDescent="0.15">
      <c r="A384" s="1"/>
      <c r="B384" s="1"/>
      <c r="C384" s="1"/>
      <c r="D384" s="1"/>
      <c r="E384" s="1"/>
      <c r="F384" s="7"/>
      <c r="G384" s="15"/>
      <c r="H384" s="16"/>
      <c r="I384" s="7"/>
      <c r="J384" s="7"/>
      <c r="K384" s="17"/>
      <c r="L384" s="17"/>
      <c r="M384" s="17"/>
      <c r="N384" s="17"/>
      <c r="O384" s="17"/>
      <c r="P384" s="18"/>
      <c r="Q384" s="18"/>
      <c r="R384" s="18"/>
      <c r="S384" s="18"/>
      <c r="T384" s="1"/>
      <c r="U384" s="1"/>
      <c r="V384" s="1"/>
      <c r="W384" s="1"/>
      <c r="X384" s="1"/>
      <c r="Y384" s="1"/>
      <c r="Z384" s="1"/>
      <c r="AA384" s="18"/>
      <c r="AB384" s="18"/>
      <c r="AC384" s="18"/>
      <c r="AD384" s="18"/>
      <c r="AE384" s="18"/>
      <c r="AF384" s="18"/>
      <c r="AG384" s="18"/>
      <c r="AH384" s="18"/>
      <c r="AI384" s="18"/>
      <c r="AJ384" s="18"/>
    </row>
    <row r="385" spans="1:36" ht="49" customHeight="1" x14ac:dyDescent="0.15">
      <c r="A385" s="1"/>
      <c r="B385" s="1"/>
      <c r="C385" s="1"/>
      <c r="D385" s="1"/>
      <c r="E385" s="1"/>
      <c r="F385" s="7"/>
      <c r="G385" s="15"/>
      <c r="H385" s="16"/>
      <c r="I385" s="7"/>
      <c r="J385" s="7"/>
      <c r="K385" s="17"/>
      <c r="L385" s="17"/>
      <c r="M385" s="17"/>
      <c r="N385" s="17"/>
      <c r="O385" s="17"/>
      <c r="P385" s="18"/>
      <c r="Q385" s="18"/>
      <c r="R385" s="18"/>
      <c r="S385" s="18"/>
      <c r="T385" s="1"/>
      <c r="U385" s="1"/>
      <c r="V385" s="1"/>
      <c r="W385" s="1"/>
      <c r="X385" s="1"/>
      <c r="Y385" s="1"/>
      <c r="Z385" s="1"/>
      <c r="AA385" s="18"/>
      <c r="AB385" s="18"/>
      <c r="AC385" s="18"/>
      <c r="AD385" s="18"/>
      <c r="AE385" s="18"/>
      <c r="AF385" s="18"/>
      <c r="AG385" s="18"/>
      <c r="AH385" s="18"/>
      <c r="AI385" s="18"/>
      <c r="AJ385" s="18"/>
    </row>
    <row r="386" spans="1:36" ht="49" customHeight="1" x14ac:dyDescent="0.15">
      <c r="A386" s="1"/>
      <c r="B386" s="1"/>
      <c r="C386" s="1"/>
      <c r="D386" s="1"/>
      <c r="E386" s="1"/>
      <c r="F386" s="7"/>
      <c r="G386" s="15"/>
      <c r="H386" s="16"/>
      <c r="I386" s="7"/>
      <c r="J386" s="7"/>
      <c r="K386" s="17"/>
      <c r="L386" s="17"/>
      <c r="M386" s="17"/>
      <c r="N386" s="17"/>
      <c r="O386" s="17"/>
      <c r="P386" s="18"/>
      <c r="Q386" s="18"/>
      <c r="R386" s="18"/>
      <c r="S386" s="18"/>
      <c r="T386" s="1"/>
      <c r="U386" s="1"/>
      <c r="V386" s="1"/>
      <c r="W386" s="1"/>
      <c r="X386" s="1"/>
      <c r="Y386" s="1"/>
      <c r="Z386" s="1"/>
      <c r="AA386" s="18"/>
      <c r="AB386" s="18"/>
      <c r="AC386" s="18"/>
      <c r="AD386" s="18"/>
      <c r="AE386" s="18"/>
      <c r="AF386" s="18"/>
      <c r="AG386" s="18"/>
      <c r="AH386" s="18"/>
      <c r="AI386" s="18"/>
      <c r="AJ386" s="18"/>
    </row>
    <row r="387" spans="1:36" ht="49" customHeight="1" x14ac:dyDescent="0.15">
      <c r="A387" s="1"/>
      <c r="B387" s="1"/>
      <c r="C387" s="1"/>
      <c r="D387" s="1"/>
      <c r="E387" s="1"/>
      <c r="F387" s="7"/>
      <c r="G387" s="15"/>
      <c r="H387" s="16"/>
      <c r="I387" s="7"/>
      <c r="J387" s="7"/>
      <c r="K387" s="17"/>
      <c r="L387" s="17"/>
      <c r="M387" s="17"/>
      <c r="N387" s="17"/>
      <c r="O387" s="17"/>
      <c r="P387" s="18"/>
      <c r="Q387" s="18"/>
      <c r="R387" s="18"/>
      <c r="S387" s="18"/>
      <c r="T387" s="1"/>
      <c r="U387" s="1"/>
      <c r="V387" s="1"/>
      <c r="W387" s="1"/>
      <c r="X387" s="1"/>
      <c r="Y387" s="1"/>
      <c r="Z387" s="1"/>
      <c r="AA387" s="18"/>
      <c r="AB387" s="18"/>
      <c r="AC387" s="18"/>
      <c r="AD387" s="18"/>
      <c r="AE387" s="18"/>
      <c r="AF387" s="18"/>
      <c r="AG387" s="18"/>
      <c r="AH387" s="18"/>
      <c r="AI387" s="18"/>
      <c r="AJ387" s="18"/>
    </row>
    <row r="388" spans="1:36" ht="49" customHeight="1" x14ac:dyDescent="0.15">
      <c r="A388" s="1"/>
      <c r="B388" s="1"/>
      <c r="C388" s="1"/>
      <c r="D388" s="1"/>
      <c r="E388" s="1"/>
      <c r="F388" s="7"/>
      <c r="G388" s="15"/>
      <c r="H388" s="16"/>
      <c r="I388" s="7"/>
      <c r="J388" s="7"/>
      <c r="K388" s="17"/>
      <c r="L388" s="17"/>
      <c r="M388" s="17"/>
      <c r="N388" s="17"/>
      <c r="O388" s="17"/>
      <c r="P388" s="18"/>
      <c r="Q388" s="18"/>
      <c r="R388" s="18"/>
      <c r="S388" s="18"/>
      <c r="T388" s="1"/>
      <c r="U388" s="1"/>
      <c r="V388" s="1"/>
      <c r="W388" s="1"/>
      <c r="X388" s="1"/>
      <c r="Y388" s="1"/>
      <c r="Z388" s="1"/>
      <c r="AA388" s="18"/>
      <c r="AB388" s="18"/>
      <c r="AC388" s="18"/>
      <c r="AD388" s="18"/>
      <c r="AE388" s="18"/>
      <c r="AF388" s="18"/>
      <c r="AG388" s="18"/>
      <c r="AH388" s="18"/>
      <c r="AI388" s="18"/>
      <c r="AJ388" s="18"/>
    </row>
    <row r="389" spans="1:36" ht="49" customHeight="1" x14ac:dyDescent="0.15">
      <c r="A389" s="1"/>
      <c r="B389" s="1"/>
      <c r="C389" s="1"/>
      <c r="D389" s="1"/>
      <c r="E389" s="1"/>
      <c r="F389" s="7"/>
      <c r="G389" s="15"/>
      <c r="H389" s="16"/>
      <c r="I389" s="7"/>
      <c r="J389" s="7"/>
      <c r="K389" s="17"/>
      <c r="L389" s="17"/>
      <c r="M389" s="17"/>
      <c r="N389" s="17"/>
      <c r="O389" s="17"/>
      <c r="P389" s="18"/>
      <c r="Q389" s="18"/>
      <c r="R389" s="18"/>
      <c r="S389" s="18"/>
      <c r="T389" s="1"/>
      <c r="U389" s="1"/>
      <c r="V389" s="1"/>
      <c r="W389" s="1"/>
      <c r="X389" s="1"/>
      <c r="Y389" s="1"/>
      <c r="Z389" s="1"/>
      <c r="AA389" s="18"/>
      <c r="AB389" s="18"/>
      <c r="AC389" s="18"/>
      <c r="AD389" s="18"/>
      <c r="AE389" s="18"/>
      <c r="AF389" s="18"/>
      <c r="AG389" s="18"/>
      <c r="AH389" s="18"/>
      <c r="AI389" s="18"/>
      <c r="AJ389" s="18"/>
    </row>
    <row r="390" spans="1:36" ht="49" customHeight="1" x14ac:dyDescent="0.15">
      <c r="A390" s="1"/>
      <c r="B390" s="1"/>
      <c r="C390" s="1"/>
      <c r="D390" s="1"/>
      <c r="E390" s="1"/>
      <c r="F390" s="7"/>
      <c r="G390" s="15"/>
      <c r="H390" s="16"/>
      <c r="I390" s="7"/>
      <c r="J390" s="7"/>
      <c r="K390" s="17"/>
      <c r="L390" s="17"/>
      <c r="M390" s="17"/>
      <c r="N390" s="17"/>
      <c r="O390" s="17"/>
      <c r="P390" s="18"/>
      <c r="Q390" s="18"/>
      <c r="R390" s="18"/>
      <c r="S390" s="18"/>
      <c r="T390" s="1"/>
      <c r="U390" s="1"/>
      <c r="V390" s="1"/>
      <c r="W390" s="1"/>
      <c r="X390" s="1"/>
      <c r="Y390" s="1"/>
      <c r="Z390" s="1"/>
      <c r="AA390" s="18"/>
      <c r="AB390" s="18"/>
      <c r="AC390" s="18"/>
      <c r="AD390" s="18"/>
      <c r="AE390" s="18"/>
      <c r="AF390" s="18"/>
      <c r="AG390" s="18"/>
      <c r="AH390" s="18"/>
      <c r="AI390" s="18"/>
      <c r="AJ390" s="18"/>
    </row>
    <row r="391" spans="1:36" ht="49" customHeight="1" x14ac:dyDescent="0.15">
      <c r="A391" s="1"/>
      <c r="B391" s="1"/>
      <c r="C391" s="1"/>
      <c r="D391" s="1"/>
      <c r="E391" s="1"/>
      <c r="F391" s="7"/>
      <c r="G391" s="15"/>
      <c r="H391" s="16"/>
      <c r="I391" s="7"/>
      <c r="J391" s="7"/>
      <c r="K391" s="17"/>
      <c r="L391" s="17"/>
      <c r="M391" s="17"/>
      <c r="N391" s="17"/>
      <c r="O391" s="17"/>
      <c r="P391" s="18"/>
      <c r="Q391" s="18"/>
      <c r="R391" s="18"/>
      <c r="S391" s="18"/>
      <c r="T391" s="1"/>
      <c r="U391" s="1"/>
      <c r="V391" s="1"/>
      <c r="W391" s="1"/>
      <c r="X391" s="1"/>
      <c r="Y391" s="1"/>
      <c r="Z391" s="1"/>
      <c r="AA391" s="18"/>
      <c r="AB391" s="18"/>
      <c r="AC391" s="18"/>
      <c r="AD391" s="18"/>
      <c r="AE391" s="18"/>
      <c r="AF391" s="18"/>
      <c r="AG391" s="18"/>
      <c r="AH391" s="18"/>
      <c r="AI391" s="18"/>
      <c r="AJ391" s="18"/>
    </row>
    <row r="392" spans="1:36" ht="49" customHeight="1" x14ac:dyDescent="0.15">
      <c r="A392" s="1"/>
      <c r="B392" s="1"/>
      <c r="C392" s="1"/>
      <c r="D392" s="1"/>
      <c r="E392" s="1"/>
      <c r="F392" s="7"/>
      <c r="G392" s="15"/>
      <c r="H392" s="16"/>
      <c r="I392" s="7"/>
      <c r="J392" s="7"/>
      <c r="K392" s="17"/>
      <c r="L392" s="17"/>
      <c r="M392" s="17"/>
      <c r="N392" s="17"/>
      <c r="O392" s="17"/>
      <c r="P392" s="18"/>
      <c r="Q392" s="18"/>
      <c r="R392" s="18"/>
      <c r="S392" s="18"/>
      <c r="T392" s="1"/>
      <c r="U392" s="1"/>
      <c r="V392" s="1"/>
      <c r="W392" s="1"/>
      <c r="X392" s="1"/>
      <c r="Y392" s="1"/>
      <c r="Z392" s="1"/>
      <c r="AA392" s="18"/>
      <c r="AB392" s="18"/>
      <c r="AC392" s="18"/>
      <c r="AD392" s="18"/>
      <c r="AE392" s="18"/>
      <c r="AF392" s="18"/>
      <c r="AG392" s="18"/>
      <c r="AH392" s="18"/>
      <c r="AI392" s="18"/>
      <c r="AJ392" s="18"/>
    </row>
    <row r="393" spans="1:36" ht="49" customHeight="1" x14ac:dyDescent="0.15">
      <c r="A393" s="1"/>
      <c r="B393" s="1"/>
      <c r="C393" s="1"/>
      <c r="D393" s="1"/>
      <c r="E393" s="1"/>
      <c r="F393" s="7"/>
      <c r="G393" s="15"/>
      <c r="H393" s="16"/>
      <c r="I393" s="7"/>
      <c r="J393" s="7"/>
      <c r="K393" s="17"/>
      <c r="L393" s="17"/>
      <c r="M393" s="17"/>
      <c r="N393" s="17"/>
      <c r="O393" s="17"/>
      <c r="P393" s="18"/>
      <c r="Q393" s="18"/>
      <c r="R393" s="18"/>
      <c r="S393" s="18"/>
      <c r="T393" s="1"/>
      <c r="U393" s="1"/>
      <c r="V393" s="1"/>
      <c r="W393" s="1"/>
      <c r="X393" s="1"/>
      <c r="Y393" s="1"/>
      <c r="Z393" s="1"/>
      <c r="AA393" s="18"/>
      <c r="AB393" s="18"/>
      <c r="AC393" s="18"/>
      <c r="AD393" s="18"/>
      <c r="AE393" s="18"/>
      <c r="AF393" s="18"/>
      <c r="AG393" s="18"/>
      <c r="AH393" s="18"/>
      <c r="AI393" s="18"/>
      <c r="AJ393" s="18"/>
    </row>
    <row r="394" spans="1:36" ht="49" customHeight="1" x14ac:dyDescent="0.15">
      <c r="A394" s="1"/>
      <c r="B394" s="1"/>
      <c r="C394" s="1"/>
      <c r="D394" s="1"/>
      <c r="E394" s="1"/>
      <c r="F394" s="7"/>
      <c r="G394" s="15"/>
      <c r="H394" s="16"/>
      <c r="I394" s="7"/>
      <c r="J394" s="7"/>
      <c r="K394" s="17"/>
      <c r="L394" s="17"/>
      <c r="M394" s="17"/>
      <c r="N394" s="17"/>
      <c r="O394" s="17"/>
      <c r="P394" s="18"/>
      <c r="Q394" s="18"/>
      <c r="R394" s="18"/>
      <c r="S394" s="18"/>
      <c r="T394" s="1"/>
      <c r="U394" s="1"/>
      <c r="V394" s="1"/>
      <c r="W394" s="1"/>
      <c r="X394" s="1"/>
      <c r="Y394" s="1"/>
      <c r="Z394" s="1"/>
      <c r="AA394" s="18"/>
      <c r="AB394" s="18"/>
      <c r="AC394" s="18"/>
      <c r="AD394" s="18"/>
      <c r="AE394" s="18"/>
      <c r="AF394" s="18"/>
      <c r="AG394" s="18"/>
      <c r="AH394" s="18"/>
      <c r="AI394" s="18"/>
      <c r="AJ394" s="18"/>
    </row>
    <row r="395" spans="1:36" ht="49" customHeight="1" x14ac:dyDescent="0.15">
      <c r="A395" s="1"/>
      <c r="B395" s="1"/>
      <c r="C395" s="1"/>
      <c r="D395" s="1"/>
      <c r="E395" s="1"/>
      <c r="F395" s="7"/>
      <c r="G395" s="15"/>
      <c r="H395" s="16"/>
      <c r="I395" s="7"/>
      <c r="J395" s="7"/>
      <c r="K395" s="17"/>
      <c r="L395" s="17"/>
      <c r="M395" s="17"/>
      <c r="N395" s="17"/>
      <c r="O395" s="17"/>
      <c r="P395" s="18"/>
      <c r="Q395" s="18"/>
      <c r="R395" s="18"/>
      <c r="S395" s="18"/>
      <c r="T395" s="1"/>
      <c r="U395" s="1"/>
      <c r="V395" s="1"/>
      <c r="W395" s="1"/>
      <c r="X395" s="1"/>
      <c r="Y395" s="1"/>
      <c r="Z395" s="1"/>
      <c r="AA395" s="18"/>
      <c r="AB395" s="18"/>
      <c r="AC395" s="18"/>
      <c r="AD395" s="18"/>
      <c r="AE395" s="18"/>
      <c r="AF395" s="18"/>
      <c r="AG395" s="18"/>
      <c r="AH395" s="18"/>
      <c r="AI395" s="18"/>
      <c r="AJ395" s="18"/>
    </row>
    <row r="396" spans="1:36" ht="49" customHeight="1" x14ac:dyDescent="0.15">
      <c r="A396" s="1"/>
      <c r="B396" s="1"/>
      <c r="C396" s="1"/>
      <c r="D396" s="1"/>
      <c r="E396" s="1"/>
      <c r="F396" s="7"/>
      <c r="G396" s="15"/>
      <c r="H396" s="16"/>
      <c r="I396" s="7"/>
      <c r="J396" s="7"/>
      <c r="K396" s="17"/>
      <c r="L396" s="17"/>
      <c r="M396" s="17"/>
      <c r="N396" s="17"/>
      <c r="O396" s="17"/>
      <c r="P396" s="18"/>
      <c r="Q396" s="18"/>
      <c r="R396" s="18"/>
      <c r="S396" s="18"/>
      <c r="T396" s="1"/>
      <c r="U396" s="1"/>
      <c r="V396" s="1"/>
      <c r="W396" s="1"/>
      <c r="X396" s="1"/>
      <c r="Y396" s="1"/>
      <c r="Z396" s="1"/>
      <c r="AA396" s="18"/>
      <c r="AB396" s="18"/>
      <c r="AC396" s="18"/>
      <c r="AD396" s="18"/>
      <c r="AE396" s="18"/>
      <c r="AF396" s="18"/>
      <c r="AG396" s="18"/>
      <c r="AH396" s="18"/>
      <c r="AI396" s="18"/>
      <c r="AJ396" s="18"/>
    </row>
    <row r="397" spans="1:36" ht="49" customHeight="1" x14ac:dyDescent="0.15">
      <c r="A397" s="1"/>
      <c r="B397" s="1"/>
      <c r="C397" s="1"/>
      <c r="D397" s="1"/>
      <c r="E397" s="1"/>
      <c r="F397" s="7"/>
      <c r="G397" s="15"/>
      <c r="H397" s="16"/>
      <c r="I397" s="7"/>
      <c r="J397" s="7"/>
      <c r="K397" s="17"/>
      <c r="L397" s="17"/>
      <c r="M397" s="17"/>
      <c r="N397" s="17"/>
      <c r="O397" s="17"/>
      <c r="P397" s="18"/>
      <c r="Q397" s="18"/>
      <c r="R397" s="18"/>
      <c r="S397" s="18"/>
      <c r="T397" s="1"/>
      <c r="U397" s="1"/>
      <c r="V397" s="1"/>
      <c r="W397" s="1"/>
      <c r="X397" s="1"/>
      <c r="Y397" s="1"/>
      <c r="Z397" s="1"/>
      <c r="AA397" s="18"/>
      <c r="AB397" s="18"/>
      <c r="AC397" s="18"/>
      <c r="AD397" s="18"/>
      <c r="AE397" s="18"/>
      <c r="AF397" s="18"/>
      <c r="AG397" s="18"/>
      <c r="AH397" s="18"/>
      <c r="AI397" s="18"/>
      <c r="AJ397" s="18"/>
    </row>
    <row r="398" spans="1:36" ht="49" customHeight="1" x14ac:dyDescent="0.15">
      <c r="A398" s="1"/>
      <c r="B398" s="1"/>
      <c r="C398" s="1"/>
      <c r="D398" s="1"/>
      <c r="E398" s="1"/>
      <c r="F398" s="7"/>
      <c r="G398" s="15"/>
      <c r="H398" s="16"/>
      <c r="I398" s="7"/>
      <c r="J398" s="7"/>
      <c r="K398" s="17"/>
      <c r="L398" s="17"/>
      <c r="M398" s="17"/>
      <c r="N398" s="17"/>
      <c r="O398" s="17"/>
      <c r="P398" s="18"/>
      <c r="Q398" s="18"/>
      <c r="R398" s="18"/>
      <c r="S398" s="18"/>
      <c r="T398" s="1"/>
      <c r="U398" s="1"/>
      <c r="V398" s="1"/>
      <c r="W398" s="1"/>
      <c r="X398" s="1"/>
      <c r="Y398" s="1"/>
      <c r="Z398" s="1"/>
      <c r="AA398" s="18"/>
      <c r="AB398" s="18"/>
      <c r="AC398" s="18"/>
      <c r="AD398" s="18"/>
      <c r="AE398" s="18"/>
      <c r="AF398" s="18"/>
      <c r="AG398" s="18"/>
      <c r="AH398" s="18"/>
      <c r="AI398" s="18"/>
      <c r="AJ398" s="18"/>
    </row>
    <row r="399" spans="1:36" ht="49" customHeight="1" x14ac:dyDescent="0.15">
      <c r="A399" s="1"/>
      <c r="B399" s="1"/>
      <c r="C399" s="1"/>
      <c r="D399" s="1"/>
      <c r="E399" s="1"/>
      <c r="F399" s="7"/>
      <c r="G399" s="15"/>
      <c r="H399" s="16"/>
      <c r="I399" s="7"/>
      <c r="J399" s="7"/>
      <c r="K399" s="17"/>
      <c r="L399" s="17"/>
      <c r="M399" s="17"/>
      <c r="N399" s="17"/>
      <c r="O399" s="17"/>
      <c r="P399" s="18"/>
      <c r="Q399" s="18"/>
      <c r="R399" s="18"/>
      <c r="S399" s="18"/>
      <c r="T399" s="1"/>
      <c r="U399" s="1"/>
      <c r="V399" s="1"/>
      <c r="W399" s="1"/>
      <c r="X399" s="1"/>
      <c r="Y399" s="1"/>
      <c r="Z399" s="1"/>
      <c r="AA399" s="18"/>
      <c r="AB399" s="18"/>
      <c r="AC399" s="18"/>
      <c r="AD399" s="18"/>
      <c r="AE399" s="18"/>
      <c r="AF399" s="18"/>
      <c r="AG399" s="18"/>
      <c r="AH399" s="18"/>
      <c r="AI399" s="18"/>
      <c r="AJ399" s="18"/>
    </row>
    <row r="400" spans="1:36" ht="49" customHeight="1" x14ac:dyDescent="0.15">
      <c r="A400" s="1"/>
      <c r="B400" s="1"/>
      <c r="C400" s="1"/>
      <c r="D400" s="1"/>
      <c r="E400" s="1"/>
      <c r="F400" s="7"/>
      <c r="G400" s="15"/>
      <c r="H400" s="16"/>
      <c r="I400" s="7"/>
      <c r="J400" s="7"/>
      <c r="K400" s="17"/>
      <c r="L400" s="17"/>
      <c r="M400" s="17"/>
      <c r="N400" s="17"/>
      <c r="O400" s="17"/>
      <c r="P400" s="18"/>
      <c r="Q400" s="18"/>
      <c r="R400" s="18"/>
      <c r="S400" s="18"/>
      <c r="T400" s="1"/>
      <c r="U400" s="1"/>
      <c r="V400" s="1"/>
      <c r="W400" s="1"/>
      <c r="X400" s="1"/>
      <c r="Y400" s="1"/>
      <c r="Z400" s="1"/>
      <c r="AA400" s="18"/>
      <c r="AB400" s="18"/>
      <c r="AC400" s="18"/>
      <c r="AD400" s="18"/>
      <c r="AE400" s="18"/>
      <c r="AF400" s="18"/>
      <c r="AG400" s="18"/>
      <c r="AH400" s="18"/>
      <c r="AI400" s="18"/>
      <c r="AJ400" s="18"/>
    </row>
    <row r="401" spans="1:36" ht="49" customHeight="1" x14ac:dyDescent="0.15">
      <c r="A401" s="1"/>
      <c r="B401" s="1"/>
      <c r="C401" s="1"/>
      <c r="D401" s="1"/>
      <c r="E401" s="1"/>
      <c r="F401" s="7"/>
      <c r="G401" s="15"/>
      <c r="H401" s="16"/>
      <c r="I401" s="7"/>
      <c r="J401" s="7"/>
      <c r="K401" s="17"/>
      <c r="L401" s="17"/>
      <c r="M401" s="17"/>
      <c r="N401" s="17"/>
      <c r="O401" s="17"/>
      <c r="P401" s="18"/>
      <c r="Q401" s="18"/>
      <c r="R401" s="18"/>
      <c r="S401" s="18"/>
      <c r="T401" s="1"/>
      <c r="U401" s="1"/>
      <c r="V401" s="1"/>
      <c r="W401" s="1"/>
      <c r="X401" s="1"/>
      <c r="Y401" s="1"/>
      <c r="Z401" s="1"/>
      <c r="AA401" s="18"/>
      <c r="AB401" s="18"/>
      <c r="AC401" s="18"/>
      <c r="AD401" s="18"/>
      <c r="AE401" s="18"/>
      <c r="AF401" s="18"/>
      <c r="AG401" s="18"/>
      <c r="AH401" s="18"/>
      <c r="AI401" s="18"/>
      <c r="AJ401" s="18"/>
    </row>
    <row r="402" spans="1:36" ht="49" customHeight="1" x14ac:dyDescent="0.15">
      <c r="A402" s="1"/>
      <c r="B402" s="1"/>
      <c r="C402" s="1"/>
      <c r="D402" s="1"/>
      <c r="E402" s="1"/>
      <c r="F402" s="7"/>
      <c r="G402" s="15"/>
      <c r="H402" s="16"/>
      <c r="I402" s="7"/>
      <c r="J402" s="7"/>
      <c r="K402" s="17"/>
      <c r="L402" s="17"/>
      <c r="M402" s="17"/>
      <c r="N402" s="17"/>
      <c r="O402" s="17"/>
      <c r="P402" s="18"/>
      <c r="Q402" s="18"/>
      <c r="R402" s="18"/>
      <c r="S402" s="18"/>
      <c r="T402" s="1"/>
      <c r="U402" s="1"/>
      <c r="V402" s="1"/>
      <c r="W402" s="1"/>
      <c r="X402" s="1"/>
      <c r="Y402" s="1"/>
      <c r="Z402" s="1"/>
      <c r="AA402" s="18"/>
      <c r="AB402" s="18"/>
      <c r="AC402" s="18"/>
      <c r="AD402" s="18"/>
      <c r="AE402" s="18"/>
      <c r="AF402" s="18"/>
      <c r="AG402" s="18"/>
      <c r="AH402" s="18"/>
      <c r="AI402" s="18"/>
      <c r="AJ402" s="18"/>
    </row>
    <row r="403" spans="1:36" ht="49" customHeight="1" x14ac:dyDescent="0.15">
      <c r="A403" s="1"/>
      <c r="B403" s="1"/>
      <c r="C403" s="1"/>
      <c r="D403" s="1"/>
      <c r="E403" s="1"/>
      <c r="F403" s="7"/>
      <c r="G403" s="15"/>
      <c r="H403" s="16"/>
      <c r="I403" s="7"/>
      <c r="J403" s="7"/>
      <c r="K403" s="17"/>
      <c r="L403" s="17"/>
      <c r="M403" s="17"/>
      <c r="N403" s="17"/>
      <c r="O403" s="17"/>
      <c r="P403" s="18"/>
      <c r="Q403" s="18"/>
      <c r="R403" s="18"/>
      <c r="S403" s="18"/>
      <c r="T403" s="1"/>
      <c r="U403" s="1"/>
      <c r="V403" s="1"/>
      <c r="W403" s="1"/>
      <c r="X403" s="1"/>
      <c r="Y403" s="1"/>
      <c r="Z403" s="1"/>
      <c r="AA403" s="18"/>
      <c r="AB403" s="18"/>
      <c r="AC403" s="18"/>
      <c r="AD403" s="18"/>
      <c r="AE403" s="18"/>
      <c r="AF403" s="18"/>
      <c r="AG403" s="18"/>
      <c r="AH403" s="18"/>
      <c r="AI403" s="18"/>
      <c r="AJ403" s="18"/>
    </row>
    <row r="404" spans="1:36" ht="49" customHeight="1" x14ac:dyDescent="0.15">
      <c r="A404" s="1"/>
      <c r="B404" s="1"/>
      <c r="C404" s="1"/>
      <c r="D404" s="1"/>
      <c r="E404" s="1"/>
      <c r="F404" s="7"/>
      <c r="G404" s="15"/>
      <c r="H404" s="16"/>
      <c r="I404" s="7"/>
      <c r="J404" s="7"/>
      <c r="K404" s="17"/>
      <c r="L404" s="17"/>
      <c r="M404" s="17"/>
      <c r="N404" s="17"/>
      <c r="O404" s="17"/>
      <c r="P404" s="18"/>
      <c r="Q404" s="18"/>
      <c r="R404" s="18"/>
      <c r="S404" s="18"/>
      <c r="T404" s="1"/>
      <c r="U404" s="1"/>
      <c r="V404" s="1"/>
      <c r="W404" s="1"/>
      <c r="X404" s="1"/>
      <c r="Y404" s="1"/>
      <c r="Z404" s="1"/>
      <c r="AA404" s="18"/>
      <c r="AB404" s="18"/>
      <c r="AC404" s="18"/>
      <c r="AD404" s="18"/>
      <c r="AE404" s="18"/>
      <c r="AF404" s="18"/>
      <c r="AG404" s="18"/>
      <c r="AH404" s="18"/>
      <c r="AI404" s="18"/>
      <c r="AJ404" s="18"/>
    </row>
    <row r="405" spans="1:36" ht="49" customHeight="1" x14ac:dyDescent="0.15">
      <c r="A405" s="1"/>
      <c r="B405" s="1"/>
      <c r="C405" s="1"/>
      <c r="D405" s="1"/>
      <c r="E405" s="1"/>
      <c r="F405" s="7"/>
      <c r="G405" s="15"/>
      <c r="H405" s="16"/>
      <c r="I405" s="7"/>
      <c r="J405" s="7"/>
      <c r="K405" s="17"/>
      <c r="L405" s="17"/>
      <c r="M405" s="17"/>
      <c r="N405" s="17"/>
      <c r="O405" s="17"/>
      <c r="P405" s="18"/>
      <c r="Q405" s="18"/>
      <c r="R405" s="18"/>
      <c r="S405" s="18"/>
      <c r="T405" s="1"/>
      <c r="U405" s="1"/>
      <c r="V405" s="1"/>
      <c r="W405" s="1"/>
      <c r="X405" s="1"/>
      <c r="Y405" s="1"/>
      <c r="Z405" s="1"/>
      <c r="AA405" s="18"/>
      <c r="AB405" s="18"/>
      <c r="AC405" s="18"/>
      <c r="AD405" s="18"/>
      <c r="AE405" s="18"/>
      <c r="AF405" s="18"/>
      <c r="AG405" s="18"/>
      <c r="AH405" s="18"/>
      <c r="AI405" s="18"/>
      <c r="AJ405" s="18"/>
    </row>
    <row r="406" spans="1:36" ht="49" customHeight="1" x14ac:dyDescent="0.15">
      <c r="A406" s="1"/>
      <c r="B406" s="1"/>
      <c r="C406" s="1"/>
      <c r="D406" s="1"/>
      <c r="E406" s="1"/>
      <c r="F406" s="7"/>
      <c r="G406" s="15"/>
      <c r="H406" s="16"/>
      <c r="I406" s="7"/>
      <c r="J406" s="7"/>
      <c r="K406" s="17"/>
      <c r="L406" s="17"/>
      <c r="M406" s="17"/>
      <c r="N406" s="17"/>
      <c r="O406" s="17"/>
      <c r="P406" s="18"/>
      <c r="Q406" s="18"/>
      <c r="R406" s="18"/>
      <c r="S406" s="18"/>
      <c r="T406" s="1"/>
      <c r="U406" s="1"/>
      <c r="V406" s="1"/>
      <c r="W406" s="1"/>
      <c r="X406" s="1"/>
      <c r="Y406" s="1"/>
      <c r="Z406" s="1"/>
      <c r="AA406" s="18"/>
      <c r="AB406" s="18"/>
      <c r="AC406" s="18"/>
      <c r="AD406" s="18"/>
      <c r="AE406" s="18"/>
      <c r="AF406" s="18"/>
      <c r="AG406" s="18"/>
      <c r="AH406" s="18"/>
      <c r="AI406" s="18"/>
      <c r="AJ406" s="18"/>
    </row>
    <row r="407" spans="1:36" ht="49" customHeight="1" x14ac:dyDescent="0.15">
      <c r="A407" s="1"/>
      <c r="B407" s="1"/>
      <c r="C407" s="1"/>
      <c r="D407" s="1"/>
      <c r="E407" s="1"/>
      <c r="F407" s="7"/>
      <c r="G407" s="15"/>
      <c r="H407" s="16"/>
      <c r="I407" s="7"/>
      <c r="J407" s="7"/>
      <c r="K407" s="17"/>
      <c r="L407" s="17"/>
      <c r="M407" s="17"/>
      <c r="N407" s="17"/>
      <c r="O407" s="17"/>
      <c r="P407" s="18"/>
      <c r="Q407" s="18"/>
      <c r="R407" s="18"/>
      <c r="S407" s="18"/>
      <c r="T407" s="1"/>
      <c r="U407" s="1"/>
      <c r="V407" s="1"/>
      <c r="W407" s="1"/>
      <c r="X407" s="1"/>
      <c r="Y407" s="1"/>
      <c r="Z407" s="1"/>
      <c r="AA407" s="18"/>
      <c r="AB407" s="18"/>
      <c r="AC407" s="18"/>
      <c r="AD407" s="18"/>
      <c r="AE407" s="18"/>
      <c r="AF407" s="18"/>
      <c r="AG407" s="18"/>
      <c r="AH407" s="18"/>
      <c r="AI407" s="18"/>
      <c r="AJ407" s="18"/>
    </row>
    <row r="408" spans="1:36" ht="49" customHeight="1" x14ac:dyDescent="0.15">
      <c r="A408" s="1"/>
      <c r="B408" s="1"/>
      <c r="C408" s="1"/>
      <c r="D408" s="1"/>
      <c r="E408" s="1"/>
      <c r="F408" s="7"/>
      <c r="G408" s="15"/>
      <c r="H408" s="16"/>
      <c r="I408" s="7"/>
      <c r="J408" s="7"/>
      <c r="K408" s="17"/>
      <c r="L408" s="17"/>
      <c r="M408" s="17"/>
      <c r="N408" s="17"/>
      <c r="O408" s="17"/>
      <c r="P408" s="18"/>
      <c r="Q408" s="18"/>
      <c r="R408" s="18"/>
      <c r="S408" s="18"/>
      <c r="T408" s="1"/>
      <c r="U408" s="1"/>
      <c r="V408" s="1"/>
      <c r="W408" s="1"/>
      <c r="X408" s="1"/>
      <c r="Y408" s="1"/>
      <c r="Z408" s="1"/>
      <c r="AA408" s="18"/>
      <c r="AB408" s="18"/>
      <c r="AC408" s="18"/>
      <c r="AD408" s="18"/>
      <c r="AE408" s="18"/>
      <c r="AF408" s="18"/>
      <c r="AG408" s="18"/>
      <c r="AH408" s="18"/>
      <c r="AI408" s="18"/>
      <c r="AJ408" s="18"/>
    </row>
    <row r="409" spans="1:36" ht="49" customHeight="1" x14ac:dyDescent="0.15">
      <c r="A409" s="1"/>
      <c r="B409" s="1"/>
      <c r="C409" s="1"/>
      <c r="D409" s="1"/>
      <c r="E409" s="1"/>
      <c r="F409" s="7"/>
      <c r="G409" s="15"/>
      <c r="H409" s="16"/>
      <c r="I409" s="7"/>
      <c r="J409" s="7"/>
      <c r="K409" s="17"/>
      <c r="L409" s="17"/>
      <c r="M409" s="17"/>
      <c r="N409" s="17"/>
      <c r="O409" s="17"/>
      <c r="P409" s="18"/>
      <c r="Q409" s="18"/>
      <c r="R409" s="18"/>
      <c r="S409" s="18"/>
      <c r="T409" s="1"/>
      <c r="U409" s="1"/>
      <c r="V409" s="1"/>
      <c r="W409" s="1"/>
      <c r="X409" s="1"/>
      <c r="Y409" s="1"/>
      <c r="Z409" s="1"/>
      <c r="AA409" s="18"/>
      <c r="AB409" s="18"/>
      <c r="AC409" s="18"/>
      <c r="AD409" s="18"/>
      <c r="AE409" s="18"/>
      <c r="AF409" s="18"/>
      <c r="AG409" s="18"/>
      <c r="AH409" s="18"/>
      <c r="AI409" s="18"/>
      <c r="AJ409" s="18"/>
    </row>
    <row r="410" spans="1:36" ht="49" customHeight="1" x14ac:dyDescent="0.15">
      <c r="A410" s="1"/>
      <c r="B410" s="1"/>
      <c r="C410" s="1"/>
      <c r="D410" s="1"/>
      <c r="E410" s="1"/>
      <c r="F410" s="7"/>
      <c r="G410" s="15"/>
      <c r="H410" s="16"/>
      <c r="I410" s="7"/>
      <c r="J410" s="7"/>
      <c r="K410" s="17"/>
      <c r="L410" s="17"/>
      <c r="M410" s="17"/>
      <c r="N410" s="17"/>
      <c r="O410" s="17"/>
      <c r="P410" s="18"/>
      <c r="Q410" s="18"/>
      <c r="R410" s="18"/>
      <c r="S410" s="18"/>
      <c r="T410" s="1"/>
      <c r="U410" s="1"/>
      <c r="V410" s="1"/>
      <c r="W410" s="1"/>
      <c r="X410" s="1"/>
      <c r="Y410" s="1"/>
      <c r="Z410" s="1"/>
      <c r="AA410" s="18"/>
      <c r="AB410" s="18"/>
      <c r="AC410" s="18"/>
      <c r="AD410" s="18"/>
      <c r="AE410" s="18"/>
      <c r="AF410" s="18"/>
      <c r="AG410" s="18"/>
      <c r="AH410" s="18"/>
      <c r="AI410" s="18"/>
      <c r="AJ410" s="18"/>
    </row>
    <row r="411" spans="1:36" ht="49" customHeight="1" x14ac:dyDescent="0.15">
      <c r="A411" s="1"/>
      <c r="B411" s="1"/>
      <c r="C411" s="1"/>
      <c r="D411" s="1"/>
      <c r="E411" s="1"/>
      <c r="F411" s="7"/>
      <c r="G411" s="15"/>
      <c r="H411" s="16"/>
      <c r="I411" s="7"/>
      <c r="J411" s="7"/>
      <c r="K411" s="17"/>
      <c r="L411" s="17"/>
      <c r="M411" s="17"/>
      <c r="N411" s="17"/>
      <c r="O411" s="17"/>
      <c r="P411" s="18"/>
      <c r="Q411" s="18"/>
      <c r="R411" s="18"/>
      <c r="S411" s="18"/>
      <c r="T411" s="1"/>
      <c r="U411" s="1"/>
      <c r="V411" s="1"/>
      <c r="W411" s="1"/>
      <c r="X411" s="1"/>
      <c r="Y411" s="1"/>
      <c r="Z411" s="1"/>
      <c r="AA411" s="18"/>
      <c r="AB411" s="18"/>
      <c r="AC411" s="18"/>
      <c r="AD411" s="18"/>
      <c r="AE411" s="18"/>
      <c r="AF411" s="18"/>
      <c r="AG411" s="18"/>
      <c r="AH411" s="18"/>
      <c r="AI411" s="18"/>
      <c r="AJ411" s="18"/>
    </row>
    <row r="412" spans="1:36" ht="49" customHeight="1" x14ac:dyDescent="0.15">
      <c r="A412" s="1"/>
      <c r="B412" s="1"/>
      <c r="C412" s="1"/>
      <c r="D412" s="1"/>
      <c r="E412" s="1"/>
      <c r="F412" s="7"/>
      <c r="G412" s="15"/>
      <c r="H412" s="16"/>
      <c r="I412" s="7"/>
      <c r="J412" s="7"/>
      <c r="K412" s="17"/>
      <c r="L412" s="17"/>
      <c r="M412" s="17"/>
      <c r="N412" s="17"/>
      <c r="O412" s="17"/>
      <c r="P412" s="18"/>
      <c r="Q412" s="18"/>
      <c r="R412" s="18"/>
      <c r="S412" s="18"/>
      <c r="T412" s="1"/>
      <c r="U412" s="1"/>
      <c r="V412" s="1"/>
      <c r="W412" s="1"/>
      <c r="X412" s="1"/>
      <c r="Y412" s="1"/>
      <c r="Z412" s="1"/>
      <c r="AA412" s="18"/>
      <c r="AB412" s="18"/>
      <c r="AC412" s="18"/>
      <c r="AD412" s="18"/>
      <c r="AE412" s="18"/>
      <c r="AF412" s="18"/>
      <c r="AG412" s="18"/>
      <c r="AH412" s="18"/>
      <c r="AI412" s="18"/>
      <c r="AJ412" s="18"/>
    </row>
    <row r="413" spans="1:36" ht="49" customHeight="1" x14ac:dyDescent="0.15">
      <c r="A413" s="1"/>
      <c r="B413" s="1"/>
      <c r="C413" s="1"/>
      <c r="D413" s="1"/>
      <c r="E413" s="1"/>
      <c r="F413" s="7"/>
      <c r="G413" s="15"/>
      <c r="H413" s="16"/>
      <c r="I413" s="7"/>
      <c r="J413" s="7"/>
      <c r="K413" s="17"/>
      <c r="L413" s="17"/>
      <c r="M413" s="17"/>
      <c r="N413" s="17"/>
      <c r="O413" s="17"/>
      <c r="P413" s="18"/>
      <c r="Q413" s="18"/>
      <c r="R413" s="18"/>
      <c r="S413" s="18"/>
      <c r="T413" s="1"/>
      <c r="U413" s="1"/>
      <c r="V413" s="1"/>
      <c r="W413" s="1"/>
      <c r="X413" s="1"/>
      <c r="Y413" s="1"/>
      <c r="Z413" s="1"/>
      <c r="AA413" s="18"/>
      <c r="AB413" s="18"/>
      <c r="AC413" s="18"/>
      <c r="AD413" s="18"/>
      <c r="AE413" s="18"/>
      <c r="AF413" s="18"/>
      <c r="AG413" s="18"/>
      <c r="AH413" s="18"/>
      <c r="AI413" s="18"/>
      <c r="AJ413" s="18"/>
    </row>
    <row r="414" spans="1:36" ht="49" customHeight="1" x14ac:dyDescent="0.15">
      <c r="A414" s="1"/>
      <c r="B414" s="1"/>
      <c r="C414" s="1"/>
      <c r="D414" s="1"/>
      <c r="E414" s="1"/>
      <c r="F414" s="7"/>
      <c r="G414" s="15"/>
      <c r="H414" s="16"/>
      <c r="I414" s="7"/>
      <c r="J414" s="7"/>
      <c r="K414" s="17"/>
      <c r="L414" s="17"/>
      <c r="M414" s="17"/>
      <c r="N414" s="17"/>
      <c r="O414" s="17"/>
      <c r="P414" s="18"/>
      <c r="Q414" s="18"/>
      <c r="R414" s="18"/>
      <c r="S414" s="18"/>
      <c r="T414" s="1"/>
      <c r="U414" s="1"/>
      <c r="V414" s="1"/>
      <c r="W414" s="1"/>
      <c r="X414" s="1"/>
      <c r="Y414" s="1"/>
      <c r="Z414" s="1"/>
      <c r="AA414" s="18"/>
      <c r="AB414" s="18"/>
      <c r="AC414" s="18"/>
      <c r="AD414" s="18"/>
      <c r="AE414" s="18"/>
      <c r="AF414" s="18"/>
      <c r="AG414" s="18"/>
      <c r="AH414" s="18"/>
      <c r="AI414" s="18"/>
      <c r="AJ414" s="18"/>
    </row>
    <row r="415" spans="1:36" ht="49" customHeight="1" x14ac:dyDescent="0.15">
      <c r="A415" s="1"/>
      <c r="B415" s="1"/>
      <c r="C415" s="1"/>
      <c r="D415" s="1"/>
      <c r="E415" s="1"/>
      <c r="F415" s="7"/>
      <c r="G415" s="15"/>
      <c r="H415" s="16"/>
      <c r="I415" s="7"/>
      <c r="J415" s="7"/>
      <c r="K415" s="17"/>
      <c r="L415" s="17"/>
      <c r="M415" s="17"/>
      <c r="N415" s="17"/>
      <c r="O415" s="17"/>
      <c r="P415" s="18"/>
      <c r="Q415" s="18"/>
      <c r="R415" s="18"/>
      <c r="S415" s="18"/>
      <c r="T415" s="1"/>
      <c r="U415" s="1"/>
      <c r="V415" s="1"/>
      <c r="W415" s="1"/>
      <c r="X415" s="1"/>
      <c r="Y415" s="1"/>
      <c r="Z415" s="1"/>
      <c r="AA415" s="18"/>
      <c r="AB415" s="18"/>
      <c r="AC415" s="18"/>
      <c r="AD415" s="18"/>
      <c r="AE415" s="18"/>
      <c r="AF415" s="18"/>
      <c r="AG415" s="18"/>
      <c r="AH415" s="18"/>
      <c r="AI415" s="18"/>
      <c r="AJ415" s="18"/>
    </row>
    <row r="416" spans="1:36" ht="49" customHeight="1" x14ac:dyDescent="0.15">
      <c r="A416" s="1"/>
      <c r="B416" s="1"/>
      <c r="C416" s="1"/>
      <c r="D416" s="1"/>
      <c r="E416" s="1"/>
      <c r="F416" s="7"/>
      <c r="G416" s="15"/>
      <c r="H416" s="16"/>
      <c r="I416" s="7"/>
      <c r="J416" s="7"/>
      <c r="K416" s="17"/>
      <c r="L416" s="17"/>
      <c r="M416" s="17"/>
      <c r="N416" s="17"/>
      <c r="O416" s="17"/>
      <c r="P416" s="18"/>
      <c r="Q416" s="18"/>
      <c r="R416" s="18"/>
      <c r="S416" s="18"/>
      <c r="T416" s="1"/>
      <c r="U416" s="1"/>
      <c r="V416" s="1"/>
      <c r="W416" s="1"/>
      <c r="X416" s="1"/>
      <c r="Y416" s="1"/>
      <c r="Z416" s="1"/>
      <c r="AA416" s="18"/>
      <c r="AB416" s="18"/>
      <c r="AC416" s="18"/>
      <c r="AD416" s="18"/>
      <c r="AE416" s="18"/>
      <c r="AF416" s="18"/>
      <c r="AG416" s="18"/>
      <c r="AH416" s="18"/>
      <c r="AI416" s="18"/>
      <c r="AJ416" s="18"/>
    </row>
    <row r="417" spans="1:36" ht="49" customHeight="1" x14ac:dyDescent="0.15">
      <c r="A417" s="1"/>
      <c r="B417" s="1"/>
      <c r="C417" s="1"/>
      <c r="D417" s="1"/>
      <c r="E417" s="1"/>
      <c r="F417" s="7"/>
      <c r="G417" s="15"/>
      <c r="H417" s="16"/>
      <c r="I417" s="7"/>
      <c r="J417" s="7"/>
      <c r="K417" s="17"/>
      <c r="L417" s="17"/>
      <c r="M417" s="17"/>
      <c r="N417" s="17"/>
      <c r="O417" s="17"/>
      <c r="P417" s="18"/>
      <c r="Q417" s="18"/>
      <c r="R417" s="18"/>
      <c r="S417" s="18"/>
      <c r="T417" s="1"/>
      <c r="U417" s="1"/>
      <c r="V417" s="1"/>
      <c r="W417" s="1"/>
      <c r="X417" s="1"/>
      <c r="Y417" s="1"/>
      <c r="Z417" s="1"/>
      <c r="AA417" s="18"/>
      <c r="AB417" s="18"/>
      <c r="AC417" s="18"/>
      <c r="AD417" s="18"/>
      <c r="AE417" s="18"/>
      <c r="AF417" s="18"/>
      <c r="AG417" s="18"/>
      <c r="AH417" s="18"/>
      <c r="AI417" s="18"/>
      <c r="AJ417" s="18"/>
    </row>
    <row r="418" spans="1:36" ht="49" customHeight="1" x14ac:dyDescent="0.15">
      <c r="A418" s="1"/>
      <c r="B418" s="1"/>
      <c r="C418" s="1"/>
      <c r="D418" s="1"/>
      <c r="E418" s="1"/>
      <c r="F418" s="7"/>
      <c r="G418" s="15"/>
      <c r="H418" s="16"/>
      <c r="I418" s="7"/>
      <c r="J418" s="7"/>
      <c r="K418" s="17"/>
      <c r="L418" s="17"/>
      <c r="M418" s="17"/>
      <c r="N418" s="17"/>
      <c r="O418" s="17"/>
      <c r="P418" s="18"/>
      <c r="Q418" s="18"/>
      <c r="R418" s="18"/>
      <c r="S418" s="18"/>
      <c r="T418" s="1"/>
      <c r="U418" s="1"/>
      <c r="V418" s="1"/>
      <c r="W418" s="1"/>
      <c r="X418" s="1"/>
      <c r="Y418" s="1"/>
      <c r="Z418" s="1"/>
      <c r="AA418" s="18"/>
      <c r="AB418" s="18"/>
      <c r="AC418" s="18"/>
      <c r="AD418" s="18"/>
      <c r="AE418" s="18"/>
      <c r="AF418" s="18"/>
      <c r="AG418" s="18"/>
      <c r="AH418" s="18"/>
      <c r="AI418" s="18"/>
      <c r="AJ418" s="18"/>
    </row>
    <row r="419" spans="1:36" ht="49" customHeight="1" x14ac:dyDescent="0.15">
      <c r="A419" s="1"/>
      <c r="B419" s="1"/>
      <c r="C419" s="1"/>
      <c r="D419" s="1"/>
      <c r="E419" s="1"/>
      <c r="F419" s="7"/>
      <c r="G419" s="15"/>
      <c r="H419" s="16"/>
      <c r="I419" s="7"/>
      <c r="J419" s="7"/>
      <c r="K419" s="17"/>
      <c r="L419" s="17"/>
      <c r="M419" s="17"/>
      <c r="N419" s="17"/>
      <c r="O419" s="17"/>
      <c r="P419" s="18"/>
      <c r="Q419" s="18"/>
      <c r="R419" s="18"/>
      <c r="S419" s="18"/>
      <c r="T419" s="1"/>
      <c r="U419" s="1"/>
      <c r="V419" s="1"/>
      <c r="W419" s="1"/>
      <c r="X419" s="1"/>
      <c r="Y419" s="1"/>
      <c r="Z419" s="1"/>
      <c r="AA419" s="18"/>
      <c r="AB419" s="18"/>
      <c r="AC419" s="18"/>
      <c r="AD419" s="18"/>
      <c r="AE419" s="18"/>
      <c r="AF419" s="18"/>
      <c r="AG419" s="18"/>
      <c r="AH419" s="18"/>
      <c r="AI419" s="18"/>
      <c r="AJ419" s="18"/>
    </row>
    <row r="420" spans="1:36" ht="49" customHeight="1" x14ac:dyDescent="0.15">
      <c r="A420" s="1"/>
      <c r="B420" s="1"/>
      <c r="C420" s="1"/>
      <c r="D420" s="1"/>
      <c r="E420" s="1"/>
      <c r="F420" s="7"/>
      <c r="G420" s="15"/>
      <c r="H420" s="16"/>
      <c r="I420" s="7"/>
      <c r="J420" s="7"/>
      <c r="K420" s="17"/>
      <c r="L420" s="17"/>
      <c r="M420" s="17"/>
      <c r="N420" s="17"/>
      <c r="O420" s="17"/>
      <c r="P420" s="18"/>
      <c r="Q420" s="18"/>
      <c r="R420" s="18"/>
      <c r="S420" s="18"/>
      <c r="T420" s="1"/>
      <c r="U420" s="1"/>
      <c r="V420" s="1"/>
      <c r="W420" s="1"/>
      <c r="X420" s="1"/>
      <c r="Y420" s="1"/>
      <c r="Z420" s="1"/>
      <c r="AA420" s="18"/>
      <c r="AB420" s="18"/>
      <c r="AC420" s="18"/>
      <c r="AD420" s="18"/>
      <c r="AE420" s="18"/>
      <c r="AF420" s="18"/>
      <c r="AG420" s="18"/>
      <c r="AH420" s="18"/>
      <c r="AI420" s="18"/>
      <c r="AJ420" s="18"/>
    </row>
    <row r="421" spans="1:36" ht="49" customHeight="1" x14ac:dyDescent="0.15">
      <c r="A421" s="1"/>
      <c r="B421" s="1"/>
      <c r="C421" s="1"/>
      <c r="D421" s="1"/>
      <c r="E421" s="1"/>
      <c r="F421" s="7"/>
      <c r="G421" s="15"/>
      <c r="H421" s="16"/>
      <c r="I421" s="7"/>
      <c r="J421" s="7"/>
      <c r="K421" s="17"/>
      <c r="L421" s="17"/>
      <c r="M421" s="17"/>
      <c r="N421" s="17"/>
      <c r="O421" s="17"/>
      <c r="P421" s="18"/>
      <c r="Q421" s="18"/>
      <c r="R421" s="18"/>
      <c r="S421" s="18"/>
      <c r="T421" s="1"/>
      <c r="U421" s="1"/>
      <c r="V421" s="1"/>
      <c r="W421" s="1"/>
      <c r="X421" s="1"/>
      <c r="Y421" s="1"/>
      <c r="Z421" s="1"/>
      <c r="AA421" s="18"/>
      <c r="AB421" s="18"/>
      <c r="AC421" s="18"/>
      <c r="AD421" s="18"/>
      <c r="AE421" s="18"/>
      <c r="AF421" s="18"/>
      <c r="AG421" s="18"/>
      <c r="AH421" s="18"/>
      <c r="AI421" s="18"/>
      <c r="AJ421" s="18"/>
    </row>
    <row r="422" spans="1:36" ht="49" customHeight="1" x14ac:dyDescent="0.15">
      <c r="A422" s="1"/>
      <c r="B422" s="1"/>
      <c r="C422" s="1"/>
      <c r="D422" s="1"/>
      <c r="E422" s="1"/>
      <c r="F422" s="7"/>
      <c r="G422" s="15"/>
      <c r="H422" s="16"/>
      <c r="I422" s="7"/>
      <c r="J422" s="7"/>
      <c r="K422" s="17"/>
      <c r="L422" s="17"/>
      <c r="M422" s="17"/>
      <c r="N422" s="17"/>
      <c r="O422" s="17"/>
      <c r="P422" s="18"/>
      <c r="Q422" s="18"/>
      <c r="R422" s="18"/>
      <c r="S422" s="18"/>
      <c r="T422" s="1"/>
      <c r="U422" s="1"/>
      <c r="V422" s="1"/>
      <c r="W422" s="1"/>
      <c r="X422" s="1"/>
      <c r="Y422" s="1"/>
      <c r="Z422" s="1"/>
      <c r="AA422" s="18"/>
      <c r="AB422" s="18"/>
      <c r="AC422" s="18"/>
      <c r="AD422" s="18"/>
      <c r="AE422" s="18"/>
      <c r="AF422" s="18"/>
      <c r="AG422" s="18"/>
      <c r="AH422" s="18"/>
      <c r="AI422" s="18"/>
      <c r="AJ422" s="18"/>
    </row>
    <row r="423" spans="1:36" ht="49" customHeight="1" x14ac:dyDescent="0.15">
      <c r="A423" s="1"/>
      <c r="B423" s="1"/>
      <c r="C423" s="1"/>
      <c r="D423" s="1"/>
      <c r="E423" s="1"/>
      <c r="F423" s="7"/>
      <c r="G423" s="15"/>
      <c r="H423" s="16"/>
      <c r="I423" s="7"/>
      <c r="J423" s="7"/>
      <c r="K423" s="17"/>
      <c r="L423" s="17"/>
      <c r="M423" s="17"/>
      <c r="N423" s="17"/>
      <c r="O423" s="17"/>
      <c r="P423" s="18"/>
      <c r="Q423" s="18"/>
      <c r="R423" s="18"/>
      <c r="S423" s="18"/>
      <c r="T423" s="1"/>
      <c r="U423" s="1"/>
      <c r="V423" s="1"/>
      <c r="W423" s="1"/>
      <c r="X423" s="1"/>
      <c r="Y423" s="1"/>
      <c r="Z423" s="1"/>
      <c r="AA423" s="18"/>
      <c r="AB423" s="18"/>
      <c r="AC423" s="18"/>
      <c r="AD423" s="18"/>
      <c r="AE423" s="18"/>
      <c r="AF423" s="18"/>
      <c r="AG423" s="18"/>
      <c r="AH423" s="18"/>
      <c r="AI423" s="18"/>
      <c r="AJ423" s="18"/>
    </row>
    <row r="424" spans="1:36" ht="49" customHeight="1" x14ac:dyDescent="0.15">
      <c r="A424" s="1"/>
      <c r="B424" s="1"/>
      <c r="C424" s="1"/>
      <c r="D424" s="1"/>
      <c r="E424" s="1"/>
      <c r="F424" s="7"/>
      <c r="G424" s="15"/>
      <c r="H424" s="16"/>
      <c r="I424" s="7"/>
      <c r="J424" s="7"/>
      <c r="K424" s="17"/>
      <c r="L424" s="17"/>
      <c r="M424" s="17"/>
      <c r="N424" s="17"/>
      <c r="O424" s="17"/>
      <c r="P424" s="18"/>
      <c r="Q424" s="18"/>
      <c r="R424" s="18"/>
      <c r="S424" s="18"/>
      <c r="T424" s="1"/>
      <c r="U424" s="1"/>
      <c r="V424" s="1"/>
      <c r="W424" s="1"/>
      <c r="X424" s="1"/>
      <c r="Y424" s="1"/>
      <c r="Z424" s="1"/>
      <c r="AA424" s="18"/>
      <c r="AB424" s="18"/>
      <c r="AC424" s="18"/>
      <c r="AD424" s="18"/>
      <c r="AE424" s="18"/>
      <c r="AF424" s="18"/>
      <c r="AG424" s="18"/>
      <c r="AH424" s="18"/>
      <c r="AI424" s="18"/>
      <c r="AJ424" s="18"/>
    </row>
    <row r="425" spans="1:36" ht="49" customHeight="1" x14ac:dyDescent="0.15">
      <c r="A425" s="1"/>
      <c r="B425" s="1"/>
      <c r="C425" s="1"/>
      <c r="D425" s="1"/>
      <c r="E425" s="1"/>
      <c r="F425" s="7"/>
      <c r="G425" s="15"/>
      <c r="H425" s="16"/>
      <c r="I425" s="7"/>
      <c r="J425" s="7"/>
      <c r="K425" s="17"/>
      <c r="L425" s="17"/>
      <c r="M425" s="17"/>
      <c r="N425" s="17"/>
      <c r="O425" s="17"/>
      <c r="P425" s="18"/>
      <c r="Q425" s="18"/>
      <c r="R425" s="18"/>
      <c r="S425" s="18"/>
      <c r="T425" s="1"/>
      <c r="U425" s="1"/>
      <c r="V425" s="1"/>
      <c r="W425" s="1"/>
      <c r="X425" s="1"/>
      <c r="Y425" s="1"/>
      <c r="Z425" s="1"/>
      <c r="AA425" s="18"/>
      <c r="AB425" s="18"/>
      <c r="AC425" s="18"/>
      <c r="AD425" s="18"/>
      <c r="AE425" s="18"/>
      <c r="AF425" s="18"/>
      <c r="AG425" s="18"/>
      <c r="AH425" s="18"/>
      <c r="AI425" s="18"/>
      <c r="AJ425" s="18"/>
    </row>
    <row r="426" spans="1:36" ht="49" customHeight="1" x14ac:dyDescent="0.15">
      <c r="A426" s="1"/>
      <c r="B426" s="1"/>
      <c r="C426" s="1"/>
      <c r="D426" s="1"/>
      <c r="E426" s="1"/>
      <c r="F426" s="7"/>
      <c r="G426" s="15"/>
      <c r="H426" s="16"/>
      <c r="I426" s="7"/>
      <c r="J426" s="7"/>
      <c r="K426" s="17"/>
      <c r="L426" s="17"/>
      <c r="M426" s="17"/>
      <c r="N426" s="17"/>
      <c r="O426" s="17"/>
      <c r="P426" s="18"/>
      <c r="Q426" s="18"/>
      <c r="R426" s="18"/>
      <c r="S426" s="18"/>
      <c r="T426" s="1"/>
      <c r="U426" s="1"/>
      <c r="V426" s="1"/>
      <c r="W426" s="1"/>
      <c r="X426" s="1"/>
      <c r="Y426" s="1"/>
      <c r="Z426" s="1"/>
      <c r="AA426" s="18"/>
      <c r="AB426" s="18"/>
      <c r="AC426" s="18"/>
      <c r="AD426" s="18"/>
      <c r="AE426" s="18"/>
      <c r="AF426" s="18"/>
      <c r="AG426" s="18"/>
      <c r="AH426" s="18"/>
      <c r="AI426" s="18"/>
      <c r="AJ426" s="18"/>
    </row>
    <row r="427" spans="1:36" ht="49" customHeight="1" x14ac:dyDescent="0.15">
      <c r="A427" s="1"/>
      <c r="B427" s="1"/>
      <c r="C427" s="1"/>
      <c r="D427" s="1"/>
      <c r="E427" s="1"/>
      <c r="F427" s="7"/>
      <c r="G427" s="15"/>
      <c r="H427" s="16"/>
      <c r="I427" s="7"/>
      <c r="J427" s="7"/>
      <c r="K427" s="17"/>
      <c r="L427" s="17"/>
      <c r="M427" s="17"/>
      <c r="N427" s="17"/>
      <c r="O427" s="17"/>
      <c r="P427" s="18"/>
      <c r="Q427" s="18"/>
      <c r="R427" s="18"/>
      <c r="S427" s="18"/>
      <c r="T427" s="1"/>
      <c r="U427" s="1"/>
      <c r="V427" s="1"/>
      <c r="W427" s="1"/>
      <c r="X427" s="1"/>
      <c r="Y427" s="1"/>
      <c r="Z427" s="1"/>
      <c r="AA427" s="18"/>
      <c r="AB427" s="18"/>
      <c r="AC427" s="18"/>
      <c r="AD427" s="18"/>
      <c r="AE427" s="18"/>
      <c r="AF427" s="18"/>
      <c r="AG427" s="18"/>
      <c r="AH427" s="18"/>
      <c r="AI427" s="18"/>
      <c r="AJ427" s="18"/>
    </row>
    <row r="428" spans="1:36" ht="49" customHeight="1" x14ac:dyDescent="0.15">
      <c r="A428" s="1"/>
      <c r="B428" s="1"/>
      <c r="C428" s="1"/>
      <c r="D428" s="1"/>
      <c r="E428" s="1"/>
      <c r="F428" s="7"/>
      <c r="G428" s="15"/>
      <c r="H428" s="16"/>
      <c r="I428" s="7"/>
      <c r="J428" s="7"/>
      <c r="K428" s="17"/>
      <c r="L428" s="17"/>
      <c r="M428" s="17"/>
      <c r="N428" s="17"/>
      <c r="O428" s="17"/>
      <c r="P428" s="18"/>
      <c r="Q428" s="18"/>
      <c r="R428" s="18"/>
      <c r="S428" s="18"/>
      <c r="T428" s="1"/>
      <c r="U428" s="1"/>
      <c r="V428" s="1"/>
      <c r="W428" s="1"/>
      <c r="X428" s="1"/>
      <c r="Y428" s="1"/>
      <c r="Z428" s="1"/>
      <c r="AA428" s="18"/>
      <c r="AB428" s="18"/>
      <c r="AC428" s="18"/>
      <c r="AD428" s="18"/>
      <c r="AE428" s="18"/>
      <c r="AF428" s="18"/>
      <c r="AG428" s="18"/>
      <c r="AH428" s="18"/>
      <c r="AI428" s="18"/>
      <c r="AJ428" s="18"/>
    </row>
    <row r="429" spans="1:36" ht="49" customHeight="1" x14ac:dyDescent="0.15">
      <c r="A429" s="1"/>
      <c r="B429" s="1"/>
      <c r="C429" s="1"/>
      <c r="D429" s="1"/>
      <c r="E429" s="1"/>
      <c r="F429" s="7"/>
      <c r="G429" s="15"/>
      <c r="H429" s="16"/>
      <c r="I429" s="7"/>
      <c r="J429" s="7"/>
      <c r="K429" s="17"/>
      <c r="L429" s="17"/>
      <c r="M429" s="17"/>
      <c r="N429" s="17"/>
      <c r="O429" s="17"/>
      <c r="P429" s="18"/>
      <c r="Q429" s="18"/>
      <c r="R429" s="18"/>
      <c r="S429" s="18"/>
      <c r="T429" s="1"/>
      <c r="U429" s="1"/>
      <c r="V429" s="1"/>
      <c r="W429" s="1"/>
      <c r="X429" s="1"/>
      <c r="Y429" s="1"/>
      <c r="Z429" s="1"/>
      <c r="AA429" s="18"/>
      <c r="AB429" s="18"/>
      <c r="AC429" s="18"/>
      <c r="AD429" s="18"/>
      <c r="AE429" s="18"/>
      <c r="AF429" s="18"/>
      <c r="AG429" s="18"/>
      <c r="AH429" s="18"/>
      <c r="AI429" s="18"/>
      <c r="AJ429" s="18"/>
    </row>
    <row r="430" spans="1:36" ht="49" customHeight="1" x14ac:dyDescent="0.15">
      <c r="A430" s="1"/>
      <c r="B430" s="1"/>
      <c r="C430" s="1"/>
      <c r="D430" s="1"/>
      <c r="E430" s="1"/>
      <c r="F430" s="7"/>
      <c r="G430" s="15"/>
      <c r="H430" s="16"/>
      <c r="I430" s="7"/>
      <c r="J430" s="7"/>
      <c r="K430" s="17"/>
      <c r="L430" s="17"/>
      <c r="M430" s="17"/>
      <c r="N430" s="17"/>
      <c r="O430" s="17"/>
      <c r="P430" s="18"/>
      <c r="Q430" s="18"/>
      <c r="R430" s="18"/>
      <c r="S430" s="18"/>
      <c r="T430" s="1"/>
      <c r="U430" s="1"/>
      <c r="V430" s="1"/>
      <c r="W430" s="1"/>
      <c r="X430" s="1"/>
      <c r="Y430" s="1"/>
      <c r="Z430" s="1"/>
      <c r="AA430" s="18"/>
      <c r="AB430" s="18"/>
      <c r="AC430" s="18"/>
      <c r="AD430" s="18"/>
      <c r="AE430" s="18"/>
      <c r="AF430" s="18"/>
      <c r="AG430" s="18"/>
      <c r="AH430" s="18"/>
      <c r="AI430" s="18"/>
      <c r="AJ430" s="18"/>
    </row>
    <row r="431" spans="1:36" ht="49" customHeight="1" x14ac:dyDescent="0.15">
      <c r="A431" s="1"/>
      <c r="B431" s="1"/>
      <c r="C431" s="1"/>
      <c r="D431" s="1"/>
      <c r="E431" s="1"/>
      <c r="F431" s="7"/>
      <c r="G431" s="15"/>
      <c r="H431" s="16"/>
      <c r="I431" s="7"/>
      <c r="J431" s="7"/>
      <c r="K431" s="17"/>
      <c r="L431" s="17"/>
      <c r="M431" s="17"/>
      <c r="N431" s="17"/>
      <c r="O431" s="17"/>
      <c r="P431" s="18"/>
      <c r="Q431" s="18"/>
      <c r="R431" s="18"/>
      <c r="S431" s="18"/>
      <c r="T431" s="1"/>
      <c r="U431" s="1"/>
      <c r="V431" s="1"/>
      <c r="W431" s="1"/>
      <c r="X431" s="1"/>
      <c r="Y431" s="1"/>
      <c r="Z431" s="1"/>
      <c r="AA431" s="18"/>
      <c r="AB431" s="18"/>
      <c r="AC431" s="18"/>
      <c r="AD431" s="18"/>
      <c r="AE431" s="18"/>
      <c r="AF431" s="18"/>
      <c r="AG431" s="18"/>
      <c r="AH431" s="18"/>
      <c r="AI431" s="18"/>
      <c r="AJ431" s="18"/>
    </row>
    <row r="432" spans="1:36" ht="49" customHeight="1" x14ac:dyDescent="0.15">
      <c r="A432" s="1"/>
      <c r="B432" s="1"/>
      <c r="C432" s="1"/>
      <c r="D432" s="1"/>
      <c r="E432" s="1"/>
      <c r="F432" s="7"/>
      <c r="G432" s="15"/>
      <c r="H432" s="16"/>
      <c r="I432" s="7"/>
      <c r="J432" s="7"/>
      <c r="K432" s="17"/>
      <c r="L432" s="17"/>
      <c r="M432" s="17"/>
      <c r="N432" s="17"/>
      <c r="O432" s="17"/>
      <c r="P432" s="18"/>
      <c r="Q432" s="18"/>
      <c r="R432" s="18"/>
      <c r="S432" s="18"/>
      <c r="T432" s="1"/>
      <c r="U432" s="1"/>
      <c r="V432" s="1"/>
      <c r="W432" s="1"/>
      <c r="X432" s="1"/>
      <c r="Y432" s="1"/>
      <c r="Z432" s="1"/>
      <c r="AA432" s="18"/>
      <c r="AB432" s="18"/>
      <c r="AC432" s="18"/>
      <c r="AD432" s="18"/>
      <c r="AE432" s="18"/>
      <c r="AF432" s="18"/>
      <c r="AG432" s="18"/>
      <c r="AH432" s="18"/>
      <c r="AI432" s="18"/>
      <c r="AJ432" s="18"/>
    </row>
    <row r="433" spans="1:36" ht="49" customHeight="1" x14ac:dyDescent="0.15">
      <c r="A433" s="1"/>
      <c r="B433" s="1"/>
      <c r="C433" s="1"/>
      <c r="D433" s="1"/>
      <c r="E433" s="1"/>
      <c r="F433" s="7"/>
      <c r="G433" s="15"/>
      <c r="H433" s="16"/>
      <c r="I433" s="7"/>
      <c r="J433" s="7"/>
      <c r="K433" s="17"/>
      <c r="L433" s="17"/>
      <c r="M433" s="17"/>
      <c r="N433" s="17"/>
      <c r="O433" s="17"/>
      <c r="P433" s="18"/>
      <c r="Q433" s="18"/>
      <c r="R433" s="18"/>
      <c r="S433" s="18"/>
      <c r="T433" s="1"/>
      <c r="U433" s="1"/>
      <c r="V433" s="1"/>
      <c r="W433" s="1"/>
      <c r="X433" s="1"/>
      <c r="Y433" s="1"/>
      <c r="Z433" s="1"/>
      <c r="AA433" s="18"/>
      <c r="AB433" s="18"/>
      <c r="AC433" s="18"/>
      <c r="AD433" s="18"/>
      <c r="AE433" s="18"/>
      <c r="AF433" s="18"/>
      <c r="AG433" s="18"/>
      <c r="AH433" s="18"/>
      <c r="AI433" s="18"/>
      <c r="AJ433" s="18"/>
    </row>
    <row r="434" spans="1:36" ht="49" customHeight="1" x14ac:dyDescent="0.15">
      <c r="A434" s="1"/>
      <c r="B434" s="1"/>
      <c r="C434" s="1"/>
      <c r="D434" s="1"/>
      <c r="E434" s="1"/>
      <c r="F434" s="7"/>
      <c r="G434" s="15"/>
      <c r="H434" s="16"/>
      <c r="I434" s="7"/>
      <c r="J434" s="7"/>
      <c r="K434" s="17"/>
      <c r="L434" s="17"/>
      <c r="M434" s="17"/>
      <c r="N434" s="17"/>
      <c r="O434" s="17"/>
      <c r="P434" s="18"/>
      <c r="Q434" s="18"/>
      <c r="R434" s="18"/>
      <c r="S434" s="18"/>
      <c r="T434" s="1"/>
      <c r="U434" s="1"/>
      <c r="V434" s="1"/>
      <c r="W434" s="1"/>
      <c r="X434" s="1"/>
      <c r="Y434" s="1"/>
      <c r="Z434" s="1"/>
      <c r="AA434" s="18"/>
      <c r="AB434" s="18"/>
      <c r="AC434" s="18"/>
      <c r="AD434" s="18"/>
      <c r="AE434" s="18"/>
      <c r="AF434" s="18"/>
      <c r="AG434" s="18"/>
      <c r="AH434" s="18"/>
      <c r="AI434" s="18"/>
      <c r="AJ434" s="18"/>
    </row>
    <row r="435" spans="1:36" ht="49" customHeight="1" x14ac:dyDescent="0.15">
      <c r="A435" s="1"/>
      <c r="B435" s="1"/>
      <c r="C435" s="1"/>
      <c r="D435" s="1"/>
      <c r="E435" s="1"/>
      <c r="F435" s="7"/>
      <c r="G435" s="15"/>
      <c r="H435" s="16"/>
      <c r="I435" s="7"/>
      <c r="J435" s="7"/>
      <c r="K435" s="17"/>
      <c r="L435" s="17"/>
      <c r="M435" s="17"/>
      <c r="N435" s="17"/>
      <c r="O435" s="17"/>
      <c r="P435" s="18"/>
      <c r="Q435" s="18"/>
      <c r="R435" s="18"/>
      <c r="S435" s="18"/>
      <c r="T435" s="1"/>
      <c r="U435" s="1"/>
      <c r="V435" s="1"/>
      <c r="W435" s="1"/>
      <c r="X435" s="1"/>
      <c r="Y435" s="1"/>
      <c r="Z435" s="1"/>
      <c r="AA435" s="18"/>
      <c r="AB435" s="18"/>
      <c r="AC435" s="18"/>
      <c r="AD435" s="18"/>
      <c r="AE435" s="18"/>
      <c r="AF435" s="18"/>
      <c r="AG435" s="18"/>
      <c r="AH435" s="18"/>
      <c r="AI435" s="18"/>
      <c r="AJ435" s="18"/>
    </row>
    <row r="436" spans="1:36" ht="49" customHeight="1" x14ac:dyDescent="0.15">
      <c r="A436" s="1"/>
      <c r="B436" s="1"/>
      <c r="C436" s="1"/>
      <c r="D436" s="1"/>
      <c r="E436" s="1"/>
      <c r="F436" s="7"/>
      <c r="G436" s="15"/>
      <c r="H436" s="16"/>
      <c r="I436" s="7"/>
      <c r="J436" s="7"/>
      <c r="K436" s="17"/>
      <c r="L436" s="17"/>
      <c r="M436" s="17"/>
      <c r="N436" s="17"/>
      <c r="O436" s="17"/>
      <c r="P436" s="18"/>
      <c r="Q436" s="18"/>
      <c r="R436" s="18"/>
      <c r="S436" s="18"/>
      <c r="T436" s="1"/>
      <c r="U436" s="1"/>
      <c r="V436" s="1"/>
      <c r="W436" s="1"/>
      <c r="X436" s="1"/>
      <c r="Y436" s="1"/>
      <c r="Z436" s="1"/>
      <c r="AA436" s="18"/>
      <c r="AB436" s="18"/>
      <c r="AC436" s="18"/>
      <c r="AD436" s="18"/>
      <c r="AE436" s="18"/>
      <c r="AF436" s="18"/>
      <c r="AG436" s="18"/>
      <c r="AH436" s="18"/>
      <c r="AI436" s="18"/>
      <c r="AJ436" s="18"/>
    </row>
    <row r="437" spans="1:36" ht="49" customHeight="1" x14ac:dyDescent="0.15">
      <c r="A437" s="1"/>
      <c r="B437" s="1"/>
      <c r="C437" s="1"/>
      <c r="D437" s="1"/>
      <c r="E437" s="1"/>
      <c r="F437" s="7"/>
      <c r="G437" s="15"/>
      <c r="H437" s="16"/>
      <c r="I437" s="7"/>
      <c r="J437" s="7"/>
      <c r="K437" s="17"/>
      <c r="L437" s="17"/>
      <c r="M437" s="17"/>
      <c r="N437" s="17"/>
      <c r="O437" s="17"/>
      <c r="P437" s="18"/>
      <c r="Q437" s="18"/>
      <c r="R437" s="18"/>
      <c r="S437" s="18"/>
      <c r="T437" s="1"/>
      <c r="U437" s="1"/>
      <c r="V437" s="1"/>
      <c r="W437" s="1"/>
      <c r="X437" s="1"/>
      <c r="Y437" s="1"/>
      <c r="Z437" s="1"/>
      <c r="AA437" s="18"/>
      <c r="AB437" s="18"/>
      <c r="AC437" s="18"/>
      <c r="AD437" s="18"/>
      <c r="AE437" s="18"/>
      <c r="AF437" s="18"/>
      <c r="AG437" s="18"/>
      <c r="AH437" s="18"/>
      <c r="AI437" s="18"/>
      <c r="AJ437" s="18"/>
    </row>
    <row r="438" spans="1:36" ht="49" customHeight="1" x14ac:dyDescent="0.15">
      <c r="A438" s="1"/>
      <c r="B438" s="1"/>
      <c r="C438" s="1"/>
      <c r="D438" s="1"/>
      <c r="E438" s="1"/>
      <c r="F438" s="7"/>
      <c r="G438" s="15"/>
      <c r="H438" s="16"/>
      <c r="I438" s="7"/>
      <c r="J438" s="7"/>
      <c r="K438" s="17"/>
      <c r="L438" s="17"/>
      <c r="M438" s="17"/>
      <c r="N438" s="17"/>
      <c r="O438" s="17"/>
      <c r="P438" s="18"/>
      <c r="Q438" s="18"/>
      <c r="R438" s="18"/>
      <c r="S438" s="18"/>
      <c r="T438" s="1"/>
      <c r="U438" s="1"/>
      <c r="V438" s="1"/>
      <c r="W438" s="1"/>
      <c r="X438" s="1"/>
      <c r="Y438" s="1"/>
      <c r="Z438" s="1"/>
      <c r="AA438" s="18"/>
      <c r="AB438" s="18"/>
      <c r="AC438" s="18"/>
      <c r="AD438" s="18"/>
      <c r="AE438" s="18"/>
      <c r="AF438" s="18"/>
      <c r="AG438" s="18"/>
      <c r="AH438" s="18"/>
      <c r="AI438" s="18"/>
      <c r="AJ438" s="18"/>
    </row>
    <row r="439" spans="1:36" ht="49" customHeight="1" x14ac:dyDescent="0.15">
      <c r="A439" s="1"/>
      <c r="B439" s="1"/>
      <c r="C439" s="1"/>
      <c r="D439" s="1"/>
      <c r="E439" s="1"/>
      <c r="F439" s="7"/>
      <c r="G439" s="15"/>
      <c r="H439" s="16"/>
      <c r="I439" s="7"/>
      <c r="J439" s="7"/>
      <c r="K439" s="17"/>
      <c r="L439" s="17"/>
      <c r="M439" s="17"/>
      <c r="N439" s="17"/>
      <c r="O439" s="17"/>
      <c r="P439" s="18"/>
      <c r="Q439" s="18"/>
      <c r="R439" s="18"/>
      <c r="S439" s="18"/>
      <c r="T439" s="1"/>
      <c r="U439" s="1"/>
      <c r="V439" s="1"/>
      <c r="W439" s="1"/>
      <c r="X439" s="1"/>
      <c r="Y439" s="1"/>
      <c r="Z439" s="1"/>
      <c r="AA439" s="18"/>
      <c r="AB439" s="18"/>
      <c r="AC439" s="18"/>
      <c r="AD439" s="18"/>
      <c r="AE439" s="18"/>
      <c r="AF439" s="18"/>
      <c r="AG439" s="18"/>
      <c r="AH439" s="18"/>
      <c r="AI439" s="18"/>
      <c r="AJ439" s="18"/>
    </row>
    <row r="440" spans="1:36" ht="49" customHeight="1" x14ac:dyDescent="0.15">
      <c r="A440" s="1"/>
      <c r="B440" s="1"/>
      <c r="C440" s="1"/>
      <c r="D440" s="1"/>
      <c r="E440" s="1"/>
      <c r="F440" s="7"/>
      <c r="G440" s="15"/>
      <c r="H440" s="16"/>
      <c r="I440" s="7"/>
      <c r="J440" s="7"/>
      <c r="K440" s="17"/>
      <c r="L440" s="17"/>
      <c r="M440" s="17"/>
      <c r="N440" s="17"/>
      <c r="O440" s="17"/>
      <c r="P440" s="18"/>
      <c r="Q440" s="18"/>
      <c r="R440" s="18"/>
      <c r="S440" s="18"/>
      <c r="T440" s="1"/>
      <c r="U440" s="1"/>
      <c r="V440" s="1"/>
      <c r="W440" s="1"/>
      <c r="X440" s="1"/>
      <c r="Y440" s="1"/>
      <c r="Z440" s="1"/>
      <c r="AA440" s="18"/>
      <c r="AB440" s="18"/>
      <c r="AC440" s="18"/>
      <c r="AD440" s="18"/>
      <c r="AE440" s="18"/>
      <c r="AF440" s="18"/>
      <c r="AG440" s="18"/>
      <c r="AH440" s="18"/>
      <c r="AI440" s="18"/>
      <c r="AJ440" s="18"/>
    </row>
    <row r="441" spans="1:36" ht="49" customHeight="1" x14ac:dyDescent="0.15">
      <c r="A441" s="1"/>
      <c r="B441" s="1"/>
      <c r="C441" s="1"/>
      <c r="D441" s="1"/>
      <c r="E441" s="1"/>
      <c r="F441" s="7"/>
      <c r="G441" s="15"/>
      <c r="H441" s="16"/>
      <c r="I441" s="7"/>
      <c r="J441" s="7"/>
      <c r="K441" s="17"/>
      <c r="L441" s="17"/>
      <c r="M441" s="17"/>
      <c r="N441" s="17"/>
      <c r="O441" s="17"/>
      <c r="P441" s="18"/>
      <c r="Q441" s="18"/>
      <c r="R441" s="18"/>
      <c r="S441" s="18"/>
      <c r="T441" s="1"/>
      <c r="U441" s="1"/>
      <c r="V441" s="1"/>
      <c r="W441" s="1"/>
      <c r="X441" s="1"/>
      <c r="Y441" s="1"/>
      <c r="Z441" s="1"/>
      <c r="AA441" s="18"/>
      <c r="AB441" s="18"/>
      <c r="AC441" s="18"/>
      <c r="AD441" s="18"/>
      <c r="AE441" s="18"/>
      <c r="AF441" s="18"/>
      <c r="AG441" s="18"/>
      <c r="AH441" s="18"/>
      <c r="AI441" s="18"/>
      <c r="AJ441" s="18"/>
    </row>
    <row r="442" spans="1:36" ht="49" customHeight="1" x14ac:dyDescent="0.15">
      <c r="A442" s="1"/>
      <c r="B442" s="1"/>
      <c r="C442" s="1"/>
      <c r="D442" s="1"/>
      <c r="E442" s="1"/>
      <c r="F442" s="7"/>
      <c r="G442" s="15"/>
      <c r="H442" s="16"/>
      <c r="I442" s="7"/>
      <c r="J442" s="7"/>
      <c r="K442" s="17"/>
      <c r="L442" s="17"/>
      <c r="M442" s="17"/>
      <c r="N442" s="17"/>
      <c r="O442" s="17"/>
      <c r="P442" s="18"/>
      <c r="Q442" s="18"/>
      <c r="R442" s="18"/>
      <c r="S442" s="18"/>
      <c r="T442" s="1"/>
      <c r="U442" s="1"/>
      <c r="V442" s="1"/>
      <c r="W442" s="1"/>
      <c r="X442" s="1"/>
      <c r="Y442" s="1"/>
      <c r="Z442" s="1"/>
      <c r="AA442" s="18"/>
      <c r="AB442" s="18"/>
      <c r="AC442" s="18"/>
      <c r="AD442" s="18"/>
      <c r="AE442" s="18"/>
      <c r="AF442" s="18"/>
      <c r="AG442" s="18"/>
      <c r="AH442" s="18"/>
      <c r="AI442" s="18"/>
      <c r="AJ442" s="18"/>
    </row>
    <row r="443" spans="1:36" ht="49" customHeight="1" x14ac:dyDescent="0.15">
      <c r="A443" s="1"/>
      <c r="B443" s="1"/>
      <c r="C443" s="1"/>
      <c r="D443" s="1"/>
      <c r="E443" s="1"/>
      <c r="F443" s="7"/>
      <c r="G443" s="15"/>
      <c r="H443" s="16"/>
      <c r="I443" s="7"/>
      <c r="J443" s="7"/>
      <c r="K443" s="17"/>
      <c r="L443" s="17"/>
      <c r="M443" s="17"/>
      <c r="N443" s="17"/>
      <c r="O443" s="17"/>
      <c r="P443" s="18"/>
      <c r="Q443" s="18"/>
      <c r="R443" s="18"/>
      <c r="S443" s="18"/>
      <c r="T443" s="1"/>
      <c r="U443" s="1"/>
      <c r="V443" s="1"/>
      <c r="W443" s="1"/>
      <c r="X443" s="1"/>
      <c r="Y443" s="1"/>
      <c r="Z443" s="1"/>
      <c r="AA443" s="18"/>
      <c r="AB443" s="18"/>
      <c r="AC443" s="18"/>
      <c r="AD443" s="18"/>
      <c r="AE443" s="18"/>
      <c r="AF443" s="18"/>
      <c r="AG443" s="18"/>
      <c r="AH443" s="18"/>
      <c r="AI443" s="18"/>
      <c r="AJ443" s="18"/>
    </row>
    <row r="444" spans="1:36" ht="49" customHeight="1" x14ac:dyDescent="0.15">
      <c r="A444" s="1"/>
      <c r="B444" s="1"/>
      <c r="C444" s="1"/>
      <c r="D444" s="1"/>
      <c r="E444" s="1"/>
      <c r="F444" s="7"/>
      <c r="G444" s="15"/>
      <c r="H444" s="16"/>
      <c r="I444" s="7"/>
      <c r="J444" s="7"/>
      <c r="K444" s="17"/>
      <c r="L444" s="17"/>
      <c r="M444" s="17"/>
      <c r="N444" s="17"/>
      <c r="O444" s="17"/>
      <c r="P444" s="18"/>
      <c r="Q444" s="18"/>
      <c r="R444" s="18"/>
      <c r="S444" s="18"/>
      <c r="T444" s="1"/>
      <c r="U444" s="1"/>
      <c r="V444" s="1"/>
      <c r="W444" s="1"/>
      <c r="X444" s="1"/>
      <c r="Y444" s="1"/>
      <c r="Z444" s="1"/>
      <c r="AA444" s="18"/>
      <c r="AB444" s="18"/>
      <c r="AC444" s="18"/>
      <c r="AD444" s="18"/>
      <c r="AE444" s="18"/>
      <c r="AF444" s="18"/>
      <c r="AG444" s="18"/>
      <c r="AH444" s="18"/>
      <c r="AI444" s="18"/>
      <c r="AJ444" s="18"/>
    </row>
    <row r="445" spans="1:36" ht="49" customHeight="1" x14ac:dyDescent="0.15">
      <c r="A445" s="1"/>
      <c r="B445" s="1"/>
      <c r="C445" s="1"/>
      <c r="D445" s="1"/>
      <c r="E445" s="1"/>
      <c r="F445" s="7"/>
      <c r="G445" s="15"/>
      <c r="H445" s="16"/>
      <c r="I445" s="7"/>
      <c r="J445" s="7"/>
      <c r="K445" s="17"/>
      <c r="L445" s="17"/>
      <c r="M445" s="17"/>
      <c r="N445" s="17"/>
      <c r="O445" s="17"/>
      <c r="P445" s="18"/>
      <c r="Q445" s="18"/>
      <c r="R445" s="18"/>
      <c r="S445" s="18"/>
      <c r="T445" s="1"/>
      <c r="U445" s="1"/>
      <c r="V445" s="1"/>
      <c r="W445" s="1"/>
      <c r="X445" s="1"/>
      <c r="Y445" s="1"/>
      <c r="Z445" s="1"/>
      <c r="AA445" s="18"/>
      <c r="AB445" s="18"/>
      <c r="AC445" s="18"/>
      <c r="AD445" s="18"/>
      <c r="AE445" s="18"/>
      <c r="AF445" s="18"/>
      <c r="AG445" s="18"/>
      <c r="AH445" s="18"/>
      <c r="AI445" s="18"/>
      <c r="AJ445" s="18"/>
    </row>
    <row r="446" spans="1:36" ht="49" customHeight="1" x14ac:dyDescent="0.15">
      <c r="A446" s="1"/>
      <c r="B446" s="1"/>
      <c r="C446" s="1"/>
      <c r="D446" s="1"/>
      <c r="E446" s="1"/>
      <c r="F446" s="7"/>
      <c r="G446" s="15"/>
      <c r="H446" s="16"/>
      <c r="I446" s="7"/>
      <c r="J446" s="7"/>
      <c r="K446" s="17"/>
      <c r="L446" s="17"/>
      <c r="M446" s="17"/>
      <c r="N446" s="17"/>
      <c r="O446" s="17"/>
      <c r="P446" s="18"/>
      <c r="Q446" s="18"/>
      <c r="R446" s="18"/>
      <c r="S446" s="18"/>
      <c r="T446" s="1"/>
      <c r="U446" s="1"/>
      <c r="V446" s="1"/>
      <c r="W446" s="1"/>
      <c r="X446" s="1"/>
      <c r="Y446" s="1"/>
      <c r="Z446" s="1"/>
      <c r="AA446" s="18"/>
      <c r="AB446" s="18"/>
      <c r="AC446" s="18"/>
      <c r="AD446" s="18"/>
      <c r="AE446" s="18"/>
      <c r="AF446" s="18"/>
      <c r="AG446" s="18"/>
      <c r="AH446" s="18"/>
      <c r="AI446" s="18"/>
      <c r="AJ446" s="18"/>
    </row>
    <row r="447" spans="1:36" ht="49" customHeight="1" x14ac:dyDescent="0.15">
      <c r="A447" s="1"/>
      <c r="B447" s="1"/>
      <c r="C447" s="1"/>
      <c r="D447" s="1"/>
      <c r="E447" s="1"/>
      <c r="F447" s="7"/>
      <c r="G447" s="15"/>
      <c r="H447" s="16"/>
      <c r="I447" s="7"/>
      <c r="J447" s="7"/>
      <c r="K447" s="17"/>
      <c r="L447" s="17"/>
      <c r="M447" s="17"/>
      <c r="N447" s="17"/>
      <c r="O447" s="17"/>
      <c r="P447" s="18"/>
      <c r="Q447" s="18"/>
      <c r="R447" s="18"/>
      <c r="S447" s="18"/>
      <c r="T447" s="1"/>
      <c r="U447" s="1"/>
      <c r="V447" s="1"/>
      <c r="W447" s="1"/>
      <c r="X447" s="1"/>
      <c r="Y447" s="1"/>
      <c r="Z447" s="1"/>
      <c r="AA447" s="18"/>
      <c r="AB447" s="18"/>
      <c r="AC447" s="18"/>
      <c r="AD447" s="18"/>
      <c r="AE447" s="18"/>
      <c r="AF447" s="18"/>
      <c r="AG447" s="18"/>
      <c r="AH447" s="18"/>
      <c r="AI447" s="18"/>
      <c r="AJ447" s="18"/>
    </row>
    <row r="448" spans="1:36" ht="49" customHeight="1" x14ac:dyDescent="0.15">
      <c r="A448" s="1"/>
      <c r="B448" s="1"/>
      <c r="C448" s="1"/>
      <c r="D448" s="1"/>
      <c r="E448" s="1"/>
      <c r="F448" s="7"/>
      <c r="G448" s="15"/>
      <c r="H448" s="16"/>
      <c r="I448" s="7"/>
      <c r="J448" s="7"/>
      <c r="K448" s="17"/>
      <c r="L448" s="17"/>
      <c r="M448" s="17"/>
      <c r="N448" s="17"/>
      <c r="O448" s="17"/>
      <c r="P448" s="18"/>
      <c r="Q448" s="18"/>
      <c r="R448" s="18"/>
      <c r="S448" s="18"/>
      <c r="T448" s="1"/>
      <c r="U448" s="1"/>
      <c r="V448" s="1"/>
      <c r="W448" s="1"/>
      <c r="X448" s="1"/>
      <c r="Y448" s="1"/>
      <c r="Z448" s="1"/>
      <c r="AA448" s="18"/>
      <c r="AB448" s="18"/>
      <c r="AC448" s="18"/>
      <c r="AD448" s="18"/>
      <c r="AE448" s="18"/>
      <c r="AF448" s="18"/>
      <c r="AG448" s="18"/>
      <c r="AH448" s="18"/>
      <c r="AI448" s="18"/>
      <c r="AJ448" s="18"/>
    </row>
    <row r="449" spans="1:36" ht="49" customHeight="1" x14ac:dyDescent="0.15">
      <c r="A449" s="1"/>
      <c r="B449" s="1"/>
      <c r="C449" s="1"/>
      <c r="D449" s="1"/>
      <c r="E449" s="1"/>
      <c r="F449" s="7"/>
      <c r="G449" s="15"/>
      <c r="H449" s="16"/>
      <c r="I449" s="7"/>
      <c r="J449" s="7"/>
      <c r="K449" s="17"/>
      <c r="L449" s="17"/>
      <c r="M449" s="17"/>
      <c r="N449" s="17"/>
      <c r="O449" s="17"/>
      <c r="P449" s="18"/>
      <c r="Q449" s="18"/>
      <c r="R449" s="18"/>
      <c r="S449" s="18"/>
      <c r="T449" s="1"/>
      <c r="U449" s="1"/>
      <c r="V449" s="1"/>
      <c r="W449" s="1"/>
      <c r="X449" s="1"/>
      <c r="Y449" s="1"/>
      <c r="Z449" s="1"/>
      <c r="AA449" s="18"/>
      <c r="AB449" s="18"/>
      <c r="AC449" s="18"/>
      <c r="AD449" s="18"/>
      <c r="AE449" s="18"/>
      <c r="AF449" s="18"/>
      <c r="AG449" s="18"/>
      <c r="AH449" s="18"/>
      <c r="AI449" s="18"/>
      <c r="AJ449" s="18"/>
    </row>
    <row r="450" spans="1:36" ht="49" customHeight="1" x14ac:dyDescent="0.15">
      <c r="A450" s="1"/>
      <c r="B450" s="1"/>
      <c r="C450" s="1"/>
      <c r="D450" s="1"/>
      <c r="E450" s="1"/>
      <c r="F450" s="7"/>
      <c r="G450" s="15"/>
      <c r="H450" s="16"/>
      <c r="I450" s="7"/>
      <c r="J450" s="7"/>
      <c r="K450" s="17"/>
      <c r="L450" s="17"/>
      <c r="M450" s="17"/>
      <c r="N450" s="17"/>
      <c r="O450" s="17"/>
      <c r="P450" s="18"/>
      <c r="Q450" s="18"/>
      <c r="R450" s="18"/>
      <c r="S450" s="18"/>
      <c r="T450" s="1"/>
      <c r="U450" s="1"/>
      <c r="V450" s="1"/>
      <c r="W450" s="1"/>
      <c r="X450" s="1"/>
      <c r="Y450" s="1"/>
      <c r="Z450" s="1"/>
      <c r="AA450" s="18"/>
      <c r="AB450" s="18"/>
      <c r="AC450" s="18"/>
      <c r="AD450" s="18"/>
      <c r="AE450" s="18"/>
      <c r="AF450" s="18"/>
      <c r="AG450" s="18"/>
      <c r="AH450" s="18"/>
      <c r="AI450" s="18"/>
      <c r="AJ450" s="18"/>
    </row>
    <row r="451" spans="1:36" ht="49" customHeight="1" x14ac:dyDescent="0.15">
      <c r="A451" s="1"/>
      <c r="B451" s="1"/>
      <c r="C451" s="1"/>
      <c r="D451" s="1"/>
      <c r="E451" s="1"/>
      <c r="F451" s="7"/>
      <c r="G451" s="15"/>
      <c r="H451" s="16"/>
      <c r="I451" s="7"/>
      <c r="J451" s="7"/>
      <c r="K451" s="17"/>
      <c r="L451" s="17"/>
      <c r="M451" s="17"/>
      <c r="N451" s="17"/>
      <c r="O451" s="17"/>
      <c r="P451" s="18"/>
      <c r="Q451" s="18"/>
      <c r="R451" s="18"/>
      <c r="S451" s="18"/>
      <c r="T451" s="1"/>
      <c r="U451" s="1"/>
      <c r="V451" s="1"/>
      <c r="W451" s="1"/>
      <c r="X451" s="1"/>
      <c r="Y451" s="1"/>
      <c r="Z451" s="1"/>
      <c r="AA451" s="18"/>
      <c r="AB451" s="18"/>
      <c r="AC451" s="18"/>
      <c r="AD451" s="18"/>
      <c r="AE451" s="18"/>
      <c r="AF451" s="18"/>
      <c r="AG451" s="18"/>
      <c r="AH451" s="18"/>
      <c r="AI451" s="18"/>
      <c r="AJ451" s="18"/>
    </row>
    <row r="452" spans="1:36" ht="49" customHeight="1" x14ac:dyDescent="0.15">
      <c r="A452" s="1"/>
      <c r="B452" s="1"/>
      <c r="C452" s="1"/>
      <c r="D452" s="1"/>
      <c r="E452" s="1"/>
      <c r="F452" s="7"/>
      <c r="G452" s="15"/>
      <c r="H452" s="16"/>
      <c r="I452" s="7"/>
      <c r="J452" s="7"/>
      <c r="K452" s="17"/>
      <c r="L452" s="17"/>
      <c r="M452" s="17"/>
      <c r="N452" s="17"/>
      <c r="O452" s="17"/>
      <c r="P452" s="18"/>
      <c r="Q452" s="18"/>
      <c r="R452" s="18"/>
      <c r="S452" s="18"/>
      <c r="T452" s="1"/>
      <c r="U452" s="1"/>
      <c r="V452" s="1"/>
      <c r="W452" s="1"/>
      <c r="X452" s="1"/>
      <c r="Y452" s="1"/>
      <c r="Z452" s="1"/>
      <c r="AA452" s="18"/>
      <c r="AB452" s="18"/>
      <c r="AC452" s="18"/>
      <c r="AD452" s="18"/>
      <c r="AE452" s="18"/>
      <c r="AF452" s="18"/>
      <c r="AG452" s="18"/>
      <c r="AH452" s="18"/>
      <c r="AI452" s="18"/>
      <c r="AJ452" s="18"/>
    </row>
    <row r="453" spans="1:36" ht="49" customHeight="1" x14ac:dyDescent="0.15">
      <c r="A453" s="1"/>
      <c r="B453" s="1"/>
      <c r="C453" s="1"/>
      <c r="D453" s="1"/>
      <c r="E453" s="1"/>
      <c r="F453" s="7"/>
      <c r="G453" s="15"/>
      <c r="H453" s="16"/>
      <c r="I453" s="7"/>
      <c r="J453" s="7"/>
      <c r="K453" s="17"/>
      <c r="L453" s="17"/>
      <c r="M453" s="17"/>
      <c r="N453" s="17"/>
      <c r="O453" s="17"/>
      <c r="P453" s="18"/>
      <c r="Q453" s="18"/>
      <c r="R453" s="18"/>
      <c r="S453" s="18"/>
      <c r="T453" s="1"/>
      <c r="U453" s="1"/>
      <c r="V453" s="1"/>
      <c r="W453" s="1"/>
      <c r="X453" s="1"/>
      <c r="Y453" s="1"/>
      <c r="Z453" s="1"/>
      <c r="AA453" s="18"/>
      <c r="AB453" s="18"/>
      <c r="AC453" s="18"/>
      <c r="AD453" s="18"/>
      <c r="AE453" s="18"/>
      <c r="AF453" s="18"/>
      <c r="AG453" s="18"/>
      <c r="AH453" s="18"/>
      <c r="AI453" s="18"/>
      <c r="AJ453" s="18"/>
    </row>
    <row r="454" spans="1:36" ht="49" customHeight="1" x14ac:dyDescent="0.15">
      <c r="A454" s="1"/>
      <c r="B454" s="1"/>
      <c r="C454" s="1"/>
      <c r="D454" s="1"/>
      <c r="E454" s="1"/>
      <c r="F454" s="7"/>
      <c r="G454" s="15"/>
      <c r="H454" s="16"/>
      <c r="I454" s="7"/>
      <c r="J454" s="7"/>
      <c r="K454" s="17"/>
      <c r="L454" s="17"/>
      <c r="M454" s="17"/>
      <c r="N454" s="17"/>
      <c r="O454" s="17"/>
      <c r="P454" s="18"/>
      <c r="Q454" s="18"/>
      <c r="R454" s="18"/>
      <c r="S454" s="18"/>
      <c r="T454" s="1"/>
      <c r="U454" s="1"/>
      <c r="V454" s="1"/>
      <c r="W454" s="1"/>
      <c r="X454" s="1"/>
      <c r="Y454" s="1"/>
      <c r="Z454" s="1"/>
      <c r="AA454" s="18"/>
      <c r="AB454" s="18"/>
      <c r="AC454" s="18"/>
      <c r="AD454" s="18"/>
      <c r="AE454" s="18"/>
      <c r="AF454" s="18"/>
      <c r="AG454" s="18"/>
      <c r="AH454" s="18"/>
      <c r="AI454" s="18"/>
      <c r="AJ454" s="18"/>
    </row>
    <row r="455" spans="1:36" ht="49" customHeight="1" x14ac:dyDescent="0.15">
      <c r="A455" s="1"/>
      <c r="B455" s="1"/>
      <c r="C455" s="1"/>
      <c r="D455" s="1"/>
      <c r="E455" s="1"/>
      <c r="F455" s="7"/>
      <c r="G455" s="15"/>
      <c r="H455" s="16"/>
      <c r="I455" s="7"/>
      <c r="J455" s="7"/>
      <c r="K455" s="17"/>
      <c r="L455" s="17"/>
      <c r="M455" s="17"/>
      <c r="N455" s="17"/>
      <c r="O455" s="17"/>
      <c r="P455" s="18"/>
      <c r="Q455" s="18"/>
      <c r="R455" s="18"/>
      <c r="S455" s="18"/>
      <c r="T455" s="1"/>
      <c r="U455" s="1"/>
      <c r="V455" s="1"/>
      <c r="W455" s="1"/>
      <c r="X455" s="1"/>
      <c r="Y455" s="1"/>
      <c r="Z455" s="1"/>
      <c r="AA455" s="18"/>
      <c r="AB455" s="18"/>
      <c r="AC455" s="18"/>
      <c r="AD455" s="18"/>
      <c r="AE455" s="18"/>
      <c r="AF455" s="18"/>
      <c r="AG455" s="18"/>
      <c r="AH455" s="18"/>
      <c r="AI455" s="18"/>
      <c r="AJ455" s="18"/>
    </row>
    <row r="456" spans="1:36" ht="49" customHeight="1" x14ac:dyDescent="0.15">
      <c r="A456" s="1"/>
      <c r="B456" s="1"/>
      <c r="C456" s="1"/>
      <c r="D456" s="1"/>
      <c r="E456" s="1"/>
      <c r="F456" s="7"/>
      <c r="G456" s="15"/>
      <c r="H456" s="16"/>
      <c r="I456" s="7"/>
      <c r="J456" s="7"/>
      <c r="K456" s="17"/>
      <c r="L456" s="17"/>
      <c r="M456" s="17"/>
      <c r="N456" s="17"/>
      <c r="O456" s="17"/>
      <c r="P456" s="18"/>
      <c r="Q456" s="18"/>
      <c r="R456" s="18"/>
      <c r="S456" s="18"/>
      <c r="T456" s="1"/>
      <c r="U456" s="1"/>
      <c r="V456" s="1"/>
      <c r="W456" s="1"/>
      <c r="X456" s="1"/>
      <c r="Y456" s="1"/>
      <c r="Z456" s="1"/>
      <c r="AA456" s="18"/>
      <c r="AB456" s="18"/>
      <c r="AC456" s="18"/>
      <c r="AD456" s="18"/>
      <c r="AE456" s="18"/>
      <c r="AF456" s="18"/>
      <c r="AG456" s="18"/>
      <c r="AH456" s="18"/>
      <c r="AI456" s="18"/>
      <c r="AJ456" s="18"/>
    </row>
    <row r="457" spans="1:36" ht="49" customHeight="1" x14ac:dyDescent="0.15">
      <c r="A457" s="1"/>
      <c r="B457" s="1"/>
      <c r="C457" s="1"/>
      <c r="D457" s="1"/>
      <c r="E457" s="1"/>
      <c r="F457" s="7"/>
      <c r="G457" s="15"/>
      <c r="H457" s="16"/>
      <c r="I457" s="7"/>
      <c r="J457" s="7"/>
      <c r="K457" s="17"/>
      <c r="L457" s="17"/>
      <c r="M457" s="17"/>
      <c r="N457" s="17"/>
      <c r="O457" s="17"/>
      <c r="P457" s="18"/>
      <c r="Q457" s="18"/>
      <c r="R457" s="18"/>
      <c r="S457" s="18"/>
      <c r="T457" s="1"/>
      <c r="U457" s="1"/>
      <c r="V457" s="1"/>
      <c r="W457" s="1"/>
      <c r="X457" s="1"/>
      <c r="Y457" s="1"/>
      <c r="Z457" s="1"/>
      <c r="AA457" s="18"/>
      <c r="AB457" s="18"/>
      <c r="AC457" s="18"/>
      <c r="AD457" s="18"/>
      <c r="AE457" s="18"/>
      <c r="AF457" s="18"/>
      <c r="AG457" s="18"/>
      <c r="AH457" s="18"/>
      <c r="AI457" s="18"/>
      <c r="AJ457" s="18"/>
    </row>
    <row r="458" spans="1:36" ht="49" customHeight="1" x14ac:dyDescent="0.15">
      <c r="A458" s="1"/>
      <c r="B458" s="1"/>
      <c r="C458" s="1"/>
      <c r="D458" s="1"/>
      <c r="E458" s="1"/>
      <c r="F458" s="7"/>
      <c r="G458" s="15"/>
      <c r="H458" s="16"/>
      <c r="I458" s="7"/>
      <c r="J458" s="7"/>
      <c r="K458" s="17"/>
      <c r="L458" s="17"/>
      <c r="M458" s="17"/>
      <c r="N458" s="17"/>
      <c r="O458" s="17"/>
      <c r="P458" s="18"/>
      <c r="Q458" s="18"/>
      <c r="R458" s="18"/>
      <c r="S458" s="18"/>
      <c r="T458" s="1"/>
      <c r="U458" s="1"/>
      <c r="V458" s="1"/>
      <c r="W458" s="1"/>
      <c r="X458" s="1"/>
      <c r="Y458" s="1"/>
      <c r="Z458" s="1"/>
      <c r="AA458" s="18"/>
      <c r="AB458" s="18"/>
      <c r="AC458" s="18"/>
      <c r="AD458" s="18"/>
      <c r="AE458" s="18"/>
      <c r="AF458" s="18"/>
      <c r="AG458" s="18"/>
      <c r="AH458" s="18"/>
      <c r="AI458" s="18"/>
      <c r="AJ458" s="18"/>
    </row>
    <row r="459" spans="1:36" ht="49" customHeight="1" x14ac:dyDescent="0.15">
      <c r="A459" s="1"/>
      <c r="B459" s="1"/>
      <c r="C459" s="1"/>
      <c r="D459" s="1"/>
      <c r="E459" s="1"/>
      <c r="F459" s="7"/>
      <c r="G459" s="15"/>
      <c r="H459" s="16"/>
      <c r="I459" s="7"/>
      <c r="J459" s="7"/>
      <c r="K459" s="17"/>
      <c r="L459" s="17"/>
      <c r="M459" s="17"/>
      <c r="N459" s="17"/>
      <c r="O459" s="17"/>
      <c r="P459" s="18"/>
      <c r="Q459" s="18"/>
      <c r="R459" s="18"/>
      <c r="S459" s="18"/>
      <c r="T459" s="1"/>
      <c r="U459" s="1"/>
      <c r="V459" s="1"/>
      <c r="W459" s="1"/>
      <c r="X459" s="1"/>
      <c r="Y459" s="1"/>
      <c r="Z459" s="1"/>
      <c r="AA459" s="18"/>
      <c r="AB459" s="18"/>
      <c r="AC459" s="18"/>
      <c r="AD459" s="18"/>
      <c r="AE459" s="18"/>
      <c r="AF459" s="18"/>
      <c r="AG459" s="18"/>
      <c r="AH459" s="18"/>
      <c r="AI459" s="18"/>
      <c r="AJ459" s="18"/>
    </row>
    <row r="460" spans="1:36" ht="49" customHeight="1" x14ac:dyDescent="0.15">
      <c r="A460" s="1"/>
      <c r="B460" s="1"/>
      <c r="C460" s="1"/>
      <c r="D460" s="1"/>
      <c r="E460" s="1"/>
      <c r="F460" s="7"/>
      <c r="G460" s="15"/>
      <c r="H460" s="16"/>
      <c r="I460" s="7"/>
      <c r="J460" s="7"/>
      <c r="K460" s="17"/>
      <c r="L460" s="17"/>
      <c r="M460" s="17"/>
      <c r="N460" s="17"/>
      <c r="O460" s="17"/>
      <c r="P460" s="18"/>
      <c r="Q460" s="18"/>
      <c r="R460" s="18"/>
      <c r="S460" s="18"/>
      <c r="T460" s="1"/>
      <c r="U460" s="1"/>
      <c r="V460" s="1"/>
      <c r="W460" s="1"/>
      <c r="X460" s="1"/>
      <c r="Y460" s="1"/>
      <c r="Z460" s="1"/>
      <c r="AA460" s="18"/>
      <c r="AB460" s="18"/>
      <c r="AC460" s="18"/>
      <c r="AD460" s="18"/>
      <c r="AE460" s="18"/>
      <c r="AF460" s="18"/>
      <c r="AG460" s="18"/>
      <c r="AH460" s="18"/>
      <c r="AI460" s="18"/>
      <c r="AJ460" s="18"/>
    </row>
    <row r="461" spans="1:36" ht="49" customHeight="1" x14ac:dyDescent="0.15">
      <c r="A461" s="1"/>
      <c r="B461" s="1"/>
      <c r="C461" s="1"/>
      <c r="D461" s="1"/>
      <c r="E461" s="1"/>
      <c r="F461" s="7"/>
      <c r="G461" s="15"/>
      <c r="H461" s="16"/>
      <c r="I461" s="7"/>
      <c r="J461" s="7"/>
      <c r="K461" s="17"/>
      <c r="L461" s="17"/>
      <c r="M461" s="17"/>
      <c r="N461" s="17"/>
      <c r="O461" s="17"/>
      <c r="P461" s="18"/>
      <c r="Q461" s="18"/>
      <c r="R461" s="18"/>
      <c r="S461" s="18"/>
      <c r="T461" s="1"/>
      <c r="U461" s="1"/>
      <c r="V461" s="1"/>
      <c r="W461" s="1"/>
      <c r="X461" s="1"/>
      <c r="Y461" s="1"/>
      <c r="Z461" s="1"/>
      <c r="AA461" s="18"/>
      <c r="AB461" s="18"/>
      <c r="AC461" s="18"/>
      <c r="AD461" s="18"/>
      <c r="AE461" s="18"/>
      <c r="AF461" s="18"/>
      <c r="AG461" s="18"/>
      <c r="AH461" s="18"/>
      <c r="AI461" s="18"/>
      <c r="AJ461" s="18"/>
    </row>
    <row r="462" spans="1:36" ht="49" customHeight="1" x14ac:dyDescent="0.15">
      <c r="A462" s="1"/>
      <c r="B462" s="1"/>
      <c r="C462" s="1"/>
      <c r="D462" s="1"/>
      <c r="E462" s="1"/>
      <c r="F462" s="7"/>
      <c r="G462" s="15"/>
      <c r="H462" s="16"/>
      <c r="I462" s="7"/>
      <c r="J462" s="7"/>
      <c r="K462" s="17"/>
      <c r="L462" s="17"/>
      <c r="M462" s="17"/>
      <c r="N462" s="17"/>
      <c r="O462" s="17"/>
      <c r="P462" s="18"/>
      <c r="Q462" s="18"/>
      <c r="R462" s="18"/>
      <c r="S462" s="18"/>
      <c r="T462" s="1"/>
      <c r="U462" s="1"/>
      <c r="V462" s="1"/>
      <c r="W462" s="1"/>
      <c r="X462" s="1"/>
      <c r="Y462" s="1"/>
      <c r="Z462" s="1"/>
      <c r="AA462" s="18"/>
      <c r="AB462" s="18"/>
      <c r="AC462" s="18"/>
      <c r="AD462" s="18"/>
      <c r="AE462" s="18"/>
      <c r="AF462" s="18"/>
      <c r="AG462" s="18"/>
      <c r="AH462" s="18"/>
      <c r="AI462" s="18"/>
      <c r="AJ462" s="18"/>
    </row>
    <row r="463" spans="1:36" ht="49" customHeight="1" x14ac:dyDescent="0.15">
      <c r="A463" s="1"/>
      <c r="B463" s="1"/>
      <c r="C463" s="1"/>
      <c r="D463" s="1"/>
      <c r="E463" s="1"/>
      <c r="F463" s="7"/>
      <c r="G463" s="15"/>
      <c r="H463" s="16"/>
      <c r="I463" s="7"/>
      <c r="J463" s="7"/>
      <c r="K463" s="17"/>
      <c r="L463" s="17"/>
      <c r="M463" s="17"/>
      <c r="N463" s="17"/>
      <c r="O463" s="17"/>
      <c r="P463" s="18"/>
      <c r="Q463" s="18"/>
      <c r="R463" s="18"/>
      <c r="S463" s="18"/>
      <c r="T463" s="1"/>
      <c r="U463" s="1"/>
      <c r="V463" s="1"/>
      <c r="W463" s="1"/>
      <c r="X463" s="1"/>
      <c r="Y463" s="1"/>
      <c r="Z463" s="1"/>
      <c r="AA463" s="18"/>
      <c r="AB463" s="18"/>
      <c r="AC463" s="18"/>
      <c r="AD463" s="18"/>
      <c r="AE463" s="18"/>
      <c r="AF463" s="18"/>
      <c r="AG463" s="18"/>
      <c r="AH463" s="18"/>
      <c r="AI463" s="18"/>
      <c r="AJ463" s="18"/>
    </row>
    <row r="464" spans="1:36" ht="49" customHeight="1" x14ac:dyDescent="0.15">
      <c r="A464" s="1"/>
      <c r="B464" s="1"/>
      <c r="C464" s="1"/>
      <c r="D464" s="1"/>
      <c r="E464" s="1"/>
      <c r="F464" s="7"/>
      <c r="G464" s="15"/>
      <c r="H464" s="16"/>
      <c r="I464" s="7"/>
      <c r="J464" s="7"/>
      <c r="K464" s="17"/>
      <c r="L464" s="17"/>
      <c r="M464" s="17"/>
      <c r="N464" s="17"/>
      <c r="O464" s="17"/>
      <c r="P464" s="18"/>
      <c r="Q464" s="18"/>
      <c r="R464" s="18"/>
      <c r="S464" s="18"/>
      <c r="T464" s="1"/>
      <c r="U464" s="1"/>
      <c r="V464" s="1"/>
      <c r="W464" s="1"/>
      <c r="X464" s="1"/>
      <c r="Y464" s="1"/>
      <c r="Z464" s="1"/>
      <c r="AA464" s="18"/>
      <c r="AB464" s="18"/>
      <c r="AC464" s="18"/>
      <c r="AD464" s="18"/>
      <c r="AE464" s="18"/>
      <c r="AF464" s="18"/>
      <c r="AG464" s="18"/>
      <c r="AH464" s="18"/>
      <c r="AI464" s="18"/>
      <c r="AJ464" s="18"/>
    </row>
    <row r="465" spans="1:36" ht="49" customHeight="1" x14ac:dyDescent="0.15">
      <c r="A465" s="1"/>
      <c r="B465" s="1"/>
      <c r="C465" s="1"/>
      <c r="D465" s="1"/>
      <c r="E465" s="1"/>
      <c r="F465" s="7"/>
      <c r="G465" s="15"/>
      <c r="H465" s="16"/>
      <c r="I465" s="7"/>
      <c r="J465" s="7"/>
      <c r="K465" s="17"/>
      <c r="L465" s="17"/>
      <c r="M465" s="17"/>
      <c r="N465" s="17"/>
      <c r="O465" s="17"/>
      <c r="P465" s="18"/>
      <c r="Q465" s="18"/>
      <c r="R465" s="18"/>
      <c r="S465" s="18"/>
      <c r="T465" s="1"/>
      <c r="U465" s="1"/>
      <c r="V465" s="1"/>
      <c r="W465" s="1"/>
      <c r="X465" s="1"/>
      <c r="Y465" s="1"/>
      <c r="Z465" s="1"/>
      <c r="AA465" s="18"/>
      <c r="AB465" s="18"/>
      <c r="AC465" s="18"/>
      <c r="AD465" s="18"/>
      <c r="AE465" s="18"/>
      <c r="AF465" s="18"/>
      <c r="AG465" s="18"/>
      <c r="AH465" s="18"/>
      <c r="AI465" s="18"/>
      <c r="AJ465" s="18"/>
    </row>
    <row r="466" spans="1:36" ht="49" customHeight="1" x14ac:dyDescent="0.15">
      <c r="A466" s="1"/>
      <c r="B466" s="1"/>
      <c r="C466" s="1"/>
      <c r="D466" s="1"/>
      <c r="E466" s="1"/>
      <c r="F466" s="7"/>
      <c r="G466" s="15"/>
      <c r="H466" s="16"/>
      <c r="I466" s="7"/>
      <c r="J466" s="7"/>
      <c r="K466" s="17"/>
      <c r="L466" s="17"/>
      <c r="M466" s="17"/>
      <c r="N466" s="17"/>
      <c r="O466" s="17"/>
      <c r="P466" s="18"/>
      <c r="Q466" s="18"/>
      <c r="R466" s="18"/>
      <c r="S466" s="18"/>
      <c r="T466" s="1"/>
      <c r="U466" s="1"/>
      <c r="V466" s="1"/>
      <c r="W466" s="1"/>
      <c r="X466" s="1"/>
      <c r="Y466" s="1"/>
      <c r="Z466" s="1"/>
      <c r="AA466" s="18"/>
      <c r="AB466" s="18"/>
      <c r="AC466" s="18"/>
      <c r="AD466" s="18"/>
      <c r="AE466" s="18"/>
      <c r="AF466" s="18"/>
      <c r="AG466" s="18"/>
      <c r="AH466" s="18"/>
      <c r="AI466" s="18"/>
      <c r="AJ466" s="18"/>
    </row>
    <row r="467" spans="1:36" ht="49" customHeight="1" x14ac:dyDescent="0.15">
      <c r="A467" s="1"/>
      <c r="B467" s="1"/>
      <c r="C467" s="1"/>
      <c r="D467" s="1"/>
      <c r="E467" s="1"/>
      <c r="F467" s="7"/>
      <c r="G467" s="15"/>
      <c r="H467" s="16"/>
      <c r="I467" s="7"/>
      <c r="J467" s="7"/>
      <c r="K467" s="17"/>
      <c r="L467" s="17"/>
      <c r="M467" s="17"/>
      <c r="N467" s="17"/>
      <c r="O467" s="17"/>
      <c r="P467" s="18"/>
      <c r="Q467" s="18"/>
      <c r="R467" s="18"/>
      <c r="S467" s="18"/>
      <c r="T467" s="1"/>
      <c r="U467" s="1"/>
      <c r="V467" s="1"/>
      <c r="W467" s="1"/>
      <c r="X467" s="1"/>
      <c r="Y467" s="1"/>
      <c r="Z467" s="1"/>
      <c r="AA467" s="18"/>
      <c r="AB467" s="18"/>
      <c r="AC467" s="18"/>
      <c r="AD467" s="18"/>
      <c r="AE467" s="18"/>
      <c r="AF467" s="18"/>
      <c r="AG467" s="18"/>
      <c r="AH467" s="18"/>
      <c r="AI467" s="18"/>
      <c r="AJ467" s="18"/>
    </row>
    <row r="468" spans="1:36" ht="49" customHeight="1" x14ac:dyDescent="0.15">
      <c r="A468" s="1"/>
      <c r="B468" s="1"/>
      <c r="C468" s="1"/>
      <c r="D468" s="1"/>
      <c r="E468" s="1"/>
      <c r="F468" s="7"/>
      <c r="G468" s="15"/>
      <c r="H468" s="16"/>
      <c r="I468" s="7"/>
      <c r="J468" s="7"/>
      <c r="K468" s="17"/>
      <c r="L468" s="17"/>
      <c r="M468" s="17"/>
      <c r="N468" s="17"/>
      <c r="O468" s="17"/>
      <c r="P468" s="18"/>
      <c r="Q468" s="18"/>
      <c r="R468" s="18"/>
      <c r="S468" s="18"/>
      <c r="T468" s="1"/>
      <c r="U468" s="1"/>
      <c r="V468" s="1"/>
      <c r="W468" s="1"/>
      <c r="X468" s="1"/>
      <c r="Y468" s="1"/>
      <c r="Z468" s="1"/>
      <c r="AA468" s="18"/>
      <c r="AB468" s="18"/>
      <c r="AC468" s="18"/>
      <c r="AD468" s="18"/>
      <c r="AE468" s="18"/>
      <c r="AF468" s="18"/>
      <c r="AG468" s="18"/>
      <c r="AH468" s="18"/>
      <c r="AI468" s="18"/>
      <c r="AJ468" s="18"/>
    </row>
    <row r="469" spans="1:36" ht="49" customHeight="1" x14ac:dyDescent="0.15">
      <c r="A469" s="1"/>
      <c r="B469" s="1"/>
      <c r="C469" s="1"/>
      <c r="D469" s="1"/>
      <c r="E469" s="1"/>
      <c r="F469" s="7"/>
      <c r="G469" s="15"/>
      <c r="H469" s="16"/>
      <c r="I469" s="7"/>
      <c r="J469" s="7"/>
      <c r="K469" s="17"/>
      <c r="L469" s="17"/>
      <c r="M469" s="17"/>
      <c r="N469" s="17"/>
      <c r="O469" s="17"/>
      <c r="P469" s="18"/>
      <c r="Q469" s="18"/>
      <c r="R469" s="18"/>
      <c r="S469" s="18"/>
      <c r="T469" s="1"/>
      <c r="U469" s="1"/>
      <c r="V469" s="1"/>
      <c r="W469" s="1"/>
      <c r="X469" s="1"/>
      <c r="Y469" s="1"/>
      <c r="Z469" s="1"/>
      <c r="AA469" s="18"/>
      <c r="AB469" s="18"/>
      <c r="AC469" s="18"/>
      <c r="AD469" s="18"/>
      <c r="AE469" s="18"/>
      <c r="AF469" s="18"/>
      <c r="AG469" s="18"/>
      <c r="AH469" s="18"/>
      <c r="AI469" s="18"/>
      <c r="AJ469" s="18"/>
    </row>
    <row r="470" spans="1:36" ht="49" customHeight="1" x14ac:dyDescent="0.15">
      <c r="A470" s="1"/>
      <c r="B470" s="1"/>
      <c r="C470" s="1"/>
      <c r="D470" s="1"/>
      <c r="E470" s="1"/>
      <c r="F470" s="7"/>
      <c r="G470" s="15"/>
      <c r="H470" s="16"/>
      <c r="I470" s="7"/>
      <c r="J470" s="7"/>
      <c r="K470" s="17"/>
      <c r="L470" s="17"/>
      <c r="M470" s="17"/>
      <c r="N470" s="17"/>
      <c r="O470" s="17"/>
      <c r="P470" s="18"/>
      <c r="Q470" s="18"/>
      <c r="R470" s="18"/>
      <c r="S470" s="18"/>
      <c r="T470" s="1"/>
      <c r="U470" s="1"/>
      <c r="V470" s="1"/>
      <c r="W470" s="1"/>
      <c r="X470" s="1"/>
      <c r="Y470" s="1"/>
      <c r="Z470" s="1"/>
      <c r="AA470" s="18"/>
      <c r="AB470" s="18"/>
      <c r="AC470" s="18"/>
      <c r="AD470" s="18"/>
      <c r="AE470" s="18"/>
      <c r="AF470" s="18"/>
      <c r="AG470" s="18"/>
      <c r="AH470" s="18"/>
      <c r="AI470" s="18"/>
      <c r="AJ470" s="18"/>
    </row>
    <row r="471" spans="1:36" ht="49" customHeight="1" x14ac:dyDescent="0.15">
      <c r="A471" s="1"/>
      <c r="B471" s="1"/>
      <c r="C471" s="1"/>
      <c r="D471" s="1"/>
      <c r="E471" s="1"/>
      <c r="F471" s="7"/>
      <c r="G471" s="15"/>
      <c r="H471" s="16"/>
      <c r="I471" s="7"/>
      <c r="J471" s="7"/>
      <c r="K471" s="17"/>
      <c r="L471" s="17"/>
      <c r="M471" s="17"/>
      <c r="N471" s="17"/>
      <c r="O471" s="17"/>
      <c r="P471" s="18"/>
      <c r="Q471" s="18"/>
      <c r="R471" s="18"/>
      <c r="S471" s="18"/>
      <c r="T471" s="1"/>
      <c r="U471" s="1"/>
      <c r="V471" s="1"/>
      <c r="W471" s="1"/>
      <c r="X471" s="1"/>
      <c r="Y471" s="1"/>
      <c r="Z471" s="1"/>
      <c r="AA471" s="18"/>
      <c r="AB471" s="18"/>
      <c r="AC471" s="18"/>
      <c r="AD471" s="18"/>
      <c r="AE471" s="18"/>
      <c r="AF471" s="18"/>
      <c r="AG471" s="18"/>
      <c r="AH471" s="18"/>
      <c r="AI471" s="18"/>
      <c r="AJ471" s="18"/>
    </row>
    <row r="472" spans="1:36" ht="49" customHeight="1" x14ac:dyDescent="0.15">
      <c r="A472" s="1"/>
      <c r="B472" s="1"/>
      <c r="C472" s="1"/>
      <c r="D472" s="1"/>
      <c r="E472" s="1"/>
      <c r="F472" s="7"/>
      <c r="G472" s="15"/>
      <c r="H472" s="16"/>
      <c r="I472" s="7"/>
      <c r="J472" s="7"/>
      <c r="K472" s="17"/>
      <c r="L472" s="17"/>
      <c r="M472" s="17"/>
      <c r="N472" s="17"/>
      <c r="O472" s="17"/>
      <c r="P472" s="18"/>
      <c r="Q472" s="18"/>
      <c r="R472" s="18"/>
      <c r="S472" s="18"/>
      <c r="T472" s="1"/>
      <c r="U472" s="1"/>
      <c r="V472" s="1"/>
      <c r="W472" s="1"/>
      <c r="X472" s="1"/>
      <c r="Y472" s="1"/>
      <c r="Z472" s="1"/>
      <c r="AA472" s="18"/>
      <c r="AB472" s="18"/>
      <c r="AC472" s="18"/>
      <c r="AD472" s="18"/>
      <c r="AE472" s="18"/>
      <c r="AF472" s="18"/>
      <c r="AG472" s="18"/>
      <c r="AH472" s="18"/>
      <c r="AI472" s="18"/>
      <c r="AJ472" s="18"/>
    </row>
    <row r="473" spans="1:36" ht="49" customHeight="1" x14ac:dyDescent="0.15">
      <c r="A473" s="1"/>
      <c r="B473" s="1"/>
      <c r="C473" s="1"/>
      <c r="D473" s="1"/>
      <c r="E473" s="1"/>
      <c r="F473" s="7"/>
      <c r="G473" s="15"/>
      <c r="H473" s="16"/>
      <c r="I473" s="7"/>
      <c r="J473" s="7"/>
      <c r="K473" s="17"/>
      <c r="L473" s="17"/>
      <c r="M473" s="17"/>
      <c r="N473" s="17"/>
      <c r="O473" s="17"/>
      <c r="P473" s="18"/>
      <c r="Q473" s="18"/>
      <c r="R473" s="18"/>
      <c r="S473" s="18"/>
      <c r="T473" s="1"/>
      <c r="U473" s="1"/>
      <c r="V473" s="1"/>
      <c r="W473" s="1"/>
      <c r="X473" s="1"/>
      <c r="Y473" s="1"/>
      <c r="Z473" s="1"/>
      <c r="AA473" s="18"/>
      <c r="AB473" s="18"/>
      <c r="AC473" s="18"/>
      <c r="AD473" s="18"/>
      <c r="AE473" s="18"/>
      <c r="AF473" s="18"/>
      <c r="AG473" s="18"/>
      <c r="AH473" s="18"/>
      <c r="AI473" s="18"/>
      <c r="AJ473" s="18"/>
    </row>
    <row r="474" spans="1:36" ht="49" customHeight="1" x14ac:dyDescent="0.15">
      <c r="A474" s="1"/>
      <c r="B474" s="1"/>
      <c r="C474" s="1"/>
      <c r="D474" s="1"/>
      <c r="E474" s="1"/>
      <c r="F474" s="7"/>
      <c r="G474" s="15"/>
      <c r="H474" s="16"/>
      <c r="I474" s="7"/>
      <c r="J474" s="7"/>
      <c r="K474" s="17"/>
      <c r="L474" s="17"/>
      <c r="M474" s="17"/>
      <c r="N474" s="17"/>
      <c r="O474" s="17"/>
      <c r="P474" s="18"/>
      <c r="Q474" s="18"/>
      <c r="R474" s="18"/>
      <c r="S474" s="18"/>
      <c r="T474" s="1"/>
      <c r="U474" s="1"/>
      <c r="V474" s="1"/>
      <c r="W474" s="1"/>
      <c r="X474" s="1"/>
      <c r="Y474" s="1"/>
      <c r="Z474" s="1"/>
      <c r="AA474" s="18"/>
      <c r="AB474" s="18"/>
      <c r="AC474" s="18"/>
      <c r="AD474" s="18"/>
      <c r="AE474" s="18"/>
      <c r="AF474" s="18"/>
      <c r="AG474" s="18"/>
      <c r="AH474" s="18"/>
      <c r="AI474" s="18"/>
      <c r="AJ474" s="18"/>
    </row>
    <row r="475" spans="1:36" ht="49" customHeight="1" x14ac:dyDescent="0.15">
      <c r="A475" s="1"/>
      <c r="B475" s="1"/>
      <c r="C475" s="1"/>
      <c r="D475" s="1"/>
      <c r="E475" s="1"/>
      <c r="F475" s="7"/>
      <c r="G475" s="15"/>
      <c r="H475" s="16"/>
      <c r="I475" s="7"/>
      <c r="J475" s="7"/>
      <c r="K475" s="17"/>
      <c r="L475" s="17"/>
      <c r="M475" s="17"/>
      <c r="N475" s="17"/>
      <c r="O475" s="17"/>
      <c r="P475" s="18"/>
      <c r="Q475" s="18"/>
      <c r="R475" s="18"/>
      <c r="S475" s="18"/>
      <c r="T475" s="1"/>
      <c r="U475" s="1"/>
      <c r="V475" s="1"/>
      <c r="W475" s="1"/>
      <c r="X475" s="1"/>
      <c r="Y475" s="1"/>
      <c r="Z475" s="1"/>
      <c r="AA475" s="18"/>
      <c r="AB475" s="18"/>
      <c r="AC475" s="18"/>
      <c r="AD475" s="18"/>
      <c r="AE475" s="18"/>
      <c r="AF475" s="18"/>
      <c r="AG475" s="18"/>
      <c r="AH475" s="18"/>
      <c r="AI475" s="18"/>
      <c r="AJ475" s="18"/>
    </row>
    <row r="476" spans="1:36" ht="49" customHeight="1" x14ac:dyDescent="0.15">
      <c r="A476" s="1"/>
      <c r="B476" s="1"/>
      <c r="C476" s="1"/>
      <c r="D476" s="1"/>
      <c r="E476" s="1"/>
      <c r="F476" s="7"/>
      <c r="G476" s="15"/>
      <c r="H476" s="16"/>
      <c r="I476" s="7"/>
      <c r="J476" s="7"/>
      <c r="K476" s="17"/>
      <c r="L476" s="17"/>
      <c r="M476" s="17"/>
      <c r="N476" s="17"/>
      <c r="O476" s="17"/>
      <c r="P476" s="18"/>
      <c r="Q476" s="18"/>
      <c r="R476" s="18"/>
      <c r="S476" s="18"/>
      <c r="T476" s="1"/>
      <c r="U476" s="1"/>
      <c r="V476" s="1"/>
      <c r="W476" s="1"/>
      <c r="X476" s="1"/>
      <c r="Y476" s="1"/>
      <c r="Z476" s="1"/>
      <c r="AA476" s="18"/>
      <c r="AB476" s="18"/>
      <c r="AC476" s="18"/>
      <c r="AD476" s="18"/>
      <c r="AE476" s="18"/>
      <c r="AF476" s="18"/>
      <c r="AG476" s="18"/>
      <c r="AH476" s="18"/>
      <c r="AI476" s="18"/>
      <c r="AJ476" s="18"/>
    </row>
    <row r="477" spans="1:36" ht="49" customHeight="1" x14ac:dyDescent="0.15">
      <c r="A477" s="1"/>
      <c r="B477" s="1"/>
      <c r="C477" s="1"/>
      <c r="D477" s="1"/>
      <c r="E477" s="1"/>
      <c r="F477" s="7"/>
      <c r="G477" s="15"/>
      <c r="H477" s="16"/>
      <c r="I477" s="7"/>
      <c r="J477" s="7"/>
      <c r="K477" s="17"/>
      <c r="L477" s="17"/>
      <c r="M477" s="17"/>
      <c r="N477" s="17"/>
      <c r="O477" s="17"/>
      <c r="P477" s="18"/>
      <c r="Q477" s="18"/>
      <c r="R477" s="18"/>
      <c r="S477" s="18"/>
      <c r="T477" s="1"/>
      <c r="U477" s="1"/>
      <c r="V477" s="1"/>
      <c r="W477" s="1"/>
      <c r="X477" s="1"/>
      <c r="Y477" s="1"/>
      <c r="Z477" s="1"/>
      <c r="AA477" s="18"/>
      <c r="AB477" s="18"/>
      <c r="AC477" s="18"/>
      <c r="AD477" s="18"/>
      <c r="AE477" s="18"/>
      <c r="AF477" s="18"/>
      <c r="AG477" s="18"/>
      <c r="AH477" s="18"/>
      <c r="AI477" s="18"/>
      <c r="AJ477" s="18"/>
    </row>
    <row r="478" spans="1:36" ht="49" customHeight="1" x14ac:dyDescent="0.15">
      <c r="A478" s="1"/>
      <c r="B478" s="1"/>
      <c r="C478" s="1"/>
      <c r="D478" s="1"/>
      <c r="E478" s="1"/>
      <c r="F478" s="7"/>
      <c r="G478" s="15"/>
      <c r="H478" s="16"/>
      <c r="I478" s="7"/>
      <c r="J478" s="7"/>
      <c r="K478" s="17"/>
      <c r="L478" s="17"/>
      <c r="M478" s="17"/>
      <c r="N478" s="17"/>
      <c r="O478" s="17"/>
      <c r="P478" s="18"/>
      <c r="Q478" s="18"/>
      <c r="R478" s="18"/>
      <c r="S478" s="18"/>
      <c r="T478" s="1"/>
      <c r="U478" s="1"/>
      <c r="V478" s="1"/>
      <c r="W478" s="1"/>
      <c r="X478" s="1"/>
      <c r="Y478" s="1"/>
      <c r="Z478" s="1"/>
      <c r="AA478" s="18"/>
      <c r="AB478" s="18"/>
      <c r="AC478" s="18"/>
      <c r="AD478" s="18"/>
      <c r="AE478" s="18"/>
      <c r="AF478" s="18"/>
      <c r="AG478" s="18"/>
      <c r="AH478" s="18"/>
      <c r="AI478" s="18"/>
      <c r="AJ478" s="18"/>
    </row>
    <row r="479" spans="1:36" ht="49" customHeight="1" x14ac:dyDescent="0.15">
      <c r="A479" s="1"/>
      <c r="B479" s="1"/>
      <c r="C479" s="1"/>
      <c r="D479" s="1"/>
      <c r="E479" s="1"/>
      <c r="F479" s="7"/>
      <c r="G479" s="15"/>
      <c r="H479" s="16"/>
      <c r="I479" s="7"/>
      <c r="J479" s="7"/>
      <c r="K479" s="17"/>
      <c r="L479" s="17"/>
      <c r="M479" s="17"/>
      <c r="N479" s="17"/>
      <c r="O479" s="17"/>
      <c r="P479" s="18"/>
      <c r="Q479" s="18"/>
      <c r="R479" s="18"/>
      <c r="S479" s="18"/>
      <c r="T479" s="1"/>
      <c r="U479" s="1"/>
      <c r="V479" s="1"/>
      <c r="W479" s="1"/>
      <c r="X479" s="1"/>
      <c r="Y479" s="1"/>
      <c r="Z479" s="1"/>
      <c r="AA479" s="18"/>
      <c r="AB479" s="18"/>
      <c r="AC479" s="18"/>
      <c r="AD479" s="18"/>
      <c r="AE479" s="18"/>
      <c r="AF479" s="18"/>
      <c r="AG479" s="18"/>
      <c r="AH479" s="18"/>
      <c r="AI479" s="18"/>
      <c r="AJ479" s="18"/>
    </row>
    <row r="480" spans="1:36" ht="49" customHeight="1" x14ac:dyDescent="0.15">
      <c r="A480" s="1"/>
      <c r="B480" s="1"/>
      <c r="C480" s="1"/>
      <c r="D480" s="1"/>
      <c r="E480" s="1"/>
      <c r="F480" s="7"/>
      <c r="G480" s="15"/>
      <c r="H480" s="16"/>
      <c r="I480" s="7"/>
      <c r="J480" s="7"/>
      <c r="K480" s="17"/>
      <c r="L480" s="17"/>
      <c r="M480" s="17"/>
      <c r="N480" s="17"/>
      <c r="O480" s="17"/>
      <c r="P480" s="18"/>
      <c r="Q480" s="18"/>
      <c r="R480" s="18"/>
      <c r="S480" s="18"/>
      <c r="T480" s="1"/>
      <c r="U480" s="1"/>
      <c r="V480" s="1"/>
      <c r="W480" s="1"/>
      <c r="X480" s="1"/>
      <c r="Y480" s="1"/>
      <c r="Z480" s="1"/>
      <c r="AA480" s="18"/>
      <c r="AB480" s="18"/>
      <c r="AC480" s="18"/>
      <c r="AD480" s="18"/>
      <c r="AE480" s="18"/>
      <c r="AF480" s="18"/>
      <c r="AG480" s="18"/>
      <c r="AH480" s="18"/>
      <c r="AI480" s="18"/>
      <c r="AJ480" s="18"/>
    </row>
    <row r="481" spans="1:36" ht="49" customHeight="1" x14ac:dyDescent="0.15">
      <c r="A481" s="1"/>
      <c r="B481" s="1"/>
      <c r="C481" s="1"/>
      <c r="D481" s="1"/>
      <c r="E481" s="1"/>
      <c r="F481" s="7"/>
      <c r="G481" s="15"/>
      <c r="H481" s="16"/>
      <c r="I481" s="7"/>
      <c r="J481" s="7"/>
      <c r="K481" s="17"/>
      <c r="L481" s="17"/>
      <c r="M481" s="17"/>
      <c r="N481" s="17"/>
      <c r="O481" s="17"/>
      <c r="P481" s="18"/>
      <c r="Q481" s="18"/>
      <c r="R481" s="18"/>
      <c r="S481" s="18"/>
      <c r="T481" s="1"/>
      <c r="U481" s="1"/>
      <c r="V481" s="1"/>
      <c r="W481" s="1"/>
      <c r="X481" s="1"/>
      <c r="Y481" s="1"/>
      <c r="Z481" s="1"/>
      <c r="AA481" s="18"/>
      <c r="AB481" s="18"/>
      <c r="AC481" s="18"/>
      <c r="AD481" s="18"/>
      <c r="AE481" s="18"/>
      <c r="AF481" s="18"/>
      <c r="AG481" s="18"/>
      <c r="AH481" s="18"/>
      <c r="AI481" s="18"/>
      <c r="AJ481" s="18"/>
    </row>
    <row r="482" spans="1:36" ht="49" customHeight="1" x14ac:dyDescent="0.15">
      <c r="A482" s="1"/>
      <c r="B482" s="1"/>
      <c r="C482" s="1"/>
      <c r="D482" s="1"/>
      <c r="E482" s="1"/>
      <c r="F482" s="7"/>
      <c r="G482" s="15"/>
      <c r="H482" s="16"/>
      <c r="I482" s="7"/>
      <c r="J482" s="7"/>
      <c r="K482" s="17"/>
      <c r="L482" s="17"/>
      <c r="M482" s="17"/>
      <c r="N482" s="17"/>
      <c r="O482" s="17"/>
      <c r="P482" s="18"/>
      <c r="Q482" s="18"/>
      <c r="R482" s="18"/>
      <c r="S482" s="18"/>
      <c r="T482" s="1"/>
      <c r="U482" s="1"/>
      <c r="V482" s="1"/>
      <c r="W482" s="1"/>
      <c r="X482" s="1"/>
      <c r="Y482" s="1"/>
      <c r="Z482" s="1"/>
      <c r="AA482" s="18"/>
      <c r="AB482" s="18"/>
      <c r="AC482" s="18"/>
      <c r="AD482" s="18"/>
      <c r="AE482" s="18"/>
      <c r="AF482" s="18"/>
      <c r="AG482" s="18"/>
      <c r="AH482" s="18"/>
      <c r="AI482" s="18"/>
      <c r="AJ482" s="18"/>
    </row>
    <row r="483" spans="1:36" ht="49" customHeight="1" x14ac:dyDescent="0.15">
      <c r="A483" s="1"/>
      <c r="B483" s="1"/>
      <c r="C483" s="1"/>
      <c r="D483" s="1"/>
      <c r="E483" s="1"/>
      <c r="F483" s="7"/>
      <c r="G483" s="15"/>
      <c r="H483" s="16"/>
      <c r="I483" s="7"/>
      <c r="J483" s="7"/>
      <c r="K483" s="17"/>
      <c r="L483" s="17"/>
      <c r="M483" s="17"/>
      <c r="N483" s="17"/>
      <c r="O483" s="17"/>
      <c r="P483" s="18"/>
      <c r="Q483" s="18"/>
      <c r="R483" s="18"/>
      <c r="S483" s="18"/>
      <c r="T483" s="1"/>
      <c r="U483" s="1"/>
      <c r="V483" s="1"/>
      <c r="W483" s="1"/>
      <c r="X483" s="1"/>
      <c r="Y483" s="1"/>
      <c r="Z483" s="1"/>
      <c r="AA483" s="18"/>
      <c r="AB483" s="18"/>
      <c r="AC483" s="18"/>
      <c r="AD483" s="18"/>
      <c r="AE483" s="18"/>
      <c r="AF483" s="18"/>
      <c r="AG483" s="18"/>
      <c r="AH483" s="18"/>
      <c r="AI483" s="18"/>
      <c r="AJ483" s="18"/>
    </row>
    <row r="484" spans="1:36" ht="49" customHeight="1" x14ac:dyDescent="0.15">
      <c r="A484" s="1"/>
      <c r="B484" s="1"/>
      <c r="C484" s="1"/>
      <c r="D484" s="1"/>
      <c r="E484" s="1"/>
      <c r="F484" s="7"/>
      <c r="G484" s="15"/>
      <c r="H484" s="16"/>
      <c r="I484" s="7"/>
      <c r="J484" s="7"/>
      <c r="K484" s="17"/>
      <c r="L484" s="17"/>
      <c r="M484" s="17"/>
      <c r="N484" s="17"/>
      <c r="O484" s="17"/>
      <c r="P484" s="18"/>
      <c r="Q484" s="18"/>
      <c r="R484" s="18"/>
      <c r="S484" s="18"/>
      <c r="T484" s="1"/>
      <c r="U484" s="1"/>
      <c r="V484" s="1"/>
      <c r="W484" s="1"/>
      <c r="X484" s="1"/>
      <c r="Y484" s="1"/>
      <c r="Z484" s="1"/>
      <c r="AA484" s="18"/>
      <c r="AB484" s="18"/>
      <c r="AC484" s="18"/>
      <c r="AD484" s="18"/>
      <c r="AE484" s="18"/>
      <c r="AF484" s="18"/>
      <c r="AG484" s="18"/>
      <c r="AH484" s="18"/>
      <c r="AI484" s="18"/>
      <c r="AJ484" s="18"/>
    </row>
    <row r="485" spans="1:36" ht="49" customHeight="1" x14ac:dyDescent="0.15">
      <c r="A485" s="1"/>
      <c r="B485" s="1"/>
      <c r="C485" s="1"/>
      <c r="D485" s="1"/>
      <c r="E485" s="1"/>
      <c r="F485" s="7"/>
      <c r="G485" s="15"/>
      <c r="H485" s="16"/>
      <c r="I485" s="7"/>
      <c r="J485" s="7"/>
      <c r="K485" s="17"/>
      <c r="L485" s="17"/>
      <c r="M485" s="17"/>
      <c r="N485" s="17"/>
      <c r="O485" s="17"/>
      <c r="P485" s="18"/>
      <c r="Q485" s="18"/>
      <c r="R485" s="18"/>
      <c r="S485" s="18"/>
      <c r="T485" s="1"/>
      <c r="U485" s="1"/>
      <c r="V485" s="1"/>
      <c r="W485" s="1"/>
      <c r="X485" s="1"/>
      <c r="Y485" s="1"/>
      <c r="Z485" s="1"/>
      <c r="AA485" s="18"/>
      <c r="AB485" s="18"/>
      <c r="AC485" s="18"/>
      <c r="AD485" s="18"/>
      <c r="AE485" s="18"/>
      <c r="AF485" s="18"/>
      <c r="AG485" s="18"/>
      <c r="AH485" s="18"/>
      <c r="AI485" s="18"/>
      <c r="AJ485" s="18"/>
    </row>
    <row r="486" spans="1:36" ht="49" customHeight="1" x14ac:dyDescent="0.15">
      <c r="A486" s="1"/>
      <c r="B486" s="1"/>
      <c r="C486" s="1"/>
      <c r="D486" s="1"/>
      <c r="E486" s="1"/>
      <c r="F486" s="7"/>
      <c r="G486" s="15"/>
      <c r="H486" s="16"/>
      <c r="I486" s="7"/>
      <c r="J486" s="7"/>
      <c r="K486" s="17"/>
      <c r="L486" s="17"/>
      <c r="M486" s="17"/>
      <c r="N486" s="17"/>
      <c r="O486" s="17"/>
      <c r="P486" s="18"/>
      <c r="Q486" s="18"/>
      <c r="R486" s="18"/>
      <c r="S486" s="18"/>
      <c r="T486" s="1"/>
      <c r="U486" s="1"/>
      <c r="V486" s="1"/>
      <c r="W486" s="1"/>
      <c r="X486" s="1"/>
      <c r="Y486" s="1"/>
      <c r="Z486" s="1"/>
      <c r="AA486" s="18"/>
      <c r="AB486" s="18"/>
      <c r="AC486" s="18"/>
      <c r="AD486" s="18"/>
      <c r="AE486" s="18"/>
      <c r="AF486" s="18"/>
      <c r="AG486" s="18"/>
      <c r="AH486" s="18"/>
      <c r="AI486" s="18"/>
      <c r="AJ486" s="18"/>
    </row>
    <row r="487" spans="1:36" ht="49" customHeight="1" x14ac:dyDescent="0.15">
      <c r="A487" s="1"/>
      <c r="B487" s="1"/>
      <c r="C487" s="1"/>
      <c r="D487" s="1"/>
      <c r="E487" s="1"/>
      <c r="F487" s="7"/>
      <c r="G487" s="15"/>
      <c r="H487" s="16"/>
      <c r="I487" s="7"/>
      <c r="J487" s="7"/>
      <c r="K487" s="17"/>
      <c r="L487" s="17"/>
      <c r="M487" s="17"/>
      <c r="N487" s="17"/>
      <c r="O487" s="17"/>
      <c r="P487" s="18"/>
      <c r="Q487" s="18"/>
      <c r="R487" s="18"/>
      <c r="S487" s="18"/>
      <c r="T487" s="1"/>
      <c r="U487" s="1"/>
      <c r="V487" s="1"/>
      <c r="W487" s="1"/>
      <c r="X487" s="1"/>
      <c r="Y487" s="1"/>
      <c r="Z487" s="1"/>
      <c r="AA487" s="18"/>
      <c r="AB487" s="18"/>
      <c r="AC487" s="18"/>
      <c r="AD487" s="18"/>
      <c r="AE487" s="18"/>
      <c r="AF487" s="18"/>
      <c r="AG487" s="18"/>
      <c r="AH487" s="18"/>
      <c r="AI487" s="18"/>
      <c r="AJ487" s="18"/>
    </row>
    <row r="488" spans="1:36" ht="49" customHeight="1" x14ac:dyDescent="0.15">
      <c r="A488" s="1"/>
      <c r="B488" s="1"/>
      <c r="C488" s="1"/>
      <c r="D488" s="1"/>
      <c r="E488" s="1"/>
      <c r="F488" s="7"/>
      <c r="G488" s="15"/>
      <c r="H488" s="16"/>
      <c r="I488" s="7"/>
      <c r="J488" s="7"/>
      <c r="K488" s="17"/>
      <c r="L488" s="17"/>
      <c r="M488" s="17"/>
      <c r="N488" s="17"/>
      <c r="O488" s="17"/>
      <c r="P488" s="18"/>
      <c r="Q488" s="18"/>
      <c r="R488" s="18"/>
      <c r="S488" s="18"/>
      <c r="T488" s="1"/>
      <c r="U488" s="1"/>
      <c r="V488" s="1"/>
      <c r="W488" s="1"/>
      <c r="X488" s="1"/>
      <c r="Y488" s="1"/>
      <c r="Z488" s="1"/>
      <c r="AA488" s="18"/>
      <c r="AB488" s="18"/>
      <c r="AC488" s="18"/>
      <c r="AD488" s="18"/>
      <c r="AE488" s="18"/>
      <c r="AF488" s="18"/>
      <c r="AG488" s="18"/>
      <c r="AH488" s="18"/>
      <c r="AI488" s="18"/>
      <c r="AJ488" s="18"/>
    </row>
    <row r="489" spans="1:36" ht="49" customHeight="1" x14ac:dyDescent="0.15">
      <c r="A489" s="1"/>
      <c r="B489" s="1"/>
      <c r="C489" s="1"/>
      <c r="D489" s="1"/>
      <c r="E489" s="1"/>
      <c r="F489" s="7"/>
      <c r="G489" s="15"/>
      <c r="H489" s="16"/>
      <c r="I489" s="7"/>
      <c r="J489" s="7"/>
      <c r="K489" s="17"/>
      <c r="L489" s="17"/>
      <c r="M489" s="17"/>
      <c r="N489" s="17"/>
      <c r="O489" s="17"/>
      <c r="P489" s="18"/>
      <c r="Q489" s="18"/>
      <c r="R489" s="18"/>
      <c r="S489" s="18"/>
      <c r="T489" s="1"/>
      <c r="U489" s="1"/>
      <c r="V489" s="1"/>
      <c r="W489" s="1"/>
      <c r="X489" s="1"/>
      <c r="Y489" s="1"/>
      <c r="Z489" s="1"/>
      <c r="AA489" s="18"/>
      <c r="AB489" s="18"/>
      <c r="AC489" s="18"/>
      <c r="AD489" s="18"/>
      <c r="AE489" s="18"/>
      <c r="AF489" s="18"/>
      <c r="AG489" s="18"/>
      <c r="AH489" s="18"/>
      <c r="AI489" s="18"/>
      <c r="AJ489" s="18"/>
    </row>
    <row r="490" spans="1:36" ht="49" customHeight="1" x14ac:dyDescent="0.15">
      <c r="A490" s="1"/>
      <c r="B490" s="1"/>
      <c r="C490" s="1"/>
      <c r="D490" s="1"/>
      <c r="E490" s="1"/>
      <c r="F490" s="7"/>
      <c r="G490" s="15"/>
      <c r="H490" s="16"/>
      <c r="I490" s="7"/>
      <c r="J490" s="7"/>
      <c r="K490" s="17"/>
      <c r="L490" s="17"/>
      <c r="M490" s="17"/>
      <c r="N490" s="17"/>
      <c r="O490" s="17"/>
      <c r="P490" s="18"/>
      <c r="Q490" s="18"/>
      <c r="R490" s="18"/>
      <c r="S490" s="18"/>
      <c r="T490" s="1"/>
      <c r="U490" s="1"/>
      <c r="V490" s="1"/>
      <c r="W490" s="1"/>
      <c r="X490" s="1"/>
      <c r="Y490" s="1"/>
      <c r="Z490" s="1"/>
      <c r="AA490" s="18"/>
      <c r="AB490" s="18"/>
      <c r="AC490" s="18"/>
      <c r="AD490" s="18"/>
      <c r="AE490" s="18"/>
      <c r="AF490" s="18"/>
      <c r="AG490" s="18"/>
      <c r="AH490" s="18"/>
      <c r="AI490" s="18"/>
      <c r="AJ490" s="18"/>
    </row>
    <row r="491" spans="1:36" ht="49" customHeight="1" x14ac:dyDescent="0.15">
      <c r="A491" s="1"/>
      <c r="B491" s="1"/>
      <c r="C491" s="1"/>
      <c r="D491" s="1"/>
      <c r="E491" s="1"/>
      <c r="F491" s="7"/>
      <c r="G491" s="15"/>
      <c r="H491" s="16"/>
      <c r="I491" s="7"/>
      <c r="J491" s="7"/>
      <c r="K491" s="17"/>
      <c r="L491" s="17"/>
      <c r="M491" s="17"/>
      <c r="N491" s="17"/>
      <c r="O491" s="17"/>
      <c r="P491" s="18"/>
      <c r="Q491" s="18"/>
      <c r="R491" s="18"/>
      <c r="S491" s="18"/>
      <c r="T491" s="1"/>
      <c r="U491" s="1"/>
      <c r="V491" s="1"/>
      <c r="W491" s="1"/>
      <c r="X491" s="1"/>
      <c r="Y491" s="1"/>
      <c r="Z491" s="1"/>
      <c r="AA491" s="18"/>
      <c r="AB491" s="18"/>
      <c r="AC491" s="18"/>
      <c r="AD491" s="18"/>
      <c r="AE491" s="18"/>
      <c r="AF491" s="18"/>
      <c r="AG491" s="18"/>
      <c r="AH491" s="18"/>
      <c r="AI491" s="18"/>
      <c r="AJ491" s="18"/>
    </row>
    <row r="492" spans="1:36" ht="49" customHeight="1" x14ac:dyDescent="0.15">
      <c r="A492" s="1"/>
      <c r="B492" s="1"/>
      <c r="C492" s="1"/>
      <c r="D492" s="1"/>
      <c r="E492" s="1"/>
      <c r="F492" s="7"/>
      <c r="G492" s="15"/>
      <c r="H492" s="16"/>
      <c r="I492" s="7"/>
      <c r="J492" s="7"/>
      <c r="K492" s="17"/>
      <c r="L492" s="17"/>
      <c r="M492" s="17"/>
      <c r="N492" s="17"/>
      <c r="O492" s="17"/>
      <c r="P492" s="18"/>
      <c r="Q492" s="18"/>
      <c r="R492" s="18"/>
      <c r="S492" s="18"/>
      <c r="T492" s="1"/>
      <c r="U492" s="1"/>
      <c r="V492" s="1"/>
      <c r="W492" s="1"/>
      <c r="X492" s="1"/>
      <c r="Y492" s="1"/>
      <c r="Z492" s="1"/>
      <c r="AA492" s="18"/>
      <c r="AB492" s="18"/>
      <c r="AC492" s="18"/>
      <c r="AD492" s="18"/>
      <c r="AE492" s="18"/>
      <c r="AF492" s="18"/>
      <c r="AG492" s="18"/>
      <c r="AH492" s="18"/>
      <c r="AI492" s="18"/>
      <c r="AJ492" s="18"/>
    </row>
    <row r="493" spans="1:36" ht="49" customHeight="1" x14ac:dyDescent="0.15">
      <c r="A493" s="1"/>
      <c r="B493" s="1"/>
      <c r="C493" s="1"/>
      <c r="D493" s="1"/>
      <c r="E493" s="1"/>
      <c r="F493" s="7"/>
      <c r="G493" s="15"/>
      <c r="H493" s="16"/>
      <c r="I493" s="7"/>
      <c r="J493" s="7"/>
      <c r="K493" s="17"/>
      <c r="L493" s="17"/>
      <c r="M493" s="17"/>
      <c r="N493" s="17"/>
      <c r="O493" s="17"/>
      <c r="P493" s="18"/>
      <c r="Q493" s="18"/>
      <c r="R493" s="18"/>
      <c r="S493" s="18"/>
      <c r="T493" s="1"/>
      <c r="U493" s="1"/>
      <c r="V493" s="1"/>
      <c r="W493" s="1"/>
      <c r="X493" s="1"/>
      <c r="Y493" s="1"/>
      <c r="Z493" s="1"/>
      <c r="AA493" s="18"/>
      <c r="AB493" s="18"/>
      <c r="AC493" s="18"/>
      <c r="AD493" s="18"/>
      <c r="AE493" s="18"/>
      <c r="AF493" s="18"/>
      <c r="AG493" s="18"/>
      <c r="AH493" s="18"/>
      <c r="AI493" s="18"/>
      <c r="AJ493" s="18"/>
    </row>
    <row r="494" spans="1:36" ht="49" customHeight="1" x14ac:dyDescent="0.15">
      <c r="A494" s="1"/>
      <c r="B494" s="1"/>
      <c r="C494" s="1"/>
      <c r="D494" s="1"/>
      <c r="E494" s="1"/>
      <c r="F494" s="7"/>
      <c r="G494" s="15"/>
      <c r="H494" s="16"/>
      <c r="I494" s="7"/>
      <c r="J494" s="7"/>
      <c r="K494" s="17"/>
      <c r="L494" s="17"/>
      <c r="M494" s="17"/>
      <c r="N494" s="17"/>
      <c r="O494" s="17"/>
      <c r="P494" s="18"/>
      <c r="Q494" s="18"/>
      <c r="R494" s="18"/>
      <c r="S494" s="18"/>
      <c r="T494" s="1"/>
      <c r="U494" s="1"/>
      <c r="V494" s="1"/>
      <c r="W494" s="1"/>
      <c r="X494" s="1"/>
      <c r="Y494" s="1"/>
      <c r="Z494" s="1"/>
      <c r="AA494" s="18"/>
      <c r="AB494" s="18"/>
      <c r="AC494" s="18"/>
      <c r="AD494" s="18"/>
      <c r="AE494" s="18"/>
      <c r="AF494" s="18"/>
      <c r="AG494" s="18"/>
      <c r="AH494" s="18"/>
      <c r="AI494" s="18"/>
      <c r="AJ494" s="18"/>
    </row>
    <row r="495" spans="1:36" ht="49" customHeight="1" x14ac:dyDescent="0.15">
      <c r="A495" s="1"/>
      <c r="B495" s="1"/>
      <c r="C495" s="1"/>
      <c r="D495" s="1"/>
      <c r="E495" s="1"/>
      <c r="F495" s="7"/>
      <c r="G495" s="15"/>
      <c r="H495" s="16"/>
      <c r="I495" s="7"/>
      <c r="J495" s="7"/>
      <c r="K495" s="17"/>
      <c r="L495" s="17"/>
      <c r="M495" s="17"/>
      <c r="N495" s="17"/>
      <c r="O495" s="17"/>
      <c r="P495" s="18"/>
      <c r="Q495" s="18"/>
      <c r="R495" s="18"/>
      <c r="S495" s="18"/>
      <c r="T495" s="1"/>
      <c r="U495" s="1"/>
      <c r="V495" s="1"/>
      <c r="W495" s="1"/>
      <c r="X495" s="1"/>
      <c r="Y495" s="1"/>
      <c r="Z495" s="1"/>
      <c r="AA495" s="18"/>
      <c r="AB495" s="18"/>
      <c r="AC495" s="18"/>
      <c r="AD495" s="18"/>
      <c r="AE495" s="18"/>
      <c r="AF495" s="18"/>
      <c r="AG495" s="18"/>
      <c r="AH495" s="18"/>
      <c r="AI495" s="18"/>
      <c r="AJ495" s="18"/>
    </row>
    <row r="496" spans="1:36" ht="49" customHeight="1" x14ac:dyDescent="0.15">
      <c r="A496" s="1"/>
      <c r="B496" s="1"/>
      <c r="C496" s="1"/>
      <c r="D496" s="1"/>
      <c r="E496" s="1"/>
      <c r="F496" s="7"/>
      <c r="G496" s="15"/>
      <c r="H496" s="16"/>
      <c r="I496" s="7"/>
      <c r="J496" s="7"/>
      <c r="K496" s="17"/>
      <c r="L496" s="17"/>
      <c r="M496" s="17"/>
      <c r="N496" s="17"/>
      <c r="O496" s="17"/>
      <c r="P496" s="18"/>
      <c r="Q496" s="18"/>
      <c r="R496" s="18"/>
      <c r="S496" s="18"/>
      <c r="T496" s="1"/>
      <c r="U496" s="1"/>
      <c r="V496" s="1"/>
      <c r="W496" s="1"/>
      <c r="X496" s="1"/>
      <c r="Y496" s="1"/>
      <c r="Z496" s="1"/>
      <c r="AA496" s="18"/>
      <c r="AB496" s="18"/>
      <c r="AC496" s="18"/>
      <c r="AD496" s="18"/>
      <c r="AE496" s="18"/>
      <c r="AF496" s="18"/>
      <c r="AG496" s="18"/>
      <c r="AH496" s="18"/>
      <c r="AI496" s="18"/>
      <c r="AJ496" s="18"/>
    </row>
    <row r="497" spans="1:36" ht="49" customHeight="1" x14ac:dyDescent="0.15">
      <c r="A497" s="1"/>
      <c r="B497" s="1"/>
      <c r="C497" s="1"/>
      <c r="D497" s="1"/>
      <c r="E497" s="1"/>
      <c r="F497" s="7"/>
      <c r="G497" s="15"/>
      <c r="H497" s="16"/>
      <c r="I497" s="7"/>
      <c r="J497" s="7"/>
      <c r="K497" s="17"/>
      <c r="L497" s="17"/>
      <c r="M497" s="17"/>
      <c r="N497" s="17"/>
      <c r="O497" s="17"/>
      <c r="P497" s="18"/>
      <c r="Q497" s="18"/>
      <c r="R497" s="18"/>
      <c r="S497" s="18"/>
      <c r="T497" s="1"/>
      <c r="U497" s="1"/>
      <c r="V497" s="1"/>
      <c r="W497" s="1"/>
      <c r="X497" s="1"/>
      <c r="Y497" s="1"/>
      <c r="Z497" s="1"/>
      <c r="AA497" s="18"/>
      <c r="AB497" s="18"/>
      <c r="AC497" s="18"/>
      <c r="AD497" s="18"/>
      <c r="AE497" s="18"/>
      <c r="AF497" s="18"/>
      <c r="AG497" s="18"/>
      <c r="AH497" s="18"/>
      <c r="AI497" s="18"/>
      <c r="AJ497" s="18"/>
    </row>
    <row r="498" spans="1:36" ht="49" customHeight="1" x14ac:dyDescent="0.15">
      <c r="A498" s="1"/>
      <c r="B498" s="1"/>
      <c r="C498" s="1"/>
      <c r="D498" s="1"/>
      <c r="E498" s="1"/>
      <c r="F498" s="7"/>
      <c r="G498" s="15"/>
      <c r="H498" s="16"/>
      <c r="I498" s="7"/>
      <c r="J498" s="7"/>
      <c r="K498" s="17"/>
      <c r="L498" s="17"/>
      <c r="M498" s="17"/>
      <c r="N498" s="17"/>
      <c r="O498" s="17"/>
      <c r="P498" s="18"/>
      <c r="Q498" s="18"/>
      <c r="R498" s="18"/>
      <c r="S498" s="18"/>
      <c r="T498" s="1"/>
      <c r="U498" s="1"/>
      <c r="V498" s="1"/>
      <c r="W498" s="1"/>
      <c r="X498" s="1"/>
      <c r="Y498" s="1"/>
      <c r="Z498" s="1"/>
      <c r="AA498" s="18"/>
      <c r="AB498" s="18"/>
      <c r="AC498" s="18"/>
      <c r="AD498" s="18"/>
      <c r="AE498" s="18"/>
      <c r="AF498" s="18"/>
      <c r="AG498" s="18"/>
      <c r="AH498" s="18"/>
      <c r="AI498" s="18"/>
      <c r="AJ498" s="18"/>
    </row>
    <row r="499" spans="1:36" ht="49" customHeight="1" x14ac:dyDescent="0.15">
      <c r="A499" s="1"/>
      <c r="B499" s="1"/>
      <c r="C499" s="1"/>
      <c r="D499" s="1"/>
      <c r="E499" s="1"/>
      <c r="F499" s="7"/>
      <c r="G499" s="15"/>
      <c r="H499" s="16"/>
      <c r="I499" s="7"/>
      <c r="J499" s="7"/>
      <c r="K499" s="17"/>
      <c r="L499" s="17"/>
      <c r="M499" s="17"/>
      <c r="N499" s="17"/>
      <c r="O499" s="17"/>
      <c r="P499" s="18"/>
      <c r="Q499" s="18"/>
      <c r="R499" s="18"/>
      <c r="S499" s="18"/>
      <c r="T499" s="1"/>
      <c r="U499" s="1"/>
      <c r="V499" s="1"/>
      <c r="W499" s="1"/>
      <c r="X499" s="1"/>
      <c r="Y499" s="1"/>
      <c r="Z499" s="1"/>
      <c r="AA499" s="18"/>
      <c r="AB499" s="18"/>
      <c r="AC499" s="18"/>
      <c r="AD499" s="18"/>
      <c r="AE499" s="18"/>
      <c r="AF499" s="18"/>
      <c r="AG499" s="18"/>
      <c r="AH499" s="18"/>
      <c r="AI499" s="18"/>
      <c r="AJ499" s="18"/>
    </row>
    <row r="500" spans="1:36" ht="49" customHeight="1" x14ac:dyDescent="0.15">
      <c r="A500" s="1"/>
      <c r="B500" s="1"/>
      <c r="C500" s="1"/>
      <c r="D500" s="1"/>
      <c r="E500" s="1"/>
      <c r="F500" s="7"/>
      <c r="G500" s="15"/>
      <c r="H500" s="16"/>
      <c r="I500" s="7"/>
      <c r="J500" s="7"/>
      <c r="K500" s="17"/>
      <c r="L500" s="17"/>
      <c r="M500" s="17"/>
      <c r="N500" s="17"/>
      <c r="O500" s="17"/>
      <c r="P500" s="18"/>
      <c r="Q500" s="18"/>
      <c r="R500" s="18"/>
      <c r="S500" s="18"/>
      <c r="T500" s="1"/>
      <c r="U500" s="1"/>
      <c r="V500" s="1"/>
      <c r="W500" s="1"/>
      <c r="X500" s="1"/>
      <c r="Y500" s="1"/>
      <c r="Z500" s="1"/>
      <c r="AA500" s="18"/>
      <c r="AB500" s="18"/>
      <c r="AC500" s="18"/>
      <c r="AD500" s="18"/>
      <c r="AE500" s="18"/>
      <c r="AF500" s="18"/>
      <c r="AG500" s="18"/>
      <c r="AH500" s="18"/>
      <c r="AI500" s="18"/>
      <c r="AJ500" s="18"/>
    </row>
    <row r="501" spans="1:36" ht="49" customHeight="1" x14ac:dyDescent="0.15">
      <c r="A501" s="1"/>
      <c r="B501" s="1"/>
      <c r="C501" s="1"/>
      <c r="D501" s="1"/>
      <c r="E501" s="1"/>
      <c r="F501" s="7"/>
      <c r="G501" s="15"/>
      <c r="H501" s="16"/>
      <c r="I501" s="7"/>
      <c r="J501" s="7"/>
      <c r="K501" s="17"/>
      <c r="L501" s="17"/>
      <c r="M501" s="17"/>
      <c r="N501" s="17"/>
      <c r="O501" s="17"/>
      <c r="P501" s="18"/>
      <c r="Q501" s="18"/>
      <c r="R501" s="18"/>
      <c r="S501" s="18"/>
      <c r="T501" s="1"/>
      <c r="U501" s="1"/>
      <c r="V501" s="1"/>
      <c r="W501" s="1"/>
      <c r="X501" s="1"/>
      <c r="Y501" s="1"/>
      <c r="Z501" s="1"/>
      <c r="AA501" s="18"/>
      <c r="AB501" s="18"/>
      <c r="AC501" s="18"/>
      <c r="AD501" s="18"/>
      <c r="AE501" s="18"/>
      <c r="AF501" s="18"/>
      <c r="AG501" s="18"/>
      <c r="AH501" s="18"/>
      <c r="AI501" s="18"/>
      <c r="AJ501" s="18"/>
    </row>
    <row r="502" spans="1:36" ht="49" customHeight="1" x14ac:dyDescent="0.15">
      <c r="A502" s="1"/>
      <c r="B502" s="1"/>
      <c r="C502" s="1"/>
      <c r="D502" s="1"/>
      <c r="E502" s="1"/>
      <c r="F502" s="7"/>
      <c r="G502" s="15"/>
      <c r="H502" s="16"/>
      <c r="I502" s="7"/>
      <c r="J502" s="7"/>
      <c r="K502" s="17"/>
      <c r="L502" s="17"/>
      <c r="M502" s="17"/>
      <c r="N502" s="17"/>
      <c r="O502" s="17"/>
      <c r="P502" s="18"/>
      <c r="Q502" s="18"/>
      <c r="R502" s="18"/>
      <c r="S502" s="18"/>
      <c r="T502" s="1"/>
      <c r="U502" s="1"/>
      <c r="V502" s="1"/>
      <c r="W502" s="1"/>
      <c r="X502" s="1"/>
      <c r="Y502" s="1"/>
      <c r="Z502" s="1"/>
      <c r="AA502" s="18"/>
      <c r="AB502" s="18"/>
      <c r="AC502" s="18"/>
      <c r="AD502" s="18"/>
      <c r="AE502" s="18"/>
      <c r="AF502" s="18"/>
      <c r="AG502" s="18"/>
      <c r="AH502" s="18"/>
      <c r="AI502" s="18"/>
      <c r="AJ502" s="18"/>
    </row>
    <row r="503" spans="1:36" ht="49" customHeight="1" x14ac:dyDescent="0.15">
      <c r="A503" s="1"/>
      <c r="B503" s="1"/>
      <c r="C503" s="1"/>
      <c r="D503" s="1"/>
      <c r="E503" s="1"/>
      <c r="F503" s="7"/>
      <c r="G503" s="15"/>
      <c r="H503" s="16"/>
      <c r="I503" s="7"/>
      <c r="J503" s="7"/>
      <c r="K503" s="17"/>
      <c r="L503" s="17"/>
      <c r="M503" s="17"/>
      <c r="N503" s="17"/>
      <c r="O503" s="17"/>
      <c r="P503" s="18"/>
      <c r="Q503" s="18"/>
      <c r="R503" s="18"/>
      <c r="S503" s="18"/>
      <c r="T503" s="1"/>
      <c r="U503" s="1"/>
      <c r="V503" s="1"/>
      <c r="W503" s="1"/>
      <c r="X503" s="1"/>
      <c r="Y503" s="1"/>
      <c r="Z503" s="1"/>
      <c r="AA503" s="18"/>
      <c r="AB503" s="18"/>
      <c r="AC503" s="18"/>
      <c r="AD503" s="18"/>
      <c r="AE503" s="18"/>
      <c r="AF503" s="18"/>
      <c r="AG503" s="18"/>
      <c r="AH503" s="18"/>
      <c r="AI503" s="18"/>
      <c r="AJ503" s="18"/>
    </row>
    <row r="504" spans="1:36" ht="49" customHeight="1" x14ac:dyDescent="0.15">
      <c r="A504" s="1"/>
      <c r="B504" s="1"/>
      <c r="C504" s="1"/>
      <c r="D504" s="1"/>
      <c r="E504" s="1"/>
      <c r="F504" s="7"/>
      <c r="G504" s="15"/>
      <c r="H504" s="16"/>
      <c r="I504" s="7"/>
      <c r="J504" s="7"/>
      <c r="K504" s="17"/>
      <c r="L504" s="17"/>
      <c r="M504" s="17"/>
      <c r="N504" s="17"/>
      <c r="O504" s="17"/>
      <c r="P504" s="18"/>
      <c r="Q504" s="18"/>
      <c r="R504" s="18"/>
      <c r="S504" s="18"/>
      <c r="T504" s="1"/>
      <c r="U504" s="1"/>
      <c r="V504" s="1"/>
      <c r="W504" s="1"/>
      <c r="X504" s="1"/>
      <c r="Y504" s="1"/>
      <c r="Z504" s="1"/>
      <c r="AA504" s="18"/>
      <c r="AB504" s="18"/>
      <c r="AC504" s="18"/>
      <c r="AD504" s="18"/>
      <c r="AE504" s="18"/>
      <c r="AF504" s="18"/>
      <c r="AG504" s="18"/>
      <c r="AH504" s="18"/>
      <c r="AI504" s="18"/>
      <c r="AJ504" s="18"/>
    </row>
    <row r="505" spans="1:36" ht="49" customHeight="1" x14ac:dyDescent="0.15">
      <c r="A505" s="1"/>
      <c r="B505" s="1"/>
      <c r="C505" s="1"/>
      <c r="D505" s="1"/>
      <c r="E505" s="1"/>
      <c r="F505" s="7"/>
      <c r="G505" s="15"/>
      <c r="H505" s="16"/>
      <c r="I505" s="7"/>
      <c r="J505" s="7"/>
      <c r="K505" s="17"/>
      <c r="L505" s="17"/>
      <c r="M505" s="17"/>
      <c r="N505" s="17"/>
      <c r="O505" s="17"/>
      <c r="P505" s="18"/>
      <c r="Q505" s="18"/>
      <c r="R505" s="18"/>
      <c r="S505" s="18"/>
      <c r="T505" s="1"/>
      <c r="U505" s="1"/>
      <c r="V505" s="1"/>
      <c r="W505" s="1"/>
      <c r="X505" s="1"/>
      <c r="Y505" s="1"/>
      <c r="Z505" s="1"/>
      <c r="AA505" s="18"/>
      <c r="AB505" s="18"/>
      <c r="AC505" s="18"/>
      <c r="AD505" s="18"/>
      <c r="AE505" s="18"/>
      <c r="AF505" s="18"/>
      <c r="AG505" s="18"/>
      <c r="AH505" s="18"/>
      <c r="AI505" s="18"/>
      <c r="AJ505" s="18"/>
    </row>
    <row r="506" spans="1:36" ht="49" customHeight="1" x14ac:dyDescent="0.15">
      <c r="A506" s="1"/>
      <c r="B506" s="1"/>
      <c r="C506" s="1"/>
      <c r="D506" s="1"/>
      <c r="E506" s="1"/>
      <c r="F506" s="7"/>
      <c r="G506" s="15"/>
      <c r="H506" s="16"/>
      <c r="I506" s="7"/>
      <c r="J506" s="7"/>
      <c r="K506" s="17"/>
      <c r="L506" s="17"/>
      <c r="M506" s="17"/>
      <c r="N506" s="17"/>
      <c r="O506" s="17"/>
      <c r="P506" s="18"/>
      <c r="Q506" s="18"/>
      <c r="R506" s="18"/>
      <c r="S506" s="18"/>
      <c r="T506" s="1"/>
      <c r="U506" s="1"/>
      <c r="V506" s="1"/>
      <c r="W506" s="1"/>
      <c r="X506" s="1"/>
      <c r="Y506" s="1"/>
      <c r="Z506" s="1"/>
      <c r="AA506" s="18"/>
      <c r="AB506" s="18"/>
      <c r="AC506" s="18"/>
      <c r="AD506" s="18"/>
      <c r="AE506" s="18"/>
      <c r="AF506" s="18"/>
      <c r="AG506" s="18"/>
      <c r="AH506" s="18"/>
      <c r="AI506" s="18"/>
      <c r="AJ506" s="18"/>
    </row>
    <row r="507" spans="1:36" ht="49" customHeight="1" x14ac:dyDescent="0.15">
      <c r="A507" s="1"/>
      <c r="B507" s="1"/>
      <c r="C507" s="1"/>
      <c r="D507" s="1"/>
      <c r="E507" s="1"/>
      <c r="F507" s="7"/>
      <c r="G507" s="15"/>
      <c r="H507" s="16"/>
      <c r="I507" s="7"/>
      <c r="J507" s="7"/>
      <c r="K507" s="17"/>
      <c r="L507" s="17"/>
      <c r="M507" s="17"/>
      <c r="N507" s="17"/>
      <c r="O507" s="17"/>
      <c r="P507" s="18"/>
      <c r="Q507" s="18"/>
      <c r="R507" s="18"/>
      <c r="S507" s="18"/>
      <c r="T507" s="1"/>
      <c r="U507" s="1"/>
      <c r="V507" s="1"/>
      <c r="W507" s="1"/>
      <c r="X507" s="1"/>
      <c r="Y507" s="1"/>
      <c r="Z507" s="1"/>
      <c r="AA507" s="18"/>
      <c r="AB507" s="18"/>
      <c r="AC507" s="18"/>
      <c r="AD507" s="18"/>
      <c r="AE507" s="18"/>
      <c r="AF507" s="18"/>
      <c r="AG507" s="18"/>
      <c r="AH507" s="18"/>
      <c r="AI507" s="18"/>
      <c r="AJ507" s="18"/>
    </row>
    <row r="508" spans="1:36" ht="49" customHeight="1" x14ac:dyDescent="0.15">
      <c r="A508" s="1"/>
      <c r="B508" s="1"/>
      <c r="C508" s="1"/>
      <c r="D508" s="1"/>
      <c r="E508" s="1"/>
      <c r="F508" s="7"/>
      <c r="G508" s="15"/>
      <c r="H508" s="16"/>
      <c r="I508" s="7"/>
      <c r="J508" s="7"/>
      <c r="K508" s="17"/>
      <c r="L508" s="17"/>
      <c r="M508" s="17"/>
      <c r="N508" s="17"/>
      <c r="O508" s="17"/>
      <c r="P508" s="18"/>
      <c r="Q508" s="18"/>
      <c r="R508" s="18"/>
      <c r="S508" s="18"/>
      <c r="T508" s="1"/>
      <c r="U508" s="1"/>
      <c r="V508" s="1"/>
      <c r="W508" s="1"/>
      <c r="X508" s="1"/>
      <c r="Y508" s="1"/>
      <c r="Z508" s="1"/>
      <c r="AA508" s="18"/>
      <c r="AB508" s="18"/>
      <c r="AC508" s="18"/>
      <c r="AD508" s="18"/>
      <c r="AE508" s="18"/>
      <c r="AF508" s="18"/>
      <c r="AG508" s="18"/>
      <c r="AH508" s="18"/>
      <c r="AI508" s="18"/>
      <c r="AJ508" s="18"/>
    </row>
    <row r="509" spans="1:36" ht="49" customHeight="1" x14ac:dyDescent="0.15">
      <c r="A509" s="1"/>
      <c r="B509" s="1"/>
      <c r="C509" s="1"/>
      <c r="D509" s="1"/>
      <c r="E509" s="1"/>
      <c r="F509" s="7"/>
      <c r="G509" s="15"/>
      <c r="H509" s="16"/>
      <c r="I509" s="7"/>
      <c r="J509" s="7"/>
      <c r="K509" s="17"/>
      <c r="L509" s="17"/>
      <c r="M509" s="17"/>
      <c r="N509" s="17"/>
      <c r="O509" s="17"/>
      <c r="P509" s="18"/>
      <c r="Q509" s="18"/>
      <c r="R509" s="18"/>
      <c r="S509" s="18"/>
      <c r="T509" s="1"/>
      <c r="U509" s="1"/>
      <c r="V509" s="1"/>
      <c r="W509" s="1"/>
      <c r="X509" s="1"/>
      <c r="Y509" s="1"/>
      <c r="Z509" s="1"/>
      <c r="AA509" s="18"/>
      <c r="AB509" s="18"/>
      <c r="AC509" s="18"/>
      <c r="AD509" s="18"/>
      <c r="AE509" s="18"/>
      <c r="AF509" s="18"/>
      <c r="AG509" s="18"/>
      <c r="AH509" s="18"/>
      <c r="AI509" s="18"/>
      <c r="AJ509" s="18"/>
    </row>
    <row r="510" spans="1:36" ht="49" customHeight="1" x14ac:dyDescent="0.15">
      <c r="A510" s="1"/>
      <c r="B510" s="1"/>
      <c r="C510" s="1"/>
      <c r="D510" s="1"/>
      <c r="E510" s="1"/>
      <c r="F510" s="7"/>
      <c r="G510" s="15"/>
      <c r="H510" s="16"/>
      <c r="I510" s="7"/>
      <c r="J510" s="7"/>
      <c r="K510" s="17"/>
      <c r="L510" s="17"/>
      <c r="M510" s="17"/>
      <c r="N510" s="17"/>
      <c r="O510" s="17"/>
      <c r="P510" s="18"/>
      <c r="Q510" s="18"/>
      <c r="R510" s="18"/>
      <c r="S510" s="18"/>
      <c r="T510" s="1"/>
      <c r="U510" s="1"/>
      <c r="V510" s="1"/>
      <c r="W510" s="1"/>
      <c r="X510" s="1"/>
      <c r="Y510" s="1"/>
      <c r="Z510" s="1"/>
      <c r="AA510" s="18"/>
      <c r="AB510" s="18"/>
      <c r="AC510" s="18"/>
      <c r="AD510" s="18"/>
      <c r="AE510" s="18"/>
      <c r="AF510" s="18"/>
      <c r="AG510" s="18"/>
      <c r="AH510" s="18"/>
      <c r="AI510" s="18"/>
      <c r="AJ510" s="18"/>
    </row>
    <row r="511" spans="1:36" ht="49" customHeight="1" x14ac:dyDescent="0.15">
      <c r="A511" s="1"/>
      <c r="B511" s="1"/>
      <c r="C511" s="1"/>
      <c r="D511" s="1"/>
      <c r="E511" s="1"/>
      <c r="F511" s="7"/>
      <c r="G511" s="15"/>
      <c r="H511" s="16"/>
      <c r="I511" s="7"/>
      <c r="J511" s="7"/>
      <c r="K511" s="17"/>
      <c r="L511" s="17"/>
      <c r="M511" s="17"/>
      <c r="N511" s="17"/>
      <c r="O511" s="17"/>
      <c r="P511" s="18"/>
      <c r="Q511" s="18"/>
      <c r="R511" s="18"/>
      <c r="S511" s="18"/>
      <c r="T511" s="1"/>
      <c r="U511" s="1"/>
      <c r="V511" s="1"/>
      <c r="W511" s="1"/>
      <c r="X511" s="1"/>
      <c r="Y511" s="1"/>
      <c r="Z511" s="1"/>
      <c r="AA511" s="18"/>
      <c r="AB511" s="18"/>
      <c r="AC511" s="18"/>
      <c r="AD511" s="18"/>
      <c r="AE511" s="18"/>
      <c r="AF511" s="18"/>
      <c r="AG511" s="18"/>
      <c r="AH511" s="18"/>
      <c r="AI511" s="18"/>
      <c r="AJ511" s="18"/>
    </row>
    <row r="512" spans="1:36" ht="49" customHeight="1" x14ac:dyDescent="0.15">
      <c r="A512" s="1"/>
      <c r="B512" s="1"/>
      <c r="C512" s="1"/>
      <c r="D512" s="1"/>
      <c r="E512" s="1"/>
      <c r="F512" s="7"/>
      <c r="G512" s="15"/>
      <c r="H512" s="16"/>
      <c r="I512" s="7"/>
      <c r="J512" s="7"/>
      <c r="K512" s="17"/>
      <c r="L512" s="17"/>
      <c r="M512" s="17"/>
      <c r="N512" s="17"/>
      <c r="O512" s="17"/>
      <c r="P512" s="18"/>
      <c r="Q512" s="18"/>
      <c r="R512" s="18"/>
      <c r="S512" s="18"/>
      <c r="T512" s="1"/>
      <c r="U512" s="1"/>
      <c r="V512" s="1"/>
      <c r="W512" s="1"/>
      <c r="X512" s="1"/>
      <c r="Y512" s="1"/>
      <c r="Z512" s="1"/>
      <c r="AA512" s="18"/>
      <c r="AB512" s="18"/>
      <c r="AC512" s="18"/>
      <c r="AD512" s="18"/>
      <c r="AE512" s="18"/>
      <c r="AF512" s="18"/>
      <c r="AG512" s="18"/>
      <c r="AH512" s="18"/>
      <c r="AI512" s="18"/>
      <c r="AJ512" s="18"/>
    </row>
    <row r="513" spans="1:36" ht="49" customHeight="1" x14ac:dyDescent="0.15">
      <c r="A513" s="1"/>
      <c r="B513" s="1"/>
      <c r="C513" s="1"/>
      <c r="D513" s="1"/>
      <c r="E513" s="1"/>
      <c r="F513" s="7"/>
      <c r="G513" s="15"/>
      <c r="H513" s="16"/>
      <c r="I513" s="7"/>
      <c r="J513" s="7"/>
      <c r="K513" s="17"/>
      <c r="L513" s="17"/>
      <c r="M513" s="17"/>
      <c r="N513" s="17"/>
      <c r="O513" s="17"/>
      <c r="P513" s="18"/>
      <c r="Q513" s="18"/>
      <c r="R513" s="18"/>
      <c r="S513" s="18"/>
      <c r="T513" s="1"/>
      <c r="U513" s="1"/>
      <c r="V513" s="1"/>
      <c r="W513" s="1"/>
      <c r="X513" s="1"/>
      <c r="Y513" s="1"/>
      <c r="Z513" s="1"/>
      <c r="AA513" s="18"/>
      <c r="AB513" s="18"/>
      <c r="AC513" s="18"/>
      <c r="AD513" s="18"/>
      <c r="AE513" s="18"/>
      <c r="AF513" s="18"/>
      <c r="AG513" s="18"/>
      <c r="AH513" s="18"/>
      <c r="AI513" s="18"/>
      <c r="AJ513" s="18"/>
    </row>
    <row r="514" spans="1:36" ht="49" customHeight="1" x14ac:dyDescent="0.15">
      <c r="A514" s="1"/>
      <c r="B514" s="1"/>
      <c r="C514" s="1"/>
      <c r="D514" s="1"/>
      <c r="E514" s="1"/>
      <c r="F514" s="7"/>
      <c r="G514" s="15"/>
      <c r="H514" s="16"/>
      <c r="I514" s="7"/>
      <c r="J514" s="7"/>
      <c r="K514" s="17"/>
      <c r="L514" s="17"/>
      <c r="M514" s="17"/>
      <c r="N514" s="17"/>
      <c r="O514" s="17"/>
      <c r="P514" s="18"/>
      <c r="Q514" s="18"/>
      <c r="R514" s="18"/>
      <c r="S514" s="18"/>
      <c r="T514" s="1"/>
      <c r="U514" s="1"/>
      <c r="V514" s="1"/>
      <c r="W514" s="1"/>
      <c r="X514" s="1"/>
      <c r="Y514" s="1"/>
      <c r="Z514" s="1"/>
      <c r="AA514" s="18"/>
      <c r="AB514" s="18"/>
      <c r="AC514" s="18"/>
      <c r="AD514" s="18"/>
      <c r="AE514" s="18"/>
      <c r="AF514" s="18"/>
      <c r="AG514" s="18"/>
      <c r="AH514" s="18"/>
      <c r="AI514" s="18"/>
      <c r="AJ514" s="18"/>
    </row>
    <row r="515" spans="1:36" ht="49" customHeight="1" x14ac:dyDescent="0.15">
      <c r="A515" s="1"/>
      <c r="B515" s="1"/>
      <c r="C515" s="1"/>
      <c r="D515" s="1"/>
      <c r="E515" s="1"/>
      <c r="F515" s="7"/>
      <c r="G515" s="15"/>
      <c r="H515" s="16"/>
      <c r="I515" s="7"/>
      <c r="J515" s="7"/>
      <c r="K515" s="17"/>
      <c r="L515" s="17"/>
      <c r="M515" s="17"/>
      <c r="N515" s="17"/>
      <c r="O515" s="17"/>
      <c r="P515" s="18"/>
      <c r="Q515" s="18"/>
      <c r="R515" s="18"/>
      <c r="S515" s="18"/>
      <c r="T515" s="1"/>
      <c r="U515" s="1"/>
      <c r="V515" s="1"/>
      <c r="W515" s="1"/>
      <c r="X515" s="1"/>
      <c r="Y515" s="1"/>
      <c r="Z515" s="1"/>
      <c r="AA515" s="18"/>
      <c r="AB515" s="18"/>
      <c r="AC515" s="18"/>
      <c r="AD515" s="18"/>
      <c r="AE515" s="18"/>
      <c r="AF515" s="18"/>
      <c r="AG515" s="18"/>
      <c r="AH515" s="18"/>
      <c r="AI515" s="18"/>
      <c r="AJ515" s="18"/>
    </row>
    <row r="516" spans="1:36" ht="49" customHeight="1" x14ac:dyDescent="0.15">
      <c r="A516" s="1"/>
      <c r="B516" s="1"/>
      <c r="C516" s="1"/>
      <c r="D516" s="1"/>
      <c r="E516" s="1"/>
      <c r="F516" s="7"/>
      <c r="G516" s="15"/>
      <c r="H516" s="16"/>
      <c r="I516" s="7"/>
      <c r="J516" s="7"/>
      <c r="K516" s="17"/>
      <c r="L516" s="17"/>
      <c r="M516" s="17"/>
      <c r="N516" s="17"/>
      <c r="O516" s="17"/>
      <c r="P516" s="18"/>
      <c r="Q516" s="18"/>
      <c r="R516" s="18"/>
      <c r="S516" s="18"/>
      <c r="T516" s="1"/>
      <c r="U516" s="1"/>
      <c r="V516" s="1"/>
      <c r="W516" s="1"/>
      <c r="X516" s="1"/>
      <c r="Y516" s="1"/>
      <c r="Z516" s="1"/>
      <c r="AA516" s="18"/>
      <c r="AB516" s="18"/>
      <c r="AC516" s="18"/>
      <c r="AD516" s="18"/>
      <c r="AE516" s="18"/>
      <c r="AF516" s="18"/>
      <c r="AG516" s="18"/>
      <c r="AH516" s="18"/>
      <c r="AI516" s="18"/>
      <c r="AJ516" s="18"/>
    </row>
    <row r="517" spans="1:36" ht="49" customHeight="1" x14ac:dyDescent="0.15">
      <c r="A517" s="1"/>
      <c r="B517" s="1"/>
      <c r="C517" s="1"/>
      <c r="D517" s="1"/>
      <c r="E517" s="1"/>
      <c r="F517" s="7"/>
      <c r="G517" s="15"/>
      <c r="H517" s="16"/>
      <c r="I517" s="7"/>
      <c r="J517" s="7"/>
      <c r="K517" s="17"/>
      <c r="L517" s="17"/>
      <c r="M517" s="17"/>
      <c r="N517" s="17"/>
      <c r="O517" s="17"/>
      <c r="P517" s="18"/>
      <c r="Q517" s="18"/>
      <c r="R517" s="18"/>
      <c r="S517" s="18"/>
      <c r="T517" s="1"/>
      <c r="U517" s="1"/>
      <c r="V517" s="1"/>
      <c r="W517" s="1"/>
      <c r="X517" s="1"/>
      <c r="Y517" s="1"/>
      <c r="Z517" s="1"/>
      <c r="AA517" s="18"/>
      <c r="AB517" s="18"/>
      <c r="AC517" s="18"/>
      <c r="AD517" s="18"/>
      <c r="AE517" s="18"/>
      <c r="AF517" s="18"/>
      <c r="AG517" s="18"/>
      <c r="AH517" s="18"/>
      <c r="AI517" s="18"/>
      <c r="AJ517" s="18"/>
    </row>
    <row r="518" spans="1:36" ht="49" customHeight="1" x14ac:dyDescent="0.15">
      <c r="A518" s="1"/>
      <c r="B518" s="1"/>
      <c r="C518" s="1"/>
      <c r="D518" s="1"/>
      <c r="E518" s="1"/>
      <c r="F518" s="7"/>
      <c r="G518" s="15"/>
      <c r="H518" s="16"/>
      <c r="I518" s="7"/>
      <c r="J518" s="7"/>
      <c r="K518" s="17"/>
      <c r="L518" s="17"/>
      <c r="M518" s="17"/>
      <c r="N518" s="17"/>
      <c r="O518" s="17"/>
      <c r="P518" s="18"/>
      <c r="Q518" s="18"/>
      <c r="R518" s="18"/>
      <c r="S518" s="18"/>
      <c r="T518" s="1"/>
      <c r="U518" s="1"/>
      <c r="V518" s="1"/>
      <c r="W518" s="1"/>
      <c r="X518" s="1"/>
      <c r="Y518" s="1"/>
      <c r="Z518" s="1"/>
      <c r="AA518" s="18"/>
      <c r="AB518" s="18"/>
      <c r="AC518" s="18"/>
      <c r="AD518" s="18"/>
      <c r="AE518" s="18"/>
      <c r="AF518" s="18"/>
      <c r="AG518" s="18"/>
      <c r="AH518" s="18"/>
      <c r="AI518" s="18"/>
      <c r="AJ518" s="18"/>
    </row>
    <row r="519" spans="1:36" ht="49" customHeight="1" x14ac:dyDescent="0.15">
      <c r="A519" s="1"/>
      <c r="B519" s="1"/>
      <c r="C519" s="1"/>
      <c r="D519" s="1"/>
      <c r="E519" s="1"/>
      <c r="F519" s="7"/>
      <c r="G519" s="15"/>
      <c r="H519" s="16"/>
      <c r="I519" s="7"/>
      <c r="J519" s="7"/>
      <c r="K519" s="17"/>
      <c r="L519" s="17"/>
      <c r="M519" s="17"/>
      <c r="N519" s="17"/>
      <c r="O519" s="17"/>
      <c r="P519" s="18"/>
      <c r="Q519" s="18"/>
      <c r="R519" s="18"/>
      <c r="S519" s="18"/>
      <c r="T519" s="1"/>
      <c r="U519" s="1"/>
      <c r="V519" s="1"/>
      <c r="W519" s="1"/>
      <c r="X519" s="1"/>
      <c r="Y519" s="1"/>
      <c r="Z519" s="1"/>
      <c r="AA519" s="18"/>
      <c r="AB519" s="18"/>
      <c r="AC519" s="18"/>
      <c r="AD519" s="18"/>
      <c r="AE519" s="18"/>
      <c r="AF519" s="18"/>
      <c r="AG519" s="18"/>
      <c r="AH519" s="18"/>
      <c r="AI519" s="18"/>
      <c r="AJ519" s="18"/>
    </row>
    <row r="520" spans="1:36" ht="49" customHeight="1" x14ac:dyDescent="0.15">
      <c r="A520" s="1"/>
      <c r="B520" s="1"/>
      <c r="C520" s="1"/>
      <c r="D520" s="1"/>
      <c r="E520" s="1"/>
      <c r="F520" s="7"/>
      <c r="G520" s="15"/>
      <c r="H520" s="16"/>
      <c r="I520" s="7"/>
      <c r="J520" s="7"/>
      <c r="K520" s="17"/>
      <c r="L520" s="17"/>
      <c r="M520" s="17"/>
      <c r="N520" s="17"/>
      <c r="O520" s="17"/>
      <c r="P520" s="18"/>
      <c r="Q520" s="18"/>
      <c r="R520" s="18"/>
      <c r="S520" s="18"/>
      <c r="T520" s="1"/>
      <c r="U520" s="1"/>
      <c r="V520" s="1"/>
      <c r="W520" s="1"/>
      <c r="X520" s="1"/>
      <c r="Y520" s="1"/>
      <c r="Z520" s="1"/>
      <c r="AA520" s="18"/>
      <c r="AB520" s="18"/>
      <c r="AC520" s="18"/>
      <c r="AD520" s="18"/>
      <c r="AE520" s="18"/>
      <c r="AF520" s="18"/>
      <c r="AG520" s="18"/>
      <c r="AH520" s="18"/>
      <c r="AI520" s="18"/>
      <c r="AJ520" s="18"/>
    </row>
    <row r="521" spans="1:36" ht="49" customHeight="1" x14ac:dyDescent="0.15">
      <c r="A521" s="1"/>
      <c r="B521" s="1"/>
      <c r="C521" s="1"/>
      <c r="D521" s="1"/>
      <c r="E521" s="1"/>
      <c r="F521" s="7"/>
      <c r="G521" s="15"/>
      <c r="H521" s="16"/>
      <c r="I521" s="7"/>
      <c r="J521" s="7"/>
      <c r="K521" s="17"/>
      <c r="L521" s="17"/>
      <c r="M521" s="17"/>
      <c r="N521" s="17"/>
      <c r="O521" s="17"/>
      <c r="P521" s="18"/>
      <c r="Q521" s="18"/>
      <c r="R521" s="18"/>
      <c r="S521" s="18"/>
      <c r="T521" s="1"/>
      <c r="U521" s="1"/>
      <c r="V521" s="1"/>
      <c r="W521" s="1"/>
      <c r="X521" s="1"/>
      <c r="Y521" s="1"/>
      <c r="Z521" s="1"/>
      <c r="AA521" s="18"/>
      <c r="AB521" s="18"/>
      <c r="AC521" s="18"/>
      <c r="AD521" s="18"/>
      <c r="AE521" s="18"/>
      <c r="AF521" s="18"/>
      <c r="AG521" s="18"/>
      <c r="AH521" s="18"/>
      <c r="AI521" s="18"/>
      <c r="AJ521" s="18"/>
    </row>
    <row r="522" spans="1:36" ht="49" customHeight="1" x14ac:dyDescent="0.15">
      <c r="A522" s="1"/>
      <c r="B522" s="1"/>
      <c r="C522" s="1"/>
      <c r="D522" s="1"/>
      <c r="E522" s="1"/>
      <c r="F522" s="7"/>
      <c r="G522" s="15"/>
      <c r="H522" s="16"/>
      <c r="I522" s="7"/>
      <c r="J522" s="7"/>
      <c r="K522" s="17"/>
      <c r="L522" s="17"/>
      <c r="M522" s="17"/>
      <c r="N522" s="17"/>
      <c r="O522" s="17"/>
      <c r="P522" s="18"/>
      <c r="Q522" s="18"/>
      <c r="R522" s="18"/>
      <c r="S522" s="18"/>
      <c r="T522" s="1"/>
      <c r="U522" s="1"/>
      <c r="V522" s="1"/>
      <c r="W522" s="1"/>
      <c r="X522" s="1"/>
      <c r="Y522" s="1"/>
      <c r="Z522" s="1"/>
      <c r="AA522" s="18"/>
      <c r="AB522" s="18"/>
      <c r="AC522" s="18"/>
      <c r="AD522" s="18"/>
      <c r="AE522" s="18"/>
      <c r="AF522" s="18"/>
      <c r="AG522" s="18"/>
      <c r="AH522" s="18"/>
      <c r="AI522" s="18"/>
      <c r="AJ522" s="18"/>
    </row>
    <row r="523" spans="1:36" ht="49" customHeight="1" x14ac:dyDescent="0.15">
      <c r="A523" s="1"/>
      <c r="B523" s="1"/>
      <c r="C523" s="1"/>
      <c r="D523" s="1"/>
      <c r="E523" s="1"/>
      <c r="F523" s="7"/>
      <c r="G523" s="15"/>
      <c r="H523" s="16"/>
      <c r="I523" s="7"/>
      <c r="J523" s="7"/>
      <c r="K523" s="17"/>
      <c r="L523" s="17"/>
      <c r="M523" s="17"/>
      <c r="N523" s="17"/>
      <c r="O523" s="17"/>
      <c r="P523" s="18"/>
      <c r="Q523" s="18"/>
      <c r="R523" s="18"/>
      <c r="S523" s="18"/>
      <c r="T523" s="1"/>
      <c r="U523" s="1"/>
      <c r="V523" s="1"/>
      <c r="W523" s="1"/>
      <c r="X523" s="1"/>
      <c r="Y523" s="1"/>
      <c r="Z523" s="1"/>
      <c r="AA523" s="18"/>
      <c r="AB523" s="18"/>
      <c r="AC523" s="18"/>
      <c r="AD523" s="18"/>
      <c r="AE523" s="18"/>
      <c r="AF523" s="18"/>
      <c r="AG523" s="18"/>
      <c r="AH523" s="18"/>
      <c r="AI523" s="18"/>
      <c r="AJ523" s="18"/>
    </row>
    <row r="524" spans="1:36" ht="49" customHeight="1" x14ac:dyDescent="0.15">
      <c r="A524" s="1"/>
      <c r="B524" s="1"/>
      <c r="C524" s="1"/>
      <c r="D524" s="1"/>
      <c r="E524" s="1"/>
      <c r="F524" s="7"/>
      <c r="G524" s="15"/>
      <c r="H524" s="16"/>
      <c r="I524" s="7"/>
      <c r="J524" s="7"/>
      <c r="K524" s="17"/>
      <c r="L524" s="17"/>
      <c r="M524" s="17"/>
      <c r="N524" s="17"/>
      <c r="O524" s="17"/>
      <c r="P524" s="18"/>
      <c r="Q524" s="18"/>
      <c r="R524" s="18"/>
      <c r="S524" s="18"/>
      <c r="T524" s="1"/>
      <c r="U524" s="1"/>
      <c r="V524" s="1"/>
      <c r="W524" s="1"/>
      <c r="X524" s="1"/>
      <c r="Y524" s="1"/>
      <c r="Z524" s="1"/>
      <c r="AA524" s="18"/>
      <c r="AB524" s="18"/>
      <c r="AC524" s="18"/>
      <c r="AD524" s="18"/>
      <c r="AE524" s="18"/>
      <c r="AF524" s="18"/>
      <c r="AG524" s="18"/>
      <c r="AH524" s="18"/>
      <c r="AI524" s="18"/>
      <c r="AJ524" s="18"/>
    </row>
    <row r="525" spans="1:36" ht="49" customHeight="1" x14ac:dyDescent="0.15">
      <c r="A525" s="1"/>
      <c r="B525" s="1"/>
      <c r="C525" s="1"/>
      <c r="D525" s="1"/>
      <c r="E525" s="1"/>
      <c r="F525" s="7"/>
      <c r="G525" s="15"/>
      <c r="H525" s="16"/>
      <c r="I525" s="7"/>
      <c r="J525" s="7"/>
      <c r="K525" s="17"/>
      <c r="L525" s="17"/>
      <c r="M525" s="17"/>
      <c r="N525" s="17"/>
      <c r="O525" s="17"/>
      <c r="P525" s="18"/>
      <c r="Q525" s="18"/>
      <c r="R525" s="18"/>
      <c r="S525" s="18"/>
      <c r="T525" s="1"/>
      <c r="U525" s="1"/>
      <c r="V525" s="1"/>
      <c r="W525" s="1"/>
      <c r="X525" s="1"/>
      <c r="Y525" s="1"/>
      <c r="Z525" s="1"/>
      <c r="AA525" s="18"/>
      <c r="AB525" s="18"/>
      <c r="AC525" s="18"/>
      <c r="AD525" s="18"/>
      <c r="AE525" s="18"/>
      <c r="AF525" s="18"/>
      <c r="AG525" s="18"/>
      <c r="AH525" s="18"/>
      <c r="AI525" s="18"/>
      <c r="AJ525" s="18"/>
    </row>
    <row r="526" spans="1:36" ht="49" customHeight="1" x14ac:dyDescent="0.15">
      <c r="A526" s="1"/>
      <c r="B526" s="1"/>
      <c r="C526" s="1"/>
      <c r="D526" s="1"/>
      <c r="E526" s="1"/>
      <c r="F526" s="7"/>
      <c r="G526" s="15"/>
      <c r="H526" s="16"/>
      <c r="I526" s="7"/>
      <c r="J526" s="7"/>
      <c r="K526" s="17"/>
      <c r="L526" s="17"/>
      <c r="M526" s="17"/>
      <c r="N526" s="17"/>
      <c r="O526" s="17"/>
      <c r="P526" s="18"/>
      <c r="Q526" s="18"/>
      <c r="R526" s="18"/>
      <c r="S526" s="18"/>
      <c r="T526" s="1"/>
      <c r="U526" s="1"/>
      <c r="V526" s="1"/>
      <c r="W526" s="1"/>
      <c r="X526" s="1"/>
      <c r="Y526" s="1"/>
      <c r="Z526" s="1"/>
      <c r="AA526" s="18"/>
      <c r="AB526" s="18"/>
      <c r="AC526" s="18"/>
      <c r="AD526" s="18"/>
      <c r="AE526" s="18"/>
      <c r="AF526" s="18"/>
      <c r="AG526" s="18"/>
      <c r="AH526" s="18"/>
      <c r="AI526" s="18"/>
      <c r="AJ526" s="18"/>
    </row>
    <row r="527" spans="1:36" ht="49" customHeight="1" x14ac:dyDescent="0.15">
      <c r="A527" s="1"/>
      <c r="B527" s="1"/>
      <c r="C527" s="1"/>
      <c r="D527" s="1"/>
      <c r="E527" s="1"/>
      <c r="F527" s="7"/>
      <c r="G527" s="15"/>
      <c r="H527" s="16"/>
      <c r="I527" s="7"/>
      <c r="J527" s="7"/>
      <c r="K527" s="17"/>
      <c r="L527" s="17"/>
      <c r="M527" s="17"/>
      <c r="N527" s="17"/>
      <c r="O527" s="17"/>
      <c r="P527" s="18"/>
      <c r="Q527" s="18"/>
      <c r="R527" s="18"/>
      <c r="S527" s="18"/>
      <c r="T527" s="1"/>
      <c r="U527" s="1"/>
      <c r="V527" s="1"/>
      <c r="W527" s="1"/>
      <c r="X527" s="1"/>
      <c r="Y527" s="1"/>
      <c r="Z527" s="1"/>
      <c r="AA527" s="18"/>
      <c r="AB527" s="18"/>
      <c r="AC527" s="18"/>
      <c r="AD527" s="18"/>
      <c r="AE527" s="18"/>
      <c r="AF527" s="18"/>
      <c r="AG527" s="18"/>
      <c r="AH527" s="18"/>
      <c r="AI527" s="18"/>
      <c r="AJ527" s="18"/>
    </row>
    <row r="528" spans="1:36" ht="49" customHeight="1" x14ac:dyDescent="0.15">
      <c r="A528" s="1"/>
      <c r="B528" s="1"/>
      <c r="C528" s="1"/>
      <c r="D528" s="1"/>
      <c r="E528" s="1"/>
      <c r="F528" s="7"/>
      <c r="G528" s="15"/>
      <c r="H528" s="16"/>
      <c r="I528" s="7"/>
      <c r="J528" s="7"/>
      <c r="K528" s="17"/>
      <c r="L528" s="17"/>
      <c r="M528" s="17"/>
      <c r="N528" s="17"/>
      <c r="O528" s="17"/>
      <c r="P528" s="18"/>
      <c r="Q528" s="18"/>
      <c r="R528" s="18"/>
      <c r="S528" s="18"/>
      <c r="T528" s="1"/>
      <c r="U528" s="1"/>
      <c r="V528" s="1"/>
      <c r="W528" s="1"/>
      <c r="X528" s="1"/>
      <c r="Y528" s="1"/>
      <c r="Z528" s="1"/>
      <c r="AA528" s="18"/>
      <c r="AB528" s="18"/>
      <c r="AC528" s="18"/>
      <c r="AD528" s="18"/>
      <c r="AE528" s="18"/>
      <c r="AF528" s="18"/>
      <c r="AG528" s="18"/>
      <c r="AH528" s="18"/>
      <c r="AI528" s="18"/>
      <c r="AJ528" s="18"/>
    </row>
    <row r="529" spans="1:36" ht="49" customHeight="1" x14ac:dyDescent="0.15">
      <c r="A529" s="1"/>
      <c r="B529" s="1"/>
      <c r="C529" s="1"/>
      <c r="D529" s="1"/>
      <c r="E529" s="1"/>
      <c r="F529" s="7"/>
      <c r="G529" s="15"/>
      <c r="H529" s="16"/>
      <c r="I529" s="7"/>
      <c r="J529" s="7"/>
      <c r="K529" s="17"/>
      <c r="L529" s="17"/>
      <c r="M529" s="17"/>
      <c r="N529" s="17"/>
      <c r="O529" s="17"/>
      <c r="P529" s="18"/>
      <c r="Q529" s="18"/>
      <c r="R529" s="18"/>
      <c r="S529" s="18"/>
      <c r="T529" s="1"/>
      <c r="U529" s="1"/>
      <c r="V529" s="1"/>
      <c r="W529" s="1"/>
      <c r="X529" s="1"/>
      <c r="Y529" s="1"/>
      <c r="Z529" s="1"/>
      <c r="AA529" s="18"/>
      <c r="AB529" s="18"/>
      <c r="AC529" s="18"/>
      <c r="AD529" s="18"/>
      <c r="AE529" s="18"/>
      <c r="AF529" s="18"/>
      <c r="AG529" s="18"/>
      <c r="AH529" s="18"/>
      <c r="AI529" s="18"/>
      <c r="AJ529" s="18"/>
    </row>
    <row r="530" spans="1:36" ht="49" customHeight="1" x14ac:dyDescent="0.15">
      <c r="A530" s="1"/>
      <c r="B530" s="1"/>
      <c r="C530" s="1"/>
      <c r="D530" s="1"/>
      <c r="E530" s="1"/>
      <c r="F530" s="7"/>
      <c r="G530" s="15"/>
      <c r="H530" s="16"/>
      <c r="I530" s="7"/>
      <c r="J530" s="7"/>
      <c r="K530" s="17"/>
      <c r="L530" s="17"/>
      <c r="M530" s="17"/>
      <c r="N530" s="17"/>
      <c r="O530" s="17"/>
      <c r="P530" s="18"/>
      <c r="Q530" s="18"/>
      <c r="R530" s="18"/>
      <c r="S530" s="18"/>
      <c r="T530" s="1"/>
      <c r="U530" s="1"/>
      <c r="V530" s="1"/>
      <c r="W530" s="1"/>
      <c r="X530" s="1"/>
      <c r="Y530" s="1"/>
      <c r="Z530" s="1"/>
      <c r="AA530" s="18"/>
      <c r="AB530" s="18"/>
      <c r="AC530" s="18"/>
      <c r="AD530" s="18"/>
      <c r="AE530" s="18"/>
      <c r="AF530" s="18"/>
      <c r="AG530" s="18"/>
      <c r="AH530" s="18"/>
      <c r="AI530" s="18"/>
      <c r="AJ530" s="18"/>
    </row>
    <row r="531" spans="1:36" ht="49" customHeight="1" x14ac:dyDescent="0.15">
      <c r="A531" s="1"/>
      <c r="B531" s="1"/>
      <c r="C531" s="1"/>
      <c r="D531" s="1"/>
      <c r="E531" s="1"/>
      <c r="F531" s="7"/>
      <c r="G531" s="15"/>
      <c r="H531" s="16"/>
      <c r="I531" s="7"/>
      <c r="J531" s="7"/>
      <c r="K531" s="17"/>
      <c r="L531" s="17"/>
      <c r="M531" s="17"/>
      <c r="N531" s="17"/>
      <c r="O531" s="17"/>
      <c r="P531" s="18"/>
      <c r="Q531" s="18"/>
      <c r="R531" s="18"/>
      <c r="S531" s="18"/>
      <c r="T531" s="1"/>
      <c r="U531" s="1"/>
      <c r="V531" s="1"/>
      <c r="W531" s="1"/>
      <c r="X531" s="1"/>
      <c r="Y531" s="1"/>
      <c r="Z531" s="1"/>
      <c r="AA531" s="18"/>
      <c r="AB531" s="18"/>
      <c r="AC531" s="18"/>
      <c r="AD531" s="18"/>
      <c r="AE531" s="18"/>
      <c r="AF531" s="18"/>
      <c r="AG531" s="18"/>
      <c r="AH531" s="18"/>
      <c r="AI531" s="18"/>
      <c r="AJ531" s="18"/>
    </row>
    <row r="532" spans="1:36" ht="49" customHeight="1" x14ac:dyDescent="0.15">
      <c r="A532" s="1"/>
      <c r="B532" s="1"/>
      <c r="C532" s="1"/>
      <c r="D532" s="1"/>
      <c r="E532" s="1"/>
      <c r="F532" s="7"/>
      <c r="G532" s="15"/>
      <c r="H532" s="16"/>
      <c r="I532" s="7"/>
      <c r="J532" s="7"/>
      <c r="K532" s="17"/>
      <c r="L532" s="17"/>
      <c r="M532" s="17"/>
      <c r="N532" s="17"/>
      <c r="O532" s="17"/>
      <c r="P532" s="18"/>
      <c r="Q532" s="18"/>
      <c r="R532" s="18"/>
      <c r="S532" s="18"/>
      <c r="T532" s="1"/>
      <c r="U532" s="1"/>
      <c r="V532" s="1"/>
      <c r="W532" s="1"/>
      <c r="X532" s="1"/>
      <c r="Y532" s="1"/>
      <c r="Z532" s="1"/>
      <c r="AA532" s="18"/>
      <c r="AB532" s="18"/>
      <c r="AC532" s="18"/>
      <c r="AD532" s="18"/>
      <c r="AE532" s="18"/>
      <c r="AF532" s="18"/>
      <c r="AG532" s="18"/>
      <c r="AH532" s="18"/>
      <c r="AI532" s="18"/>
      <c r="AJ532" s="18"/>
    </row>
    <row r="533" spans="1:36" ht="49" customHeight="1" x14ac:dyDescent="0.15">
      <c r="A533" s="1"/>
      <c r="B533" s="1"/>
      <c r="C533" s="1"/>
      <c r="D533" s="1"/>
      <c r="E533" s="1"/>
      <c r="F533" s="7"/>
      <c r="G533" s="15"/>
      <c r="H533" s="16"/>
      <c r="I533" s="7"/>
      <c r="J533" s="7"/>
      <c r="K533" s="17"/>
      <c r="L533" s="17"/>
      <c r="M533" s="17"/>
      <c r="N533" s="17"/>
      <c r="O533" s="17"/>
      <c r="P533" s="18"/>
      <c r="Q533" s="18"/>
      <c r="R533" s="18"/>
      <c r="S533" s="18"/>
      <c r="T533" s="1"/>
      <c r="U533" s="1"/>
      <c r="V533" s="1"/>
      <c r="W533" s="1"/>
      <c r="X533" s="1"/>
      <c r="Y533" s="1"/>
      <c r="Z533" s="1"/>
      <c r="AA533" s="18"/>
      <c r="AB533" s="18"/>
      <c r="AC533" s="18"/>
      <c r="AD533" s="18"/>
      <c r="AE533" s="18"/>
      <c r="AF533" s="18"/>
      <c r="AG533" s="18"/>
      <c r="AH533" s="18"/>
      <c r="AI533" s="18"/>
      <c r="AJ533" s="18"/>
    </row>
    <row r="534" spans="1:36" ht="49" customHeight="1" x14ac:dyDescent="0.15">
      <c r="A534" s="1"/>
      <c r="B534" s="1"/>
      <c r="C534" s="1"/>
      <c r="D534" s="1"/>
      <c r="E534" s="1"/>
      <c r="F534" s="7"/>
      <c r="G534" s="15"/>
      <c r="H534" s="16"/>
      <c r="I534" s="7"/>
      <c r="J534" s="7"/>
      <c r="K534" s="17"/>
      <c r="L534" s="17"/>
      <c r="M534" s="17"/>
      <c r="N534" s="17"/>
      <c r="O534" s="17"/>
      <c r="P534" s="18"/>
      <c r="Q534" s="18"/>
      <c r="R534" s="18"/>
      <c r="S534" s="18"/>
      <c r="T534" s="1"/>
      <c r="U534" s="1"/>
      <c r="V534" s="1"/>
      <c r="W534" s="1"/>
      <c r="X534" s="1"/>
      <c r="Y534" s="1"/>
      <c r="Z534" s="1"/>
      <c r="AA534" s="18"/>
      <c r="AB534" s="18"/>
      <c r="AC534" s="18"/>
      <c r="AD534" s="18"/>
      <c r="AE534" s="18"/>
      <c r="AF534" s="18"/>
      <c r="AG534" s="18"/>
      <c r="AH534" s="18"/>
      <c r="AI534" s="18"/>
      <c r="AJ534" s="18"/>
    </row>
    <row r="535" spans="1:36" ht="49" customHeight="1" x14ac:dyDescent="0.15">
      <c r="A535" s="1"/>
      <c r="B535" s="1"/>
      <c r="C535" s="1"/>
      <c r="D535" s="1"/>
      <c r="E535" s="1"/>
      <c r="F535" s="7"/>
      <c r="G535" s="15"/>
      <c r="H535" s="16"/>
      <c r="I535" s="7"/>
      <c r="J535" s="7"/>
      <c r="K535" s="17"/>
      <c r="L535" s="17"/>
      <c r="M535" s="17"/>
      <c r="N535" s="17"/>
      <c r="O535" s="17"/>
      <c r="P535" s="18"/>
      <c r="Q535" s="18"/>
      <c r="R535" s="18"/>
      <c r="S535" s="18"/>
      <c r="T535" s="1"/>
      <c r="U535" s="1"/>
      <c r="V535" s="1"/>
      <c r="W535" s="1"/>
      <c r="X535" s="1"/>
      <c r="Y535" s="1"/>
      <c r="Z535" s="1"/>
      <c r="AA535" s="18"/>
      <c r="AB535" s="18"/>
      <c r="AC535" s="18"/>
      <c r="AD535" s="18"/>
      <c r="AE535" s="18"/>
      <c r="AF535" s="18"/>
      <c r="AG535" s="18"/>
      <c r="AH535" s="18"/>
      <c r="AI535" s="18"/>
      <c r="AJ535" s="18"/>
    </row>
    <row r="536" spans="1:36" ht="49" customHeight="1" x14ac:dyDescent="0.15">
      <c r="A536" s="1"/>
      <c r="B536" s="1"/>
      <c r="C536" s="1"/>
      <c r="D536" s="1"/>
      <c r="E536" s="1"/>
      <c r="F536" s="7"/>
      <c r="G536" s="15"/>
      <c r="H536" s="16"/>
      <c r="I536" s="7"/>
      <c r="J536" s="7"/>
      <c r="K536" s="17"/>
      <c r="L536" s="17"/>
      <c r="M536" s="17"/>
      <c r="N536" s="17"/>
      <c r="O536" s="17"/>
      <c r="P536" s="18"/>
      <c r="Q536" s="18"/>
      <c r="R536" s="18"/>
      <c r="S536" s="18"/>
      <c r="T536" s="1"/>
      <c r="U536" s="1"/>
      <c r="V536" s="1"/>
      <c r="W536" s="1"/>
      <c r="X536" s="1"/>
      <c r="Y536" s="1"/>
      <c r="Z536" s="1"/>
      <c r="AA536" s="18"/>
      <c r="AB536" s="18"/>
      <c r="AC536" s="18"/>
      <c r="AD536" s="18"/>
      <c r="AE536" s="18"/>
      <c r="AF536" s="18"/>
      <c r="AG536" s="18"/>
      <c r="AH536" s="18"/>
      <c r="AI536" s="18"/>
      <c r="AJ536" s="18"/>
    </row>
    <row r="537" spans="1:36" ht="49" customHeight="1" x14ac:dyDescent="0.15">
      <c r="A537" s="1"/>
      <c r="B537" s="1"/>
      <c r="C537" s="1"/>
      <c r="D537" s="1"/>
      <c r="E537" s="1"/>
      <c r="F537" s="7"/>
      <c r="G537" s="15"/>
      <c r="H537" s="16"/>
      <c r="I537" s="7"/>
      <c r="J537" s="7"/>
      <c r="K537" s="17"/>
      <c r="L537" s="17"/>
      <c r="M537" s="17"/>
      <c r="N537" s="17"/>
      <c r="O537" s="17"/>
      <c r="P537" s="18"/>
      <c r="Q537" s="18"/>
      <c r="R537" s="18"/>
      <c r="S537" s="18"/>
      <c r="T537" s="1"/>
      <c r="U537" s="1"/>
      <c r="V537" s="1"/>
      <c r="W537" s="1"/>
      <c r="X537" s="1"/>
      <c r="Y537" s="1"/>
      <c r="Z537" s="1"/>
      <c r="AA537" s="18"/>
      <c r="AB537" s="18"/>
      <c r="AC537" s="18"/>
      <c r="AD537" s="18"/>
      <c r="AE537" s="18"/>
      <c r="AF537" s="18"/>
      <c r="AG537" s="18"/>
      <c r="AH537" s="18"/>
      <c r="AI537" s="18"/>
      <c r="AJ537" s="18"/>
    </row>
    <row r="538" spans="1:36" ht="49" customHeight="1" x14ac:dyDescent="0.15">
      <c r="A538" s="1"/>
      <c r="B538" s="1"/>
      <c r="C538" s="1"/>
      <c r="D538" s="1"/>
      <c r="E538" s="1"/>
      <c r="F538" s="7"/>
      <c r="G538" s="15"/>
      <c r="H538" s="16"/>
      <c r="I538" s="7"/>
      <c r="J538" s="7"/>
      <c r="K538" s="17"/>
      <c r="L538" s="17"/>
      <c r="M538" s="17"/>
      <c r="N538" s="17"/>
      <c r="O538" s="17"/>
      <c r="P538" s="18"/>
      <c r="Q538" s="18"/>
      <c r="R538" s="18"/>
      <c r="S538" s="18"/>
      <c r="T538" s="1"/>
      <c r="U538" s="1"/>
      <c r="V538" s="1"/>
      <c r="W538" s="1"/>
      <c r="X538" s="1"/>
      <c r="Y538" s="1"/>
      <c r="Z538" s="1"/>
      <c r="AA538" s="18"/>
      <c r="AB538" s="18"/>
      <c r="AC538" s="18"/>
      <c r="AD538" s="18"/>
      <c r="AE538" s="18"/>
      <c r="AF538" s="18"/>
      <c r="AG538" s="18"/>
      <c r="AH538" s="18"/>
      <c r="AI538" s="18"/>
      <c r="AJ538" s="18"/>
    </row>
    <row r="539" spans="1:36" ht="49" customHeight="1" x14ac:dyDescent="0.15">
      <c r="A539" s="1"/>
      <c r="B539" s="1"/>
      <c r="C539" s="1"/>
      <c r="D539" s="1"/>
      <c r="E539" s="1"/>
      <c r="F539" s="7"/>
      <c r="G539" s="15"/>
      <c r="H539" s="16"/>
      <c r="I539" s="7"/>
      <c r="J539" s="7"/>
      <c r="K539" s="17"/>
      <c r="L539" s="17"/>
      <c r="M539" s="17"/>
      <c r="N539" s="17"/>
      <c r="O539" s="17"/>
      <c r="P539" s="18"/>
      <c r="Q539" s="18"/>
      <c r="R539" s="18"/>
      <c r="S539" s="18"/>
      <c r="T539" s="1"/>
      <c r="U539" s="1"/>
      <c r="V539" s="1"/>
      <c r="W539" s="1"/>
      <c r="X539" s="1"/>
      <c r="Y539" s="1"/>
      <c r="Z539" s="1"/>
      <c r="AA539" s="18"/>
      <c r="AB539" s="18"/>
      <c r="AC539" s="18"/>
      <c r="AD539" s="18"/>
      <c r="AE539" s="18"/>
      <c r="AF539" s="18"/>
      <c r="AG539" s="18"/>
      <c r="AH539" s="18"/>
      <c r="AI539" s="18"/>
      <c r="AJ539" s="18"/>
    </row>
    <row r="540" spans="1:36" ht="49" customHeight="1" x14ac:dyDescent="0.15">
      <c r="A540" s="1"/>
      <c r="B540" s="1"/>
      <c r="C540" s="1"/>
      <c r="D540" s="1"/>
      <c r="E540" s="1"/>
      <c r="F540" s="7"/>
      <c r="G540" s="15"/>
      <c r="H540" s="16"/>
      <c r="I540" s="7"/>
      <c r="J540" s="7"/>
      <c r="K540" s="17"/>
      <c r="L540" s="17"/>
      <c r="M540" s="17"/>
      <c r="N540" s="17"/>
      <c r="O540" s="17"/>
      <c r="P540" s="18"/>
      <c r="Q540" s="18"/>
      <c r="R540" s="18"/>
      <c r="S540" s="18"/>
      <c r="T540" s="1"/>
      <c r="U540" s="1"/>
      <c r="V540" s="1"/>
      <c r="W540" s="1"/>
      <c r="X540" s="1"/>
      <c r="Y540" s="1"/>
      <c r="Z540" s="1"/>
      <c r="AA540" s="18"/>
      <c r="AB540" s="18"/>
      <c r="AC540" s="18"/>
      <c r="AD540" s="18"/>
      <c r="AE540" s="18"/>
      <c r="AF540" s="18"/>
      <c r="AG540" s="18"/>
      <c r="AH540" s="18"/>
      <c r="AI540" s="18"/>
      <c r="AJ540" s="18"/>
    </row>
    <row r="541" spans="1:36" ht="49" customHeight="1" x14ac:dyDescent="0.15">
      <c r="A541" s="1"/>
      <c r="B541" s="1"/>
      <c r="C541" s="1"/>
      <c r="D541" s="1"/>
      <c r="E541" s="1"/>
      <c r="F541" s="7"/>
      <c r="G541" s="15"/>
      <c r="H541" s="16"/>
      <c r="I541" s="7"/>
      <c r="J541" s="7"/>
      <c r="K541" s="17"/>
      <c r="L541" s="17"/>
      <c r="M541" s="17"/>
      <c r="N541" s="17"/>
      <c r="O541" s="17"/>
      <c r="P541" s="18"/>
      <c r="Q541" s="18"/>
      <c r="R541" s="18"/>
      <c r="S541" s="18"/>
      <c r="T541" s="1"/>
      <c r="U541" s="1"/>
      <c r="V541" s="1"/>
      <c r="W541" s="1"/>
      <c r="X541" s="1"/>
      <c r="Y541" s="1"/>
      <c r="Z541" s="1"/>
      <c r="AA541" s="18"/>
      <c r="AB541" s="18"/>
      <c r="AC541" s="18"/>
      <c r="AD541" s="18"/>
      <c r="AE541" s="18"/>
      <c r="AF541" s="18"/>
      <c r="AG541" s="18"/>
      <c r="AH541" s="18"/>
      <c r="AI541" s="18"/>
      <c r="AJ541" s="18"/>
    </row>
    <row r="542" spans="1:36" ht="49" customHeight="1" x14ac:dyDescent="0.15">
      <c r="A542" s="1"/>
      <c r="B542" s="1"/>
      <c r="C542" s="1"/>
      <c r="D542" s="1"/>
      <c r="E542" s="1"/>
      <c r="F542" s="7"/>
      <c r="G542" s="15"/>
      <c r="H542" s="16"/>
      <c r="I542" s="7"/>
      <c r="J542" s="7"/>
      <c r="K542" s="17"/>
      <c r="L542" s="17"/>
      <c r="M542" s="17"/>
      <c r="N542" s="17"/>
      <c r="O542" s="17"/>
      <c r="P542" s="18"/>
      <c r="Q542" s="18"/>
      <c r="R542" s="18"/>
      <c r="S542" s="18"/>
      <c r="T542" s="1"/>
      <c r="U542" s="1"/>
      <c r="V542" s="1"/>
      <c r="W542" s="1"/>
      <c r="X542" s="1"/>
      <c r="Y542" s="1"/>
      <c r="Z542" s="1"/>
      <c r="AA542" s="18"/>
      <c r="AB542" s="18"/>
      <c r="AC542" s="18"/>
      <c r="AD542" s="18"/>
      <c r="AE542" s="18"/>
      <c r="AF542" s="18"/>
      <c r="AG542" s="18"/>
      <c r="AH542" s="18"/>
      <c r="AI542" s="18"/>
      <c r="AJ542" s="18"/>
    </row>
    <row r="543" spans="1:36" ht="49" customHeight="1" x14ac:dyDescent="0.15">
      <c r="A543" s="1"/>
      <c r="B543" s="1"/>
      <c r="C543" s="1"/>
      <c r="D543" s="1"/>
      <c r="E543" s="1"/>
      <c r="F543" s="7"/>
      <c r="G543" s="15"/>
      <c r="H543" s="16"/>
      <c r="I543" s="7"/>
      <c r="J543" s="7"/>
      <c r="K543" s="17"/>
      <c r="L543" s="17"/>
      <c r="M543" s="17"/>
      <c r="N543" s="17"/>
      <c r="O543" s="17"/>
      <c r="P543" s="18"/>
      <c r="Q543" s="18"/>
      <c r="R543" s="18"/>
      <c r="S543" s="18"/>
      <c r="T543" s="1"/>
      <c r="U543" s="1"/>
      <c r="V543" s="1"/>
      <c r="W543" s="1"/>
      <c r="X543" s="1"/>
      <c r="Y543" s="1"/>
      <c r="Z543" s="1"/>
      <c r="AA543" s="18"/>
      <c r="AB543" s="18"/>
      <c r="AC543" s="18"/>
      <c r="AD543" s="18"/>
      <c r="AE543" s="18"/>
      <c r="AF543" s="18"/>
      <c r="AG543" s="18"/>
      <c r="AH543" s="18"/>
      <c r="AI543" s="18"/>
      <c r="AJ543" s="18"/>
    </row>
    <row r="544" spans="1:36" ht="49" customHeight="1" x14ac:dyDescent="0.15">
      <c r="A544" s="1"/>
      <c r="B544" s="1"/>
      <c r="C544" s="1"/>
      <c r="D544" s="1"/>
      <c r="E544" s="1"/>
      <c r="F544" s="7"/>
      <c r="G544" s="15"/>
      <c r="H544" s="16"/>
      <c r="I544" s="7"/>
      <c r="J544" s="7"/>
      <c r="K544" s="17"/>
      <c r="L544" s="17"/>
      <c r="M544" s="17"/>
      <c r="N544" s="17"/>
      <c r="O544" s="17"/>
      <c r="P544" s="18"/>
      <c r="Q544" s="18"/>
      <c r="R544" s="18"/>
      <c r="S544" s="18"/>
      <c r="T544" s="1"/>
      <c r="U544" s="1"/>
      <c r="V544" s="1"/>
      <c r="W544" s="1"/>
      <c r="X544" s="1"/>
      <c r="Y544" s="1"/>
      <c r="Z544" s="1"/>
      <c r="AA544" s="18"/>
      <c r="AB544" s="18"/>
      <c r="AC544" s="18"/>
      <c r="AD544" s="18"/>
      <c r="AE544" s="18"/>
      <c r="AF544" s="18"/>
      <c r="AG544" s="18"/>
      <c r="AH544" s="18"/>
      <c r="AI544" s="18"/>
      <c r="AJ544" s="18"/>
    </row>
    <row r="545" spans="1:36" ht="49" customHeight="1" x14ac:dyDescent="0.15">
      <c r="A545" s="1"/>
      <c r="B545" s="1"/>
      <c r="C545" s="1"/>
      <c r="D545" s="1"/>
      <c r="E545" s="1"/>
      <c r="F545" s="7"/>
      <c r="G545" s="15"/>
      <c r="H545" s="16"/>
      <c r="I545" s="7"/>
      <c r="J545" s="7"/>
      <c r="K545" s="17"/>
      <c r="L545" s="17"/>
      <c r="M545" s="17"/>
      <c r="N545" s="17"/>
      <c r="O545" s="17"/>
      <c r="P545" s="18"/>
      <c r="Q545" s="18"/>
      <c r="R545" s="18"/>
      <c r="S545" s="18"/>
      <c r="T545" s="1"/>
      <c r="U545" s="1"/>
      <c r="V545" s="1"/>
      <c r="W545" s="1"/>
      <c r="X545" s="1"/>
      <c r="Y545" s="1"/>
      <c r="Z545" s="1"/>
      <c r="AA545" s="18"/>
      <c r="AB545" s="18"/>
      <c r="AC545" s="18"/>
      <c r="AD545" s="18"/>
      <c r="AE545" s="18"/>
      <c r="AF545" s="18"/>
      <c r="AG545" s="18"/>
      <c r="AH545" s="18"/>
      <c r="AI545" s="18"/>
      <c r="AJ545" s="18"/>
    </row>
    <row r="546" spans="1:36" ht="49" customHeight="1" x14ac:dyDescent="0.15">
      <c r="A546" s="1"/>
      <c r="B546" s="1"/>
      <c r="C546" s="1"/>
      <c r="D546" s="1"/>
      <c r="E546" s="1"/>
      <c r="F546" s="7"/>
      <c r="G546" s="15"/>
      <c r="H546" s="16"/>
      <c r="I546" s="7"/>
      <c r="J546" s="7"/>
      <c r="K546" s="17"/>
      <c r="L546" s="17"/>
      <c r="M546" s="17"/>
      <c r="N546" s="17"/>
      <c r="O546" s="17"/>
      <c r="P546" s="18"/>
      <c r="Q546" s="18"/>
      <c r="R546" s="18"/>
      <c r="S546" s="18"/>
      <c r="T546" s="1"/>
      <c r="U546" s="1"/>
      <c r="V546" s="1"/>
      <c r="W546" s="1"/>
      <c r="X546" s="1"/>
      <c r="Y546" s="1"/>
      <c r="Z546" s="1"/>
      <c r="AA546" s="18"/>
      <c r="AB546" s="18"/>
      <c r="AC546" s="18"/>
      <c r="AD546" s="18"/>
      <c r="AE546" s="18"/>
      <c r="AF546" s="18"/>
      <c r="AG546" s="18"/>
      <c r="AH546" s="18"/>
      <c r="AI546" s="18"/>
      <c r="AJ546" s="18"/>
    </row>
    <row r="547" spans="1:36" ht="49" customHeight="1" x14ac:dyDescent="0.15">
      <c r="A547" s="1"/>
      <c r="B547" s="1"/>
      <c r="C547" s="1"/>
      <c r="D547" s="1"/>
      <c r="E547" s="1"/>
      <c r="F547" s="7"/>
      <c r="G547" s="15"/>
      <c r="H547" s="16"/>
      <c r="I547" s="7"/>
      <c r="J547" s="7"/>
      <c r="K547" s="17"/>
      <c r="L547" s="17"/>
      <c r="M547" s="17"/>
      <c r="N547" s="17"/>
      <c r="O547" s="17"/>
      <c r="P547" s="18"/>
      <c r="Q547" s="18"/>
      <c r="R547" s="18"/>
      <c r="S547" s="18"/>
      <c r="T547" s="1"/>
      <c r="U547" s="1"/>
      <c r="V547" s="1"/>
      <c r="W547" s="1"/>
      <c r="X547" s="1"/>
      <c r="Y547" s="1"/>
      <c r="Z547" s="1"/>
      <c r="AA547" s="18"/>
      <c r="AB547" s="18"/>
      <c r="AC547" s="18"/>
      <c r="AD547" s="18"/>
      <c r="AE547" s="18"/>
      <c r="AF547" s="18"/>
      <c r="AG547" s="18"/>
      <c r="AH547" s="18"/>
      <c r="AI547" s="18"/>
      <c r="AJ547" s="18"/>
    </row>
    <row r="548" spans="1:36" ht="49" customHeight="1" x14ac:dyDescent="0.15">
      <c r="A548" s="1"/>
      <c r="B548" s="1"/>
      <c r="C548" s="1"/>
      <c r="D548" s="1"/>
      <c r="E548" s="1"/>
      <c r="F548" s="7"/>
      <c r="G548" s="15"/>
      <c r="H548" s="16"/>
      <c r="I548" s="7"/>
      <c r="J548" s="7"/>
      <c r="K548" s="17"/>
      <c r="L548" s="17"/>
      <c r="M548" s="17"/>
      <c r="N548" s="17"/>
      <c r="O548" s="17"/>
      <c r="P548" s="18"/>
      <c r="Q548" s="18"/>
      <c r="R548" s="18"/>
      <c r="S548" s="18"/>
      <c r="T548" s="1"/>
      <c r="U548" s="1"/>
      <c r="V548" s="1"/>
      <c r="W548" s="1"/>
      <c r="X548" s="1"/>
      <c r="Y548" s="1"/>
      <c r="Z548" s="1"/>
      <c r="AA548" s="18"/>
      <c r="AB548" s="18"/>
      <c r="AC548" s="18"/>
      <c r="AD548" s="18"/>
      <c r="AE548" s="18"/>
      <c r="AF548" s="18"/>
      <c r="AG548" s="18"/>
      <c r="AH548" s="18"/>
      <c r="AI548" s="18"/>
      <c r="AJ548" s="18"/>
    </row>
    <row r="549" spans="1:36" ht="49" customHeight="1" x14ac:dyDescent="0.15">
      <c r="A549" s="1"/>
      <c r="B549" s="1"/>
      <c r="C549" s="1"/>
      <c r="D549" s="1"/>
      <c r="E549" s="1"/>
      <c r="F549" s="7"/>
      <c r="G549" s="15"/>
      <c r="H549" s="16"/>
      <c r="I549" s="7"/>
      <c r="J549" s="7"/>
      <c r="K549" s="17"/>
      <c r="L549" s="17"/>
      <c r="M549" s="17"/>
      <c r="N549" s="17"/>
      <c r="O549" s="17"/>
      <c r="P549" s="18"/>
      <c r="Q549" s="18"/>
      <c r="R549" s="18"/>
      <c r="S549" s="18"/>
      <c r="T549" s="1"/>
      <c r="U549" s="1"/>
      <c r="V549" s="1"/>
      <c r="W549" s="1"/>
      <c r="X549" s="1"/>
      <c r="Y549" s="1"/>
      <c r="Z549" s="1"/>
      <c r="AA549" s="18"/>
      <c r="AB549" s="18"/>
      <c r="AC549" s="18"/>
      <c r="AD549" s="18"/>
      <c r="AE549" s="18"/>
      <c r="AF549" s="18"/>
      <c r="AG549" s="18"/>
      <c r="AH549" s="18"/>
      <c r="AI549" s="18"/>
      <c r="AJ549" s="18"/>
    </row>
    <row r="550" spans="1:36" ht="49" customHeight="1" x14ac:dyDescent="0.15">
      <c r="A550" s="1"/>
      <c r="B550" s="1"/>
      <c r="C550" s="1"/>
      <c r="D550" s="1"/>
      <c r="E550" s="1"/>
      <c r="F550" s="7"/>
      <c r="G550" s="15"/>
      <c r="H550" s="16"/>
      <c r="I550" s="7"/>
      <c r="J550" s="7"/>
      <c r="K550" s="17"/>
      <c r="L550" s="17"/>
      <c r="M550" s="17"/>
      <c r="N550" s="17"/>
      <c r="O550" s="17"/>
      <c r="P550" s="18"/>
      <c r="Q550" s="18"/>
      <c r="R550" s="18"/>
      <c r="S550" s="18"/>
      <c r="T550" s="1"/>
      <c r="U550" s="1"/>
      <c r="V550" s="1"/>
      <c r="W550" s="1"/>
      <c r="X550" s="1"/>
      <c r="Y550" s="1"/>
      <c r="Z550" s="1"/>
      <c r="AA550" s="18"/>
      <c r="AB550" s="18"/>
      <c r="AC550" s="18"/>
      <c r="AD550" s="18"/>
      <c r="AE550" s="18"/>
      <c r="AF550" s="18"/>
      <c r="AG550" s="18"/>
      <c r="AH550" s="18"/>
      <c r="AI550" s="18"/>
      <c r="AJ550" s="18"/>
    </row>
    <row r="551" spans="1:36" ht="49" customHeight="1" x14ac:dyDescent="0.15">
      <c r="A551" s="1"/>
      <c r="B551" s="1"/>
      <c r="C551" s="1"/>
      <c r="D551" s="1"/>
      <c r="E551" s="1"/>
      <c r="F551" s="7"/>
      <c r="G551" s="15"/>
      <c r="H551" s="16"/>
      <c r="I551" s="7"/>
      <c r="J551" s="7"/>
      <c r="K551" s="17"/>
      <c r="L551" s="17"/>
      <c r="M551" s="17"/>
      <c r="N551" s="17"/>
      <c r="O551" s="17"/>
      <c r="P551" s="18"/>
      <c r="Q551" s="18"/>
      <c r="R551" s="18"/>
      <c r="S551" s="18"/>
      <c r="T551" s="1"/>
      <c r="U551" s="1"/>
      <c r="V551" s="1"/>
      <c r="W551" s="1"/>
      <c r="X551" s="1"/>
      <c r="Y551" s="1"/>
      <c r="Z551" s="1"/>
      <c r="AA551" s="18"/>
      <c r="AB551" s="18"/>
      <c r="AC551" s="18"/>
      <c r="AD551" s="18"/>
      <c r="AE551" s="18"/>
      <c r="AF551" s="18"/>
      <c r="AG551" s="18"/>
      <c r="AH551" s="18"/>
      <c r="AI551" s="18"/>
      <c r="AJ551" s="18"/>
    </row>
    <row r="552" spans="1:36" ht="49" customHeight="1" x14ac:dyDescent="0.15">
      <c r="A552" s="1"/>
      <c r="B552" s="1"/>
      <c r="C552" s="1"/>
      <c r="D552" s="1"/>
      <c r="E552" s="1"/>
      <c r="F552" s="7"/>
      <c r="G552" s="15"/>
      <c r="H552" s="16"/>
      <c r="I552" s="7"/>
      <c r="J552" s="7"/>
      <c r="K552" s="17"/>
      <c r="L552" s="17"/>
      <c r="M552" s="17"/>
      <c r="N552" s="17"/>
      <c r="O552" s="17"/>
      <c r="P552" s="18"/>
      <c r="Q552" s="18"/>
      <c r="R552" s="18"/>
      <c r="S552" s="18"/>
      <c r="T552" s="1"/>
      <c r="U552" s="1"/>
      <c r="V552" s="1"/>
      <c r="W552" s="1"/>
      <c r="X552" s="1"/>
      <c r="Y552" s="1"/>
      <c r="Z552" s="1"/>
      <c r="AA552" s="18"/>
      <c r="AB552" s="18"/>
      <c r="AC552" s="18"/>
      <c r="AD552" s="18"/>
      <c r="AE552" s="18"/>
      <c r="AF552" s="18"/>
      <c r="AG552" s="18"/>
      <c r="AH552" s="18"/>
      <c r="AI552" s="18"/>
      <c r="AJ552" s="18"/>
    </row>
    <row r="553" spans="1:36" ht="49" customHeight="1" x14ac:dyDescent="0.15">
      <c r="A553" s="1"/>
      <c r="B553" s="1"/>
      <c r="C553" s="1"/>
      <c r="D553" s="1"/>
      <c r="E553" s="1"/>
      <c r="F553" s="7"/>
      <c r="G553" s="15"/>
      <c r="H553" s="16"/>
      <c r="I553" s="7"/>
      <c r="J553" s="7"/>
      <c r="K553" s="17"/>
      <c r="L553" s="17"/>
      <c r="M553" s="17"/>
      <c r="N553" s="17"/>
      <c r="O553" s="17"/>
      <c r="P553" s="18"/>
      <c r="Q553" s="18"/>
      <c r="R553" s="18"/>
      <c r="S553" s="18"/>
      <c r="T553" s="1"/>
      <c r="U553" s="1"/>
      <c r="V553" s="1"/>
      <c r="W553" s="1"/>
      <c r="X553" s="1"/>
      <c r="Y553" s="1"/>
      <c r="Z553" s="1"/>
      <c r="AA553" s="18"/>
      <c r="AB553" s="18"/>
      <c r="AC553" s="18"/>
      <c r="AD553" s="18"/>
      <c r="AE553" s="18"/>
      <c r="AF553" s="18"/>
      <c r="AG553" s="18"/>
      <c r="AH553" s="18"/>
      <c r="AI553" s="18"/>
      <c r="AJ553" s="18"/>
    </row>
    <row r="554" spans="1:36" ht="49" customHeight="1" x14ac:dyDescent="0.15">
      <c r="A554" s="1"/>
      <c r="B554" s="1"/>
      <c r="C554" s="1"/>
      <c r="D554" s="1"/>
      <c r="E554" s="1"/>
      <c r="F554" s="7"/>
      <c r="G554" s="15"/>
      <c r="H554" s="16"/>
      <c r="I554" s="7"/>
      <c r="J554" s="7"/>
      <c r="K554" s="17"/>
      <c r="L554" s="17"/>
      <c r="M554" s="17"/>
      <c r="N554" s="17"/>
      <c r="O554" s="17"/>
      <c r="P554" s="18"/>
      <c r="Q554" s="18"/>
      <c r="R554" s="18"/>
      <c r="S554" s="18"/>
      <c r="T554" s="1"/>
      <c r="U554" s="1"/>
      <c r="V554" s="1"/>
      <c r="W554" s="1"/>
      <c r="X554" s="1"/>
      <c r="Y554" s="1"/>
      <c r="Z554" s="1"/>
      <c r="AA554" s="18"/>
      <c r="AB554" s="18"/>
      <c r="AC554" s="18"/>
      <c r="AD554" s="18"/>
      <c r="AE554" s="18"/>
      <c r="AF554" s="18"/>
      <c r="AG554" s="18"/>
      <c r="AH554" s="18"/>
      <c r="AI554" s="18"/>
      <c r="AJ554" s="18"/>
    </row>
    <row r="555" spans="1:36" ht="49" customHeight="1" x14ac:dyDescent="0.15">
      <c r="A555" s="1"/>
      <c r="B555" s="1"/>
      <c r="C555" s="1"/>
      <c r="D555" s="1"/>
      <c r="E555" s="1"/>
      <c r="F555" s="7"/>
      <c r="G555" s="15"/>
      <c r="H555" s="16"/>
      <c r="I555" s="7"/>
      <c r="J555" s="7"/>
      <c r="K555" s="17"/>
      <c r="L555" s="17"/>
      <c r="M555" s="17"/>
      <c r="N555" s="17"/>
      <c r="O555" s="17"/>
      <c r="P555" s="18"/>
      <c r="Q555" s="18"/>
      <c r="R555" s="18"/>
      <c r="S555" s="18"/>
      <c r="T555" s="1"/>
      <c r="U555" s="1"/>
      <c r="V555" s="1"/>
      <c r="W555" s="1"/>
      <c r="X555" s="1"/>
      <c r="Y555" s="1"/>
      <c r="Z555" s="1"/>
      <c r="AA555" s="18"/>
      <c r="AB555" s="18"/>
      <c r="AC555" s="18"/>
      <c r="AD555" s="18"/>
      <c r="AE555" s="18"/>
      <c r="AF555" s="18"/>
      <c r="AG555" s="18"/>
      <c r="AH555" s="18"/>
      <c r="AI555" s="18"/>
      <c r="AJ555" s="18"/>
    </row>
    <row r="556" spans="1:36" ht="49" customHeight="1" x14ac:dyDescent="0.15">
      <c r="A556" s="1"/>
      <c r="B556" s="1"/>
      <c r="C556" s="1"/>
      <c r="D556" s="1"/>
      <c r="E556" s="1"/>
      <c r="F556" s="7"/>
      <c r="G556" s="15"/>
      <c r="H556" s="16"/>
      <c r="I556" s="7"/>
      <c r="J556" s="7"/>
      <c r="K556" s="17"/>
      <c r="L556" s="17"/>
      <c r="M556" s="17"/>
      <c r="N556" s="17"/>
      <c r="O556" s="17"/>
      <c r="P556" s="18"/>
      <c r="Q556" s="18"/>
      <c r="R556" s="18"/>
      <c r="S556" s="18"/>
      <c r="T556" s="1"/>
      <c r="U556" s="1"/>
      <c r="V556" s="1"/>
      <c r="W556" s="1"/>
      <c r="X556" s="1"/>
      <c r="Y556" s="1"/>
      <c r="Z556" s="1"/>
      <c r="AA556" s="18"/>
      <c r="AB556" s="18"/>
      <c r="AC556" s="18"/>
      <c r="AD556" s="18"/>
      <c r="AE556" s="18"/>
      <c r="AF556" s="18"/>
      <c r="AG556" s="18"/>
      <c r="AH556" s="18"/>
      <c r="AI556" s="18"/>
      <c r="AJ556" s="18"/>
    </row>
    <row r="557" spans="1:36" ht="49" customHeight="1" x14ac:dyDescent="0.15">
      <c r="A557" s="1"/>
      <c r="B557" s="1"/>
      <c r="C557" s="1"/>
      <c r="D557" s="1"/>
      <c r="E557" s="1"/>
      <c r="F557" s="7"/>
      <c r="G557" s="15"/>
      <c r="H557" s="16"/>
      <c r="I557" s="7"/>
      <c r="J557" s="7"/>
      <c r="K557" s="17"/>
      <c r="L557" s="17"/>
      <c r="M557" s="17"/>
      <c r="N557" s="17"/>
      <c r="O557" s="17"/>
      <c r="P557" s="18"/>
      <c r="Q557" s="18"/>
      <c r="R557" s="18"/>
      <c r="S557" s="18"/>
      <c r="T557" s="1"/>
      <c r="U557" s="1"/>
      <c r="V557" s="1"/>
      <c r="W557" s="1"/>
      <c r="X557" s="1"/>
      <c r="Y557" s="1"/>
      <c r="Z557" s="1"/>
      <c r="AA557" s="18"/>
      <c r="AB557" s="18"/>
      <c r="AC557" s="18"/>
      <c r="AD557" s="18"/>
      <c r="AE557" s="18"/>
      <c r="AF557" s="18"/>
      <c r="AG557" s="18"/>
      <c r="AH557" s="18"/>
      <c r="AI557" s="18"/>
      <c r="AJ557" s="18"/>
    </row>
    <row r="558" spans="1:36" ht="49" customHeight="1" x14ac:dyDescent="0.15">
      <c r="A558" s="1"/>
      <c r="B558" s="1"/>
      <c r="C558" s="1"/>
      <c r="D558" s="1"/>
      <c r="E558" s="1"/>
      <c r="F558" s="7"/>
      <c r="G558" s="15"/>
      <c r="H558" s="16"/>
      <c r="I558" s="7"/>
      <c r="J558" s="7"/>
      <c r="K558" s="17"/>
      <c r="L558" s="17"/>
      <c r="M558" s="17"/>
      <c r="N558" s="17"/>
      <c r="O558" s="17"/>
      <c r="P558" s="18"/>
      <c r="Q558" s="18"/>
      <c r="R558" s="18"/>
      <c r="S558" s="18"/>
      <c r="T558" s="1"/>
      <c r="U558" s="1"/>
      <c r="V558" s="1"/>
      <c r="W558" s="1"/>
      <c r="X558" s="1"/>
      <c r="Y558" s="1"/>
      <c r="Z558" s="1"/>
      <c r="AA558" s="18"/>
      <c r="AB558" s="18"/>
      <c r="AC558" s="18"/>
      <c r="AD558" s="18"/>
      <c r="AE558" s="18"/>
      <c r="AF558" s="18"/>
      <c r="AG558" s="18"/>
      <c r="AH558" s="18"/>
      <c r="AI558" s="18"/>
      <c r="AJ558" s="18"/>
    </row>
    <row r="559" spans="1:36" ht="49" customHeight="1" x14ac:dyDescent="0.15">
      <c r="A559" s="1"/>
      <c r="B559" s="1"/>
      <c r="C559" s="1"/>
      <c r="D559" s="1"/>
      <c r="E559" s="1"/>
      <c r="F559" s="7"/>
      <c r="G559" s="15"/>
      <c r="H559" s="16"/>
      <c r="I559" s="7"/>
      <c r="J559" s="7"/>
      <c r="K559" s="17"/>
      <c r="L559" s="17"/>
      <c r="M559" s="17"/>
      <c r="N559" s="17"/>
      <c r="O559" s="17"/>
      <c r="P559" s="18"/>
      <c r="Q559" s="18"/>
      <c r="R559" s="18"/>
      <c r="S559" s="18"/>
      <c r="T559" s="1"/>
      <c r="U559" s="1"/>
      <c r="V559" s="1"/>
      <c r="W559" s="1"/>
      <c r="X559" s="1"/>
      <c r="Y559" s="1"/>
      <c r="Z559" s="1"/>
      <c r="AA559" s="18"/>
      <c r="AB559" s="18"/>
      <c r="AC559" s="18"/>
      <c r="AD559" s="18"/>
      <c r="AE559" s="18"/>
      <c r="AF559" s="18"/>
      <c r="AG559" s="18"/>
      <c r="AH559" s="18"/>
      <c r="AI559" s="18"/>
      <c r="AJ559" s="18"/>
    </row>
    <row r="560" spans="1:36" ht="49" customHeight="1" x14ac:dyDescent="0.15">
      <c r="A560" s="1"/>
      <c r="B560" s="1"/>
      <c r="C560" s="1"/>
      <c r="D560" s="1"/>
      <c r="E560" s="1"/>
      <c r="F560" s="7"/>
      <c r="G560" s="15"/>
      <c r="H560" s="16"/>
      <c r="I560" s="7"/>
      <c r="J560" s="7"/>
      <c r="K560" s="17"/>
      <c r="L560" s="17"/>
      <c r="M560" s="17"/>
      <c r="N560" s="17"/>
      <c r="O560" s="17"/>
      <c r="P560" s="18"/>
      <c r="Q560" s="18"/>
      <c r="R560" s="18"/>
      <c r="S560" s="18"/>
      <c r="T560" s="1"/>
      <c r="U560" s="1"/>
      <c r="V560" s="1"/>
      <c r="W560" s="1"/>
      <c r="X560" s="1"/>
      <c r="Y560" s="1"/>
      <c r="Z560" s="1"/>
      <c r="AA560" s="18"/>
      <c r="AB560" s="18"/>
      <c r="AC560" s="18"/>
      <c r="AD560" s="18"/>
      <c r="AE560" s="18"/>
      <c r="AF560" s="18"/>
      <c r="AG560" s="18"/>
      <c r="AH560" s="18"/>
      <c r="AI560" s="18"/>
      <c r="AJ560" s="18"/>
    </row>
    <row r="561" spans="1:36" ht="49" customHeight="1" x14ac:dyDescent="0.15">
      <c r="A561" s="1"/>
      <c r="B561" s="1"/>
      <c r="C561" s="1"/>
      <c r="D561" s="1"/>
      <c r="E561" s="1"/>
      <c r="F561" s="7"/>
      <c r="G561" s="15"/>
      <c r="H561" s="16"/>
      <c r="I561" s="7"/>
      <c r="J561" s="7"/>
      <c r="K561" s="17"/>
      <c r="L561" s="17"/>
      <c r="M561" s="17"/>
      <c r="N561" s="17"/>
      <c r="O561" s="17"/>
      <c r="P561" s="18"/>
      <c r="Q561" s="18"/>
      <c r="R561" s="18"/>
      <c r="S561" s="18"/>
      <c r="T561" s="1"/>
      <c r="U561" s="1"/>
      <c r="V561" s="1"/>
      <c r="W561" s="1"/>
      <c r="X561" s="1"/>
      <c r="Y561" s="1"/>
      <c r="Z561" s="1"/>
      <c r="AA561" s="18"/>
      <c r="AB561" s="18"/>
      <c r="AC561" s="18"/>
      <c r="AD561" s="18"/>
      <c r="AE561" s="18"/>
      <c r="AF561" s="18"/>
      <c r="AG561" s="18"/>
      <c r="AH561" s="18"/>
      <c r="AI561" s="18"/>
      <c r="AJ561" s="18"/>
    </row>
    <row r="562" spans="1:36" ht="49" customHeight="1" x14ac:dyDescent="0.15">
      <c r="A562" s="1"/>
      <c r="B562" s="1"/>
      <c r="C562" s="1"/>
      <c r="D562" s="1"/>
      <c r="E562" s="1"/>
      <c r="F562" s="7"/>
      <c r="G562" s="15"/>
      <c r="H562" s="16"/>
      <c r="I562" s="7"/>
      <c r="J562" s="7"/>
      <c r="K562" s="17"/>
      <c r="L562" s="17"/>
      <c r="M562" s="17"/>
      <c r="N562" s="17"/>
      <c r="O562" s="17"/>
      <c r="P562" s="18"/>
      <c r="Q562" s="18"/>
      <c r="R562" s="18"/>
      <c r="S562" s="18"/>
      <c r="T562" s="1"/>
      <c r="U562" s="1"/>
      <c r="V562" s="1"/>
      <c r="W562" s="1"/>
      <c r="X562" s="1"/>
      <c r="Y562" s="1"/>
      <c r="Z562" s="1"/>
      <c r="AA562" s="18"/>
      <c r="AB562" s="18"/>
      <c r="AC562" s="18"/>
      <c r="AD562" s="18"/>
      <c r="AE562" s="18"/>
      <c r="AF562" s="18"/>
      <c r="AG562" s="18"/>
      <c r="AH562" s="18"/>
      <c r="AI562" s="18"/>
      <c r="AJ562" s="18"/>
    </row>
    <row r="563" spans="1:36" ht="49" customHeight="1" x14ac:dyDescent="0.15">
      <c r="A563" s="1"/>
      <c r="B563" s="1"/>
      <c r="C563" s="1"/>
      <c r="D563" s="1"/>
      <c r="E563" s="1"/>
      <c r="F563" s="7"/>
      <c r="G563" s="15"/>
      <c r="H563" s="16"/>
      <c r="I563" s="7"/>
      <c r="J563" s="7"/>
      <c r="K563" s="17"/>
      <c r="L563" s="17"/>
      <c r="M563" s="17"/>
      <c r="N563" s="17"/>
      <c r="O563" s="17"/>
      <c r="P563" s="18"/>
      <c r="Q563" s="18"/>
      <c r="R563" s="18"/>
      <c r="S563" s="18"/>
      <c r="T563" s="1"/>
      <c r="U563" s="1"/>
      <c r="V563" s="1"/>
      <c r="W563" s="1"/>
      <c r="X563" s="1"/>
      <c r="Y563" s="1"/>
      <c r="Z563" s="1"/>
      <c r="AA563" s="18"/>
      <c r="AB563" s="18"/>
      <c r="AC563" s="18"/>
      <c r="AD563" s="18"/>
      <c r="AE563" s="18"/>
      <c r="AF563" s="18"/>
      <c r="AG563" s="18"/>
      <c r="AH563" s="18"/>
      <c r="AI563" s="18"/>
      <c r="AJ563" s="18"/>
    </row>
    <row r="564" spans="1:36" ht="49" customHeight="1" x14ac:dyDescent="0.15">
      <c r="A564" s="1"/>
      <c r="B564" s="1"/>
      <c r="C564" s="1"/>
      <c r="D564" s="1"/>
      <c r="E564" s="1"/>
      <c r="F564" s="7"/>
      <c r="G564" s="15"/>
      <c r="H564" s="16"/>
      <c r="I564" s="7"/>
      <c r="J564" s="7"/>
      <c r="K564" s="17"/>
      <c r="L564" s="17"/>
      <c r="M564" s="17"/>
      <c r="N564" s="17"/>
      <c r="O564" s="17"/>
      <c r="P564" s="18"/>
      <c r="Q564" s="18"/>
      <c r="R564" s="18"/>
      <c r="S564" s="18"/>
      <c r="T564" s="1"/>
      <c r="U564" s="1"/>
      <c r="V564" s="1"/>
      <c r="W564" s="1"/>
      <c r="X564" s="1"/>
      <c r="Y564" s="1"/>
      <c r="Z564" s="1"/>
      <c r="AA564" s="18"/>
      <c r="AB564" s="18"/>
      <c r="AC564" s="18"/>
      <c r="AD564" s="18"/>
      <c r="AE564" s="18"/>
      <c r="AF564" s="18"/>
      <c r="AG564" s="18"/>
      <c r="AH564" s="18"/>
      <c r="AI564" s="18"/>
      <c r="AJ564" s="18"/>
    </row>
    <row r="565" spans="1:36" ht="49" customHeight="1" x14ac:dyDescent="0.15">
      <c r="A565" s="1"/>
      <c r="B565" s="1"/>
      <c r="C565" s="1"/>
      <c r="D565" s="1"/>
      <c r="E565" s="1"/>
      <c r="F565" s="7"/>
      <c r="G565" s="15"/>
      <c r="H565" s="16"/>
      <c r="I565" s="7"/>
      <c r="J565" s="7"/>
      <c r="K565" s="17"/>
      <c r="L565" s="17"/>
      <c r="M565" s="17"/>
      <c r="N565" s="17"/>
      <c r="O565" s="17"/>
      <c r="P565" s="18"/>
      <c r="Q565" s="18"/>
      <c r="R565" s="18"/>
      <c r="S565" s="18"/>
      <c r="T565" s="1"/>
      <c r="U565" s="1"/>
      <c r="V565" s="1"/>
      <c r="W565" s="1"/>
      <c r="X565" s="1"/>
      <c r="Y565" s="1"/>
      <c r="Z565" s="1"/>
      <c r="AA565" s="18"/>
      <c r="AB565" s="18"/>
      <c r="AC565" s="18"/>
      <c r="AD565" s="18"/>
      <c r="AE565" s="18"/>
      <c r="AF565" s="18"/>
      <c r="AG565" s="18"/>
      <c r="AH565" s="18"/>
      <c r="AI565" s="18"/>
      <c r="AJ565" s="18"/>
    </row>
    <row r="566" spans="1:36" ht="49" customHeight="1" x14ac:dyDescent="0.15">
      <c r="A566" s="1"/>
      <c r="B566" s="1"/>
      <c r="C566" s="1"/>
      <c r="D566" s="1"/>
      <c r="E566" s="1"/>
      <c r="F566" s="7"/>
      <c r="G566" s="15"/>
      <c r="H566" s="16"/>
      <c r="I566" s="7"/>
      <c r="J566" s="7"/>
      <c r="K566" s="17"/>
      <c r="L566" s="17"/>
      <c r="M566" s="17"/>
      <c r="N566" s="17"/>
      <c r="O566" s="17"/>
      <c r="P566" s="18"/>
      <c r="Q566" s="18"/>
      <c r="R566" s="18"/>
      <c r="S566" s="18"/>
      <c r="T566" s="1"/>
      <c r="U566" s="1"/>
      <c r="V566" s="1"/>
      <c r="W566" s="1"/>
      <c r="X566" s="1"/>
      <c r="Y566" s="1"/>
      <c r="Z566" s="1"/>
      <c r="AA566" s="18"/>
      <c r="AB566" s="18"/>
      <c r="AC566" s="18"/>
      <c r="AD566" s="18"/>
      <c r="AE566" s="18"/>
      <c r="AF566" s="18"/>
      <c r="AG566" s="18"/>
      <c r="AH566" s="18"/>
      <c r="AI566" s="18"/>
      <c r="AJ566" s="18"/>
    </row>
    <row r="567" spans="1:36" ht="49" customHeight="1" x14ac:dyDescent="0.15">
      <c r="A567" s="1"/>
      <c r="B567" s="1"/>
      <c r="C567" s="1"/>
      <c r="D567" s="1"/>
      <c r="E567" s="1"/>
      <c r="F567" s="7"/>
      <c r="G567" s="15"/>
      <c r="H567" s="16"/>
      <c r="I567" s="7"/>
      <c r="J567" s="7"/>
      <c r="K567" s="17"/>
      <c r="L567" s="17"/>
      <c r="M567" s="17"/>
      <c r="N567" s="17"/>
      <c r="O567" s="17"/>
      <c r="P567" s="18"/>
      <c r="Q567" s="18"/>
      <c r="R567" s="18"/>
      <c r="S567" s="18"/>
      <c r="T567" s="1"/>
      <c r="U567" s="1"/>
      <c r="V567" s="1"/>
      <c r="W567" s="1"/>
      <c r="X567" s="1"/>
      <c r="Y567" s="1"/>
      <c r="Z567" s="1"/>
      <c r="AA567" s="18"/>
      <c r="AB567" s="18"/>
      <c r="AC567" s="18"/>
      <c r="AD567" s="18"/>
      <c r="AE567" s="18"/>
      <c r="AF567" s="18"/>
      <c r="AG567" s="18"/>
      <c r="AH567" s="18"/>
      <c r="AI567" s="18"/>
      <c r="AJ567" s="18"/>
    </row>
    <row r="568" spans="1:36" ht="49" customHeight="1" x14ac:dyDescent="0.15">
      <c r="A568" s="1"/>
      <c r="B568" s="1"/>
      <c r="C568" s="1"/>
      <c r="D568" s="1"/>
      <c r="E568" s="1"/>
      <c r="F568" s="7"/>
      <c r="G568" s="15"/>
      <c r="H568" s="16"/>
      <c r="I568" s="7"/>
      <c r="J568" s="7"/>
      <c r="K568" s="17"/>
      <c r="L568" s="17"/>
      <c r="M568" s="17"/>
      <c r="N568" s="17"/>
      <c r="O568" s="17"/>
      <c r="P568" s="18"/>
      <c r="Q568" s="18"/>
      <c r="R568" s="18"/>
      <c r="S568" s="18"/>
      <c r="T568" s="1"/>
      <c r="U568" s="1"/>
      <c r="V568" s="1"/>
      <c r="W568" s="1"/>
      <c r="X568" s="1"/>
      <c r="Y568" s="1"/>
      <c r="Z568" s="1"/>
      <c r="AA568" s="18"/>
      <c r="AB568" s="18"/>
      <c r="AC568" s="18"/>
      <c r="AD568" s="18"/>
      <c r="AE568" s="18"/>
      <c r="AF568" s="18"/>
      <c r="AG568" s="18"/>
      <c r="AH568" s="18"/>
      <c r="AI568" s="18"/>
      <c r="AJ568" s="18"/>
    </row>
    <row r="569" spans="1:36" ht="49" customHeight="1" x14ac:dyDescent="0.15">
      <c r="A569" s="1"/>
      <c r="B569" s="1"/>
      <c r="C569" s="1"/>
      <c r="D569" s="1"/>
      <c r="E569" s="1"/>
      <c r="F569" s="7"/>
      <c r="G569" s="15"/>
      <c r="H569" s="16"/>
      <c r="I569" s="7"/>
      <c r="J569" s="7"/>
      <c r="K569" s="17"/>
      <c r="L569" s="17"/>
      <c r="M569" s="17"/>
      <c r="N569" s="17"/>
      <c r="O569" s="17"/>
      <c r="P569" s="18"/>
      <c r="Q569" s="18"/>
      <c r="R569" s="18"/>
      <c r="S569" s="18"/>
      <c r="T569" s="1"/>
      <c r="U569" s="1"/>
      <c r="V569" s="1"/>
      <c r="W569" s="1"/>
      <c r="X569" s="1"/>
      <c r="Y569" s="1"/>
      <c r="Z569" s="1"/>
      <c r="AA569" s="18"/>
      <c r="AB569" s="18"/>
      <c r="AC569" s="18"/>
      <c r="AD569" s="18"/>
      <c r="AE569" s="18"/>
      <c r="AF569" s="18"/>
      <c r="AG569" s="18"/>
      <c r="AH569" s="18"/>
      <c r="AI569" s="18"/>
      <c r="AJ569" s="18"/>
    </row>
    <row r="570" spans="1:36" ht="49" customHeight="1" x14ac:dyDescent="0.15">
      <c r="A570" s="1"/>
      <c r="B570" s="1"/>
      <c r="C570" s="1"/>
      <c r="D570" s="1"/>
      <c r="E570" s="1"/>
      <c r="F570" s="7"/>
      <c r="G570" s="15"/>
      <c r="H570" s="16"/>
      <c r="I570" s="7"/>
      <c r="J570" s="7"/>
      <c r="K570" s="17"/>
      <c r="L570" s="17"/>
      <c r="M570" s="17"/>
      <c r="N570" s="17"/>
      <c r="O570" s="17"/>
      <c r="P570" s="18"/>
      <c r="Q570" s="18"/>
      <c r="R570" s="18"/>
      <c r="S570" s="18"/>
      <c r="T570" s="1"/>
      <c r="U570" s="1"/>
      <c r="V570" s="1"/>
      <c r="W570" s="1"/>
      <c r="X570" s="1"/>
      <c r="Y570" s="1"/>
      <c r="Z570" s="1"/>
      <c r="AA570" s="18"/>
      <c r="AB570" s="18"/>
      <c r="AC570" s="18"/>
      <c r="AD570" s="18"/>
      <c r="AE570" s="18"/>
      <c r="AF570" s="18"/>
      <c r="AG570" s="18"/>
      <c r="AH570" s="18"/>
      <c r="AI570" s="18"/>
      <c r="AJ570" s="18"/>
    </row>
    <row r="571" spans="1:36" ht="49" customHeight="1" x14ac:dyDescent="0.15">
      <c r="A571" s="1"/>
      <c r="B571" s="1"/>
      <c r="C571" s="1"/>
      <c r="D571" s="1"/>
      <c r="E571" s="1"/>
      <c r="F571" s="7"/>
      <c r="G571" s="15"/>
      <c r="H571" s="16"/>
      <c r="I571" s="7"/>
      <c r="J571" s="7"/>
      <c r="K571" s="17"/>
      <c r="L571" s="17"/>
      <c r="M571" s="17"/>
      <c r="N571" s="17"/>
      <c r="O571" s="17"/>
      <c r="P571" s="18"/>
      <c r="Q571" s="18"/>
      <c r="R571" s="18"/>
      <c r="S571" s="18"/>
      <c r="T571" s="1"/>
      <c r="U571" s="1"/>
      <c r="V571" s="1"/>
      <c r="W571" s="1"/>
      <c r="X571" s="1"/>
      <c r="Y571" s="1"/>
      <c r="Z571" s="1"/>
      <c r="AA571" s="18"/>
      <c r="AB571" s="18"/>
      <c r="AC571" s="18"/>
      <c r="AD571" s="18"/>
      <c r="AE571" s="18"/>
      <c r="AF571" s="18"/>
      <c r="AG571" s="18"/>
      <c r="AH571" s="18"/>
      <c r="AI571" s="18"/>
      <c r="AJ571" s="18"/>
    </row>
    <row r="572" spans="1:36" ht="49" customHeight="1" x14ac:dyDescent="0.15">
      <c r="A572" s="1"/>
      <c r="B572" s="1"/>
      <c r="C572" s="1"/>
      <c r="D572" s="1"/>
      <c r="E572" s="1"/>
      <c r="F572" s="7"/>
      <c r="G572" s="15"/>
      <c r="H572" s="16"/>
      <c r="I572" s="7"/>
      <c r="J572" s="7"/>
      <c r="K572" s="17"/>
      <c r="L572" s="17"/>
      <c r="M572" s="17"/>
      <c r="N572" s="17"/>
      <c r="O572" s="17"/>
      <c r="P572" s="18"/>
      <c r="Q572" s="18"/>
      <c r="R572" s="18"/>
      <c r="S572" s="18"/>
      <c r="T572" s="1"/>
      <c r="U572" s="1"/>
      <c r="V572" s="1"/>
      <c r="W572" s="1"/>
      <c r="X572" s="1"/>
      <c r="Y572" s="1"/>
      <c r="Z572" s="1"/>
      <c r="AA572" s="18"/>
      <c r="AB572" s="18"/>
      <c r="AC572" s="18"/>
      <c r="AD572" s="18"/>
      <c r="AE572" s="18"/>
      <c r="AF572" s="18"/>
      <c r="AG572" s="18"/>
      <c r="AH572" s="18"/>
      <c r="AI572" s="18"/>
      <c r="AJ572" s="18"/>
    </row>
    <row r="573" spans="1:36" ht="49" customHeight="1" x14ac:dyDescent="0.15">
      <c r="A573" s="1"/>
      <c r="B573" s="1"/>
      <c r="C573" s="1"/>
      <c r="D573" s="1"/>
      <c r="E573" s="1"/>
      <c r="F573" s="7"/>
      <c r="G573" s="15"/>
      <c r="H573" s="16"/>
      <c r="I573" s="7"/>
      <c r="J573" s="7"/>
      <c r="K573" s="17"/>
      <c r="L573" s="17"/>
      <c r="M573" s="17"/>
      <c r="N573" s="17"/>
      <c r="O573" s="17"/>
      <c r="P573" s="18"/>
      <c r="Q573" s="18"/>
      <c r="R573" s="18"/>
      <c r="S573" s="18"/>
      <c r="T573" s="1"/>
      <c r="U573" s="1"/>
      <c r="V573" s="1"/>
      <c r="W573" s="1"/>
      <c r="X573" s="1"/>
      <c r="Y573" s="1"/>
      <c r="Z573" s="1"/>
      <c r="AA573" s="18"/>
      <c r="AB573" s="18"/>
      <c r="AC573" s="18"/>
      <c r="AD573" s="18"/>
      <c r="AE573" s="18"/>
      <c r="AF573" s="18"/>
      <c r="AG573" s="18"/>
      <c r="AH573" s="18"/>
      <c r="AI573" s="18"/>
      <c r="AJ573" s="18"/>
    </row>
    <row r="574" spans="1:36" ht="49" customHeight="1" x14ac:dyDescent="0.15">
      <c r="A574" s="1"/>
      <c r="B574" s="1"/>
      <c r="C574" s="1"/>
      <c r="D574" s="1"/>
      <c r="E574" s="1"/>
      <c r="F574" s="7"/>
      <c r="G574" s="15"/>
      <c r="H574" s="16"/>
      <c r="I574" s="7"/>
      <c r="J574" s="7"/>
      <c r="K574" s="17"/>
      <c r="L574" s="17"/>
      <c r="M574" s="17"/>
      <c r="N574" s="17"/>
      <c r="O574" s="17"/>
      <c r="P574" s="18"/>
      <c r="Q574" s="18"/>
      <c r="R574" s="18"/>
      <c r="S574" s="18"/>
      <c r="T574" s="1"/>
      <c r="U574" s="1"/>
      <c r="V574" s="1"/>
      <c r="W574" s="1"/>
      <c r="X574" s="1"/>
      <c r="Y574" s="1"/>
      <c r="Z574" s="1"/>
      <c r="AA574" s="18"/>
      <c r="AB574" s="18"/>
      <c r="AC574" s="18"/>
      <c r="AD574" s="18"/>
      <c r="AE574" s="18"/>
      <c r="AF574" s="18"/>
      <c r="AG574" s="18"/>
      <c r="AH574" s="18"/>
      <c r="AI574" s="18"/>
      <c r="AJ574" s="18"/>
    </row>
    <row r="575" spans="1:36" ht="49" customHeight="1" x14ac:dyDescent="0.15">
      <c r="A575" s="1"/>
      <c r="B575" s="1"/>
      <c r="C575" s="1"/>
      <c r="D575" s="1"/>
      <c r="E575" s="1"/>
      <c r="F575" s="7"/>
      <c r="G575" s="15"/>
      <c r="H575" s="16"/>
      <c r="I575" s="7"/>
      <c r="J575" s="7"/>
      <c r="K575" s="17"/>
      <c r="L575" s="17"/>
      <c r="M575" s="17"/>
      <c r="N575" s="17"/>
      <c r="O575" s="17"/>
      <c r="P575" s="18"/>
      <c r="Q575" s="18"/>
      <c r="R575" s="18"/>
      <c r="S575" s="18"/>
      <c r="T575" s="1"/>
      <c r="U575" s="1"/>
      <c r="V575" s="1"/>
      <c r="W575" s="1"/>
      <c r="X575" s="1"/>
      <c r="Y575" s="1"/>
      <c r="Z575" s="1"/>
      <c r="AA575" s="18"/>
      <c r="AB575" s="18"/>
      <c r="AC575" s="18"/>
      <c r="AD575" s="18"/>
      <c r="AE575" s="18"/>
      <c r="AF575" s="18"/>
      <c r="AG575" s="18"/>
      <c r="AH575" s="18"/>
      <c r="AI575" s="18"/>
      <c r="AJ575" s="18"/>
    </row>
    <row r="576" spans="1:36" ht="49" customHeight="1" x14ac:dyDescent="0.15">
      <c r="A576" s="1"/>
      <c r="B576" s="1"/>
      <c r="C576" s="1"/>
      <c r="D576" s="1"/>
      <c r="E576" s="1"/>
      <c r="F576" s="7"/>
      <c r="G576" s="15"/>
      <c r="H576" s="16"/>
      <c r="I576" s="7"/>
      <c r="J576" s="7"/>
      <c r="K576" s="17"/>
      <c r="L576" s="17"/>
      <c r="M576" s="17"/>
      <c r="N576" s="17"/>
      <c r="O576" s="17"/>
      <c r="P576" s="18"/>
      <c r="Q576" s="18"/>
      <c r="R576" s="18"/>
      <c r="S576" s="18"/>
      <c r="T576" s="1"/>
      <c r="U576" s="1"/>
      <c r="V576" s="1"/>
      <c r="W576" s="1"/>
      <c r="X576" s="1"/>
      <c r="Y576" s="1"/>
      <c r="Z576" s="1"/>
      <c r="AA576" s="18"/>
      <c r="AB576" s="18"/>
      <c r="AC576" s="18"/>
      <c r="AD576" s="18"/>
      <c r="AE576" s="18"/>
      <c r="AF576" s="18"/>
      <c r="AG576" s="18"/>
      <c r="AH576" s="18"/>
      <c r="AI576" s="18"/>
      <c r="AJ576" s="18"/>
    </row>
    <row r="577" spans="1:36" ht="49" customHeight="1" x14ac:dyDescent="0.15">
      <c r="A577" s="1"/>
      <c r="B577" s="1"/>
      <c r="C577" s="1"/>
      <c r="D577" s="1"/>
      <c r="E577" s="1"/>
      <c r="F577" s="7"/>
      <c r="G577" s="15"/>
      <c r="H577" s="16"/>
      <c r="I577" s="7"/>
      <c r="J577" s="7"/>
      <c r="K577" s="17"/>
      <c r="L577" s="17"/>
      <c r="M577" s="17"/>
      <c r="N577" s="17"/>
      <c r="O577" s="17"/>
      <c r="P577" s="18"/>
      <c r="Q577" s="18"/>
      <c r="R577" s="18"/>
      <c r="S577" s="18"/>
      <c r="T577" s="1"/>
      <c r="U577" s="1"/>
      <c r="V577" s="1"/>
      <c r="W577" s="1"/>
      <c r="X577" s="1"/>
      <c r="Y577" s="1"/>
      <c r="Z577" s="1"/>
      <c r="AA577" s="18"/>
      <c r="AB577" s="18"/>
      <c r="AC577" s="18"/>
      <c r="AD577" s="18"/>
      <c r="AE577" s="18"/>
      <c r="AF577" s="18"/>
      <c r="AG577" s="18"/>
      <c r="AH577" s="18"/>
      <c r="AI577" s="18"/>
      <c r="AJ577" s="18"/>
    </row>
    <row r="578" spans="1:36" ht="49" customHeight="1" x14ac:dyDescent="0.15">
      <c r="A578" s="1"/>
      <c r="B578" s="1"/>
      <c r="C578" s="1"/>
      <c r="D578" s="1"/>
      <c r="E578" s="1"/>
      <c r="F578" s="7"/>
      <c r="G578" s="15"/>
      <c r="H578" s="16"/>
      <c r="I578" s="7"/>
      <c r="J578" s="7"/>
      <c r="K578" s="17"/>
      <c r="L578" s="17"/>
      <c r="M578" s="17"/>
      <c r="N578" s="17"/>
      <c r="O578" s="17"/>
      <c r="P578" s="18"/>
      <c r="Q578" s="18"/>
      <c r="R578" s="18"/>
      <c r="S578" s="18"/>
      <c r="T578" s="1"/>
      <c r="U578" s="1"/>
      <c r="V578" s="1"/>
      <c r="W578" s="1"/>
      <c r="X578" s="1"/>
      <c r="Y578" s="1"/>
      <c r="Z578" s="1"/>
      <c r="AA578" s="18"/>
      <c r="AB578" s="18"/>
      <c r="AC578" s="18"/>
      <c r="AD578" s="18"/>
      <c r="AE578" s="18"/>
      <c r="AF578" s="18"/>
      <c r="AG578" s="18"/>
      <c r="AH578" s="18"/>
      <c r="AI578" s="18"/>
      <c r="AJ578" s="18"/>
    </row>
    <row r="579" spans="1:36" ht="49" customHeight="1" x14ac:dyDescent="0.15">
      <c r="A579" s="1"/>
      <c r="B579" s="1"/>
      <c r="C579" s="1"/>
      <c r="D579" s="1"/>
      <c r="E579" s="1"/>
      <c r="F579" s="7"/>
      <c r="G579" s="15"/>
      <c r="H579" s="16"/>
      <c r="I579" s="7"/>
      <c r="J579" s="7"/>
      <c r="K579" s="17"/>
      <c r="L579" s="17"/>
      <c r="M579" s="17"/>
      <c r="N579" s="17"/>
      <c r="O579" s="17"/>
      <c r="P579" s="18"/>
      <c r="Q579" s="18"/>
      <c r="R579" s="18"/>
      <c r="S579" s="18"/>
      <c r="T579" s="1"/>
      <c r="U579" s="1"/>
      <c r="V579" s="1"/>
      <c r="W579" s="1"/>
      <c r="X579" s="1"/>
      <c r="Y579" s="1"/>
      <c r="Z579" s="1"/>
      <c r="AA579" s="18"/>
      <c r="AB579" s="18"/>
      <c r="AC579" s="18"/>
      <c r="AD579" s="18"/>
      <c r="AE579" s="18"/>
      <c r="AF579" s="18"/>
      <c r="AG579" s="18"/>
      <c r="AH579" s="18"/>
      <c r="AI579" s="18"/>
      <c r="AJ579" s="18"/>
    </row>
    <row r="580" spans="1:36" ht="49" customHeight="1" x14ac:dyDescent="0.15">
      <c r="A580" s="1"/>
      <c r="B580" s="1"/>
      <c r="C580" s="1"/>
      <c r="D580" s="1"/>
      <c r="E580" s="1"/>
      <c r="F580" s="7"/>
      <c r="G580" s="15"/>
      <c r="H580" s="16"/>
      <c r="I580" s="7"/>
      <c r="J580" s="7"/>
      <c r="K580" s="17"/>
      <c r="L580" s="17"/>
      <c r="M580" s="17"/>
      <c r="N580" s="17"/>
      <c r="O580" s="17"/>
      <c r="P580" s="18"/>
      <c r="Q580" s="18"/>
      <c r="R580" s="18"/>
      <c r="S580" s="18"/>
      <c r="T580" s="1"/>
      <c r="U580" s="1"/>
      <c r="V580" s="1"/>
      <c r="W580" s="1"/>
      <c r="X580" s="1"/>
      <c r="Y580" s="1"/>
      <c r="Z580" s="1"/>
      <c r="AA580" s="18"/>
      <c r="AB580" s="18"/>
      <c r="AC580" s="18"/>
      <c r="AD580" s="18"/>
      <c r="AE580" s="18"/>
      <c r="AF580" s="18"/>
      <c r="AG580" s="18"/>
      <c r="AH580" s="18"/>
      <c r="AI580" s="18"/>
      <c r="AJ580" s="18"/>
    </row>
    <row r="581" spans="1:36" ht="49" customHeight="1" x14ac:dyDescent="0.15">
      <c r="A581" s="1"/>
      <c r="B581" s="1"/>
      <c r="C581" s="1"/>
      <c r="D581" s="1"/>
      <c r="E581" s="1"/>
      <c r="F581" s="7"/>
      <c r="G581" s="15"/>
      <c r="H581" s="16"/>
      <c r="I581" s="7"/>
      <c r="J581" s="7"/>
      <c r="K581" s="17"/>
      <c r="L581" s="17"/>
      <c r="M581" s="17"/>
      <c r="N581" s="17"/>
      <c r="O581" s="17"/>
      <c r="P581" s="18"/>
      <c r="Q581" s="18"/>
      <c r="R581" s="18"/>
      <c r="S581" s="18"/>
      <c r="T581" s="1"/>
      <c r="U581" s="1"/>
      <c r="V581" s="1"/>
      <c r="W581" s="1"/>
      <c r="X581" s="1"/>
      <c r="Y581" s="1"/>
      <c r="Z581" s="1"/>
      <c r="AA581" s="18"/>
      <c r="AB581" s="18"/>
      <c r="AC581" s="18"/>
      <c r="AD581" s="18"/>
      <c r="AE581" s="18"/>
      <c r="AF581" s="18"/>
      <c r="AG581" s="18"/>
      <c r="AH581" s="18"/>
      <c r="AI581" s="18"/>
      <c r="AJ581" s="18"/>
    </row>
    <row r="582" spans="1:36" ht="49" customHeight="1" x14ac:dyDescent="0.15">
      <c r="A582" s="1"/>
      <c r="B582" s="1"/>
      <c r="C582" s="1"/>
      <c r="D582" s="1"/>
      <c r="E582" s="1"/>
      <c r="F582" s="7"/>
      <c r="G582" s="15"/>
      <c r="H582" s="16"/>
      <c r="I582" s="7"/>
      <c r="J582" s="7"/>
      <c r="K582" s="17"/>
      <c r="L582" s="17"/>
      <c r="M582" s="17"/>
      <c r="N582" s="17"/>
      <c r="O582" s="17"/>
      <c r="P582" s="18"/>
      <c r="Q582" s="18"/>
      <c r="R582" s="18"/>
      <c r="S582" s="18"/>
      <c r="T582" s="1"/>
      <c r="U582" s="1"/>
      <c r="V582" s="1"/>
      <c r="W582" s="1"/>
      <c r="X582" s="1"/>
      <c r="Y582" s="1"/>
      <c r="Z582" s="1"/>
      <c r="AA582" s="18"/>
      <c r="AB582" s="18"/>
      <c r="AC582" s="18"/>
      <c r="AD582" s="18"/>
      <c r="AE582" s="18"/>
      <c r="AF582" s="18"/>
      <c r="AG582" s="18"/>
      <c r="AH582" s="18"/>
      <c r="AI582" s="18"/>
      <c r="AJ582" s="18"/>
    </row>
    <row r="583" spans="1:36" ht="49" customHeight="1" x14ac:dyDescent="0.15">
      <c r="A583" s="1"/>
      <c r="B583" s="1"/>
      <c r="C583" s="1"/>
      <c r="D583" s="1"/>
      <c r="E583" s="1"/>
      <c r="F583" s="7"/>
      <c r="G583" s="15"/>
      <c r="H583" s="16"/>
      <c r="I583" s="7"/>
      <c r="J583" s="7"/>
      <c r="K583" s="17"/>
      <c r="L583" s="17"/>
      <c r="M583" s="17"/>
      <c r="N583" s="17"/>
      <c r="O583" s="17"/>
      <c r="P583" s="18"/>
      <c r="Q583" s="18"/>
      <c r="R583" s="18"/>
      <c r="S583" s="18"/>
      <c r="T583" s="1"/>
      <c r="U583" s="1"/>
      <c r="V583" s="1"/>
      <c r="W583" s="1"/>
      <c r="X583" s="1"/>
      <c r="Y583" s="1"/>
      <c r="Z583" s="1"/>
      <c r="AA583" s="18"/>
      <c r="AB583" s="18"/>
      <c r="AC583" s="18"/>
      <c r="AD583" s="18"/>
      <c r="AE583" s="18"/>
      <c r="AF583" s="18"/>
      <c r="AG583" s="18"/>
      <c r="AH583" s="18"/>
      <c r="AI583" s="18"/>
      <c r="AJ583" s="18"/>
    </row>
    <row r="584" spans="1:36" ht="49" customHeight="1" x14ac:dyDescent="0.15">
      <c r="A584" s="1"/>
      <c r="B584" s="1"/>
      <c r="C584" s="1"/>
      <c r="D584" s="1"/>
      <c r="E584" s="1"/>
      <c r="F584" s="7"/>
      <c r="G584" s="15"/>
      <c r="H584" s="16"/>
      <c r="I584" s="7"/>
      <c r="J584" s="7"/>
      <c r="K584" s="17"/>
      <c r="L584" s="17"/>
      <c r="M584" s="17"/>
      <c r="N584" s="17"/>
      <c r="O584" s="17"/>
      <c r="P584" s="18"/>
      <c r="Q584" s="18"/>
      <c r="R584" s="18"/>
      <c r="S584" s="18"/>
      <c r="T584" s="1"/>
      <c r="U584" s="1"/>
      <c r="V584" s="1"/>
      <c r="W584" s="1"/>
      <c r="X584" s="1"/>
      <c r="Y584" s="1"/>
      <c r="Z584" s="1"/>
      <c r="AA584" s="18"/>
      <c r="AB584" s="18"/>
      <c r="AC584" s="18"/>
      <c r="AD584" s="18"/>
      <c r="AE584" s="18"/>
      <c r="AF584" s="18"/>
      <c r="AG584" s="18"/>
      <c r="AH584" s="18"/>
      <c r="AI584" s="18"/>
      <c r="AJ584" s="18"/>
    </row>
    <row r="585" spans="1:36" ht="49" customHeight="1" x14ac:dyDescent="0.15">
      <c r="A585" s="1"/>
      <c r="B585" s="1"/>
      <c r="C585" s="1"/>
      <c r="D585" s="1"/>
      <c r="E585" s="1"/>
      <c r="F585" s="7"/>
      <c r="G585" s="15"/>
      <c r="H585" s="16"/>
      <c r="I585" s="7"/>
      <c r="J585" s="7"/>
      <c r="K585" s="17"/>
      <c r="L585" s="17"/>
      <c r="M585" s="17"/>
      <c r="N585" s="17"/>
      <c r="O585" s="17"/>
      <c r="P585" s="18"/>
      <c r="Q585" s="18"/>
      <c r="R585" s="18"/>
      <c r="S585" s="18"/>
      <c r="T585" s="1"/>
      <c r="U585" s="1"/>
      <c r="V585" s="1"/>
      <c r="W585" s="1"/>
      <c r="X585" s="1"/>
      <c r="Y585" s="1"/>
      <c r="Z585" s="1"/>
      <c r="AA585" s="18"/>
      <c r="AB585" s="18"/>
      <c r="AC585" s="18"/>
      <c r="AD585" s="18"/>
      <c r="AE585" s="18"/>
      <c r="AF585" s="18"/>
      <c r="AG585" s="18"/>
      <c r="AH585" s="18"/>
      <c r="AI585" s="18"/>
      <c r="AJ585" s="18"/>
    </row>
    <row r="586" spans="1:36" ht="49" customHeight="1" x14ac:dyDescent="0.15">
      <c r="A586" s="1"/>
      <c r="B586" s="1"/>
      <c r="C586" s="1"/>
      <c r="D586" s="1"/>
      <c r="E586" s="1"/>
      <c r="F586" s="7"/>
      <c r="G586" s="15"/>
      <c r="H586" s="16"/>
      <c r="I586" s="7"/>
      <c r="J586" s="7"/>
      <c r="K586" s="17"/>
      <c r="L586" s="17"/>
      <c r="M586" s="17"/>
      <c r="N586" s="17"/>
      <c r="O586" s="17"/>
      <c r="P586" s="18"/>
      <c r="Q586" s="18"/>
      <c r="R586" s="18"/>
      <c r="S586" s="18"/>
      <c r="T586" s="1"/>
      <c r="U586" s="1"/>
      <c r="V586" s="1"/>
      <c r="W586" s="1"/>
      <c r="X586" s="1"/>
      <c r="Y586" s="1"/>
      <c r="Z586" s="1"/>
      <c r="AA586" s="18"/>
      <c r="AB586" s="18"/>
      <c r="AC586" s="18"/>
      <c r="AD586" s="18"/>
      <c r="AE586" s="18"/>
      <c r="AF586" s="18"/>
      <c r="AG586" s="18"/>
      <c r="AH586" s="18"/>
      <c r="AI586" s="18"/>
      <c r="AJ586" s="18"/>
    </row>
    <row r="587" spans="1:36" ht="49" customHeight="1" x14ac:dyDescent="0.15">
      <c r="A587" s="1"/>
      <c r="B587" s="1"/>
      <c r="C587" s="1"/>
      <c r="D587" s="1"/>
      <c r="E587" s="1"/>
      <c r="F587" s="7"/>
      <c r="G587" s="15"/>
      <c r="H587" s="16"/>
      <c r="I587" s="7"/>
      <c r="J587" s="7"/>
      <c r="K587" s="17"/>
      <c r="L587" s="17"/>
      <c r="M587" s="17"/>
      <c r="N587" s="17"/>
      <c r="O587" s="17"/>
      <c r="P587" s="18"/>
      <c r="Q587" s="18"/>
      <c r="R587" s="18"/>
      <c r="S587" s="18"/>
      <c r="T587" s="1"/>
      <c r="U587" s="1"/>
      <c r="V587" s="1"/>
      <c r="W587" s="1"/>
      <c r="X587" s="1"/>
      <c r="Y587" s="1"/>
      <c r="Z587" s="1"/>
      <c r="AA587" s="18"/>
      <c r="AB587" s="18"/>
      <c r="AC587" s="18"/>
      <c r="AD587" s="18"/>
      <c r="AE587" s="18"/>
      <c r="AF587" s="18"/>
      <c r="AG587" s="18"/>
      <c r="AH587" s="18"/>
      <c r="AI587" s="18"/>
      <c r="AJ587" s="18"/>
    </row>
    <row r="588" spans="1:36" ht="49" customHeight="1" x14ac:dyDescent="0.15">
      <c r="A588" s="1"/>
      <c r="B588" s="1"/>
      <c r="C588" s="1"/>
      <c r="D588" s="1"/>
      <c r="E588" s="1"/>
      <c r="F588" s="7"/>
      <c r="G588" s="15"/>
      <c r="H588" s="16"/>
      <c r="I588" s="7"/>
      <c r="J588" s="7"/>
      <c r="K588" s="17"/>
      <c r="L588" s="17"/>
      <c r="M588" s="17"/>
      <c r="N588" s="17"/>
      <c r="O588" s="17"/>
      <c r="P588" s="18"/>
      <c r="Q588" s="18"/>
      <c r="R588" s="18"/>
      <c r="S588" s="18"/>
      <c r="T588" s="1"/>
      <c r="U588" s="1"/>
      <c r="V588" s="1"/>
      <c r="W588" s="1"/>
      <c r="X588" s="1"/>
      <c r="Y588" s="1"/>
      <c r="Z588" s="1"/>
      <c r="AA588" s="18"/>
      <c r="AB588" s="18"/>
      <c r="AC588" s="18"/>
      <c r="AD588" s="18"/>
      <c r="AE588" s="18"/>
      <c r="AF588" s="18"/>
      <c r="AG588" s="18"/>
      <c r="AH588" s="18"/>
      <c r="AI588" s="18"/>
      <c r="AJ588" s="18"/>
    </row>
    <row r="589" spans="1:36" ht="49" customHeight="1" x14ac:dyDescent="0.15">
      <c r="A589" s="1"/>
      <c r="B589" s="1"/>
      <c r="C589" s="1"/>
      <c r="D589" s="1"/>
      <c r="E589" s="1"/>
      <c r="F589" s="7"/>
      <c r="G589" s="15"/>
      <c r="H589" s="16"/>
      <c r="I589" s="7"/>
      <c r="J589" s="7"/>
      <c r="K589" s="17"/>
      <c r="L589" s="17"/>
      <c r="M589" s="17"/>
      <c r="N589" s="17"/>
      <c r="O589" s="17"/>
      <c r="P589" s="18"/>
      <c r="Q589" s="18"/>
      <c r="R589" s="18"/>
      <c r="S589" s="18"/>
      <c r="T589" s="1"/>
      <c r="U589" s="1"/>
      <c r="V589" s="1"/>
      <c r="W589" s="1"/>
      <c r="X589" s="1"/>
      <c r="Y589" s="1"/>
      <c r="Z589" s="1"/>
      <c r="AA589" s="18"/>
      <c r="AB589" s="18"/>
      <c r="AC589" s="18"/>
      <c r="AD589" s="18"/>
      <c r="AE589" s="18"/>
      <c r="AF589" s="18"/>
      <c r="AG589" s="18"/>
      <c r="AH589" s="18"/>
      <c r="AI589" s="18"/>
      <c r="AJ589" s="18"/>
    </row>
    <row r="590" spans="1:36" ht="49" customHeight="1" x14ac:dyDescent="0.15">
      <c r="A590" s="1"/>
      <c r="B590" s="1"/>
      <c r="C590" s="1"/>
      <c r="D590" s="1"/>
      <c r="E590" s="1"/>
      <c r="F590" s="7"/>
      <c r="G590" s="15"/>
      <c r="H590" s="16"/>
      <c r="I590" s="7"/>
      <c r="J590" s="7"/>
      <c r="K590" s="17"/>
      <c r="L590" s="17"/>
      <c r="M590" s="17"/>
      <c r="N590" s="17"/>
      <c r="O590" s="17"/>
      <c r="P590" s="18"/>
      <c r="Q590" s="18"/>
      <c r="R590" s="18"/>
      <c r="S590" s="18"/>
      <c r="T590" s="1"/>
      <c r="U590" s="1"/>
      <c r="V590" s="1"/>
      <c r="W590" s="1"/>
      <c r="X590" s="1"/>
      <c r="Y590" s="1"/>
      <c r="Z590" s="1"/>
      <c r="AA590" s="18"/>
      <c r="AB590" s="18"/>
      <c r="AC590" s="18"/>
      <c r="AD590" s="18"/>
      <c r="AE590" s="18"/>
      <c r="AF590" s="18"/>
      <c r="AG590" s="18"/>
      <c r="AH590" s="18"/>
      <c r="AI590" s="18"/>
      <c r="AJ590" s="18"/>
    </row>
    <row r="591" spans="1:36" ht="49" customHeight="1" x14ac:dyDescent="0.15">
      <c r="A591" s="1"/>
      <c r="B591" s="1"/>
      <c r="C591" s="1"/>
      <c r="D591" s="1"/>
      <c r="E591" s="1"/>
      <c r="F591" s="7"/>
      <c r="G591" s="15"/>
      <c r="H591" s="16"/>
      <c r="I591" s="7"/>
      <c r="J591" s="7"/>
      <c r="K591" s="17"/>
      <c r="L591" s="17"/>
      <c r="M591" s="17"/>
      <c r="N591" s="17"/>
      <c r="O591" s="17"/>
      <c r="P591" s="18"/>
      <c r="Q591" s="18"/>
      <c r="R591" s="18"/>
      <c r="S591" s="18"/>
      <c r="T591" s="1"/>
      <c r="U591" s="1"/>
      <c r="V591" s="1"/>
      <c r="W591" s="1"/>
      <c r="X591" s="1"/>
      <c r="Y591" s="1"/>
      <c r="Z591" s="1"/>
      <c r="AA591" s="18"/>
      <c r="AB591" s="18"/>
      <c r="AC591" s="18"/>
      <c r="AD591" s="18"/>
      <c r="AE591" s="18"/>
      <c r="AF591" s="18"/>
      <c r="AG591" s="18"/>
      <c r="AH591" s="18"/>
      <c r="AI591" s="18"/>
      <c r="AJ591" s="18"/>
    </row>
    <row r="592" spans="1:36" ht="49" customHeight="1" x14ac:dyDescent="0.15">
      <c r="A592" s="1"/>
      <c r="B592" s="1"/>
      <c r="C592" s="1"/>
      <c r="D592" s="1"/>
      <c r="E592" s="1"/>
      <c r="F592" s="7"/>
      <c r="G592" s="15"/>
      <c r="H592" s="16"/>
      <c r="I592" s="7"/>
      <c r="J592" s="7"/>
      <c r="K592" s="17"/>
      <c r="L592" s="17"/>
      <c r="M592" s="17"/>
      <c r="N592" s="17"/>
      <c r="O592" s="17"/>
      <c r="P592" s="18"/>
      <c r="Q592" s="18"/>
      <c r="R592" s="18"/>
      <c r="S592" s="18"/>
      <c r="T592" s="1"/>
      <c r="U592" s="1"/>
      <c r="V592" s="1"/>
      <c r="W592" s="1"/>
      <c r="X592" s="1"/>
      <c r="Y592" s="1"/>
      <c r="Z592" s="1"/>
      <c r="AA592" s="18"/>
      <c r="AB592" s="18"/>
      <c r="AC592" s="18"/>
      <c r="AD592" s="18"/>
      <c r="AE592" s="18"/>
      <c r="AF592" s="18"/>
      <c r="AG592" s="18"/>
      <c r="AH592" s="18"/>
      <c r="AI592" s="18"/>
      <c r="AJ592" s="18"/>
    </row>
    <row r="593" spans="1:36" ht="49" customHeight="1" x14ac:dyDescent="0.15">
      <c r="A593" s="1"/>
      <c r="B593" s="1"/>
      <c r="C593" s="1"/>
      <c r="D593" s="1"/>
      <c r="E593" s="1"/>
      <c r="F593" s="7"/>
      <c r="G593" s="15"/>
      <c r="H593" s="16"/>
      <c r="I593" s="7"/>
      <c r="J593" s="7"/>
      <c r="K593" s="17"/>
      <c r="L593" s="17"/>
      <c r="M593" s="17"/>
      <c r="N593" s="17"/>
      <c r="O593" s="17"/>
      <c r="P593" s="18"/>
      <c r="Q593" s="18"/>
      <c r="R593" s="18"/>
      <c r="S593" s="18"/>
      <c r="T593" s="1"/>
      <c r="U593" s="1"/>
      <c r="V593" s="1"/>
      <c r="W593" s="1"/>
      <c r="X593" s="1"/>
      <c r="Y593" s="1"/>
      <c r="Z593" s="1"/>
      <c r="AA593" s="18"/>
      <c r="AB593" s="18"/>
      <c r="AC593" s="18"/>
      <c r="AD593" s="18"/>
      <c r="AE593" s="18"/>
      <c r="AF593" s="18"/>
      <c r="AG593" s="18"/>
      <c r="AH593" s="18"/>
      <c r="AI593" s="18"/>
      <c r="AJ593" s="18"/>
    </row>
    <row r="594" spans="1:36" ht="49" customHeight="1" x14ac:dyDescent="0.15">
      <c r="A594" s="1"/>
      <c r="B594" s="1"/>
      <c r="C594" s="1"/>
      <c r="D594" s="1"/>
      <c r="E594" s="1"/>
      <c r="F594" s="7"/>
      <c r="G594" s="15"/>
      <c r="H594" s="16"/>
      <c r="I594" s="7"/>
      <c r="J594" s="7"/>
      <c r="K594" s="17"/>
      <c r="L594" s="17"/>
      <c r="M594" s="17"/>
      <c r="N594" s="17"/>
      <c r="O594" s="17"/>
      <c r="P594" s="18"/>
      <c r="Q594" s="18"/>
      <c r="R594" s="18"/>
      <c r="S594" s="18"/>
      <c r="T594" s="1"/>
      <c r="U594" s="1"/>
      <c r="V594" s="1"/>
      <c r="W594" s="1"/>
      <c r="X594" s="1"/>
      <c r="Y594" s="1"/>
      <c r="Z594" s="1"/>
      <c r="AA594" s="18"/>
      <c r="AB594" s="18"/>
      <c r="AC594" s="18"/>
      <c r="AD594" s="18"/>
      <c r="AE594" s="18"/>
      <c r="AF594" s="18"/>
      <c r="AG594" s="18"/>
      <c r="AH594" s="18"/>
      <c r="AI594" s="18"/>
      <c r="AJ594" s="18"/>
    </row>
    <row r="595" spans="1:36" ht="49" customHeight="1" x14ac:dyDescent="0.15">
      <c r="A595" s="1"/>
      <c r="B595" s="1"/>
      <c r="C595" s="1"/>
      <c r="D595" s="1"/>
      <c r="E595" s="1"/>
      <c r="F595" s="7"/>
      <c r="G595" s="15"/>
      <c r="H595" s="16"/>
      <c r="I595" s="7"/>
      <c r="J595" s="7"/>
      <c r="K595" s="17"/>
      <c r="L595" s="17"/>
      <c r="M595" s="17"/>
      <c r="N595" s="17"/>
      <c r="O595" s="17"/>
      <c r="P595" s="18"/>
      <c r="Q595" s="18"/>
      <c r="R595" s="18"/>
      <c r="S595" s="18"/>
      <c r="T595" s="1"/>
      <c r="U595" s="1"/>
      <c r="V595" s="1"/>
      <c r="W595" s="1"/>
      <c r="X595" s="1"/>
      <c r="Y595" s="1"/>
      <c r="Z595" s="1"/>
      <c r="AA595" s="18"/>
      <c r="AB595" s="18"/>
      <c r="AC595" s="18"/>
      <c r="AD595" s="18"/>
      <c r="AE595" s="18"/>
      <c r="AF595" s="18"/>
      <c r="AG595" s="18"/>
      <c r="AH595" s="18"/>
      <c r="AI595" s="18"/>
      <c r="AJ595" s="18"/>
    </row>
    <row r="596" spans="1:36" ht="49" customHeight="1" x14ac:dyDescent="0.15">
      <c r="A596" s="1"/>
      <c r="B596" s="1"/>
      <c r="C596" s="1"/>
      <c r="D596" s="1"/>
      <c r="E596" s="1"/>
      <c r="F596" s="7"/>
      <c r="G596" s="15"/>
      <c r="H596" s="16"/>
      <c r="I596" s="7"/>
      <c r="J596" s="7"/>
      <c r="K596" s="17"/>
      <c r="L596" s="17"/>
      <c r="M596" s="17"/>
      <c r="N596" s="17"/>
      <c r="O596" s="17"/>
      <c r="P596" s="18"/>
      <c r="Q596" s="18"/>
      <c r="R596" s="18"/>
      <c r="S596" s="18"/>
      <c r="T596" s="1"/>
      <c r="U596" s="1"/>
      <c r="V596" s="1"/>
      <c r="W596" s="1"/>
      <c r="X596" s="1"/>
      <c r="Y596" s="1"/>
      <c r="Z596" s="1"/>
      <c r="AA596" s="18"/>
      <c r="AB596" s="18"/>
      <c r="AC596" s="18"/>
      <c r="AD596" s="18"/>
      <c r="AE596" s="18"/>
      <c r="AF596" s="18"/>
      <c r="AG596" s="18"/>
      <c r="AH596" s="18"/>
      <c r="AI596" s="18"/>
      <c r="AJ596" s="18"/>
    </row>
    <row r="597" spans="1:36" ht="49" customHeight="1" x14ac:dyDescent="0.15">
      <c r="A597" s="1"/>
      <c r="B597" s="1"/>
      <c r="C597" s="1"/>
      <c r="D597" s="1"/>
      <c r="E597" s="1"/>
      <c r="F597" s="7"/>
      <c r="G597" s="15"/>
      <c r="H597" s="16"/>
      <c r="I597" s="7"/>
      <c r="J597" s="7"/>
      <c r="K597" s="17"/>
      <c r="L597" s="17"/>
      <c r="M597" s="17"/>
      <c r="N597" s="17"/>
      <c r="O597" s="17"/>
      <c r="P597" s="18"/>
      <c r="Q597" s="18"/>
      <c r="R597" s="18"/>
      <c r="S597" s="18"/>
      <c r="T597" s="1"/>
      <c r="U597" s="1"/>
      <c r="V597" s="1"/>
      <c r="W597" s="1"/>
      <c r="X597" s="1"/>
      <c r="Y597" s="1"/>
      <c r="Z597" s="1"/>
      <c r="AA597" s="18"/>
      <c r="AB597" s="18"/>
      <c r="AC597" s="18"/>
      <c r="AD597" s="18"/>
      <c r="AE597" s="18"/>
      <c r="AF597" s="18"/>
      <c r="AG597" s="18"/>
      <c r="AH597" s="18"/>
      <c r="AI597" s="18"/>
      <c r="AJ597" s="18"/>
    </row>
    <row r="598" spans="1:36" ht="49" customHeight="1" x14ac:dyDescent="0.15">
      <c r="A598" s="1"/>
      <c r="B598" s="1"/>
      <c r="C598" s="1"/>
      <c r="D598" s="1"/>
      <c r="E598" s="1"/>
      <c r="F598" s="7"/>
      <c r="G598" s="15"/>
      <c r="H598" s="16"/>
      <c r="I598" s="7"/>
      <c r="J598" s="7"/>
      <c r="K598" s="17"/>
      <c r="L598" s="17"/>
      <c r="M598" s="17"/>
      <c r="N598" s="17"/>
      <c r="O598" s="17"/>
      <c r="P598" s="18"/>
      <c r="Q598" s="18"/>
      <c r="R598" s="18"/>
      <c r="S598" s="18"/>
      <c r="T598" s="1"/>
      <c r="U598" s="1"/>
      <c r="V598" s="1"/>
      <c r="W598" s="1"/>
      <c r="X598" s="1"/>
      <c r="Y598" s="1"/>
      <c r="Z598" s="1"/>
      <c r="AA598" s="18"/>
      <c r="AB598" s="18"/>
      <c r="AC598" s="18"/>
      <c r="AD598" s="18"/>
      <c r="AE598" s="18"/>
      <c r="AF598" s="18"/>
      <c r="AG598" s="18"/>
      <c r="AH598" s="18"/>
      <c r="AI598" s="18"/>
      <c r="AJ598" s="18"/>
    </row>
    <row r="599" spans="1:36" ht="49" customHeight="1" x14ac:dyDescent="0.15">
      <c r="A599" s="1"/>
      <c r="B599" s="1"/>
      <c r="C599" s="1"/>
      <c r="D599" s="1"/>
      <c r="E599" s="1"/>
      <c r="F599" s="7"/>
      <c r="G599" s="15"/>
      <c r="H599" s="16"/>
      <c r="I599" s="7"/>
      <c r="J599" s="7"/>
      <c r="K599" s="17"/>
      <c r="L599" s="17"/>
      <c r="M599" s="17"/>
      <c r="N599" s="17"/>
      <c r="O599" s="17"/>
      <c r="P599" s="18"/>
      <c r="Q599" s="18"/>
      <c r="R599" s="18"/>
      <c r="S599" s="18"/>
      <c r="T599" s="1"/>
      <c r="U599" s="1"/>
      <c r="V599" s="1"/>
      <c r="W599" s="1"/>
      <c r="X599" s="1"/>
      <c r="Y599" s="1"/>
      <c r="Z599" s="1"/>
      <c r="AA599" s="18"/>
      <c r="AB599" s="18"/>
      <c r="AC599" s="18"/>
      <c r="AD599" s="18"/>
      <c r="AE599" s="18"/>
      <c r="AF599" s="18"/>
      <c r="AG599" s="18"/>
      <c r="AH599" s="18"/>
      <c r="AI599" s="18"/>
      <c r="AJ599" s="18"/>
    </row>
    <row r="600" spans="1:36" ht="49" customHeight="1" x14ac:dyDescent="0.15">
      <c r="A600" s="1"/>
      <c r="B600" s="1"/>
      <c r="C600" s="1"/>
      <c r="D600" s="1"/>
      <c r="E600" s="1"/>
      <c r="F600" s="7"/>
      <c r="G600" s="15"/>
      <c r="H600" s="16"/>
      <c r="I600" s="7"/>
      <c r="J600" s="7"/>
      <c r="K600" s="17"/>
      <c r="L600" s="17"/>
      <c r="M600" s="17"/>
      <c r="N600" s="17"/>
      <c r="O600" s="17"/>
      <c r="P600" s="18"/>
      <c r="Q600" s="18"/>
      <c r="R600" s="18"/>
      <c r="S600" s="18"/>
      <c r="T600" s="1"/>
      <c r="U600" s="1"/>
      <c r="V600" s="1"/>
      <c r="W600" s="1"/>
      <c r="X600" s="1"/>
      <c r="Y600" s="1"/>
      <c r="Z600" s="1"/>
      <c r="AA600" s="18"/>
      <c r="AB600" s="18"/>
      <c r="AC600" s="18"/>
      <c r="AD600" s="18"/>
      <c r="AE600" s="18"/>
      <c r="AF600" s="18"/>
      <c r="AG600" s="18"/>
      <c r="AH600" s="18"/>
      <c r="AI600" s="18"/>
      <c r="AJ600" s="18"/>
    </row>
    <row r="601" spans="1:36" ht="49" customHeight="1" x14ac:dyDescent="0.15">
      <c r="A601" s="1"/>
      <c r="B601" s="1"/>
      <c r="C601" s="1"/>
      <c r="D601" s="1"/>
      <c r="E601" s="1"/>
      <c r="F601" s="7"/>
      <c r="G601" s="15"/>
      <c r="H601" s="16"/>
      <c r="I601" s="7"/>
      <c r="J601" s="7"/>
      <c r="K601" s="17"/>
      <c r="L601" s="17"/>
      <c r="M601" s="17"/>
      <c r="N601" s="17"/>
      <c r="O601" s="17"/>
      <c r="P601" s="18"/>
      <c r="Q601" s="18"/>
      <c r="R601" s="18"/>
      <c r="S601" s="18"/>
      <c r="T601" s="1"/>
      <c r="U601" s="1"/>
      <c r="V601" s="1"/>
      <c r="W601" s="1"/>
      <c r="X601" s="1"/>
      <c r="Y601" s="1"/>
      <c r="Z601" s="1"/>
      <c r="AA601" s="18"/>
      <c r="AB601" s="18"/>
      <c r="AC601" s="18"/>
      <c r="AD601" s="18"/>
      <c r="AE601" s="18"/>
      <c r="AF601" s="18"/>
      <c r="AG601" s="18"/>
      <c r="AH601" s="18"/>
      <c r="AI601" s="18"/>
      <c r="AJ601" s="18"/>
    </row>
    <row r="602" spans="1:36" ht="49" customHeight="1" x14ac:dyDescent="0.15">
      <c r="A602" s="1"/>
      <c r="B602" s="1"/>
      <c r="C602" s="1"/>
      <c r="D602" s="1"/>
      <c r="E602" s="1"/>
      <c r="F602" s="7"/>
      <c r="G602" s="15"/>
      <c r="H602" s="16"/>
      <c r="I602" s="7"/>
      <c r="J602" s="7"/>
      <c r="K602" s="17"/>
      <c r="L602" s="17"/>
      <c r="M602" s="17"/>
      <c r="N602" s="17"/>
      <c r="O602" s="17"/>
      <c r="P602" s="18"/>
      <c r="Q602" s="18"/>
      <c r="R602" s="18"/>
      <c r="S602" s="18"/>
      <c r="T602" s="1"/>
      <c r="U602" s="1"/>
      <c r="V602" s="1"/>
      <c r="W602" s="1"/>
      <c r="X602" s="1"/>
      <c r="Y602" s="1"/>
      <c r="Z602" s="1"/>
      <c r="AA602" s="18"/>
      <c r="AB602" s="18"/>
      <c r="AC602" s="18"/>
      <c r="AD602" s="18"/>
      <c r="AE602" s="18"/>
      <c r="AF602" s="18"/>
      <c r="AG602" s="18"/>
      <c r="AH602" s="18"/>
      <c r="AI602" s="18"/>
      <c r="AJ602" s="18"/>
    </row>
    <row r="603" spans="1:36" ht="49" customHeight="1" x14ac:dyDescent="0.15">
      <c r="A603" s="1"/>
      <c r="B603" s="1"/>
      <c r="C603" s="1"/>
      <c r="D603" s="1"/>
      <c r="E603" s="1"/>
      <c r="F603" s="7"/>
      <c r="G603" s="15"/>
      <c r="H603" s="16"/>
      <c r="I603" s="7"/>
      <c r="J603" s="7"/>
      <c r="K603" s="17"/>
      <c r="L603" s="17"/>
      <c r="M603" s="17"/>
      <c r="N603" s="17"/>
      <c r="O603" s="17"/>
      <c r="P603" s="18"/>
      <c r="Q603" s="18"/>
      <c r="R603" s="18"/>
      <c r="S603" s="18"/>
      <c r="T603" s="1"/>
      <c r="U603" s="1"/>
      <c r="V603" s="1"/>
      <c r="W603" s="1"/>
      <c r="X603" s="1"/>
      <c r="Y603" s="1"/>
      <c r="Z603" s="1"/>
      <c r="AA603" s="18"/>
      <c r="AB603" s="18"/>
      <c r="AC603" s="18"/>
      <c r="AD603" s="18"/>
      <c r="AE603" s="18"/>
      <c r="AF603" s="18"/>
      <c r="AG603" s="18"/>
      <c r="AH603" s="18"/>
      <c r="AI603" s="18"/>
      <c r="AJ603" s="18"/>
    </row>
    <row r="604" spans="1:36" ht="49" customHeight="1" x14ac:dyDescent="0.15">
      <c r="A604" s="1"/>
      <c r="B604" s="1"/>
      <c r="C604" s="1"/>
      <c r="D604" s="1"/>
      <c r="E604" s="1"/>
      <c r="F604" s="7"/>
      <c r="G604" s="15"/>
      <c r="H604" s="16"/>
      <c r="I604" s="7"/>
      <c r="J604" s="7"/>
      <c r="K604" s="17"/>
      <c r="L604" s="17"/>
      <c r="M604" s="17"/>
      <c r="N604" s="17"/>
      <c r="O604" s="17"/>
      <c r="P604" s="18"/>
      <c r="Q604" s="18"/>
      <c r="R604" s="18"/>
      <c r="S604" s="18"/>
      <c r="T604" s="1"/>
      <c r="U604" s="1"/>
      <c r="V604" s="1"/>
      <c r="W604" s="1"/>
      <c r="X604" s="1"/>
      <c r="Y604" s="1"/>
      <c r="Z604" s="1"/>
      <c r="AA604" s="18"/>
      <c r="AB604" s="18"/>
      <c r="AC604" s="18"/>
      <c r="AD604" s="18"/>
      <c r="AE604" s="18"/>
      <c r="AF604" s="18"/>
      <c r="AG604" s="18"/>
      <c r="AH604" s="18"/>
      <c r="AI604" s="18"/>
      <c r="AJ604" s="18"/>
    </row>
    <row r="605" spans="1:36" ht="49" customHeight="1" x14ac:dyDescent="0.15">
      <c r="A605" s="1"/>
      <c r="B605" s="1"/>
      <c r="C605" s="1"/>
      <c r="D605" s="1"/>
      <c r="E605" s="1"/>
      <c r="F605" s="7"/>
      <c r="G605" s="15"/>
      <c r="H605" s="16"/>
      <c r="I605" s="7"/>
      <c r="J605" s="7"/>
      <c r="K605" s="17"/>
      <c r="L605" s="17"/>
      <c r="M605" s="17"/>
      <c r="N605" s="17"/>
      <c r="O605" s="17"/>
      <c r="P605" s="18"/>
      <c r="Q605" s="18"/>
      <c r="R605" s="18"/>
      <c r="S605" s="18"/>
      <c r="T605" s="1"/>
      <c r="U605" s="1"/>
      <c r="V605" s="1"/>
      <c r="W605" s="1"/>
      <c r="X605" s="1"/>
      <c r="Y605" s="1"/>
      <c r="Z605" s="1"/>
      <c r="AA605" s="18"/>
      <c r="AB605" s="18"/>
      <c r="AC605" s="18"/>
      <c r="AD605" s="18"/>
      <c r="AE605" s="18"/>
      <c r="AF605" s="18"/>
      <c r="AG605" s="18"/>
      <c r="AH605" s="18"/>
      <c r="AI605" s="18"/>
      <c r="AJ605" s="18"/>
    </row>
    <row r="606" spans="1:36" ht="49" customHeight="1" x14ac:dyDescent="0.15">
      <c r="A606" s="1"/>
      <c r="B606" s="1"/>
      <c r="C606" s="1"/>
      <c r="D606" s="1"/>
      <c r="E606" s="1"/>
      <c r="F606" s="7"/>
      <c r="G606" s="15"/>
      <c r="H606" s="16"/>
      <c r="I606" s="7"/>
      <c r="J606" s="7"/>
      <c r="K606" s="17"/>
      <c r="L606" s="17"/>
      <c r="M606" s="17"/>
      <c r="N606" s="17"/>
      <c r="O606" s="17"/>
      <c r="P606" s="18"/>
      <c r="Q606" s="18"/>
      <c r="R606" s="18"/>
      <c r="S606" s="18"/>
      <c r="T606" s="1"/>
      <c r="U606" s="1"/>
      <c r="V606" s="1"/>
      <c r="W606" s="1"/>
      <c r="X606" s="1"/>
      <c r="Y606" s="1"/>
      <c r="Z606" s="1"/>
      <c r="AA606" s="18"/>
      <c r="AB606" s="18"/>
      <c r="AC606" s="18"/>
      <c r="AD606" s="18"/>
      <c r="AE606" s="18"/>
      <c r="AF606" s="18"/>
      <c r="AG606" s="18"/>
      <c r="AH606" s="18"/>
      <c r="AI606" s="18"/>
      <c r="AJ606" s="18"/>
    </row>
    <row r="607" spans="1:36" ht="49" customHeight="1" x14ac:dyDescent="0.15">
      <c r="A607" s="1"/>
      <c r="B607" s="1"/>
      <c r="C607" s="1"/>
      <c r="D607" s="1"/>
      <c r="E607" s="1"/>
      <c r="F607" s="7"/>
      <c r="G607" s="15"/>
      <c r="H607" s="16"/>
      <c r="I607" s="7"/>
      <c r="J607" s="7"/>
      <c r="K607" s="17"/>
      <c r="L607" s="17"/>
      <c r="M607" s="17"/>
      <c r="N607" s="17"/>
      <c r="O607" s="17"/>
      <c r="P607" s="18"/>
      <c r="Q607" s="18"/>
      <c r="R607" s="18"/>
      <c r="S607" s="18"/>
      <c r="T607" s="1"/>
      <c r="U607" s="1"/>
      <c r="V607" s="1"/>
      <c r="W607" s="1"/>
      <c r="X607" s="1"/>
      <c r="Y607" s="1"/>
      <c r="Z607" s="1"/>
      <c r="AA607" s="18"/>
      <c r="AB607" s="18"/>
      <c r="AC607" s="18"/>
      <c r="AD607" s="18"/>
      <c r="AE607" s="18"/>
      <c r="AF607" s="18"/>
      <c r="AG607" s="18"/>
      <c r="AH607" s="18"/>
      <c r="AI607" s="18"/>
      <c r="AJ607" s="18"/>
    </row>
    <row r="608" spans="1:36" ht="49" customHeight="1" x14ac:dyDescent="0.15">
      <c r="A608" s="1"/>
      <c r="B608" s="1"/>
      <c r="C608" s="1"/>
      <c r="D608" s="1"/>
      <c r="E608" s="1"/>
      <c r="F608" s="7"/>
      <c r="G608" s="15"/>
      <c r="H608" s="16"/>
      <c r="I608" s="7"/>
      <c r="J608" s="7"/>
      <c r="K608" s="17"/>
      <c r="L608" s="17"/>
      <c r="M608" s="17"/>
      <c r="N608" s="17"/>
      <c r="O608" s="17"/>
      <c r="P608" s="18"/>
      <c r="Q608" s="18"/>
      <c r="R608" s="18"/>
      <c r="S608" s="18"/>
      <c r="T608" s="1"/>
      <c r="U608" s="1"/>
      <c r="V608" s="1"/>
      <c r="W608" s="1"/>
      <c r="X608" s="1"/>
      <c r="Y608" s="1"/>
      <c r="Z608" s="1"/>
      <c r="AA608" s="18"/>
      <c r="AB608" s="18"/>
      <c r="AC608" s="18"/>
      <c r="AD608" s="18"/>
      <c r="AE608" s="18"/>
      <c r="AF608" s="18"/>
      <c r="AG608" s="18"/>
      <c r="AH608" s="18"/>
      <c r="AI608" s="18"/>
      <c r="AJ608" s="18"/>
    </row>
    <row r="609" spans="1:36" ht="49" customHeight="1" x14ac:dyDescent="0.15">
      <c r="A609" s="1"/>
      <c r="B609" s="1"/>
      <c r="C609" s="1"/>
      <c r="D609" s="1"/>
      <c r="E609" s="1"/>
      <c r="F609" s="7"/>
      <c r="G609" s="15"/>
      <c r="H609" s="16"/>
      <c r="I609" s="7"/>
      <c r="J609" s="7"/>
      <c r="K609" s="17"/>
      <c r="L609" s="17"/>
      <c r="M609" s="17"/>
      <c r="N609" s="17"/>
      <c r="O609" s="17"/>
      <c r="P609" s="18"/>
      <c r="Q609" s="18"/>
      <c r="R609" s="18"/>
      <c r="S609" s="18"/>
      <c r="T609" s="1"/>
      <c r="U609" s="1"/>
      <c r="V609" s="1"/>
      <c r="W609" s="1"/>
      <c r="X609" s="1"/>
      <c r="Y609" s="1"/>
      <c r="Z609" s="1"/>
      <c r="AA609" s="18"/>
      <c r="AB609" s="18"/>
      <c r="AC609" s="18"/>
      <c r="AD609" s="18"/>
      <c r="AE609" s="18"/>
      <c r="AF609" s="18"/>
      <c r="AG609" s="18"/>
      <c r="AH609" s="18"/>
      <c r="AI609" s="18"/>
      <c r="AJ609" s="18"/>
    </row>
    <row r="610" spans="1:36" ht="49" customHeight="1" x14ac:dyDescent="0.15">
      <c r="A610" s="1"/>
      <c r="B610" s="1"/>
      <c r="C610" s="1"/>
      <c r="D610" s="1"/>
      <c r="E610" s="1"/>
      <c r="F610" s="7"/>
      <c r="G610" s="15"/>
      <c r="H610" s="16"/>
      <c r="I610" s="7"/>
      <c r="J610" s="7"/>
      <c r="K610" s="17"/>
      <c r="L610" s="17"/>
      <c r="M610" s="17"/>
      <c r="N610" s="17"/>
      <c r="O610" s="17"/>
      <c r="P610" s="18"/>
      <c r="Q610" s="18"/>
      <c r="R610" s="18"/>
      <c r="S610" s="18"/>
      <c r="T610" s="1"/>
      <c r="U610" s="1"/>
      <c r="V610" s="1"/>
      <c r="W610" s="1"/>
      <c r="X610" s="1"/>
      <c r="Y610" s="1"/>
      <c r="Z610" s="1"/>
      <c r="AA610" s="18"/>
      <c r="AB610" s="18"/>
      <c r="AC610" s="18"/>
      <c r="AD610" s="18"/>
      <c r="AE610" s="18"/>
      <c r="AF610" s="18"/>
      <c r="AG610" s="18"/>
      <c r="AH610" s="18"/>
      <c r="AI610" s="18"/>
      <c r="AJ610" s="18"/>
    </row>
    <row r="611" spans="1:36" ht="49" customHeight="1" x14ac:dyDescent="0.15">
      <c r="A611" s="1"/>
      <c r="B611" s="1"/>
      <c r="C611" s="1"/>
      <c r="D611" s="1"/>
      <c r="E611" s="1"/>
      <c r="F611" s="7"/>
      <c r="G611" s="15"/>
      <c r="H611" s="16"/>
      <c r="I611" s="7"/>
      <c r="J611" s="7"/>
      <c r="K611" s="17"/>
      <c r="L611" s="17"/>
      <c r="M611" s="17"/>
      <c r="N611" s="17"/>
      <c r="O611" s="17"/>
      <c r="P611" s="18"/>
      <c r="Q611" s="18"/>
      <c r="R611" s="18"/>
      <c r="S611" s="18"/>
      <c r="T611" s="1"/>
      <c r="U611" s="1"/>
      <c r="V611" s="1"/>
      <c r="W611" s="1"/>
      <c r="X611" s="1"/>
      <c r="Y611" s="1"/>
      <c r="Z611" s="1"/>
      <c r="AA611" s="18"/>
      <c r="AB611" s="18"/>
      <c r="AC611" s="18"/>
      <c r="AD611" s="18"/>
      <c r="AE611" s="18"/>
      <c r="AF611" s="18"/>
      <c r="AG611" s="18"/>
      <c r="AH611" s="18"/>
      <c r="AI611" s="18"/>
      <c r="AJ611" s="18"/>
    </row>
    <row r="612" spans="1:36" ht="49" customHeight="1" x14ac:dyDescent="0.15">
      <c r="A612" s="1"/>
      <c r="B612" s="1"/>
      <c r="C612" s="1"/>
      <c r="D612" s="1"/>
      <c r="E612" s="1"/>
      <c r="F612" s="7"/>
      <c r="G612" s="15"/>
      <c r="H612" s="16"/>
      <c r="I612" s="7"/>
      <c r="J612" s="7"/>
      <c r="K612" s="17"/>
      <c r="L612" s="17"/>
      <c r="M612" s="17"/>
      <c r="N612" s="17"/>
      <c r="O612" s="17"/>
      <c r="P612" s="18"/>
      <c r="Q612" s="18"/>
      <c r="R612" s="18"/>
      <c r="S612" s="18"/>
      <c r="T612" s="1"/>
      <c r="U612" s="1"/>
      <c r="V612" s="1"/>
      <c r="W612" s="1"/>
      <c r="X612" s="1"/>
      <c r="Y612" s="1"/>
      <c r="Z612" s="1"/>
      <c r="AA612" s="18"/>
      <c r="AB612" s="18"/>
      <c r="AC612" s="18"/>
      <c r="AD612" s="18"/>
      <c r="AE612" s="18"/>
      <c r="AF612" s="18"/>
      <c r="AG612" s="18"/>
      <c r="AH612" s="18"/>
      <c r="AI612" s="18"/>
      <c r="AJ612" s="18"/>
    </row>
    <row r="613" spans="1:36" ht="49" customHeight="1" x14ac:dyDescent="0.15">
      <c r="A613" s="1"/>
      <c r="B613" s="1"/>
      <c r="C613" s="1"/>
      <c r="D613" s="1"/>
      <c r="E613" s="1"/>
      <c r="F613" s="7"/>
      <c r="G613" s="15"/>
      <c r="H613" s="16"/>
      <c r="I613" s="7"/>
      <c r="J613" s="7"/>
      <c r="K613" s="17"/>
      <c r="L613" s="17"/>
      <c r="M613" s="17"/>
      <c r="N613" s="17"/>
      <c r="O613" s="17"/>
      <c r="P613" s="18"/>
      <c r="Q613" s="18"/>
      <c r="R613" s="18"/>
      <c r="S613" s="18"/>
      <c r="T613" s="1"/>
      <c r="U613" s="1"/>
      <c r="V613" s="1"/>
      <c r="W613" s="1"/>
      <c r="X613" s="1"/>
      <c r="Y613" s="1"/>
      <c r="Z613" s="1"/>
      <c r="AA613" s="18"/>
      <c r="AB613" s="18"/>
      <c r="AC613" s="18"/>
      <c r="AD613" s="18"/>
      <c r="AE613" s="18"/>
      <c r="AF613" s="18"/>
      <c r="AG613" s="18"/>
      <c r="AH613" s="18"/>
      <c r="AI613" s="18"/>
      <c r="AJ613" s="18"/>
    </row>
    <row r="614" spans="1:36" ht="49" customHeight="1" x14ac:dyDescent="0.15">
      <c r="A614" s="1"/>
      <c r="B614" s="1"/>
      <c r="C614" s="1"/>
      <c r="D614" s="1"/>
      <c r="E614" s="1"/>
      <c r="F614" s="7"/>
      <c r="G614" s="15"/>
      <c r="H614" s="16"/>
      <c r="I614" s="7"/>
      <c r="J614" s="7"/>
      <c r="K614" s="17"/>
      <c r="L614" s="17"/>
      <c r="M614" s="17"/>
      <c r="N614" s="17"/>
      <c r="O614" s="17"/>
      <c r="P614" s="18"/>
      <c r="Q614" s="18"/>
      <c r="R614" s="18"/>
      <c r="S614" s="18"/>
      <c r="T614" s="1"/>
      <c r="U614" s="1"/>
      <c r="V614" s="1"/>
      <c r="W614" s="1"/>
      <c r="X614" s="1"/>
      <c r="Y614" s="1"/>
      <c r="Z614" s="1"/>
      <c r="AA614" s="18"/>
      <c r="AB614" s="18"/>
      <c r="AC614" s="18"/>
      <c r="AD614" s="18"/>
      <c r="AE614" s="18"/>
      <c r="AF614" s="18"/>
      <c r="AG614" s="18"/>
      <c r="AH614" s="18"/>
      <c r="AI614" s="18"/>
      <c r="AJ614" s="18"/>
    </row>
    <row r="615" spans="1:36" ht="49" customHeight="1" x14ac:dyDescent="0.15">
      <c r="A615" s="1"/>
      <c r="B615" s="1"/>
      <c r="C615" s="1"/>
      <c r="D615" s="1"/>
      <c r="E615" s="1"/>
      <c r="F615" s="7"/>
      <c r="G615" s="15"/>
      <c r="H615" s="16"/>
      <c r="I615" s="7"/>
      <c r="J615" s="7"/>
      <c r="K615" s="17"/>
      <c r="L615" s="17"/>
      <c r="M615" s="17"/>
      <c r="N615" s="17"/>
      <c r="O615" s="17"/>
      <c r="P615" s="18"/>
      <c r="Q615" s="18"/>
      <c r="R615" s="18"/>
      <c r="S615" s="18"/>
      <c r="T615" s="1"/>
      <c r="U615" s="1"/>
      <c r="V615" s="1"/>
      <c r="W615" s="1"/>
      <c r="X615" s="1"/>
      <c r="Y615" s="1"/>
      <c r="Z615" s="1"/>
      <c r="AA615" s="18"/>
      <c r="AB615" s="18"/>
      <c r="AC615" s="18"/>
      <c r="AD615" s="18"/>
      <c r="AE615" s="18"/>
      <c r="AF615" s="18"/>
      <c r="AG615" s="18"/>
      <c r="AH615" s="18"/>
      <c r="AI615" s="18"/>
      <c r="AJ615" s="18"/>
    </row>
    <row r="616" spans="1:36" ht="49" customHeight="1" x14ac:dyDescent="0.15">
      <c r="A616" s="1"/>
      <c r="B616" s="1"/>
      <c r="C616" s="1"/>
      <c r="D616" s="1"/>
      <c r="E616" s="1"/>
      <c r="F616" s="7"/>
      <c r="G616" s="15"/>
      <c r="H616" s="16"/>
      <c r="I616" s="7"/>
      <c r="J616" s="7"/>
      <c r="K616" s="17"/>
      <c r="L616" s="17"/>
      <c r="M616" s="17"/>
      <c r="N616" s="17"/>
      <c r="O616" s="17"/>
      <c r="P616" s="18"/>
      <c r="Q616" s="18"/>
      <c r="R616" s="18"/>
      <c r="S616" s="18"/>
      <c r="T616" s="1"/>
      <c r="U616" s="1"/>
      <c r="V616" s="1"/>
      <c r="W616" s="1"/>
      <c r="X616" s="1"/>
      <c r="Y616" s="1"/>
      <c r="Z616" s="1"/>
      <c r="AA616" s="18"/>
      <c r="AB616" s="18"/>
      <c r="AC616" s="18"/>
      <c r="AD616" s="18"/>
      <c r="AE616" s="18"/>
      <c r="AF616" s="18"/>
      <c r="AG616" s="18"/>
      <c r="AH616" s="18"/>
      <c r="AI616" s="18"/>
      <c r="AJ616" s="18"/>
    </row>
    <row r="617" spans="1:36" ht="49" customHeight="1" x14ac:dyDescent="0.15">
      <c r="A617" s="1"/>
      <c r="B617" s="1"/>
      <c r="C617" s="1"/>
      <c r="D617" s="1"/>
      <c r="E617" s="1"/>
      <c r="F617" s="7"/>
      <c r="G617" s="15"/>
      <c r="H617" s="16"/>
      <c r="I617" s="7"/>
      <c r="J617" s="7"/>
      <c r="K617" s="17"/>
      <c r="L617" s="17"/>
      <c r="M617" s="17"/>
      <c r="N617" s="17"/>
      <c r="O617" s="17"/>
      <c r="P617" s="18"/>
      <c r="Q617" s="18"/>
      <c r="R617" s="18"/>
      <c r="S617" s="18"/>
      <c r="T617" s="1"/>
      <c r="U617" s="1"/>
      <c r="V617" s="1"/>
      <c r="W617" s="1"/>
      <c r="X617" s="1"/>
      <c r="Y617" s="1"/>
      <c r="Z617" s="1"/>
      <c r="AA617" s="18"/>
      <c r="AB617" s="18"/>
      <c r="AC617" s="18"/>
      <c r="AD617" s="18"/>
      <c r="AE617" s="18"/>
      <c r="AF617" s="18"/>
      <c r="AG617" s="18"/>
      <c r="AH617" s="18"/>
      <c r="AI617" s="18"/>
      <c r="AJ617" s="18"/>
    </row>
    <row r="618" spans="1:36" ht="49" customHeight="1" x14ac:dyDescent="0.15">
      <c r="A618" s="1"/>
      <c r="B618" s="1"/>
      <c r="C618" s="1"/>
      <c r="D618" s="1"/>
      <c r="E618" s="1"/>
      <c r="F618" s="7"/>
      <c r="G618" s="15"/>
      <c r="H618" s="16"/>
      <c r="I618" s="7"/>
      <c r="J618" s="7"/>
      <c r="K618" s="17"/>
      <c r="L618" s="17"/>
      <c r="M618" s="17"/>
      <c r="N618" s="17"/>
      <c r="O618" s="17"/>
      <c r="P618" s="18"/>
      <c r="Q618" s="18"/>
      <c r="R618" s="18"/>
      <c r="S618" s="18"/>
      <c r="T618" s="1"/>
      <c r="U618" s="1"/>
      <c r="V618" s="1"/>
      <c r="W618" s="1"/>
      <c r="X618" s="1"/>
      <c r="Y618" s="1"/>
      <c r="Z618" s="1"/>
      <c r="AA618" s="18"/>
      <c r="AB618" s="18"/>
      <c r="AC618" s="18"/>
      <c r="AD618" s="18"/>
      <c r="AE618" s="18"/>
      <c r="AF618" s="18"/>
      <c r="AG618" s="18"/>
      <c r="AH618" s="18"/>
      <c r="AI618" s="18"/>
      <c r="AJ618" s="18"/>
    </row>
    <row r="619" spans="1:36" ht="49" customHeight="1" x14ac:dyDescent="0.15">
      <c r="A619" s="1"/>
      <c r="B619" s="1"/>
      <c r="C619" s="1"/>
      <c r="D619" s="1"/>
      <c r="E619" s="1"/>
      <c r="F619" s="7"/>
      <c r="G619" s="15"/>
      <c r="H619" s="16"/>
      <c r="I619" s="7"/>
      <c r="J619" s="7"/>
      <c r="K619" s="17"/>
      <c r="L619" s="17"/>
      <c r="M619" s="17"/>
      <c r="N619" s="17"/>
      <c r="O619" s="17"/>
      <c r="P619" s="18"/>
      <c r="Q619" s="18"/>
      <c r="R619" s="18"/>
      <c r="S619" s="18"/>
      <c r="T619" s="1"/>
      <c r="U619" s="1"/>
      <c r="V619" s="1"/>
      <c r="W619" s="1"/>
      <c r="X619" s="1"/>
      <c r="Y619" s="1"/>
      <c r="Z619" s="1"/>
      <c r="AA619" s="18"/>
      <c r="AB619" s="18"/>
      <c r="AC619" s="18"/>
      <c r="AD619" s="18"/>
      <c r="AE619" s="18"/>
      <c r="AF619" s="18"/>
      <c r="AG619" s="18"/>
      <c r="AH619" s="18"/>
      <c r="AI619" s="18"/>
      <c r="AJ619" s="18"/>
    </row>
    <row r="620" spans="1:36" ht="49" customHeight="1" x14ac:dyDescent="0.15">
      <c r="A620" s="1"/>
      <c r="B620" s="1"/>
      <c r="C620" s="1"/>
      <c r="D620" s="1"/>
      <c r="E620" s="1"/>
      <c r="F620" s="7"/>
      <c r="G620" s="15"/>
      <c r="H620" s="16"/>
      <c r="I620" s="7"/>
      <c r="J620" s="7"/>
      <c r="K620" s="17"/>
      <c r="L620" s="17"/>
      <c r="M620" s="17"/>
      <c r="N620" s="17"/>
      <c r="O620" s="17"/>
      <c r="P620" s="18"/>
      <c r="Q620" s="18"/>
      <c r="R620" s="18"/>
      <c r="S620" s="18"/>
      <c r="T620" s="1"/>
      <c r="U620" s="1"/>
      <c r="V620" s="1"/>
      <c r="W620" s="1"/>
      <c r="X620" s="1"/>
      <c r="Y620" s="1"/>
      <c r="Z620" s="1"/>
      <c r="AA620" s="18"/>
      <c r="AB620" s="18"/>
      <c r="AC620" s="18"/>
      <c r="AD620" s="18"/>
      <c r="AE620" s="18"/>
      <c r="AF620" s="18"/>
      <c r="AG620" s="18"/>
      <c r="AH620" s="18"/>
      <c r="AI620" s="18"/>
      <c r="AJ620" s="18"/>
    </row>
    <row r="621" spans="1:36" ht="49" customHeight="1" x14ac:dyDescent="0.15">
      <c r="A621" s="1"/>
      <c r="B621" s="1"/>
      <c r="C621" s="1"/>
      <c r="D621" s="1"/>
      <c r="E621" s="1"/>
      <c r="F621" s="7"/>
      <c r="G621" s="15"/>
      <c r="H621" s="16"/>
      <c r="I621" s="7"/>
      <c r="J621" s="7"/>
      <c r="K621" s="17"/>
      <c r="L621" s="17"/>
      <c r="M621" s="17"/>
      <c r="N621" s="17"/>
      <c r="O621" s="17"/>
      <c r="P621" s="18"/>
      <c r="Q621" s="18"/>
      <c r="R621" s="18"/>
      <c r="S621" s="18"/>
      <c r="T621" s="1"/>
      <c r="U621" s="1"/>
      <c r="V621" s="1"/>
      <c r="W621" s="1"/>
      <c r="X621" s="1"/>
      <c r="Y621" s="1"/>
      <c r="Z621" s="1"/>
      <c r="AA621" s="18"/>
      <c r="AB621" s="18"/>
      <c r="AC621" s="18"/>
      <c r="AD621" s="18"/>
      <c r="AE621" s="18"/>
      <c r="AF621" s="18"/>
      <c r="AG621" s="18"/>
      <c r="AH621" s="18"/>
      <c r="AI621" s="18"/>
      <c r="AJ621" s="18"/>
    </row>
    <row r="622" spans="1:36" ht="49" customHeight="1" x14ac:dyDescent="0.15">
      <c r="A622" s="1"/>
      <c r="B622" s="1"/>
      <c r="C622" s="1"/>
      <c r="D622" s="1"/>
      <c r="E622" s="1"/>
      <c r="F622" s="7"/>
      <c r="G622" s="15"/>
      <c r="H622" s="16"/>
      <c r="I622" s="7"/>
      <c r="J622" s="7"/>
      <c r="K622" s="17"/>
      <c r="L622" s="17"/>
      <c r="M622" s="17"/>
      <c r="N622" s="17"/>
      <c r="O622" s="17"/>
      <c r="P622" s="18"/>
      <c r="Q622" s="18"/>
      <c r="R622" s="18"/>
      <c r="S622" s="18"/>
      <c r="T622" s="1"/>
      <c r="U622" s="1"/>
      <c r="V622" s="1"/>
      <c r="W622" s="1"/>
      <c r="X622" s="1"/>
      <c r="Y622" s="1"/>
      <c r="Z622" s="1"/>
      <c r="AA622" s="18"/>
      <c r="AB622" s="18"/>
      <c r="AC622" s="18"/>
      <c r="AD622" s="18"/>
      <c r="AE622" s="18"/>
      <c r="AF622" s="18"/>
      <c r="AG622" s="18"/>
      <c r="AH622" s="18"/>
      <c r="AI622" s="18"/>
      <c r="AJ622" s="18"/>
    </row>
    <row r="623" spans="1:36" ht="49" customHeight="1" x14ac:dyDescent="0.15">
      <c r="A623" s="1"/>
      <c r="B623" s="1"/>
      <c r="C623" s="1"/>
      <c r="D623" s="1"/>
      <c r="E623" s="1"/>
      <c r="F623" s="7"/>
      <c r="G623" s="15"/>
      <c r="H623" s="16"/>
      <c r="I623" s="7"/>
      <c r="J623" s="7"/>
      <c r="K623" s="17"/>
      <c r="L623" s="17"/>
      <c r="M623" s="17"/>
      <c r="N623" s="17"/>
      <c r="O623" s="17"/>
      <c r="P623" s="18"/>
      <c r="Q623" s="18"/>
      <c r="R623" s="18"/>
      <c r="S623" s="18"/>
      <c r="T623" s="1"/>
      <c r="U623" s="1"/>
      <c r="V623" s="1"/>
      <c r="W623" s="1"/>
      <c r="X623" s="1"/>
      <c r="Y623" s="1"/>
      <c r="Z623" s="1"/>
      <c r="AA623" s="18"/>
      <c r="AB623" s="18"/>
      <c r="AC623" s="18"/>
      <c r="AD623" s="18"/>
      <c r="AE623" s="18"/>
      <c r="AF623" s="18"/>
      <c r="AG623" s="18"/>
      <c r="AH623" s="18"/>
      <c r="AI623" s="18"/>
      <c r="AJ623" s="18"/>
    </row>
    <row r="624" spans="1:36" ht="49" customHeight="1" x14ac:dyDescent="0.15">
      <c r="A624" s="1"/>
      <c r="B624" s="1"/>
      <c r="C624" s="1"/>
      <c r="D624" s="1"/>
      <c r="E624" s="1"/>
      <c r="F624" s="7"/>
      <c r="G624" s="15"/>
      <c r="H624" s="16"/>
      <c r="I624" s="7"/>
      <c r="J624" s="7"/>
      <c r="K624" s="17"/>
      <c r="L624" s="17"/>
      <c r="M624" s="17"/>
      <c r="N624" s="17"/>
      <c r="O624" s="17"/>
      <c r="P624" s="18"/>
      <c r="Q624" s="18"/>
      <c r="R624" s="18"/>
      <c r="S624" s="18"/>
      <c r="T624" s="1"/>
      <c r="U624" s="1"/>
      <c r="V624" s="1"/>
      <c r="W624" s="1"/>
      <c r="X624" s="1"/>
      <c r="Y624" s="1"/>
      <c r="Z624" s="1"/>
      <c r="AA624" s="18"/>
      <c r="AB624" s="18"/>
      <c r="AC624" s="18"/>
      <c r="AD624" s="18"/>
      <c r="AE624" s="18"/>
      <c r="AF624" s="18"/>
      <c r="AG624" s="18"/>
      <c r="AH624" s="18"/>
      <c r="AI624" s="18"/>
      <c r="AJ624" s="18"/>
    </row>
    <row r="625" spans="1:36" ht="49" customHeight="1" x14ac:dyDescent="0.15">
      <c r="A625" s="1"/>
      <c r="B625" s="1"/>
      <c r="C625" s="1"/>
      <c r="D625" s="1"/>
      <c r="E625" s="1"/>
      <c r="F625" s="7"/>
      <c r="G625" s="15"/>
      <c r="H625" s="16"/>
      <c r="I625" s="7"/>
      <c r="J625" s="7"/>
      <c r="K625" s="17"/>
      <c r="L625" s="17"/>
      <c r="M625" s="17"/>
      <c r="N625" s="17"/>
      <c r="O625" s="17"/>
      <c r="P625" s="18"/>
      <c r="Q625" s="18"/>
      <c r="R625" s="18"/>
      <c r="S625" s="18"/>
      <c r="T625" s="1"/>
      <c r="U625" s="1"/>
      <c r="V625" s="1"/>
      <c r="W625" s="1"/>
      <c r="X625" s="1"/>
      <c r="Y625" s="1"/>
      <c r="Z625" s="1"/>
      <c r="AA625" s="18"/>
      <c r="AB625" s="18"/>
      <c r="AC625" s="18"/>
      <c r="AD625" s="18"/>
      <c r="AE625" s="18"/>
      <c r="AF625" s="18"/>
      <c r="AG625" s="18"/>
      <c r="AH625" s="18"/>
      <c r="AI625" s="18"/>
      <c r="AJ625" s="18"/>
    </row>
    <row r="626" spans="1:36" ht="49" customHeight="1" x14ac:dyDescent="0.15">
      <c r="A626" s="1"/>
      <c r="B626" s="1"/>
      <c r="C626" s="1"/>
      <c r="D626" s="1"/>
      <c r="E626" s="1"/>
      <c r="F626" s="7"/>
      <c r="G626" s="15"/>
      <c r="H626" s="16"/>
      <c r="I626" s="7"/>
      <c r="J626" s="7"/>
      <c r="K626" s="17"/>
      <c r="L626" s="17"/>
      <c r="M626" s="17"/>
      <c r="N626" s="17"/>
      <c r="O626" s="17"/>
      <c r="P626" s="18"/>
      <c r="Q626" s="18"/>
      <c r="R626" s="18"/>
      <c r="S626" s="18"/>
      <c r="T626" s="1"/>
      <c r="U626" s="1"/>
      <c r="V626" s="1"/>
      <c r="W626" s="1"/>
      <c r="X626" s="1"/>
      <c r="Y626" s="1"/>
      <c r="Z626" s="1"/>
      <c r="AA626" s="18"/>
      <c r="AB626" s="18"/>
      <c r="AC626" s="18"/>
      <c r="AD626" s="18"/>
      <c r="AE626" s="18"/>
      <c r="AF626" s="18"/>
      <c r="AG626" s="18"/>
      <c r="AH626" s="18"/>
      <c r="AI626" s="18"/>
      <c r="AJ626" s="18"/>
    </row>
    <row r="627" spans="1:36" ht="49" customHeight="1" x14ac:dyDescent="0.15">
      <c r="A627" s="1"/>
      <c r="B627" s="1"/>
      <c r="C627" s="1"/>
      <c r="D627" s="1"/>
      <c r="E627" s="1"/>
      <c r="F627" s="7"/>
      <c r="G627" s="15"/>
      <c r="H627" s="16"/>
      <c r="I627" s="7"/>
      <c r="J627" s="7"/>
      <c r="K627" s="17"/>
      <c r="L627" s="17"/>
      <c r="M627" s="17"/>
      <c r="N627" s="17"/>
      <c r="O627" s="17"/>
      <c r="P627" s="18"/>
      <c r="Q627" s="18"/>
      <c r="R627" s="18"/>
      <c r="S627" s="18"/>
      <c r="T627" s="1"/>
      <c r="U627" s="1"/>
      <c r="V627" s="1"/>
      <c r="W627" s="1"/>
      <c r="X627" s="1"/>
      <c r="Y627" s="1"/>
      <c r="Z627" s="1"/>
      <c r="AA627" s="18"/>
      <c r="AB627" s="18"/>
      <c r="AC627" s="18"/>
      <c r="AD627" s="18"/>
      <c r="AE627" s="18"/>
      <c r="AF627" s="18"/>
      <c r="AG627" s="18"/>
      <c r="AH627" s="18"/>
      <c r="AI627" s="18"/>
      <c r="AJ627" s="18"/>
    </row>
    <row r="628" spans="1:36" ht="49" customHeight="1" x14ac:dyDescent="0.15">
      <c r="A628" s="1"/>
      <c r="B628" s="1"/>
      <c r="C628" s="1"/>
      <c r="D628" s="1"/>
      <c r="E628" s="1"/>
      <c r="F628" s="7"/>
      <c r="G628" s="15"/>
      <c r="H628" s="16"/>
      <c r="I628" s="7"/>
      <c r="J628" s="7"/>
      <c r="K628" s="17"/>
      <c r="L628" s="17"/>
      <c r="M628" s="17"/>
      <c r="N628" s="17"/>
      <c r="O628" s="17"/>
      <c r="P628" s="18"/>
      <c r="Q628" s="18"/>
      <c r="R628" s="18"/>
      <c r="S628" s="18"/>
      <c r="T628" s="1"/>
      <c r="U628" s="1"/>
      <c r="V628" s="1"/>
      <c r="W628" s="1"/>
      <c r="X628" s="1"/>
      <c r="Y628" s="1"/>
      <c r="Z628" s="1"/>
      <c r="AA628" s="18"/>
      <c r="AB628" s="18"/>
      <c r="AC628" s="18"/>
      <c r="AD628" s="18"/>
      <c r="AE628" s="18"/>
      <c r="AF628" s="18"/>
      <c r="AG628" s="18"/>
      <c r="AH628" s="18"/>
      <c r="AI628" s="18"/>
      <c r="AJ628" s="18"/>
    </row>
    <row r="629" spans="1:36" ht="49" customHeight="1" x14ac:dyDescent="0.15">
      <c r="A629" s="1"/>
      <c r="B629" s="1"/>
      <c r="C629" s="1"/>
      <c r="D629" s="1"/>
      <c r="E629" s="1"/>
      <c r="F629" s="7"/>
      <c r="G629" s="15"/>
      <c r="H629" s="16"/>
      <c r="I629" s="7"/>
      <c r="J629" s="7"/>
      <c r="K629" s="17"/>
      <c r="L629" s="17"/>
      <c r="M629" s="17"/>
      <c r="N629" s="17"/>
      <c r="O629" s="17"/>
      <c r="P629" s="18"/>
      <c r="Q629" s="18"/>
      <c r="R629" s="18"/>
      <c r="S629" s="18"/>
      <c r="T629" s="1"/>
      <c r="U629" s="1"/>
      <c r="V629" s="1"/>
      <c r="W629" s="1"/>
      <c r="X629" s="1"/>
      <c r="Y629" s="1"/>
      <c r="Z629" s="1"/>
      <c r="AA629" s="18"/>
      <c r="AB629" s="18"/>
      <c r="AC629" s="18"/>
      <c r="AD629" s="18"/>
      <c r="AE629" s="18"/>
      <c r="AF629" s="18"/>
      <c r="AG629" s="18"/>
      <c r="AH629" s="18"/>
      <c r="AI629" s="18"/>
      <c r="AJ629" s="18"/>
    </row>
    <row r="630" spans="1:36" ht="49" customHeight="1" x14ac:dyDescent="0.15">
      <c r="A630" s="1"/>
      <c r="B630" s="1"/>
      <c r="C630" s="1"/>
      <c r="D630" s="1"/>
      <c r="E630" s="1"/>
      <c r="F630" s="7"/>
      <c r="G630" s="15"/>
      <c r="H630" s="16"/>
      <c r="I630" s="7"/>
      <c r="J630" s="7"/>
      <c r="K630" s="17"/>
      <c r="L630" s="17"/>
      <c r="M630" s="17"/>
      <c r="N630" s="17"/>
      <c r="O630" s="17"/>
      <c r="P630" s="18"/>
      <c r="Q630" s="18"/>
      <c r="R630" s="18"/>
      <c r="S630" s="18"/>
      <c r="T630" s="1"/>
      <c r="U630" s="1"/>
      <c r="V630" s="1"/>
      <c r="W630" s="1"/>
      <c r="X630" s="1"/>
      <c r="Y630" s="1"/>
      <c r="Z630" s="1"/>
      <c r="AA630" s="18"/>
      <c r="AB630" s="18"/>
      <c r="AC630" s="18"/>
      <c r="AD630" s="18"/>
      <c r="AE630" s="18"/>
      <c r="AF630" s="18"/>
      <c r="AG630" s="18"/>
      <c r="AH630" s="18"/>
      <c r="AI630" s="18"/>
      <c r="AJ630" s="18"/>
    </row>
    <row r="631" spans="1:36" ht="49" customHeight="1" x14ac:dyDescent="0.15">
      <c r="A631" s="1"/>
      <c r="B631" s="1"/>
      <c r="C631" s="1"/>
      <c r="D631" s="1"/>
      <c r="E631" s="1"/>
      <c r="F631" s="7"/>
      <c r="G631" s="15"/>
      <c r="H631" s="16"/>
      <c r="I631" s="7"/>
      <c r="J631" s="7"/>
      <c r="K631" s="17"/>
      <c r="L631" s="17"/>
      <c r="M631" s="17"/>
      <c r="N631" s="17"/>
      <c r="O631" s="17"/>
      <c r="P631" s="18"/>
      <c r="Q631" s="18"/>
      <c r="R631" s="18"/>
      <c r="S631" s="18"/>
      <c r="T631" s="1"/>
      <c r="U631" s="1"/>
      <c r="V631" s="1"/>
      <c r="W631" s="1"/>
      <c r="X631" s="1"/>
      <c r="Y631" s="1"/>
      <c r="Z631" s="1"/>
      <c r="AA631" s="18"/>
      <c r="AB631" s="18"/>
      <c r="AC631" s="18"/>
      <c r="AD631" s="18"/>
      <c r="AE631" s="18"/>
      <c r="AF631" s="18"/>
      <c r="AG631" s="18"/>
      <c r="AH631" s="18"/>
      <c r="AI631" s="18"/>
      <c r="AJ631" s="18"/>
    </row>
    <row r="632" spans="1:36" ht="49" customHeight="1" x14ac:dyDescent="0.15">
      <c r="A632" s="1"/>
      <c r="B632" s="1"/>
      <c r="C632" s="1"/>
      <c r="D632" s="1"/>
      <c r="E632" s="1"/>
      <c r="F632" s="7"/>
      <c r="G632" s="15"/>
      <c r="H632" s="16"/>
      <c r="I632" s="7"/>
      <c r="J632" s="7"/>
      <c r="K632" s="17"/>
      <c r="L632" s="17"/>
      <c r="M632" s="17"/>
      <c r="N632" s="17"/>
      <c r="O632" s="17"/>
      <c r="P632" s="18"/>
      <c r="Q632" s="18"/>
      <c r="R632" s="18"/>
      <c r="S632" s="18"/>
      <c r="T632" s="1"/>
      <c r="U632" s="1"/>
      <c r="V632" s="1"/>
      <c r="W632" s="1"/>
      <c r="X632" s="1"/>
      <c r="Y632" s="1"/>
      <c r="Z632" s="1"/>
      <c r="AA632" s="18"/>
      <c r="AB632" s="18"/>
      <c r="AC632" s="18"/>
      <c r="AD632" s="18"/>
      <c r="AE632" s="18"/>
      <c r="AF632" s="18"/>
      <c r="AG632" s="18"/>
      <c r="AH632" s="18"/>
      <c r="AI632" s="18"/>
      <c r="AJ632" s="18"/>
    </row>
    <row r="633" spans="1:36" ht="49" customHeight="1" x14ac:dyDescent="0.15">
      <c r="A633" s="1"/>
      <c r="B633" s="1"/>
      <c r="C633" s="1"/>
      <c r="D633" s="1"/>
      <c r="E633" s="1"/>
      <c r="F633" s="7"/>
      <c r="G633" s="15"/>
      <c r="H633" s="16"/>
      <c r="I633" s="7"/>
      <c r="J633" s="7"/>
      <c r="K633" s="17"/>
      <c r="L633" s="17"/>
      <c r="M633" s="17"/>
      <c r="N633" s="17"/>
      <c r="O633" s="17"/>
      <c r="P633" s="18"/>
      <c r="Q633" s="18"/>
      <c r="R633" s="18"/>
      <c r="S633" s="18"/>
      <c r="T633" s="1"/>
      <c r="U633" s="1"/>
      <c r="V633" s="1"/>
      <c r="W633" s="1"/>
      <c r="X633" s="1"/>
      <c r="Y633" s="1"/>
      <c r="Z633" s="1"/>
      <c r="AA633" s="18"/>
      <c r="AB633" s="18"/>
      <c r="AC633" s="18"/>
      <c r="AD633" s="18"/>
      <c r="AE633" s="18"/>
      <c r="AF633" s="18"/>
      <c r="AG633" s="18"/>
      <c r="AH633" s="18"/>
      <c r="AI633" s="18"/>
      <c r="AJ633" s="18"/>
    </row>
    <row r="634" spans="1:36" ht="49" customHeight="1" x14ac:dyDescent="0.15">
      <c r="A634" s="1"/>
      <c r="B634" s="1"/>
      <c r="C634" s="1"/>
      <c r="D634" s="1"/>
      <c r="E634" s="1"/>
      <c r="F634" s="7"/>
      <c r="G634" s="15"/>
      <c r="H634" s="16"/>
      <c r="I634" s="7"/>
      <c r="J634" s="7"/>
      <c r="K634" s="17"/>
      <c r="L634" s="17"/>
      <c r="M634" s="17"/>
      <c r="N634" s="17"/>
      <c r="O634" s="17"/>
      <c r="P634" s="18"/>
      <c r="Q634" s="18"/>
      <c r="R634" s="18"/>
      <c r="S634" s="18"/>
      <c r="T634" s="1"/>
      <c r="U634" s="1"/>
      <c r="V634" s="1"/>
      <c r="W634" s="1"/>
      <c r="X634" s="1"/>
      <c r="Y634" s="1"/>
      <c r="Z634" s="1"/>
      <c r="AA634" s="18"/>
      <c r="AB634" s="18"/>
      <c r="AC634" s="18"/>
      <c r="AD634" s="18"/>
      <c r="AE634" s="18"/>
      <c r="AF634" s="18"/>
      <c r="AG634" s="18"/>
      <c r="AH634" s="18"/>
      <c r="AI634" s="18"/>
      <c r="AJ634" s="18"/>
    </row>
    <row r="635" spans="1:36" ht="49" customHeight="1" x14ac:dyDescent="0.15">
      <c r="A635" s="1"/>
      <c r="B635" s="1"/>
      <c r="C635" s="1"/>
      <c r="D635" s="1"/>
      <c r="E635" s="1"/>
      <c r="F635" s="7"/>
      <c r="G635" s="15"/>
      <c r="H635" s="16"/>
      <c r="I635" s="7"/>
      <c r="J635" s="7"/>
      <c r="K635" s="17"/>
      <c r="L635" s="17"/>
      <c r="M635" s="17"/>
      <c r="N635" s="17"/>
      <c r="O635" s="17"/>
      <c r="P635" s="18"/>
      <c r="Q635" s="18"/>
      <c r="R635" s="18"/>
      <c r="S635" s="18"/>
      <c r="T635" s="1"/>
      <c r="U635" s="1"/>
      <c r="V635" s="1"/>
      <c r="W635" s="1"/>
      <c r="X635" s="1"/>
      <c r="Y635" s="1"/>
      <c r="Z635" s="1"/>
      <c r="AA635" s="18"/>
      <c r="AB635" s="18"/>
      <c r="AC635" s="18"/>
      <c r="AD635" s="18"/>
      <c r="AE635" s="18"/>
      <c r="AF635" s="18"/>
      <c r="AG635" s="18"/>
      <c r="AH635" s="18"/>
      <c r="AI635" s="18"/>
      <c r="AJ635" s="18"/>
    </row>
    <row r="636" spans="1:36" ht="49" customHeight="1" x14ac:dyDescent="0.15">
      <c r="A636" s="1"/>
      <c r="B636" s="1"/>
      <c r="C636" s="1"/>
      <c r="D636" s="1"/>
      <c r="E636" s="1"/>
      <c r="F636" s="7"/>
      <c r="G636" s="15"/>
      <c r="H636" s="16"/>
      <c r="I636" s="7"/>
      <c r="J636" s="7"/>
      <c r="K636" s="17"/>
      <c r="L636" s="17"/>
      <c r="M636" s="17"/>
      <c r="N636" s="17"/>
      <c r="O636" s="17"/>
      <c r="P636" s="18"/>
      <c r="Q636" s="18"/>
      <c r="R636" s="18"/>
      <c r="S636" s="18"/>
      <c r="T636" s="1"/>
      <c r="U636" s="1"/>
      <c r="V636" s="1"/>
      <c r="W636" s="1"/>
      <c r="X636" s="1"/>
      <c r="Y636" s="1"/>
      <c r="Z636" s="1"/>
      <c r="AA636" s="18"/>
      <c r="AB636" s="18"/>
      <c r="AC636" s="18"/>
      <c r="AD636" s="18"/>
      <c r="AE636" s="18"/>
      <c r="AF636" s="18"/>
      <c r="AG636" s="18"/>
      <c r="AH636" s="18"/>
      <c r="AI636" s="18"/>
      <c r="AJ636" s="18"/>
    </row>
    <row r="637" spans="1:36" ht="49" customHeight="1" x14ac:dyDescent="0.15">
      <c r="A637" s="1"/>
      <c r="B637" s="1"/>
      <c r="C637" s="1"/>
      <c r="D637" s="1"/>
      <c r="E637" s="1"/>
      <c r="F637" s="7"/>
      <c r="G637" s="15"/>
      <c r="H637" s="16"/>
      <c r="I637" s="7"/>
      <c r="J637" s="7"/>
      <c r="K637" s="17"/>
      <c r="L637" s="17"/>
      <c r="M637" s="17"/>
      <c r="N637" s="17"/>
      <c r="O637" s="17"/>
      <c r="P637" s="18"/>
      <c r="Q637" s="18"/>
      <c r="R637" s="18"/>
      <c r="S637" s="18"/>
      <c r="T637" s="1"/>
      <c r="U637" s="1"/>
      <c r="V637" s="1"/>
      <c r="W637" s="1"/>
      <c r="X637" s="1"/>
      <c r="Y637" s="1"/>
      <c r="Z637" s="1"/>
      <c r="AA637" s="18"/>
      <c r="AB637" s="18"/>
      <c r="AC637" s="18"/>
      <c r="AD637" s="18"/>
      <c r="AE637" s="18"/>
      <c r="AF637" s="18"/>
      <c r="AG637" s="18"/>
      <c r="AH637" s="18"/>
      <c r="AI637" s="18"/>
      <c r="AJ637" s="18"/>
    </row>
    <row r="638" spans="1:36" ht="49" customHeight="1" x14ac:dyDescent="0.15">
      <c r="A638" s="1"/>
      <c r="B638" s="1"/>
      <c r="C638" s="1"/>
      <c r="D638" s="1"/>
      <c r="E638" s="1"/>
      <c r="F638" s="7"/>
      <c r="G638" s="15"/>
      <c r="H638" s="16"/>
      <c r="I638" s="7"/>
      <c r="J638" s="7"/>
      <c r="K638" s="17"/>
      <c r="L638" s="17"/>
      <c r="M638" s="17"/>
      <c r="N638" s="17"/>
      <c r="O638" s="17"/>
      <c r="P638" s="18"/>
      <c r="Q638" s="18"/>
      <c r="R638" s="18"/>
      <c r="S638" s="18"/>
      <c r="T638" s="1"/>
      <c r="U638" s="1"/>
      <c r="V638" s="1"/>
      <c r="W638" s="1"/>
      <c r="X638" s="1"/>
      <c r="Y638" s="1"/>
      <c r="Z638" s="1"/>
      <c r="AA638" s="18"/>
      <c r="AB638" s="18"/>
      <c r="AC638" s="18"/>
      <c r="AD638" s="18"/>
      <c r="AE638" s="18"/>
      <c r="AF638" s="18"/>
      <c r="AG638" s="18"/>
      <c r="AH638" s="18"/>
      <c r="AI638" s="18"/>
      <c r="AJ638" s="18"/>
    </row>
    <row r="639" spans="1:36" ht="49" customHeight="1" x14ac:dyDescent="0.15">
      <c r="A639" s="1"/>
      <c r="B639" s="1"/>
      <c r="C639" s="1"/>
      <c r="D639" s="1"/>
      <c r="E639" s="1"/>
      <c r="F639" s="7"/>
      <c r="G639" s="15"/>
      <c r="H639" s="16"/>
      <c r="I639" s="7"/>
      <c r="J639" s="7"/>
      <c r="K639" s="17"/>
      <c r="L639" s="17"/>
      <c r="M639" s="17"/>
      <c r="N639" s="17"/>
      <c r="O639" s="17"/>
      <c r="P639" s="18"/>
      <c r="Q639" s="18"/>
      <c r="R639" s="18"/>
      <c r="S639" s="18"/>
      <c r="T639" s="1"/>
      <c r="U639" s="1"/>
      <c r="V639" s="1"/>
      <c r="W639" s="1"/>
      <c r="X639" s="1"/>
      <c r="Y639" s="1"/>
      <c r="Z639" s="1"/>
      <c r="AA639" s="18"/>
      <c r="AB639" s="18"/>
      <c r="AC639" s="18"/>
      <c r="AD639" s="18"/>
      <c r="AE639" s="18"/>
      <c r="AF639" s="18"/>
      <c r="AG639" s="18"/>
      <c r="AH639" s="18"/>
      <c r="AI639" s="18"/>
      <c r="AJ639" s="18"/>
    </row>
    <row r="640" spans="1:36" ht="49" customHeight="1" x14ac:dyDescent="0.15">
      <c r="A640" s="1"/>
      <c r="B640" s="1"/>
      <c r="C640" s="1"/>
      <c r="D640" s="1"/>
      <c r="E640" s="1"/>
      <c r="F640" s="7"/>
      <c r="G640" s="15"/>
      <c r="H640" s="16"/>
      <c r="I640" s="7"/>
      <c r="J640" s="7"/>
      <c r="K640" s="17"/>
      <c r="L640" s="17"/>
      <c r="M640" s="17"/>
      <c r="N640" s="17"/>
      <c r="O640" s="17"/>
      <c r="P640" s="18"/>
      <c r="Q640" s="18"/>
      <c r="R640" s="18"/>
      <c r="S640" s="18"/>
      <c r="T640" s="1"/>
      <c r="U640" s="1"/>
      <c r="V640" s="1"/>
      <c r="W640" s="1"/>
      <c r="X640" s="1"/>
      <c r="Y640" s="1"/>
      <c r="Z640" s="1"/>
      <c r="AA640" s="18"/>
      <c r="AB640" s="18"/>
      <c r="AC640" s="18"/>
      <c r="AD640" s="18"/>
      <c r="AE640" s="18"/>
      <c r="AF640" s="18"/>
      <c r="AG640" s="18"/>
      <c r="AH640" s="18"/>
      <c r="AI640" s="18"/>
      <c r="AJ640" s="18"/>
    </row>
    <row r="641" spans="1:36" ht="49" customHeight="1" x14ac:dyDescent="0.15">
      <c r="A641" s="1"/>
      <c r="B641" s="1"/>
      <c r="C641" s="1"/>
      <c r="D641" s="1"/>
      <c r="E641" s="1"/>
      <c r="F641" s="7"/>
      <c r="G641" s="15"/>
      <c r="H641" s="16"/>
      <c r="I641" s="7"/>
      <c r="J641" s="7"/>
      <c r="K641" s="17"/>
      <c r="L641" s="17"/>
      <c r="M641" s="17"/>
      <c r="N641" s="17"/>
      <c r="O641" s="17"/>
      <c r="P641" s="18"/>
      <c r="Q641" s="18"/>
      <c r="R641" s="18"/>
      <c r="S641" s="18"/>
      <c r="T641" s="1"/>
      <c r="U641" s="1"/>
      <c r="V641" s="1"/>
      <c r="W641" s="1"/>
      <c r="X641" s="1"/>
      <c r="Y641" s="1"/>
      <c r="Z641" s="1"/>
      <c r="AA641" s="18"/>
      <c r="AB641" s="18"/>
      <c r="AC641" s="18"/>
      <c r="AD641" s="18"/>
      <c r="AE641" s="18"/>
      <c r="AF641" s="18"/>
      <c r="AG641" s="18"/>
      <c r="AH641" s="18"/>
      <c r="AI641" s="18"/>
      <c r="AJ641" s="18"/>
    </row>
    <row r="642" spans="1:36" ht="49" customHeight="1" x14ac:dyDescent="0.15">
      <c r="A642" s="1"/>
      <c r="B642" s="1"/>
      <c r="C642" s="1"/>
      <c r="D642" s="1"/>
      <c r="E642" s="1"/>
      <c r="F642" s="7"/>
      <c r="G642" s="15"/>
      <c r="H642" s="16"/>
      <c r="I642" s="7"/>
      <c r="J642" s="7"/>
      <c r="K642" s="17"/>
      <c r="L642" s="17"/>
      <c r="M642" s="17"/>
      <c r="N642" s="17"/>
      <c r="O642" s="17"/>
      <c r="P642" s="18"/>
      <c r="Q642" s="18"/>
      <c r="R642" s="18"/>
      <c r="S642" s="18"/>
      <c r="T642" s="1"/>
      <c r="U642" s="1"/>
      <c r="V642" s="1"/>
      <c r="W642" s="1"/>
      <c r="X642" s="1"/>
      <c r="Y642" s="1"/>
      <c r="Z642" s="1"/>
      <c r="AA642" s="18"/>
      <c r="AB642" s="18"/>
      <c r="AC642" s="18"/>
      <c r="AD642" s="18"/>
      <c r="AE642" s="18"/>
      <c r="AF642" s="18"/>
      <c r="AG642" s="18"/>
      <c r="AH642" s="18"/>
      <c r="AI642" s="18"/>
      <c r="AJ642" s="18"/>
    </row>
    <row r="643" spans="1:36" ht="49" customHeight="1" x14ac:dyDescent="0.15">
      <c r="A643" s="1"/>
      <c r="B643" s="1"/>
      <c r="C643" s="1"/>
      <c r="D643" s="1"/>
      <c r="E643" s="1"/>
      <c r="F643" s="7"/>
      <c r="G643" s="15"/>
      <c r="H643" s="16"/>
      <c r="I643" s="7"/>
      <c r="J643" s="7"/>
      <c r="K643" s="17"/>
      <c r="L643" s="17"/>
      <c r="M643" s="17"/>
      <c r="N643" s="17"/>
      <c r="O643" s="17"/>
      <c r="P643" s="18"/>
      <c r="Q643" s="18"/>
      <c r="R643" s="18"/>
      <c r="S643" s="18"/>
      <c r="T643" s="1"/>
      <c r="U643" s="1"/>
      <c r="V643" s="1"/>
      <c r="W643" s="1"/>
      <c r="X643" s="1"/>
      <c r="Y643" s="1"/>
      <c r="Z643" s="1"/>
      <c r="AA643" s="18"/>
      <c r="AB643" s="18"/>
      <c r="AC643" s="18"/>
      <c r="AD643" s="18"/>
      <c r="AE643" s="18"/>
      <c r="AF643" s="18"/>
      <c r="AG643" s="18"/>
      <c r="AH643" s="18"/>
      <c r="AI643" s="18"/>
      <c r="AJ643" s="18"/>
    </row>
    <row r="644" spans="1:36" ht="49" customHeight="1" x14ac:dyDescent="0.15">
      <c r="A644" s="1"/>
      <c r="B644" s="1"/>
      <c r="C644" s="1"/>
      <c r="D644" s="1"/>
      <c r="E644" s="1"/>
      <c r="F644" s="7"/>
      <c r="G644" s="15"/>
      <c r="H644" s="16"/>
      <c r="I644" s="7"/>
      <c r="J644" s="7"/>
      <c r="K644" s="17"/>
      <c r="L644" s="17"/>
      <c r="M644" s="17"/>
      <c r="N644" s="17"/>
      <c r="O644" s="17"/>
      <c r="P644" s="18"/>
      <c r="Q644" s="18"/>
      <c r="R644" s="18"/>
      <c r="S644" s="18"/>
      <c r="T644" s="1"/>
      <c r="U644" s="1"/>
      <c r="V644" s="1"/>
      <c r="W644" s="1"/>
      <c r="X644" s="1"/>
      <c r="Y644" s="1"/>
      <c r="Z644" s="1"/>
      <c r="AA644" s="18"/>
      <c r="AB644" s="18"/>
      <c r="AC644" s="18"/>
      <c r="AD644" s="18"/>
      <c r="AE644" s="18"/>
      <c r="AF644" s="18"/>
      <c r="AG644" s="18"/>
      <c r="AH644" s="18"/>
      <c r="AI644" s="18"/>
      <c r="AJ644" s="18"/>
    </row>
    <row r="645" spans="1:36" ht="49" customHeight="1" x14ac:dyDescent="0.15">
      <c r="A645" s="1"/>
      <c r="B645" s="1"/>
      <c r="C645" s="1"/>
      <c r="D645" s="1"/>
      <c r="E645" s="1"/>
      <c r="F645" s="7"/>
      <c r="G645" s="15"/>
      <c r="H645" s="16"/>
      <c r="I645" s="7"/>
      <c r="J645" s="7"/>
      <c r="K645" s="17"/>
      <c r="L645" s="17"/>
      <c r="M645" s="17"/>
      <c r="N645" s="17"/>
      <c r="O645" s="17"/>
      <c r="P645" s="18"/>
      <c r="Q645" s="18"/>
      <c r="R645" s="18"/>
      <c r="S645" s="18"/>
      <c r="T645" s="1"/>
      <c r="U645" s="1"/>
      <c r="V645" s="1"/>
      <c r="W645" s="1"/>
      <c r="X645" s="1"/>
      <c r="Y645" s="1"/>
      <c r="Z645" s="1"/>
      <c r="AA645" s="18"/>
      <c r="AB645" s="18"/>
      <c r="AC645" s="18"/>
      <c r="AD645" s="18"/>
      <c r="AE645" s="18"/>
      <c r="AF645" s="18"/>
      <c r="AG645" s="18"/>
      <c r="AH645" s="18"/>
      <c r="AI645" s="18"/>
      <c r="AJ645" s="18"/>
    </row>
    <row r="646" spans="1:36" ht="49" customHeight="1" x14ac:dyDescent="0.15">
      <c r="A646" s="1"/>
      <c r="B646" s="1"/>
      <c r="C646" s="1"/>
      <c r="D646" s="1"/>
      <c r="E646" s="1"/>
      <c r="F646" s="7"/>
      <c r="G646" s="15"/>
      <c r="H646" s="16"/>
      <c r="I646" s="7"/>
      <c r="J646" s="7"/>
      <c r="K646" s="17"/>
      <c r="L646" s="17"/>
      <c r="M646" s="17"/>
      <c r="N646" s="17"/>
      <c r="O646" s="17"/>
      <c r="P646" s="18"/>
      <c r="Q646" s="18"/>
      <c r="R646" s="18"/>
      <c r="S646" s="18"/>
      <c r="T646" s="1"/>
      <c r="U646" s="1"/>
      <c r="V646" s="1"/>
      <c r="W646" s="1"/>
      <c r="X646" s="1"/>
      <c r="Y646" s="1"/>
      <c r="Z646" s="1"/>
      <c r="AA646" s="18"/>
      <c r="AB646" s="18"/>
      <c r="AC646" s="18"/>
      <c r="AD646" s="18"/>
      <c r="AE646" s="18"/>
      <c r="AF646" s="18"/>
      <c r="AG646" s="18"/>
      <c r="AH646" s="18"/>
      <c r="AI646" s="18"/>
      <c r="AJ646" s="18"/>
    </row>
    <row r="647" spans="1:36" ht="49" customHeight="1" x14ac:dyDescent="0.15">
      <c r="A647" s="1"/>
      <c r="B647" s="1"/>
      <c r="C647" s="1"/>
      <c r="D647" s="1"/>
      <c r="E647" s="1"/>
      <c r="F647" s="7"/>
      <c r="G647" s="15"/>
      <c r="H647" s="16"/>
      <c r="I647" s="7"/>
      <c r="J647" s="7"/>
      <c r="K647" s="17"/>
      <c r="L647" s="17"/>
      <c r="M647" s="17"/>
      <c r="N647" s="17"/>
      <c r="O647" s="17"/>
      <c r="P647" s="18"/>
      <c r="Q647" s="18"/>
      <c r="R647" s="18"/>
      <c r="S647" s="18"/>
      <c r="T647" s="1"/>
      <c r="U647" s="1"/>
      <c r="V647" s="1"/>
      <c r="W647" s="1"/>
      <c r="X647" s="1"/>
      <c r="Y647" s="1"/>
      <c r="Z647" s="1"/>
      <c r="AA647" s="18"/>
      <c r="AB647" s="18"/>
      <c r="AC647" s="18"/>
      <c r="AD647" s="18"/>
      <c r="AE647" s="18"/>
      <c r="AF647" s="18"/>
      <c r="AG647" s="18"/>
      <c r="AH647" s="18"/>
      <c r="AI647" s="18"/>
      <c r="AJ647" s="18"/>
    </row>
    <row r="648" spans="1:36" ht="49" customHeight="1" x14ac:dyDescent="0.15">
      <c r="A648" s="1"/>
      <c r="B648" s="1"/>
      <c r="C648" s="1"/>
      <c r="D648" s="1"/>
      <c r="E648" s="1"/>
      <c r="F648" s="7"/>
      <c r="G648" s="15"/>
      <c r="H648" s="16"/>
      <c r="I648" s="7"/>
      <c r="J648" s="7"/>
      <c r="K648" s="17"/>
      <c r="L648" s="17"/>
      <c r="M648" s="17"/>
      <c r="N648" s="17"/>
      <c r="O648" s="17"/>
      <c r="P648" s="18"/>
      <c r="Q648" s="18"/>
      <c r="R648" s="18"/>
      <c r="S648" s="18"/>
      <c r="T648" s="1"/>
      <c r="U648" s="1"/>
      <c r="V648" s="1"/>
      <c r="W648" s="1"/>
      <c r="X648" s="1"/>
      <c r="Y648" s="1"/>
      <c r="Z648" s="1"/>
      <c r="AA648" s="18"/>
      <c r="AB648" s="18"/>
      <c r="AC648" s="18"/>
      <c r="AD648" s="18"/>
      <c r="AE648" s="18"/>
      <c r="AF648" s="18"/>
      <c r="AG648" s="18"/>
      <c r="AH648" s="18"/>
      <c r="AI648" s="18"/>
      <c r="AJ648" s="18"/>
    </row>
    <row r="649" spans="1:36" ht="49" customHeight="1" x14ac:dyDescent="0.15">
      <c r="A649" s="1"/>
      <c r="B649" s="1"/>
      <c r="C649" s="1"/>
      <c r="D649" s="1"/>
      <c r="E649" s="1"/>
      <c r="F649" s="7"/>
      <c r="G649" s="15"/>
      <c r="H649" s="16"/>
      <c r="I649" s="7"/>
      <c r="J649" s="7"/>
      <c r="K649" s="17"/>
      <c r="L649" s="17"/>
      <c r="M649" s="17"/>
      <c r="N649" s="17"/>
      <c r="O649" s="17"/>
      <c r="P649" s="18"/>
      <c r="Q649" s="18"/>
      <c r="R649" s="18"/>
      <c r="S649" s="18"/>
      <c r="T649" s="1"/>
      <c r="U649" s="1"/>
      <c r="V649" s="1"/>
      <c r="W649" s="1"/>
      <c r="X649" s="1"/>
      <c r="Y649" s="1"/>
      <c r="Z649" s="1"/>
      <c r="AA649" s="18"/>
      <c r="AB649" s="18"/>
      <c r="AC649" s="18"/>
      <c r="AD649" s="18"/>
      <c r="AE649" s="18"/>
      <c r="AF649" s="18"/>
      <c r="AG649" s="18"/>
      <c r="AH649" s="18"/>
      <c r="AI649" s="18"/>
      <c r="AJ649" s="18"/>
    </row>
    <row r="650" spans="1:36" ht="49" customHeight="1" x14ac:dyDescent="0.15">
      <c r="A650" s="1"/>
      <c r="B650" s="1"/>
      <c r="C650" s="1"/>
      <c r="D650" s="1"/>
      <c r="E650" s="1"/>
      <c r="F650" s="7"/>
      <c r="G650" s="15"/>
      <c r="H650" s="16"/>
      <c r="I650" s="7"/>
      <c r="J650" s="7"/>
      <c r="K650" s="17"/>
      <c r="L650" s="17"/>
      <c r="M650" s="17"/>
      <c r="N650" s="17"/>
      <c r="O650" s="17"/>
      <c r="P650" s="18"/>
      <c r="Q650" s="18"/>
      <c r="R650" s="18"/>
      <c r="S650" s="18"/>
      <c r="T650" s="1"/>
      <c r="U650" s="1"/>
      <c r="V650" s="1"/>
      <c r="W650" s="1"/>
      <c r="X650" s="1"/>
      <c r="Y650" s="1"/>
      <c r="Z650" s="1"/>
      <c r="AA650" s="18"/>
      <c r="AB650" s="18"/>
      <c r="AC650" s="18"/>
      <c r="AD650" s="18"/>
      <c r="AE650" s="18"/>
      <c r="AF650" s="18"/>
      <c r="AG650" s="18"/>
      <c r="AH650" s="18"/>
      <c r="AI650" s="18"/>
      <c r="AJ650" s="18"/>
    </row>
    <row r="651" spans="1:36" ht="49" customHeight="1" x14ac:dyDescent="0.15">
      <c r="A651" s="1"/>
      <c r="B651" s="1"/>
      <c r="C651" s="1"/>
      <c r="D651" s="1"/>
      <c r="E651" s="1"/>
      <c r="F651" s="7"/>
      <c r="G651" s="15"/>
      <c r="H651" s="16"/>
      <c r="I651" s="7"/>
      <c r="J651" s="7"/>
      <c r="K651" s="17"/>
      <c r="L651" s="17"/>
      <c r="M651" s="17"/>
      <c r="N651" s="17"/>
      <c r="O651" s="17"/>
      <c r="P651" s="18"/>
      <c r="Q651" s="18"/>
      <c r="R651" s="18"/>
      <c r="S651" s="18"/>
      <c r="T651" s="1"/>
      <c r="U651" s="1"/>
      <c r="V651" s="1"/>
      <c r="W651" s="1"/>
      <c r="X651" s="1"/>
      <c r="Y651" s="1"/>
      <c r="Z651" s="1"/>
      <c r="AA651" s="18"/>
      <c r="AB651" s="18"/>
      <c r="AC651" s="18"/>
      <c r="AD651" s="18"/>
      <c r="AE651" s="18"/>
      <c r="AF651" s="18"/>
      <c r="AG651" s="18"/>
      <c r="AH651" s="18"/>
      <c r="AI651" s="18"/>
      <c r="AJ651" s="18"/>
    </row>
    <row r="652" spans="1:36" ht="49" customHeight="1" x14ac:dyDescent="0.15">
      <c r="A652" s="1"/>
      <c r="B652" s="1"/>
      <c r="C652" s="1"/>
      <c r="D652" s="1"/>
      <c r="E652" s="1"/>
      <c r="F652" s="7"/>
      <c r="G652" s="15"/>
      <c r="H652" s="16"/>
      <c r="I652" s="7"/>
      <c r="J652" s="7"/>
      <c r="K652" s="17"/>
      <c r="L652" s="17"/>
      <c r="M652" s="17"/>
      <c r="N652" s="17"/>
      <c r="O652" s="17"/>
      <c r="P652" s="18"/>
      <c r="Q652" s="18"/>
      <c r="R652" s="18"/>
      <c r="S652" s="18"/>
      <c r="T652" s="1"/>
      <c r="U652" s="1"/>
      <c r="V652" s="1"/>
      <c r="W652" s="1"/>
      <c r="X652" s="1"/>
      <c r="Y652" s="1"/>
      <c r="Z652" s="1"/>
      <c r="AA652" s="18"/>
      <c r="AB652" s="18"/>
      <c r="AC652" s="18"/>
      <c r="AD652" s="18"/>
      <c r="AE652" s="18"/>
      <c r="AF652" s="18"/>
      <c r="AG652" s="18"/>
      <c r="AH652" s="18"/>
      <c r="AI652" s="18"/>
      <c r="AJ652" s="18"/>
    </row>
    <row r="653" spans="1:36" ht="49" customHeight="1" x14ac:dyDescent="0.15">
      <c r="A653" s="1"/>
      <c r="B653" s="1"/>
      <c r="C653" s="1"/>
      <c r="D653" s="1"/>
      <c r="E653" s="1"/>
      <c r="F653" s="7"/>
      <c r="G653" s="15"/>
      <c r="H653" s="16"/>
      <c r="I653" s="7"/>
      <c r="J653" s="7"/>
      <c r="K653" s="17"/>
      <c r="L653" s="17"/>
      <c r="M653" s="17"/>
      <c r="N653" s="17"/>
      <c r="O653" s="17"/>
      <c r="P653" s="18"/>
      <c r="Q653" s="18"/>
      <c r="R653" s="18"/>
      <c r="S653" s="18"/>
      <c r="T653" s="1"/>
      <c r="U653" s="1"/>
      <c r="V653" s="1"/>
      <c r="W653" s="1"/>
      <c r="X653" s="1"/>
      <c r="Y653" s="1"/>
      <c r="Z653" s="1"/>
      <c r="AA653" s="18"/>
      <c r="AB653" s="18"/>
      <c r="AC653" s="18"/>
      <c r="AD653" s="18"/>
      <c r="AE653" s="18"/>
      <c r="AF653" s="18"/>
      <c r="AG653" s="18"/>
      <c r="AH653" s="18"/>
      <c r="AI653" s="18"/>
      <c r="AJ653" s="18"/>
    </row>
    <row r="654" spans="1:36" ht="49" customHeight="1" x14ac:dyDescent="0.15">
      <c r="A654" s="1"/>
      <c r="B654" s="1"/>
      <c r="C654" s="1"/>
      <c r="D654" s="1"/>
      <c r="E654" s="1"/>
      <c r="F654" s="7"/>
      <c r="G654" s="15"/>
      <c r="H654" s="16"/>
      <c r="I654" s="7"/>
      <c r="J654" s="7"/>
      <c r="K654" s="17"/>
      <c r="L654" s="17"/>
      <c r="M654" s="17"/>
      <c r="N654" s="17"/>
      <c r="O654" s="17"/>
      <c r="P654" s="18"/>
      <c r="Q654" s="18"/>
      <c r="R654" s="18"/>
      <c r="S654" s="18"/>
      <c r="T654" s="1"/>
      <c r="U654" s="1"/>
      <c r="V654" s="1"/>
      <c r="W654" s="1"/>
      <c r="X654" s="1"/>
      <c r="Y654" s="1"/>
      <c r="Z654" s="1"/>
      <c r="AA654" s="18"/>
      <c r="AB654" s="18"/>
      <c r="AC654" s="18"/>
      <c r="AD654" s="18"/>
      <c r="AE654" s="18"/>
      <c r="AF654" s="18"/>
      <c r="AG654" s="18"/>
      <c r="AH654" s="18"/>
      <c r="AI654" s="18"/>
      <c r="AJ654" s="18"/>
    </row>
    <row r="655" spans="1:36" ht="49" customHeight="1" x14ac:dyDescent="0.15">
      <c r="A655" s="1"/>
      <c r="B655" s="1"/>
      <c r="C655" s="1"/>
      <c r="D655" s="1"/>
      <c r="E655" s="1"/>
      <c r="F655" s="7"/>
      <c r="G655" s="15"/>
      <c r="H655" s="16"/>
      <c r="I655" s="7"/>
      <c r="J655" s="7"/>
      <c r="K655" s="17"/>
      <c r="L655" s="17"/>
      <c r="M655" s="17"/>
      <c r="N655" s="17"/>
      <c r="O655" s="17"/>
      <c r="P655" s="18"/>
      <c r="Q655" s="18"/>
      <c r="R655" s="18"/>
      <c r="S655" s="18"/>
      <c r="T655" s="1"/>
      <c r="U655" s="1"/>
      <c r="V655" s="1"/>
      <c r="W655" s="1"/>
      <c r="X655" s="1"/>
      <c r="Y655" s="1"/>
      <c r="Z655" s="1"/>
      <c r="AA655" s="18"/>
      <c r="AB655" s="18"/>
      <c r="AC655" s="18"/>
      <c r="AD655" s="18"/>
      <c r="AE655" s="18"/>
      <c r="AF655" s="18"/>
      <c r="AG655" s="18"/>
      <c r="AH655" s="18"/>
      <c r="AI655" s="18"/>
      <c r="AJ655" s="18"/>
    </row>
    <row r="656" spans="1:36" ht="49" customHeight="1" x14ac:dyDescent="0.15">
      <c r="A656" s="1"/>
      <c r="B656" s="1"/>
      <c r="C656" s="1"/>
      <c r="D656" s="1"/>
      <c r="E656" s="1"/>
      <c r="F656" s="7"/>
      <c r="G656" s="15"/>
      <c r="H656" s="16"/>
      <c r="I656" s="7"/>
      <c r="J656" s="7"/>
      <c r="K656" s="17"/>
      <c r="L656" s="17"/>
      <c r="M656" s="17"/>
      <c r="N656" s="17"/>
      <c r="O656" s="17"/>
      <c r="P656" s="18"/>
      <c r="Q656" s="18"/>
      <c r="R656" s="18"/>
      <c r="S656" s="18"/>
      <c r="T656" s="1"/>
      <c r="U656" s="1"/>
      <c r="V656" s="1"/>
      <c r="W656" s="1"/>
      <c r="X656" s="1"/>
      <c r="Y656" s="1"/>
      <c r="Z656" s="1"/>
      <c r="AA656" s="18"/>
      <c r="AB656" s="18"/>
      <c r="AC656" s="18"/>
      <c r="AD656" s="18"/>
      <c r="AE656" s="18"/>
      <c r="AF656" s="18"/>
      <c r="AG656" s="18"/>
      <c r="AH656" s="18"/>
      <c r="AI656" s="18"/>
      <c r="AJ656" s="18"/>
    </row>
    <row r="657" spans="1:36" ht="49" customHeight="1" x14ac:dyDescent="0.15">
      <c r="A657" s="1"/>
      <c r="B657" s="1"/>
      <c r="C657" s="1"/>
      <c r="D657" s="1"/>
      <c r="E657" s="1"/>
      <c r="F657" s="7"/>
      <c r="G657" s="15"/>
      <c r="H657" s="16"/>
      <c r="I657" s="7"/>
      <c r="J657" s="7"/>
      <c r="K657" s="17"/>
      <c r="L657" s="17"/>
      <c r="M657" s="17"/>
      <c r="N657" s="17"/>
      <c r="O657" s="17"/>
      <c r="P657" s="18"/>
      <c r="Q657" s="18"/>
      <c r="R657" s="18"/>
      <c r="S657" s="18"/>
      <c r="T657" s="1"/>
      <c r="U657" s="1"/>
      <c r="V657" s="1"/>
      <c r="W657" s="1"/>
      <c r="X657" s="1"/>
      <c r="Y657" s="1"/>
      <c r="Z657" s="1"/>
      <c r="AA657" s="18"/>
      <c r="AB657" s="18"/>
      <c r="AC657" s="18"/>
      <c r="AD657" s="18"/>
      <c r="AE657" s="18"/>
      <c r="AF657" s="18"/>
      <c r="AG657" s="18"/>
      <c r="AH657" s="18"/>
      <c r="AI657" s="18"/>
      <c r="AJ657" s="18"/>
    </row>
    <row r="658" spans="1:36" ht="49" customHeight="1" x14ac:dyDescent="0.15">
      <c r="A658" s="1"/>
      <c r="B658" s="1"/>
      <c r="C658" s="1"/>
      <c r="D658" s="1"/>
      <c r="E658" s="1"/>
      <c r="F658" s="7"/>
      <c r="G658" s="15"/>
      <c r="H658" s="16"/>
      <c r="I658" s="7"/>
      <c r="J658" s="7"/>
      <c r="K658" s="17"/>
      <c r="L658" s="17"/>
      <c r="M658" s="17"/>
      <c r="N658" s="17"/>
      <c r="O658" s="17"/>
      <c r="P658" s="18"/>
      <c r="Q658" s="18"/>
      <c r="R658" s="18"/>
      <c r="S658" s="18"/>
      <c r="T658" s="1"/>
      <c r="U658" s="1"/>
      <c r="V658" s="1"/>
      <c r="W658" s="1"/>
      <c r="X658" s="1"/>
      <c r="Y658" s="1"/>
      <c r="Z658" s="1"/>
      <c r="AA658" s="18"/>
      <c r="AB658" s="18"/>
      <c r="AC658" s="18"/>
      <c r="AD658" s="18"/>
      <c r="AE658" s="18"/>
      <c r="AF658" s="18"/>
      <c r="AG658" s="18"/>
      <c r="AH658" s="18"/>
      <c r="AI658" s="18"/>
      <c r="AJ658" s="18"/>
    </row>
    <row r="659" spans="1:36" ht="49" customHeight="1" x14ac:dyDescent="0.15">
      <c r="A659" s="1"/>
      <c r="B659" s="1"/>
      <c r="C659" s="1"/>
      <c r="D659" s="1"/>
      <c r="E659" s="1"/>
      <c r="F659" s="7"/>
      <c r="G659" s="15"/>
      <c r="H659" s="16"/>
      <c r="I659" s="7"/>
      <c r="J659" s="7"/>
      <c r="K659" s="17"/>
      <c r="L659" s="17"/>
      <c r="M659" s="17"/>
      <c r="N659" s="17"/>
      <c r="O659" s="17"/>
      <c r="P659" s="18"/>
      <c r="Q659" s="18"/>
      <c r="R659" s="18"/>
      <c r="S659" s="18"/>
      <c r="T659" s="1"/>
      <c r="U659" s="1"/>
      <c r="V659" s="1"/>
      <c r="W659" s="1"/>
      <c r="X659" s="1"/>
      <c r="Y659" s="1"/>
      <c r="Z659" s="1"/>
      <c r="AA659" s="18"/>
      <c r="AB659" s="18"/>
      <c r="AC659" s="18"/>
      <c r="AD659" s="18"/>
      <c r="AE659" s="18"/>
      <c r="AF659" s="18"/>
      <c r="AG659" s="18"/>
      <c r="AH659" s="18"/>
      <c r="AI659" s="18"/>
      <c r="AJ659" s="18"/>
    </row>
    <row r="660" spans="1:36" ht="49" customHeight="1" x14ac:dyDescent="0.15">
      <c r="A660" s="1"/>
      <c r="B660" s="1"/>
      <c r="C660" s="1"/>
      <c r="D660" s="1"/>
      <c r="E660" s="1"/>
      <c r="F660" s="7"/>
      <c r="G660" s="15"/>
      <c r="H660" s="16"/>
      <c r="I660" s="7"/>
      <c r="J660" s="7"/>
      <c r="K660" s="17"/>
      <c r="L660" s="17"/>
      <c r="M660" s="17"/>
      <c r="N660" s="17"/>
      <c r="O660" s="17"/>
      <c r="P660" s="18"/>
      <c r="Q660" s="18"/>
      <c r="R660" s="18"/>
      <c r="S660" s="18"/>
      <c r="T660" s="1"/>
      <c r="U660" s="1"/>
      <c r="V660" s="1"/>
      <c r="W660" s="1"/>
      <c r="X660" s="1"/>
      <c r="Y660" s="1"/>
      <c r="Z660" s="1"/>
      <c r="AA660" s="18"/>
      <c r="AB660" s="18"/>
      <c r="AC660" s="18"/>
      <c r="AD660" s="18"/>
      <c r="AE660" s="18"/>
      <c r="AF660" s="18"/>
      <c r="AG660" s="18"/>
      <c r="AH660" s="18"/>
      <c r="AI660" s="18"/>
      <c r="AJ660" s="18"/>
    </row>
    <row r="661" spans="1:36" ht="49" customHeight="1" x14ac:dyDescent="0.15">
      <c r="A661" s="1"/>
      <c r="B661" s="1"/>
      <c r="C661" s="1"/>
      <c r="D661" s="1"/>
      <c r="E661" s="1"/>
      <c r="F661" s="7"/>
      <c r="G661" s="15"/>
      <c r="H661" s="16"/>
      <c r="I661" s="7"/>
      <c r="J661" s="7"/>
      <c r="K661" s="17"/>
      <c r="L661" s="17"/>
      <c r="M661" s="17"/>
      <c r="N661" s="17"/>
      <c r="O661" s="17"/>
      <c r="P661" s="18"/>
      <c r="Q661" s="18"/>
      <c r="R661" s="18"/>
      <c r="S661" s="18"/>
      <c r="T661" s="1"/>
      <c r="U661" s="1"/>
      <c r="V661" s="1"/>
      <c r="W661" s="1"/>
      <c r="X661" s="1"/>
      <c r="Y661" s="1"/>
      <c r="Z661" s="1"/>
      <c r="AA661" s="18"/>
      <c r="AB661" s="18"/>
      <c r="AC661" s="18"/>
      <c r="AD661" s="18"/>
      <c r="AE661" s="18"/>
      <c r="AF661" s="18"/>
      <c r="AG661" s="18"/>
      <c r="AH661" s="18"/>
      <c r="AI661" s="18"/>
      <c r="AJ661" s="18"/>
    </row>
    <row r="662" spans="1:36" ht="49" customHeight="1" x14ac:dyDescent="0.15">
      <c r="A662" s="1"/>
      <c r="B662" s="1"/>
      <c r="C662" s="1"/>
      <c r="D662" s="1"/>
      <c r="E662" s="1"/>
      <c r="F662" s="7"/>
      <c r="G662" s="15"/>
      <c r="H662" s="16"/>
      <c r="I662" s="7"/>
      <c r="J662" s="7"/>
      <c r="K662" s="17"/>
      <c r="L662" s="17"/>
      <c r="M662" s="17"/>
      <c r="N662" s="17"/>
      <c r="O662" s="17"/>
      <c r="P662" s="18"/>
      <c r="Q662" s="18"/>
      <c r="R662" s="18"/>
      <c r="S662" s="18"/>
      <c r="T662" s="1"/>
      <c r="U662" s="1"/>
      <c r="V662" s="1"/>
      <c r="W662" s="1"/>
      <c r="X662" s="1"/>
      <c r="Y662" s="1"/>
      <c r="Z662" s="1"/>
      <c r="AA662" s="18"/>
      <c r="AB662" s="18"/>
      <c r="AC662" s="18"/>
      <c r="AD662" s="18"/>
      <c r="AE662" s="18"/>
      <c r="AF662" s="18"/>
      <c r="AG662" s="18"/>
      <c r="AH662" s="18"/>
      <c r="AI662" s="18"/>
      <c r="AJ662" s="18"/>
    </row>
    <row r="663" spans="1:36" ht="49" customHeight="1" x14ac:dyDescent="0.15">
      <c r="A663" s="1"/>
      <c r="B663" s="1"/>
      <c r="C663" s="1"/>
      <c r="D663" s="1"/>
      <c r="E663" s="1"/>
      <c r="F663" s="7"/>
      <c r="G663" s="15"/>
      <c r="H663" s="16"/>
      <c r="I663" s="7"/>
      <c r="J663" s="7"/>
      <c r="K663" s="17"/>
      <c r="L663" s="17"/>
      <c r="M663" s="17"/>
      <c r="N663" s="17"/>
      <c r="O663" s="17"/>
      <c r="P663" s="18"/>
      <c r="Q663" s="18"/>
      <c r="R663" s="18"/>
      <c r="S663" s="18"/>
      <c r="T663" s="1"/>
      <c r="U663" s="1"/>
      <c r="V663" s="1"/>
      <c r="W663" s="1"/>
      <c r="X663" s="1"/>
      <c r="Y663" s="1"/>
      <c r="Z663" s="1"/>
      <c r="AA663" s="18"/>
      <c r="AB663" s="18"/>
      <c r="AC663" s="18"/>
      <c r="AD663" s="18"/>
      <c r="AE663" s="18"/>
      <c r="AF663" s="18"/>
      <c r="AG663" s="18"/>
      <c r="AH663" s="18"/>
      <c r="AI663" s="18"/>
      <c r="AJ663" s="18"/>
    </row>
    <row r="664" spans="1:36" ht="49" customHeight="1" x14ac:dyDescent="0.15">
      <c r="A664" s="1"/>
      <c r="B664" s="1"/>
      <c r="C664" s="1"/>
      <c r="D664" s="1"/>
      <c r="E664" s="1"/>
      <c r="F664" s="7"/>
      <c r="G664" s="15"/>
      <c r="H664" s="16"/>
      <c r="I664" s="7"/>
      <c r="J664" s="7"/>
      <c r="K664" s="17"/>
      <c r="L664" s="17"/>
      <c r="M664" s="17"/>
      <c r="N664" s="17"/>
      <c r="O664" s="17"/>
      <c r="P664" s="18"/>
      <c r="Q664" s="18"/>
      <c r="R664" s="18"/>
      <c r="S664" s="18"/>
      <c r="T664" s="1"/>
      <c r="U664" s="1"/>
      <c r="V664" s="1"/>
      <c r="W664" s="1"/>
      <c r="X664" s="1"/>
      <c r="Y664" s="1"/>
      <c r="Z664" s="1"/>
      <c r="AA664" s="18"/>
      <c r="AB664" s="18"/>
      <c r="AC664" s="18"/>
      <c r="AD664" s="18"/>
      <c r="AE664" s="18"/>
      <c r="AF664" s="18"/>
      <c r="AG664" s="18"/>
      <c r="AH664" s="18"/>
      <c r="AI664" s="18"/>
      <c r="AJ664" s="18"/>
    </row>
    <row r="665" spans="1:36" ht="49" customHeight="1" x14ac:dyDescent="0.15">
      <c r="A665" s="1"/>
      <c r="B665" s="1"/>
      <c r="C665" s="1"/>
      <c r="D665" s="1"/>
      <c r="E665" s="1"/>
      <c r="F665" s="7"/>
      <c r="G665" s="15"/>
      <c r="H665" s="16"/>
      <c r="I665" s="7"/>
      <c r="J665" s="7"/>
      <c r="K665" s="17"/>
      <c r="L665" s="17"/>
      <c r="M665" s="17"/>
      <c r="N665" s="17"/>
      <c r="O665" s="17"/>
      <c r="P665" s="18"/>
      <c r="Q665" s="18"/>
      <c r="R665" s="18"/>
      <c r="S665" s="18"/>
      <c r="T665" s="1"/>
      <c r="U665" s="1"/>
      <c r="V665" s="1"/>
      <c r="W665" s="1"/>
      <c r="X665" s="1"/>
      <c r="Y665" s="1"/>
      <c r="Z665" s="1"/>
      <c r="AA665" s="18"/>
      <c r="AB665" s="18"/>
      <c r="AC665" s="18"/>
      <c r="AD665" s="18"/>
      <c r="AE665" s="18"/>
      <c r="AF665" s="18"/>
      <c r="AG665" s="18"/>
      <c r="AH665" s="18"/>
      <c r="AI665" s="18"/>
      <c r="AJ665" s="18"/>
    </row>
    <row r="666" spans="1:36" ht="49" customHeight="1" x14ac:dyDescent="0.15">
      <c r="A666" s="1"/>
      <c r="B666" s="1"/>
      <c r="C666" s="1"/>
      <c r="D666" s="1"/>
      <c r="E666" s="1"/>
      <c r="F666" s="7"/>
      <c r="G666" s="15"/>
      <c r="H666" s="16"/>
      <c r="I666" s="7"/>
      <c r="J666" s="7"/>
      <c r="K666" s="17"/>
      <c r="L666" s="17"/>
      <c r="M666" s="17"/>
      <c r="N666" s="17"/>
      <c r="O666" s="17"/>
      <c r="P666" s="18"/>
      <c r="Q666" s="18"/>
      <c r="R666" s="18"/>
      <c r="S666" s="18"/>
      <c r="T666" s="1"/>
      <c r="U666" s="1"/>
      <c r="V666" s="1"/>
      <c r="W666" s="1"/>
      <c r="X666" s="1"/>
      <c r="Y666" s="1"/>
      <c r="Z666" s="1"/>
      <c r="AA666" s="18"/>
      <c r="AB666" s="18"/>
      <c r="AC666" s="18"/>
      <c r="AD666" s="18"/>
      <c r="AE666" s="18"/>
      <c r="AF666" s="18"/>
      <c r="AG666" s="18"/>
      <c r="AH666" s="18"/>
      <c r="AI666" s="18"/>
      <c r="AJ666" s="18"/>
    </row>
    <row r="667" spans="1:36" ht="49" customHeight="1" x14ac:dyDescent="0.15">
      <c r="A667" s="1"/>
      <c r="B667" s="1"/>
      <c r="C667" s="1"/>
      <c r="D667" s="1"/>
      <c r="E667" s="1"/>
      <c r="F667" s="7"/>
      <c r="G667" s="15"/>
      <c r="H667" s="16"/>
      <c r="I667" s="7"/>
      <c r="J667" s="7"/>
      <c r="K667" s="17"/>
      <c r="L667" s="17"/>
      <c r="M667" s="17"/>
      <c r="N667" s="17"/>
      <c r="O667" s="17"/>
      <c r="P667" s="18"/>
      <c r="Q667" s="18"/>
      <c r="R667" s="18"/>
      <c r="S667" s="18"/>
      <c r="T667" s="1"/>
      <c r="U667" s="1"/>
      <c r="V667" s="1"/>
      <c r="W667" s="1"/>
      <c r="X667" s="1"/>
      <c r="Y667" s="1"/>
      <c r="Z667" s="1"/>
      <c r="AA667" s="18"/>
      <c r="AB667" s="18"/>
      <c r="AC667" s="18"/>
      <c r="AD667" s="18"/>
      <c r="AE667" s="18"/>
      <c r="AF667" s="18"/>
      <c r="AG667" s="18"/>
      <c r="AH667" s="18"/>
      <c r="AI667" s="18"/>
      <c r="AJ667" s="18"/>
    </row>
    <row r="668" spans="1:36" ht="49" customHeight="1" x14ac:dyDescent="0.15">
      <c r="A668" s="1"/>
      <c r="B668" s="1"/>
      <c r="C668" s="1"/>
      <c r="D668" s="1"/>
      <c r="E668" s="1"/>
      <c r="F668" s="7"/>
      <c r="G668" s="15"/>
      <c r="H668" s="16"/>
      <c r="I668" s="7"/>
      <c r="J668" s="7"/>
      <c r="K668" s="17"/>
      <c r="L668" s="17"/>
      <c r="M668" s="17"/>
      <c r="N668" s="17"/>
      <c r="O668" s="17"/>
      <c r="P668" s="18"/>
      <c r="Q668" s="18"/>
      <c r="R668" s="18"/>
      <c r="S668" s="18"/>
      <c r="T668" s="1"/>
      <c r="U668" s="1"/>
      <c r="V668" s="1"/>
      <c r="W668" s="1"/>
      <c r="X668" s="1"/>
      <c r="Y668" s="1"/>
      <c r="Z668" s="1"/>
      <c r="AA668" s="18"/>
      <c r="AB668" s="18"/>
      <c r="AC668" s="18"/>
      <c r="AD668" s="18"/>
      <c r="AE668" s="18"/>
      <c r="AF668" s="18"/>
      <c r="AG668" s="18"/>
      <c r="AH668" s="18"/>
      <c r="AI668" s="18"/>
      <c r="AJ668" s="18"/>
    </row>
    <row r="669" spans="1:36" ht="49" customHeight="1" x14ac:dyDescent="0.15">
      <c r="A669" s="1"/>
      <c r="B669" s="1"/>
      <c r="C669" s="1"/>
      <c r="D669" s="1"/>
      <c r="E669" s="1"/>
      <c r="F669" s="7"/>
      <c r="G669" s="15"/>
      <c r="H669" s="16"/>
      <c r="I669" s="7"/>
      <c r="J669" s="7"/>
      <c r="K669" s="17"/>
      <c r="L669" s="17"/>
      <c r="M669" s="17"/>
      <c r="N669" s="17"/>
      <c r="O669" s="17"/>
      <c r="P669" s="18"/>
      <c r="Q669" s="18"/>
      <c r="R669" s="18"/>
      <c r="S669" s="18"/>
      <c r="T669" s="1"/>
      <c r="U669" s="1"/>
      <c r="V669" s="1"/>
      <c r="W669" s="1"/>
      <c r="X669" s="1"/>
      <c r="Y669" s="1"/>
      <c r="Z669" s="1"/>
      <c r="AA669" s="18"/>
      <c r="AB669" s="18"/>
      <c r="AC669" s="18"/>
      <c r="AD669" s="18"/>
      <c r="AE669" s="18"/>
      <c r="AF669" s="18"/>
      <c r="AG669" s="18"/>
      <c r="AH669" s="18"/>
      <c r="AI669" s="18"/>
      <c r="AJ669" s="18"/>
    </row>
    <row r="670" spans="1:36" ht="49" customHeight="1" x14ac:dyDescent="0.15">
      <c r="A670" s="1"/>
      <c r="B670" s="1"/>
      <c r="C670" s="1"/>
      <c r="D670" s="1"/>
      <c r="E670" s="1"/>
      <c r="F670" s="7"/>
      <c r="G670" s="15"/>
      <c r="H670" s="16"/>
      <c r="I670" s="7"/>
      <c r="J670" s="7"/>
      <c r="K670" s="17"/>
      <c r="L670" s="17"/>
      <c r="M670" s="17"/>
      <c r="N670" s="17"/>
      <c r="O670" s="17"/>
      <c r="P670" s="18"/>
      <c r="Q670" s="18"/>
      <c r="R670" s="18"/>
      <c r="S670" s="18"/>
      <c r="T670" s="1"/>
      <c r="U670" s="1"/>
      <c r="V670" s="1"/>
      <c r="W670" s="1"/>
      <c r="X670" s="1"/>
      <c r="Y670" s="1"/>
      <c r="Z670" s="1"/>
      <c r="AA670" s="18"/>
      <c r="AB670" s="18"/>
      <c r="AC670" s="18"/>
      <c r="AD670" s="18"/>
      <c r="AE670" s="18"/>
      <c r="AF670" s="18"/>
      <c r="AG670" s="18"/>
      <c r="AH670" s="18"/>
      <c r="AI670" s="18"/>
      <c r="AJ670" s="18"/>
    </row>
    <row r="671" spans="1:36" ht="49" customHeight="1" x14ac:dyDescent="0.15">
      <c r="A671" s="1"/>
      <c r="B671" s="1"/>
      <c r="C671" s="1"/>
      <c r="D671" s="1"/>
      <c r="E671" s="1"/>
      <c r="F671" s="7"/>
      <c r="G671" s="15"/>
      <c r="H671" s="16"/>
      <c r="I671" s="7"/>
      <c r="J671" s="7"/>
      <c r="K671" s="17"/>
      <c r="L671" s="17"/>
      <c r="M671" s="17"/>
      <c r="N671" s="17"/>
      <c r="O671" s="17"/>
      <c r="P671" s="18"/>
      <c r="Q671" s="18"/>
      <c r="R671" s="18"/>
      <c r="S671" s="18"/>
      <c r="T671" s="1"/>
      <c r="U671" s="1"/>
      <c r="V671" s="1"/>
      <c r="W671" s="1"/>
      <c r="X671" s="1"/>
      <c r="Y671" s="1"/>
      <c r="Z671" s="1"/>
      <c r="AA671" s="18"/>
      <c r="AB671" s="18"/>
      <c r="AC671" s="18"/>
      <c r="AD671" s="18"/>
      <c r="AE671" s="18"/>
      <c r="AF671" s="18"/>
      <c r="AG671" s="18"/>
      <c r="AH671" s="18"/>
      <c r="AI671" s="18"/>
      <c r="AJ671" s="18"/>
    </row>
    <row r="672" spans="1:36" ht="49" customHeight="1" x14ac:dyDescent="0.15">
      <c r="A672" s="1"/>
      <c r="B672" s="1"/>
      <c r="C672" s="1"/>
      <c r="D672" s="1"/>
      <c r="E672" s="1"/>
      <c r="F672" s="7"/>
      <c r="G672" s="15"/>
      <c r="H672" s="16"/>
      <c r="I672" s="7"/>
      <c r="J672" s="7"/>
      <c r="K672" s="17"/>
      <c r="L672" s="17"/>
      <c r="M672" s="17"/>
      <c r="N672" s="17"/>
      <c r="O672" s="17"/>
      <c r="P672" s="18"/>
      <c r="Q672" s="18"/>
      <c r="R672" s="18"/>
      <c r="S672" s="18"/>
      <c r="T672" s="1"/>
      <c r="U672" s="1"/>
      <c r="V672" s="1"/>
      <c r="W672" s="1"/>
      <c r="X672" s="1"/>
      <c r="Y672" s="1"/>
      <c r="Z672" s="1"/>
      <c r="AA672" s="18"/>
      <c r="AB672" s="18"/>
      <c r="AC672" s="18"/>
      <c r="AD672" s="18"/>
      <c r="AE672" s="18"/>
      <c r="AF672" s="18"/>
      <c r="AG672" s="18"/>
      <c r="AH672" s="18"/>
      <c r="AI672" s="18"/>
      <c r="AJ672" s="18"/>
    </row>
    <row r="673" spans="1:36" ht="49" customHeight="1" x14ac:dyDescent="0.15">
      <c r="A673" s="1"/>
      <c r="B673" s="1"/>
      <c r="C673" s="1"/>
      <c r="D673" s="1"/>
      <c r="E673" s="1"/>
      <c r="F673" s="7"/>
      <c r="G673" s="15"/>
      <c r="H673" s="16"/>
      <c r="I673" s="7"/>
      <c r="J673" s="7"/>
      <c r="K673" s="17"/>
      <c r="L673" s="17"/>
      <c r="M673" s="17"/>
      <c r="N673" s="17"/>
      <c r="O673" s="17"/>
      <c r="P673" s="18"/>
      <c r="Q673" s="18"/>
      <c r="R673" s="18"/>
      <c r="S673" s="18"/>
      <c r="T673" s="1"/>
      <c r="U673" s="1"/>
      <c r="V673" s="1"/>
      <c r="W673" s="1"/>
      <c r="X673" s="1"/>
      <c r="Y673" s="1"/>
      <c r="Z673" s="1"/>
      <c r="AA673" s="18"/>
      <c r="AB673" s="18"/>
      <c r="AC673" s="18"/>
      <c r="AD673" s="18"/>
      <c r="AE673" s="18"/>
      <c r="AF673" s="18"/>
      <c r="AG673" s="18"/>
      <c r="AH673" s="18"/>
      <c r="AI673" s="18"/>
      <c r="AJ673" s="18"/>
    </row>
    <row r="674" spans="1:36" ht="49" customHeight="1" x14ac:dyDescent="0.15">
      <c r="A674" s="1"/>
      <c r="B674" s="1"/>
      <c r="C674" s="1"/>
      <c r="D674" s="1"/>
      <c r="E674" s="1"/>
      <c r="F674" s="7"/>
      <c r="G674" s="15"/>
      <c r="H674" s="16"/>
      <c r="I674" s="7"/>
      <c r="J674" s="7"/>
      <c r="K674" s="17"/>
      <c r="L674" s="17"/>
      <c r="M674" s="17"/>
      <c r="N674" s="17"/>
      <c r="O674" s="17"/>
      <c r="P674" s="18"/>
      <c r="Q674" s="18"/>
      <c r="R674" s="18"/>
      <c r="S674" s="18"/>
      <c r="T674" s="1"/>
      <c r="U674" s="1"/>
      <c r="V674" s="1"/>
      <c r="W674" s="1"/>
      <c r="X674" s="1"/>
      <c r="Y674" s="1"/>
      <c r="Z674" s="1"/>
      <c r="AA674" s="18"/>
      <c r="AB674" s="18"/>
      <c r="AC674" s="18"/>
      <c r="AD674" s="18"/>
      <c r="AE674" s="18"/>
      <c r="AF674" s="18"/>
      <c r="AG674" s="18"/>
      <c r="AH674" s="18"/>
      <c r="AI674" s="18"/>
      <c r="AJ674" s="18"/>
    </row>
    <row r="675" spans="1:36" ht="49" customHeight="1" x14ac:dyDescent="0.15">
      <c r="A675" s="1"/>
      <c r="B675" s="1"/>
      <c r="C675" s="1"/>
      <c r="D675" s="1"/>
      <c r="E675" s="1"/>
      <c r="F675" s="7"/>
      <c r="G675" s="15"/>
      <c r="H675" s="16"/>
      <c r="I675" s="7"/>
      <c r="J675" s="7"/>
      <c r="K675" s="17"/>
      <c r="L675" s="17"/>
      <c r="M675" s="17"/>
      <c r="N675" s="17"/>
      <c r="O675" s="17"/>
      <c r="P675" s="18"/>
      <c r="Q675" s="18"/>
      <c r="R675" s="18"/>
      <c r="S675" s="18"/>
      <c r="T675" s="1"/>
      <c r="U675" s="1"/>
      <c r="V675" s="1"/>
      <c r="W675" s="1"/>
      <c r="X675" s="1"/>
      <c r="Y675" s="1"/>
      <c r="Z675" s="1"/>
      <c r="AA675" s="18"/>
      <c r="AB675" s="18"/>
      <c r="AC675" s="18"/>
      <c r="AD675" s="18"/>
      <c r="AE675" s="18"/>
      <c r="AF675" s="18"/>
      <c r="AG675" s="18"/>
      <c r="AH675" s="18"/>
      <c r="AI675" s="18"/>
      <c r="AJ675" s="18"/>
    </row>
    <row r="676" spans="1:36" ht="49" customHeight="1" x14ac:dyDescent="0.15">
      <c r="A676" s="1"/>
      <c r="B676" s="1"/>
      <c r="C676" s="1"/>
      <c r="D676" s="1"/>
      <c r="E676" s="1"/>
      <c r="F676" s="7"/>
      <c r="G676" s="15"/>
      <c r="H676" s="16"/>
      <c r="I676" s="7"/>
      <c r="J676" s="7"/>
      <c r="K676" s="17"/>
      <c r="L676" s="17"/>
      <c r="M676" s="17"/>
      <c r="N676" s="17"/>
      <c r="O676" s="17"/>
      <c r="P676" s="18"/>
      <c r="Q676" s="18"/>
      <c r="R676" s="18"/>
      <c r="S676" s="18"/>
      <c r="T676" s="1"/>
      <c r="U676" s="1"/>
      <c r="V676" s="1"/>
      <c r="W676" s="1"/>
      <c r="X676" s="1"/>
      <c r="Y676" s="1"/>
      <c r="Z676" s="1"/>
      <c r="AA676" s="18"/>
      <c r="AB676" s="18"/>
      <c r="AC676" s="18"/>
      <c r="AD676" s="18"/>
      <c r="AE676" s="18"/>
      <c r="AF676" s="18"/>
      <c r="AG676" s="18"/>
      <c r="AH676" s="18"/>
      <c r="AI676" s="18"/>
      <c r="AJ676" s="18"/>
    </row>
    <row r="677" spans="1:36" ht="49" customHeight="1" x14ac:dyDescent="0.15">
      <c r="A677" s="1"/>
      <c r="B677" s="1"/>
      <c r="C677" s="1"/>
      <c r="D677" s="1"/>
      <c r="E677" s="1"/>
      <c r="F677" s="7"/>
      <c r="G677" s="15"/>
      <c r="H677" s="16"/>
      <c r="I677" s="7"/>
      <c r="J677" s="7"/>
      <c r="K677" s="17"/>
      <c r="L677" s="17"/>
      <c r="M677" s="17"/>
      <c r="N677" s="17"/>
      <c r="O677" s="17"/>
      <c r="P677" s="18"/>
      <c r="Q677" s="18"/>
      <c r="R677" s="18"/>
      <c r="S677" s="18"/>
      <c r="T677" s="1"/>
      <c r="U677" s="1"/>
      <c r="V677" s="1"/>
      <c r="W677" s="1"/>
      <c r="X677" s="1"/>
      <c r="Y677" s="1"/>
      <c r="Z677" s="1"/>
      <c r="AA677" s="18"/>
      <c r="AB677" s="18"/>
      <c r="AC677" s="18"/>
      <c r="AD677" s="18"/>
      <c r="AE677" s="18"/>
      <c r="AF677" s="18"/>
      <c r="AG677" s="18"/>
      <c r="AH677" s="18"/>
      <c r="AI677" s="18"/>
      <c r="AJ677" s="18"/>
    </row>
    <row r="678" spans="1:36" ht="49" customHeight="1" x14ac:dyDescent="0.15">
      <c r="A678" s="1"/>
      <c r="B678" s="1"/>
      <c r="C678" s="1"/>
      <c r="D678" s="1"/>
      <c r="E678" s="1"/>
      <c r="F678" s="7"/>
      <c r="G678" s="15"/>
      <c r="H678" s="16"/>
      <c r="I678" s="7"/>
      <c r="J678" s="7"/>
      <c r="K678" s="17"/>
      <c r="L678" s="17"/>
      <c r="M678" s="17"/>
      <c r="N678" s="17"/>
      <c r="O678" s="17"/>
      <c r="P678" s="18"/>
      <c r="Q678" s="18"/>
      <c r="R678" s="18"/>
      <c r="S678" s="18"/>
      <c r="T678" s="1"/>
      <c r="U678" s="1"/>
      <c r="V678" s="1"/>
      <c r="W678" s="1"/>
      <c r="X678" s="1"/>
      <c r="Y678" s="1"/>
      <c r="Z678" s="1"/>
      <c r="AA678" s="18"/>
      <c r="AB678" s="18"/>
      <c r="AC678" s="18"/>
      <c r="AD678" s="18"/>
      <c r="AE678" s="18"/>
      <c r="AF678" s="18"/>
      <c r="AG678" s="18"/>
      <c r="AH678" s="18"/>
      <c r="AI678" s="18"/>
      <c r="AJ678" s="18"/>
    </row>
    <row r="679" spans="1:36" ht="49" customHeight="1" x14ac:dyDescent="0.15">
      <c r="A679" s="1"/>
      <c r="B679" s="1"/>
      <c r="C679" s="1"/>
      <c r="D679" s="1"/>
      <c r="E679" s="1"/>
      <c r="F679" s="7"/>
      <c r="G679" s="15"/>
      <c r="H679" s="16"/>
      <c r="I679" s="7"/>
      <c r="J679" s="7"/>
      <c r="K679" s="17"/>
      <c r="L679" s="17"/>
      <c r="M679" s="17"/>
      <c r="N679" s="17"/>
      <c r="O679" s="17"/>
      <c r="P679" s="18"/>
      <c r="Q679" s="18"/>
      <c r="R679" s="18"/>
      <c r="S679" s="18"/>
      <c r="T679" s="1"/>
      <c r="U679" s="1"/>
      <c r="V679" s="1"/>
      <c r="W679" s="1"/>
      <c r="X679" s="1"/>
      <c r="Y679" s="1"/>
      <c r="Z679" s="1"/>
      <c r="AA679" s="18"/>
      <c r="AB679" s="18"/>
      <c r="AC679" s="18"/>
      <c r="AD679" s="18"/>
      <c r="AE679" s="18"/>
      <c r="AF679" s="18"/>
      <c r="AG679" s="18"/>
      <c r="AH679" s="18"/>
      <c r="AI679" s="18"/>
      <c r="AJ679" s="18"/>
    </row>
    <row r="680" spans="1:36" ht="49" customHeight="1" x14ac:dyDescent="0.15">
      <c r="A680" s="1"/>
      <c r="B680" s="1"/>
      <c r="C680" s="1"/>
      <c r="D680" s="1"/>
      <c r="E680" s="1"/>
      <c r="F680" s="7"/>
      <c r="G680" s="15"/>
      <c r="H680" s="16"/>
      <c r="I680" s="7"/>
      <c r="J680" s="7"/>
      <c r="K680" s="17"/>
      <c r="L680" s="17"/>
      <c r="M680" s="17"/>
      <c r="N680" s="17"/>
      <c r="O680" s="17"/>
      <c r="P680" s="18"/>
      <c r="Q680" s="18"/>
      <c r="R680" s="18"/>
      <c r="S680" s="18"/>
      <c r="T680" s="1"/>
      <c r="U680" s="1"/>
      <c r="V680" s="1"/>
      <c r="W680" s="1"/>
      <c r="X680" s="1"/>
      <c r="Y680" s="1"/>
      <c r="Z680" s="1"/>
      <c r="AA680" s="18"/>
      <c r="AB680" s="18"/>
      <c r="AC680" s="18"/>
      <c r="AD680" s="18"/>
      <c r="AE680" s="18"/>
      <c r="AF680" s="18"/>
      <c r="AG680" s="18"/>
      <c r="AH680" s="18"/>
      <c r="AI680" s="18"/>
      <c r="AJ680" s="18"/>
    </row>
    <row r="681" spans="1:36" ht="49" customHeight="1" x14ac:dyDescent="0.15">
      <c r="A681" s="1"/>
      <c r="B681" s="1"/>
      <c r="C681" s="1"/>
      <c r="D681" s="1"/>
      <c r="E681" s="1"/>
      <c r="F681" s="7"/>
      <c r="G681" s="15"/>
      <c r="H681" s="16"/>
      <c r="I681" s="7"/>
      <c r="J681" s="7"/>
      <c r="K681" s="17"/>
      <c r="L681" s="17"/>
      <c r="M681" s="17"/>
      <c r="N681" s="17"/>
      <c r="O681" s="17"/>
      <c r="P681" s="18"/>
      <c r="Q681" s="18"/>
      <c r="R681" s="18"/>
      <c r="S681" s="18"/>
      <c r="T681" s="1"/>
      <c r="U681" s="1"/>
      <c r="V681" s="1"/>
      <c r="W681" s="1"/>
      <c r="X681" s="1"/>
      <c r="Y681" s="1"/>
      <c r="Z681" s="1"/>
      <c r="AA681" s="18"/>
      <c r="AB681" s="18"/>
      <c r="AC681" s="18"/>
      <c r="AD681" s="18"/>
      <c r="AE681" s="18"/>
      <c r="AF681" s="18"/>
      <c r="AG681" s="18"/>
      <c r="AH681" s="18"/>
      <c r="AI681" s="18"/>
      <c r="AJ681" s="18"/>
    </row>
    <row r="682" spans="1:36" ht="49" customHeight="1" x14ac:dyDescent="0.15">
      <c r="A682" s="1"/>
      <c r="B682" s="1"/>
      <c r="C682" s="1"/>
      <c r="D682" s="1"/>
      <c r="E682" s="1"/>
      <c r="F682" s="7"/>
      <c r="G682" s="15"/>
      <c r="H682" s="16"/>
      <c r="I682" s="7"/>
      <c r="J682" s="7"/>
      <c r="K682" s="17"/>
      <c r="L682" s="17"/>
      <c r="M682" s="17"/>
      <c r="N682" s="17"/>
      <c r="O682" s="17"/>
      <c r="P682" s="18"/>
      <c r="Q682" s="18"/>
      <c r="R682" s="18"/>
      <c r="S682" s="18"/>
      <c r="T682" s="1"/>
      <c r="U682" s="1"/>
      <c r="V682" s="1"/>
      <c r="W682" s="1"/>
      <c r="X682" s="1"/>
      <c r="Y682" s="1"/>
      <c r="Z682" s="1"/>
      <c r="AA682" s="18"/>
      <c r="AB682" s="18"/>
      <c r="AC682" s="18"/>
      <c r="AD682" s="18"/>
      <c r="AE682" s="18"/>
      <c r="AF682" s="18"/>
      <c r="AG682" s="18"/>
      <c r="AH682" s="18"/>
      <c r="AI682" s="18"/>
      <c r="AJ682" s="18"/>
    </row>
    <row r="683" spans="1:36" ht="49" customHeight="1" x14ac:dyDescent="0.15">
      <c r="A683" s="1"/>
      <c r="B683" s="1"/>
      <c r="C683" s="1"/>
      <c r="D683" s="1"/>
      <c r="E683" s="1"/>
      <c r="F683" s="7"/>
      <c r="G683" s="15"/>
      <c r="H683" s="16"/>
      <c r="I683" s="7"/>
      <c r="J683" s="7"/>
      <c r="K683" s="17"/>
      <c r="L683" s="17"/>
      <c r="M683" s="17"/>
      <c r="N683" s="17"/>
      <c r="O683" s="17"/>
      <c r="P683" s="18"/>
      <c r="Q683" s="18"/>
      <c r="R683" s="18"/>
      <c r="S683" s="18"/>
      <c r="T683" s="1"/>
      <c r="U683" s="1"/>
      <c r="V683" s="1"/>
      <c r="W683" s="1"/>
      <c r="X683" s="1"/>
      <c r="Y683" s="1"/>
      <c r="Z683" s="1"/>
      <c r="AA683" s="18"/>
      <c r="AB683" s="18"/>
      <c r="AC683" s="18"/>
      <c r="AD683" s="18"/>
      <c r="AE683" s="18"/>
      <c r="AF683" s="18"/>
      <c r="AG683" s="18"/>
      <c r="AH683" s="18"/>
      <c r="AI683" s="18"/>
      <c r="AJ683" s="18"/>
    </row>
    <row r="684" spans="1:36" ht="49" customHeight="1" x14ac:dyDescent="0.15">
      <c r="A684" s="1"/>
      <c r="B684" s="1"/>
      <c r="C684" s="1"/>
      <c r="D684" s="1"/>
      <c r="E684" s="1"/>
      <c r="F684" s="7"/>
      <c r="G684" s="15"/>
      <c r="H684" s="16"/>
      <c r="I684" s="7"/>
      <c r="J684" s="7"/>
      <c r="K684" s="17"/>
      <c r="L684" s="17"/>
      <c r="M684" s="17"/>
      <c r="N684" s="17"/>
      <c r="O684" s="17"/>
      <c r="P684" s="18"/>
      <c r="Q684" s="18"/>
      <c r="R684" s="18"/>
      <c r="S684" s="18"/>
      <c r="T684" s="1"/>
      <c r="U684" s="1"/>
      <c r="V684" s="1"/>
      <c r="W684" s="1"/>
      <c r="X684" s="1"/>
      <c r="Y684" s="1"/>
      <c r="Z684" s="1"/>
      <c r="AA684" s="18"/>
      <c r="AB684" s="18"/>
      <c r="AC684" s="18"/>
      <c r="AD684" s="18"/>
      <c r="AE684" s="18"/>
      <c r="AF684" s="18"/>
      <c r="AG684" s="18"/>
      <c r="AH684" s="18"/>
      <c r="AI684" s="18"/>
      <c r="AJ684" s="18"/>
    </row>
    <row r="685" spans="1:36" ht="49" customHeight="1" x14ac:dyDescent="0.15">
      <c r="A685" s="1"/>
      <c r="B685" s="1"/>
      <c r="C685" s="1"/>
      <c r="D685" s="1"/>
      <c r="E685" s="1"/>
      <c r="F685" s="7"/>
      <c r="G685" s="15"/>
      <c r="H685" s="16"/>
      <c r="I685" s="7"/>
      <c r="J685" s="7"/>
      <c r="K685" s="17"/>
      <c r="L685" s="17"/>
      <c r="M685" s="17"/>
      <c r="N685" s="17"/>
      <c r="O685" s="17"/>
      <c r="P685" s="18"/>
      <c r="Q685" s="18"/>
      <c r="R685" s="18"/>
      <c r="S685" s="18"/>
      <c r="T685" s="1"/>
      <c r="U685" s="1"/>
      <c r="V685" s="1"/>
      <c r="W685" s="1"/>
      <c r="X685" s="1"/>
      <c r="Y685" s="1"/>
      <c r="Z685" s="1"/>
      <c r="AA685" s="18"/>
      <c r="AB685" s="18"/>
      <c r="AC685" s="18"/>
      <c r="AD685" s="18"/>
      <c r="AE685" s="18"/>
      <c r="AF685" s="18"/>
      <c r="AG685" s="18"/>
      <c r="AH685" s="18"/>
      <c r="AI685" s="18"/>
      <c r="AJ685" s="18"/>
    </row>
    <row r="686" spans="1:36" ht="49" customHeight="1" x14ac:dyDescent="0.15">
      <c r="A686" s="1"/>
      <c r="B686" s="1"/>
      <c r="C686" s="1"/>
      <c r="D686" s="1"/>
      <c r="E686" s="1"/>
      <c r="F686" s="7"/>
      <c r="G686" s="15"/>
      <c r="H686" s="16"/>
      <c r="I686" s="7"/>
      <c r="J686" s="7"/>
      <c r="K686" s="17"/>
      <c r="L686" s="17"/>
      <c r="M686" s="17"/>
      <c r="N686" s="17"/>
      <c r="O686" s="17"/>
      <c r="P686" s="18"/>
      <c r="Q686" s="18"/>
      <c r="R686" s="18"/>
      <c r="S686" s="18"/>
      <c r="T686" s="1"/>
      <c r="U686" s="1"/>
      <c r="V686" s="1"/>
      <c r="W686" s="1"/>
      <c r="X686" s="1"/>
      <c r="Y686" s="1"/>
      <c r="Z686" s="1"/>
      <c r="AA686" s="18"/>
      <c r="AB686" s="18"/>
      <c r="AC686" s="18"/>
      <c r="AD686" s="18"/>
      <c r="AE686" s="18"/>
      <c r="AF686" s="18"/>
      <c r="AG686" s="18"/>
      <c r="AH686" s="18"/>
      <c r="AI686" s="18"/>
      <c r="AJ686" s="18"/>
    </row>
    <row r="687" spans="1:36" ht="49" customHeight="1" x14ac:dyDescent="0.15">
      <c r="A687" s="1"/>
      <c r="B687" s="1"/>
      <c r="C687" s="1"/>
      <c r="D687" s="1"/>
      <c r="E687" s="1"/>
      <c r="F687" s="7"/>
      <c r="G687" s="15"/>
      <c r="H687" s="16"/>
      <c r="I687" s="7"/>
      <c r="J687" s="7"/>
      <c r="K687" s="17"/>
      <c r="L687" s="17"/>
      <c r="M687" s="17"/>
      <c r="N687" s="17"/>
      <c r="O687" s="17"/>
      <c r="P687" s="18"/>
      <c r="Q687" s="18"/>
      <c r="R687" s="18"/>
      <c r="S687" s="18"/>
      <c r="T687" s="1"/>
      <c r="U687" s="1"/>
      <c r="V687" s="1"/>
      <c r="W687" s="1"/>
      <c r="X687" s="1"/>
      <c r="Y687" s="1"/>
      <c r="Z687" s="1"/>
      <c r="AA687" s="18"/>
      <c r="AB687" s="18"/>
      <c r="AC687" s="18"/>
      <c r="AD687" s="18"/>
      <c r="AE687" s="18"/>
      <c r="AF687" s="18"/>
      <c r="AG687" s="18"/>
      <c r="AH687" s="18"/>
      <c r="AI687" s="18"/>
      <c r="AJ687" s="18"/>
    </row>
    <row r="688" spans="1:36" ht="49" customHeight="1" x14ac:dyDescent="0.15">
      <c r="A688" s="1"/>
      <c r="B688" s="1"/>
      <c r="C688" s="1"/>
      <c r="D688" s="1"/>
      <c r="E688" s="1"/>
      <c r="F688" s="7"/>
      <c r="G688" s="15"/>
      <c r="H688" s="16"/>
      <c r="I688" s="7"/>
      <c r="J688" s="7"/>
      <c r="K688" s="17"/>
      <c r="L688" s="17"/>
      <c r="M688" s="17"/>
      <c r="N688" s="17"/>
      <c r="O688" s="17"/>
      <c r="P688" s="18"/>
      <c r="Q688" s="18"/>
      <c r="R688" s="18"/>
      <c r="S688" s="18"/>
      <c r="T688" s="1"/>
      <c r="U688" s="1"/>
      <c r="V688" s="1"/>
      <c r="W688" s="1"/>
      <c r="X688" s="1"/>
      <c r="Y688" s="1"/>
      <c r="Z688" s="1"/>
      <c r="AA688" s="18"/>
      <c r="AB688" s="18"/>
      <c r="AC688" s="18"/>
      <c r="AD688" s="18"/>
      <c r="AE688" s="18"/>
      <c r="AF688" s="18"/>
      <c r="AG688" s="18"/>
      <c r="AH688" s="18"/>
      <c r="AI688" s="18"/>
      <c r="AJ688" s="18"/>
    </row>
    <row r="689" spans="1:36" ht="49" customHeight="1" x14ac:dyDescent="0.15">
      <c r="A689" s="1"/>
      <c r="B689" s="1"/>
      <c r="C689" s="1"/>
      <c r="D689" s="1"/>
      <c r="E689" s="1"/>
      <c r="F689" s="7"/>
      <c r="G689" s="15"/>
      <c r="H689" s="16"/>
      <c r="I689" s="7"/>
      <c r="J689" s="7"/>
      <c r="K689" s="17"/>
      <c r="L689" s="17"/>
      <c r="M689" s="17"/>
      <c r="N689" s="17"/>
      <c r="O689" s="17"/>
      <c r="P689" s="18"/>
      <c r="Q689" s="18"/>
      <c r="R689" s="18"/>
      <c r="S689" s="18"/>
      <c r="T689" s="1"/>
      <c r="U689" s="1"/>
      <c r="V689" s="1"/>
      <c r="W689" s="1"/>
      <c r="X689" s="1"/>
      <c r="Y689" s="1"/>
      <c r="Z689" s="1"/>
      <c r="AA689" s="18"/>
      <c r="AB689" s="18"/>
      <c r="AC689" s="18"/>
      <c r="AD689" s="18"/>
      <c r="AE689" s="18"/>
      <c r="AF689" s="18"/>
      <c r="AG689" s="18"/>
      <c r="AH689" s="18"/>
      <c r="AI689" s="18"/>
      <c r="AJ689" s="18"/>
    </row>
    <row r="690" spans="1:36" ht="49" customHeight="1" x14ac:dyDescent="0.15">
      <c r="A690" s="1"/>
      <c r="B690" s="1"/>
      <c r="C690" s="1"/>
      <c r="D690" s="1"/>
      <c r="E690" s="1"/>
      <c r="F690" s="7"/>
      <c r="G690" s="15"/>
      <c r="H690" s="16"/>
      <c r="I690" s="7"/>
      <c r="J690" s="7"/>
      <c r="K690" s="17"/>
      <c r="L690" s="17"/>
      <c r="M690" s="17"/>
      <c r="N690" s="17"/>
      <c r="O690" s="17"/>
      <c r="P690" s="18"/>
      <c r="Q690" s="18"/>
      <c r="R690" s="18"/>
      <c r="S690" s="18"/>
      <c r="T690" s="1"/>
      <c r="U690" s="1"/>
      <c r="V690" s="1"/>
      <c r="W690" s="1"/>
      <c r="X690" s="1"/>
      <c r="Y690" s="1"/>
      <c r="Z690" s="1"/>
      <c r="AA690" s="18"/>
      <c r="AB690" s="18"/>
      <c r="AC690" s="18"/>
      <c r="AD690" s="18"/>
      <c r="AE690" s="18"/>
      <c r="AF690" s="18"/>
      <c r="AG690" s="18"/>
      <c r="AH690" s="18"/>
      <c r="AI690" s="18"/>
      <c r="AJ690" s="18"/>
    </row>
    <row r="691" spans="1:36" ht="49" customHeight="1" x14ac:dyDescent="0.15">
      <c r="A691" s="1"/>
      <c r="B691" s="1"/>
      <c r="C691" s="1"/>
      <c r="D691" s="1"/>
      <c r="E691" s="1"/>
      <c r="F691" s="7"/>
      <c r="G691" s="15"/>
      <c r="H691" s="16"/>
      <c r="I691" s="7"/>
      <c r="J691" s="7"/>
      <c r="K691" s="17"/>
      <c r="L691" s="17"/>
      <c r="M691" s="17"/>
      <c r="N691" s="17"/>
      <c r="O691" s="17"/>
      <c r="P691" s="18"/>
      <c r="Q691" s="18"/>
      <c r="R691" s="18"/>
      <c r="S691" s="18"/>
      <c r="T691" s="1"/>
      <c r="U691" s="1"/>
      <c r="V691" s="1"/>
      <c r="W691" s="1"/>
      <c r="X691" s="1"/>
      <c r="Y691" s="1"/>
      <c r="Z691" s="1"/>
      <c r="AA691" s="18"/>
      <c r="AB691" s="18"/>
      <c r="AC691" s="18"/>
      <c r="AD691" s="18"/>
      <c r="AE691" s="18"/>
      <c r="AF691" s="18"/>
      <c r="AG691" s="18"/>
      <c r="AH691" s="18"/>
      <c r="AI691" s="18"/>
      <c r="AJ691" s="18"/>
    </row>
    <row r="692" spans="1:36" ht="49" customHeight="1" x14ac:dyDescent="0.15">
      <c r="A692" s="1"/>
      <c r="B692" s="1"/>
      <c r="C692" s="1"/>
      <c r="D692" s="1"/>
      <c r="E692" s="1"/>
      <c r="F692" s="7"/>
      <c r="G692" s="15"/>
      <c r="H692" s="16"/>
      <c r="I692" s="7"/>
      <c r="J692" s="7"/>
      <c r="K692" s="17"/>
      <c r="L692" s="17"/>
      <c r="M692" s="17"/>
      <c r="N692" s="17"/>
      <c r="O692" s="17"/>
      <c r="P692" s="18"/>
      <c r="Q692" s="18"/>
      <c r="R692" s="18"/>
      <c r="S692" s="18"/>
      <c r="T692" s="1"/>
      <c r="U692" s="1"/>
      <c r="V692" s="1"/>
      <c r="W692" s="1"/>
      <c r="X692" s="1"/>
      <c r="Y692" s="1"/>
      <c r="Z692" s="1"/>
      <c r="AA692" s="18"/>
      <c r="AB692" s="18"/>
      <c r="AC692" s="18"/>
      <c r="AD692" s="18"/>
      <c r="AE692" s="18"/>
      <c r="AF692" s="18"/>
      <c r="AG692" s="18"/>
      <c r="AH692" s="18"/>
      <c r="AI692" s="18"/>
      <c r="AJ692" s="18"/>
    </row>
    <row r="693" spans="1:36" ht="49" customHeight="1" x14ac:dyDescent="0.15">
      <c r="A693" s="1"/>
      <c r="B693" s="1"/>
      <c r="C693" s="1"/>
      <c r="D693" s="1"/>
      <c r="E693" s="1"/>
      <c r="F693" s="7"/>
      <c r="G693" s="15"/>
      <c r="H693" s="16"/>
      <c r="I693" s="7"/>
      <c r="J693" s="7"/>
      <c r="K693" s="17"/>
      <c r="L693" s="17"/>
      <c r="M693" s="17"/>
      <c r="N693" s="17"/>
      <c r="O693" s="17"/>
      <c r="P693" s="18"/>
      <c r="Q693" s="18"/>
      <c r="R693" s="18"/>
      <c r="S693" s="18"/>
      <c r="T693" s="1"/>
      <c r="U693" s="1"/>
      <c r="V693" s="1"/>
      <c r="W693" s="1"/>
      <c r="X693" s="1"/>
      <c r="Y693" s="1"/>
      <c r="Z693" s="1"/>
      <c r="AA693" s="18"/>
      <c r="AB693" s="18"/>
      <c r="AC693" s="18"/>
      <c r="AD693" s="18"/>
      <c r="AE693" s="18"/>
      <c r="AF693" s="18"/>
      <c r="AG693" s="18"/>
      <c r="AH693" s="18"/>
      <c r="AI693" s="18"/>
      <c r="AJ693" s="18"/>
    </row>
    <row r="694" spans="1:36" ht="49" customHeight="1" x14ac:dyDescent="0.15">
      <c r="A694" s="1"/>
      <c r="B694" s="1"/>
      <c r="C694" s="1"/>
      <c r="D694" s="1"/>
      <c r="E694" s="1"/>
      <c r="F694" s="7"/>
      <c r="G694" s="15"/>
      <c r="H694" s="16"/>
      <c r="I694" s="7"/>
      <c r="J694" s="7"/>
      <c r="K694" s="17"/>
      <c r="L694" s="17"/>
      <c r="M694" s="17"/>
      <c r="N694" s="17"/>
      <c r="O694" s="17"/>
      <c r="P694" s="18"/>
      <c r="Q694" s="18"/>
      <c r="R694" s="18"/>
      <c r="S694" s="18"/>
      <c r="T694" s="1"/>
      <c r="U694" s="1"/>
      <c r="V694" s="1"/>
      <c r="W694" s="1"/>
      <c r="X694" s="1"/>
      <c r="Y694" s="1"/>
      <c r="Z694" s="1"/>
      <c r="AA694" s="18"/>
      <c r="AB694" s="18"/>
      <c r="AC694" s="18"/>
      <c r="AD694" s="18"/>
      <c r="AE694" s="18"/>
      <c r="AF694" s="18"/>
      <c r="AG694" s="18"/>
      <c r="AH694" s="18"/>
      <c r="AI694" s="18"/>
      <c r="AJ694" s="18"/>
    </row>
    <row r="695" spans="1:36" ht="49" customHeight="1" x14ac:dyDescent="0.15">
      <c r="A695" s="1"/>
      <c r="B695" s="1"/>
      <c r="C695" s="1"/>
      <c r="D695" s="1"/>
      <c r="E695" s="1"/>
      <c r="F695" s="7"/>
      <c r="G695" s="15"/>
      <c r="H695" s="16"/>
      <c r="I695" s="7"/>
      <c r="J695" s="7"/>
      <c r="K695" s="17"/>
      <c r="L695" s="17"/>
      <c r="M695" s="17"/>
      <c r="N695" s="17"/>
      <c r="O695" s="17"/>
      <c r="P695" s="18"/>
      <c r="Q695" s="18"/>
      <c r="R695" s="18"/>
      <c r="S695" s="18"/>
      <c r="T695" s="1"/>
      <c r="U695" s="1"/>
      <c r="V695" s="1"/>
      <c r="W695" s="1"/>
      <c r="X695" s="1"/>
      <c r="Y695" s="1"/>
      <c r="Z695" s="1"/>
      <c r="AA695" s="18"/>
      <c r="AB695" s="18"/>
      <c r="AC695" s="18"/>
      <c r="AD695" s="18"/>
      <c r="AE695" s="18"/>
      <c r="AF695" s="18"/>
      <c r="AG695" s="18"/>
      <c r="AH695" s="18"/>
      <c r="AI695" s="18"/>
      <c r="AJ695" s="18"/>
    </row>
    <row r="696" spans="1:36" ht="49" customHeight="1" x14ac:dyDescent="0.15">
      <c r="A696" s="1"/>
      <c r="B696" s="1"/>
      <c r="C696" s="1"/>
      <c r="D696" s="1"/>
      <c r="E696" s="1"/>
      <c r="F696" s="7"/>
      <c r="G696" s="15"/>
      <c r="H696" s="16"/>
      <c r="I696" s="7"/>
      <c r="J696" s="7"/>
      <c r="K696" s="17"/>
      <c r="L696" s="17"/>
      <c r="M696" s="17"/>
      <c r="N696" s="17"/>
      <c r="O696" s="17"/>
      <c r="P696" s="18"/>
      <c r="Q696" s="18"/>
      <c r="R696" s="18"/>
      <c r="S696" s="18"/>
      <c r="T696" s="1"/>
      <c r="U696" s="1"/>
      <c r="V696" s="1"/>
      <c r="W696" s="1"/>
      <c r="X696" s="1"/>
      <c r="Y696" s="1"/>
      <c r="Z696" s="1"/>
      <c r="AA696" s="18"/>
      <c r="AB696" s="18"/>
      <c r="AC696" s="18"/>
      <c r="AD696" s="18"/>
      <c r="AE696" s="18"/>
      <c r="AF696" s="18"/>
      <c r="AG696" s="18"/>
      <c r="AH696" s="18"/>
      <c r="AI696" s="18"/>
      <c r="AJ696" s="18"/>
    </row>
    <row r="697" spans="1:36" ht="49" customHeight="1" x14ac:dyDescent="0.15">
      <c r="A697" s="1"/>
      <c r="B697" s="1"/>
      <c r="C697" s="1"/>
      <c r="D697" s="1"/>
      <c r="E697" s="1"/>
      <c r="F697" s="7"/>
      <c r="G697" s="15"/>
      <c r="H697" s="16"/>
      <c r="I697" s="7"/>
      <c r="J697" s="7"/>
      <c r="K697" s="17"/>
      <c r="L697" s="17"/>
      <c r="M697" s="17"/>
      <c r="N697" s="17"/>
      <c r="O697" s="17"/>
      <c r="P697" s="18"/>
      <c r="Q697" s="18"/>
      <c r="R697" s="18"/>
      <c r="S697" s="18"/>
      <c r="T697" s="1"/>
      <c r="U697" s="1"/>
      <c r="V697" s="1"/>
      <c r="W697" s="1"/>
      <c r="X697" s="1"/>
      <c r="Y697" s="1"/>
      <c r="Z697" s="1"/>
      <c r="AA697" s="18"/>
      <c r="AB697" s="18"/>
      <c r="AC697" s="18"/>
      <c r="AD697" s="18"/>
      <c r="AE697" s="18"/>
      <c r="AF697" s="18"/>
      <c r="AG697" s="18"/>
      <c r="AH697" s="18"/>
      <c r="AI697" s="18"/>
      <c r="AJ697" s="18"/>
    </row>
    <row r="698" spans="1:36" ht="49" customHeight="1" x14ac:dyDescent="0.15">
      <c r="A698" s="1"/>
      <c r="B698" s="1"/>
      <c r="C698" s="1"/>
      <c r="D698" s="1"/>
      <c r="E698" s="1"/>
      <c r="F698" s="7"/>
      <c r="G698" s="15"/>
      <c r="H698" s="16"/>
      <c r="I698" s="7"/>
      <c r="J698" s="7"/>
      <c r="K698" s="17"/>
      <c r="L698" s="17"/>
      <c r="M698" s="17"/>
      <c r="N698" s="17"/>
      <c r="O698" s="17"/>
      <c r="P698" s="18"/>
      <c r="Q698" s="18"/>
      <c r="R698" s="18"/>
      <c r="S698" s="18"/>
      <c r="T698" s="1"/>
      <c r="U698" s="1"/>
      <c r="V698" s="1"/>
      <c r="W698" s="1"/>
      <c r="X698" s="1"/>
      <c r="Y698" s="1"/>
      <c r="Z698" s="1"/>
      <c r="AA698" s="18"/>
      <c r="AB698" s="18"/>
      <c r="AC698" s="18"/>
      <c r="AD698" s="18"/>
      <c r="AE698" s="18"/>
      <c r="AF698" s="18"/>
      <c r="AG698" s="18"/>
      <c r="AH698" s="18"/>
      <c r="AI698" s="18"/>
      <c r="AJ698" s="18"/>
    </row>
    <row r="699" spans="1:36" ht="49" customHeight="1" x14ac:dyDescent="0.15">
      <c r="A699" s="1"/>
      <c r="B699" s="1"/>
      <c r="C699" s="1"/>
      <c r="D699" s="1"/>
      <c r="E699" s="1"/>
      <c r="F699" s="7"/>
      <c r="G699" s="15"/>
      <c r="H699" s="16"/>
      <c r="I699" s="7"/>
      <c r="J699" s="7"/>
      <c r="K699" s="17"/>
      <c r="L699" s="17"/>
      <c r="M699" s="17"/>
      <c r="N699" s="17"/>
      <c r="O699" s="17"/>
      <c r="P699" s="18"/>
      <c r="Q699" s="18"/>
      <c r="R699" s="18"/>
      <c r="S699" s="18"/>
      <c r="T699" s="1"/>
      <c r="U699" s="1"/>
      <c r="V699" s="1"/>
      <c r="W699" s="1"/>
      <c r="X699" s="1"/>
      <c r="Y699" s="1"/>
      <c r="Z699" s="1"/>
      <c r="AA699" s="18"/>
      <c r="AB699" s="18"/>
      <c r="AC699" s="18"/>
      <c r="AD699" s="18"/>
      <c r="AE699" s="18"/>
      <c r="AF699" s="18"/>
      <c r="AG699" s="18"/>
      <c r="AH699" s="18"/>
      <c r="AI699" s="18"/>
      <c r="AJ699" s="18"/>
    </row>
    <row r="700" spans="1:36" ht="49" customHeight="1" x14ac:dyDescent="0.15">
      <c r="A700" s="1"/>
      <c r="B700" s="1"/>
      <c r="C700" s="1"/>
      <c r="D700" s="1"/>
      <c r="E700" s="1"/>
      <c r="F700" s="7"/>
      <c r="G700" s="15"/>
      <c r="H700" s="16"/>
      <c r="I700" s="7"/>
      <c r="J700" s="7"/>
      <c r="K700" s="17"/>
      <c r="L700" s="17"/>
      <c r="M700" s="17"/>
      <c r="N700" s="17"/>
      <c r="O700" s="17"/>
      <c r="P700" s="18"/>
      <c r="Q700" s="18"/>
      <c r="R700" s="18"/>
      <c r="S700" s="18"/>
      <c r="T700" s="1"/>
      <c r="U700" s="1"/>
      <c r="V700" s="1"/>
      <c r="W700" s="1"/>
      <c r="X700" s="1"/>
      <c r="Y700" s="1"/>
      <c r="Z700" s="1"/>
      <c r="AA700" s="18"/>
      <c r="AB700" s="18"/>
      <c r="AC700" s="18"/>
      <c r="AD700" s="18"/>
      <c r="AE700" s="18"/>
      <c r="AF700" s="18"/>
      <c r="AG700" s="18"/>
      <c r="AH700" s="18"/>
      <c r="AI700" s="18"/>
      <c r="AJ700" s="18"/>
    </row>
    <row r="701" spans="1:36" ht="49" customHeight="1" x14ac:dyDescent="0.15">
      <c r="A701" s="1"/>
      <c r="B701" s="1"/>
      <c r="C701" s="1"/>
      <c r="D701" s="1"/>
      <c r="E701" s="1"/>
      <c r="F701" s="7"/>
      <c r="G701" s="15"/>
      <c r="H701" s="16"/>
      <c r="I701" s="7"/>
      <c r="J701" s="7"/>
      <c r="K701" s="17"/>
      <c r="L701" s="17"/>
      <c r="M701" s="17"/>
      <c r="N701" s="17"/>
      <c r="O701" s="17"/>
      <c r="P701" s="18"/>
      <c r="Q701" s="18"/>
      <c r="R701" s="18"/>
      <c r="S701" s="18"/>
      <c r="T701" s="1"/>
      <c r="U701" s="1"/>
      <c r="V701" s="1"/>
      <c r="W701" s="1"/>
      <c r="X701" s="1"/>
      <c r="Y701" s="1"/>
      <c r="Z701" s="1"/>
      <c r="AA701" s="18"/>
      <c r="AB701" s="18"/>
      <c r="AC701" s="18"/>
      <c r="AD701" s="18"/>
      <c r="AE701" s="18"/>
      <c r="AF701" s="18"/>
      <c r="AG701" s="18"/>
      <c r="AH701" s="18"/>
      <c r="AI701" s="18"/>
      <c r="AJ701" s="18"/>
    </row>
    <row r="702" spans="1:36" ht="49" customHeight="1" x14ac:dyDescent="0.15">
      <c r="A702" s="1"/>
      <c r="B702" s="1"/>
      <c r="C702" s="1"/>
      <c r="D702" s="1"/>
      <c r="E702" s="1"/>
      <c r="F702" s="7"/>
      <c r="G702" s="15"/>
      <c r="H702" s="16"/>
      <c r="I702" s="7"/>
      <c r="J702" s="7"/>
      <c r="K702" s="17"/>
      <c r="L702" s="17"/>
      <c r="M702" s="17"/>
      <c r="N702" s="17"/>
      <c r="O702" s="17"/>
      <c r="P702" s="18"/>
      <c r="Q702" s="18"/>
      <c r="R702" s="18"/>
      <c r="S702" s="18"/>
      <c r="T702" s="1"/>
      <c r="U702" s="1"/>
      <c r="V702" s="1"/>
      <c r="W702" s="1"/>
      <c r="X702" s="1"/>
      <c r="Y702" s="1"/>
      <c r="Z702" s="1"/>
      <c r="AA702" s="18"/>
      <c r="AB702" s="18"/>
      <c r="AC702" s="18"/>
      <c r="AD702" s="18"/>
      <c r="AE702" s="18"/>
      <c r="AF702" s="18"/>
      <c r="AG702" s="18"/>
      <c r="AH702" s="18"/>
      <c r="AI702" s="18"/>
      <c r="AJ702" s="18"/>
    </row>
    <row r="703" spans="1:36" ht="49" customHeight="1" x14ac:dyDescent="0.15">
      <c r="A703" s="1"/>
      <c r="B703" s="1"/>
      <c r="C703" s="1"/>
      <c r="D703" s="1"/>
      <c r="E703" s="1"/>
      <c r="F703" s="7"/>
      <c r="G703" s="15"/>
      <c r="H703" s="16"/>
      <c r="I703" s="7"/>
      <c r="J703" s="7"/>
      <c r="K703" s="17"/>
      <c r="L703" s="17"/>
      <c r="M703" s="17"/>
      <c r="N703" s="17"/>
      <c r="O703" s="17"/>
      <c r="P703" s="18"/>
      <c r="Q703" s="18"/>
      <c r="R703" s="18"/>
      <c r="S703" s="18"/>
      <c r="T703" s="1"/>
      <c r="U703" s="1"/>
      <c r="V703" s="1"/>
      <c r="W703" s="1"/>
      <c r="X703" s="1"/>
      <c r="Y703" s="1"/>
      <c r="Z703" s="1"/>
      <c r="AA703" s="18"/>
      <c r="AB703" s="18"/>
      <c r="AC703" s="18"/>
      <c r="AD703" s="18"/>
      <c r="AE703" s="18"/>
      <c r="AF703" s="18"/>
      <c r="AG703" s="18"/>
      <c r="AH703" s="18"/>
      <c r="AI703" s="18"/>
      <c r="AJ703" s="18"/>
    </row>
    <row r="704" spans="1:36" ht="49" customHeight="1" x14ac:dyDescent="0.15">
      <c r="A704" s="1"/>
      <c r="B704" s="1"/>
      <c r="C704" s="1"/>
      <c r="D704" s="1"/>
      <c r="E704" s="1"/>
      <c r="F704" s="7"/>
      <c r="G704" s="15"/>
      <c r="H704" s="16"/>
      <c r="I704" s="7"/>
      <c r="J704" s="7"/>
      <c r="K704" s="17"/>
      <c r="L704" s="17"/>
      <c r="M704" s="17"/>
      <c r="N704" s="17"/>
      <c r="O704" s="17"/>
      <c r="P704" s="18"/>
      <c r="Q704" s="18"/>
      <c r="R704" s="18"/>
      <c r="S704" s="18"/>
      <c r="T704" s="1"/>
      <c r="U704" s="1"/>
      <c r="V704" s="1"/>
      <c r="W704" s="1"/>
      <c r="X704" s="1"/>
      <c r="Y704" s="1"/>
      <c r="Z704" s="1"/>
      <c r="AA704" s="18"/>
      <c r="AB704" s="18"/>
      <c r="AC704" s="18"/>
      <c r="AD704" s="18"/>
      <c r="AE704" s="18"/>
      <c r="AF704" s="18"/>
      <c r="AG704" s="18"/>
      <c r="AH704" s="18"/>
      <c r="AI704" s="18"/>
      <c r="AJ704" s="18"/>
    </row>
    <row r="705" spans="1:36" ht="49" customHeight="1" x14ac:dyDescent="0.15">
      <c r="A705" s="1"/>
      <c r="B705" s="1"/>
      <c r="C705" s="1"/>
      <c r="D705" s="1"/>
      <c r="E705" s="1"/>
      <c r="F705" s="7"/>
      <c r="G705" s="15"/>
      <c r="H705" s="16"/>
      <c r="I705" s="7"/>
      <c r="J705" s="7"/>
      <c r="K705" s="17"/>
      <c r="L705" s="17"/>
      <c r="M705" s="17"/>
      <c r="N705" s="17"/>
      <c r="O705" s="17"/>
      <c r="P705" s="18"/>
      <c r="Q705" s="18"/>
      <c r="R705" s="18"/>
      <c r="S705" s="18"/>
      <c r="T705" s="1"/>
      <c r="U705" s="1"/>
      <c r="V705" s="1"/>
      <c r="W705" s="1"/>
      <c r="X705" s="1"/>
      <c r="Y705" s="1"/>
      <c r="Z705" s="1"/>
      <c r="AA705" s="18"/>
      <c r="AB705" s="18"/>
      <c r="AC705" s="18"/>
      <c r="AD705" s="18"/>
      <c r="AE705" s="18"/>
      <c r="AF705" s="18"/>
      <c r="AG705" s="18"/>
      <c r="AH705" s="18"/>
      <c r="AI705" s="18"/>
      <c r="AJ705" s="18"/>
    </row>
    <row r="706" spans="1:36" ht="49" customHeight="1" x14ac:dyDescent="0.15">
      <c r="A706" s="1"/>
      <c r="B706" s="1"/>
      <c r="C706" s="1"/>
      <c r="D706" s="1"/>
      <c r="E706" s="1"/>
      <c r="F706" s="7"/>
      <c r="G706" s="15"/>
      <c r="H706" s="16"/>
      <c r="I706" s="7"/>
      <c r="J706" s="7"/>
      <c r="K706" s="17"/>
      <c r="L706" s="17"/>
      <c r="M706" s="17"/>
      <c r="N706" s="17"/>
      <c r="O706" s="17"/>
      <c r="P706" s="18"/>
      <c r="Q706" s="18"/>
      <c r="R706" s="18"/>
      <c r="S706" s="18"/>
      <c r="T706" s="1"/>
      <c r="U706" s="1"/>
      <c r="V706" s="1"/>
      <c r="W706" s="1"/>
      <c r="X706" s="1"/>
      <c r="Y706" s="1"/>
      <c r="Z706" s="1"/>
      <c r="AA706" s="18"/>
      <c r="AB706" s="18"/>
      <c r="AC706" s="18"/>
      <c r="AD706" s="18"/>
      <c r="AE706" s="18"/>
      <c r="AF706" s="18"/>
      <c r="AG706" s="18"/>
      <c r="AH706" s="18"/>
      <c r="AI706" s="18"/>
      <c r="AJ706" s="18"/>
    </row>
    <row r="707" spans="1:36" ht="49" customHeight="1" x14ac:dyDescent="0.15">
      <c r="A707" s="1"/>
      <c r="B707" s="1"/>
      <c r="C707" s="1"/>
      <c r="D707" s="1"/>
      <c r="E707" s="1"/>
      <c r="F707" s="7"/>
      <c r="G707" s="15"/>
      <c r="H707" s="16"/>
      <c r="I707" s="7"/>
      <c r="J707" s="7"/>
      <c r="K707" s="17"/>
      <c r="L707" s="17"/>
      <c r="M707" s="17"/>
      <c r="N707" s="17"/>
      <c r="O707" s="17"/>
      <c r="P707" s="18"/>
      <c r="Q707" s="18"/>
      <c r="R707" s="18"/>
      <c r="S707" s="18"/>
      <c r="T707" s="1"/>
      <c r="U707" s="1"/>
      <c r="V707" s="1"/>
      <c r="W707" s="1"/>
      <c r="X707" s="1"/>
      <c r="Y707" s="1"/>
      <c r="Z707" s="1"/>
      <c r="AA707" s="18"/>
      <c r="AB707" s="18"/>
      <c r="AC707" s="18"/>
      <c r="AD707" s="18"/>
      <c r="AE707" s="18"/>
      <c r="AF707" s="18"/>
      <c r="AG707" s="18"/>
      <c r="AH707" s="18"/>
      <c r="AI707" s="18"/>
      <c r="AJ707" s="18"/>
    </row>
    <row r="708" spans="1:36" ht="49" customHeight="1" x14ac:dyDescent="0.15">
      <c r="A708" s="1"/>
      <c r="B708" s="1"/>
      <c r="C708" s="1"/>
      <c r="D708" s="1"/>
      <c r="E708" s="1"/>
      <c r="F708" s="7"/>
      <c r="G708" s="15"/>
      <c r="H708" s="16"/>
      <c r="I708" s="7"/>
      <c r="J708" s="7"/>
      <c r="K708" s="17"/>
      <c r="L708" s="17"/>
      <c r="M708" s="17"/>
      <c r="N708" s="17"/>
      <c r="O708" s="17"/>
      <c r="P708" s="18"/>
      <c r="Q708" s="18"/>
      <c r="R708" s="18"/>
      <c r="S708" s="18"/>
      <c r="T708" s="1"/>
      <c r="U708" s="1"/>
      <c r="V708" s="1"/>
      <c r="W708" s="1"/>
      <c r="X708" s="1"/>
      <c r="Y708" s="1"/>
      <c r="Z708" s="1"/>
      <c r="AA708" s="18"/>
      <c r="AB708" s="18"/>
      <c r="AC708" s="18"/>
      <c r="AD708" s="18"/>
      <c r="AE708" s="18"/>
      <c r="AF708" s="18"/>
      <c r="AG708" s="18"/>
      <c r="AH708" s="18"/>
      <c r="AI708" s="18"/>
      <c r="AJ708" s="18"/>
    </row>
    <row r="709" spans="1:36" ht="49" customHeight="1" x14ac:dyDescent="0.15">
      <c r="A709" s="1"/>
      <c r="B709" s="1"/>
      <c r="C709" s="1"/>
      <c r="D709" s="1"/>
      <c r="E709" s="1"/>
      <c r="F709" s="7"/>
      <c r="G709" s="15"/>
      <c r="H709" s="16"/>
      <c r="I709" s="7"/>
      <c r="J709" s="7"/>
      <c r="K709" s="17"/>
      <c r="L709" s="17"/>
      <c r="M709" s="17"/>
      <c r="N709" s="17"/>
      <c r="O709" s="17"/>
      <c r="P709" s="18"/>
      <c r="Q709" s="18"/>
      <c r="R709" s="18"/>
      <c r="S709" s="18"/>
      <c r="T709" s="1"/>
      <c r="U709" s="1"/>
      <c r="V709" s="1"/>
      <c r="W709" s="1"/>
      <c r="X709" s="1"/>
      <c r="Y709" s="1"/>
      <c r="Z709" s="1"/>
      <c r="AA709" s="18"/>
      <c r="AB709" s="18"/>
      <c r="AC709" s="18"/>
      <c r="AD709" s="18"/>
      <c r="AE709" s="18"/>
      <c r="AF709" s="18"/>
      <c r="AG709" s="18"/>
      <c r="AH709" s="18"/>
      <c r="AI709" s="18"/>
      <c r="AJ709" s="18"/>
    </row>
    <row r="710" spans="1:36" ht="49" customHeight="1" x14ac:dyDescent="0.15">
      <c r="A710" s="1"/>
      <c r="B710" s="1"/>
      <c r="C710" s="1"/>
      <c r="D710" s="1"/>
      <c r="E710" s="1"/>
      <c r="F710" s="7"/>
      <c r="G710" s="15"/>
      <c r="H710" s="16"/>
      <c r="I710" s="7"/>
      <c r="J710" s="7"/>
      <c r="K710" s="17"/>
      <c r="L710" s="17"/>
      <c r="M710" s="17"/>
      <c r="N710" s="17"/>
      <c r="O710" s="17"/>
      <c r="P710" s="18"/>
      <c r="Q710" s="18"/>
      <c r="R710" s="18"/>
      <c r="S710" s="18"/>
      <c r="T710" s="1"/>
      <c r="U710" s="1"/>
      <c r="V710" s="1"/>
      <c r="W710" s="1"/>
      <c r="X710" s="1"/>
      <c r="Y710" s="1"/>
      <c r="Z710" s="1"/>
      <c r="AA710" s="18"/>
      <c r="AB710" s="18"/>
      <c r="AC710" s="18"/>
      <c r="AD710" s="18"/>
      <c r="AE710" s="18"/>
      <c r="AF710" s="18"/>
      <c r="AG710" s="18"/>
      <c r="AH710" s="18"/>
      <c r="AI710" s="18"/>
      <c r="AJ710" s="18"/>
    </row>
    <row r="711" spans="1:36" ht="49" customHeight="1" x14ac:dyDescent="0.15">
      <c r="A711" s="1"/>
      <c r="B711" s="1"/>
      <c r="C711" s="1"/>
      <c r="D711" s="1"/>
      <c r="E711" s="1"/>
      <c r="F711" s="7"/>
      <c r="G711" s="15"/>
      <c r="H711" s="16"/>
      <c r="I711" s="7"/>
      <c r="J711" s="7"/>
      <c r="K711" s="17"/>
      <c r="L711" s="17"/>
      <c r="M711" s="17"/>
      <c r="N711" s="17"/>
      <c r="O711" s="17"/>
      <c r="P711" s="18"/>
      <c r="Q711" s="18"/>
      <c r="R711" s="18"/>
      <c r="S711" s="18"/>
      <c r="T711" s="1"/>
      <c r="U711" s="1"/>
      <c r="V711" s="1"/>
      <c r="W711" s="1"/>
      <c r="X711" s="1"/>
      <c r="Y711" s="1"/>
      <c r="Z711" s="1"/>
      <c r="AA711" s="18"/>
      <c r="AB711" s="18"/>
      <c r="AC711" s="18"/>
      <c r="AD711" s="18"/>
      <c r="AE711" s="18"/>
      <c r="AF711" s="18"/>
      <c r="AG711" s="18"/>
      <c r="AH711" s="18"/>
      <c r="AI711" s="18"/>
      <c r="AJ711" s="18"/>
    </row>
    <row r="712" spans="1:36" ht="49" customHeight="1" x14ac:dyDescent="0.15">
      <c r="A712" s="1"/>
      <c r="B712" s="1"/>
      <c r="C712" s="1"/>
      <c r="D712" s="1"/>
      <c r="E712" s="1"/>
      <c r="F712" s="7"/>
      <c r="G712" s="15"/>
      <c r="H712" s="16"/>
      <c r="I712" s="7"/>
      <c r="J712" s="7"/>
      <c r="K712" s="17"/>
      <c r="L712" s="17"/>
      <c r="M712" s="17"/>
      <c r="N712" s="17"/>
      <c r="O712" s="17"/>
      <c r="P712" s="18"/>
      <c r="Q712" s="18"/>
      <c r="R712" s="18"/>
      <c r="S712" s="18"/>
      <c r="T712" s="1"/>
      <c r="U712" s="1"/>
      <c r="V712" s="1"/>
      <c r="W712" s="1"/>
      <c r="X712" s="1"/>
      <c r="Y712" s="1"/>
      <c r="Z712" s="1"/>
      <c r="AA712" s="18"/>
      <c r="AB712" s="18"/>
      <c r="AC712" s="18"/>
      <c r="AD712" s="18"/>
      <c r="AE712" s="18"/>
      <c r="AF712" s="18"/>
      <c r="AG712" s="18"/>
      <c r="AH712" s="18"/>
      <c r="AI712" s="18"/>
      <c r="AJ712" s="18"/>
    </row>
    <row r="713" spans="1:36" ht="49" customHeight="1" x14ac:dyDescent="0.15">
      <c r="A713" s="1"/>
      <c r="B713" s="1"/>
      <c r="C713" s="1"/>
      <c r="D713" s="1"/>
      <c r="E713" s="1"/>
      <c r="F713" s="7"/>
      <c r="G713" s="15"/>
      <c r="H713" s="16"/>
      <c r="I713" s="7"/>
      <c r="J713" s="7"/>
      <c r="K713" s="17"/>
      <c r="L713" s="17"/>
      <c r="M713" s="17"/>
      <c r="N713" s="17"/>
      <c r="O713" s="17"/>
      <c r="P713" s="18"/>
      <c r="Q713" s="18"/>
      <c r="R713" s="18"/>
      <c r="S713" s="18"/>
      <c r="T713" s="1"/>
      <c r="U713" s="1"/>
      <c r="V713" s="1"/>
      <c r="W713" s="1"/>
      <c r="X713" s="1"/>
      <c r="Y713" s="1"/>
      <c r="Z713" s="1"/>
      <c r="AA713" s="18"/>
      <c r="AB713" s="18"/>
      <c r="AC713" s="18"/>
      <c r="AD713" s="18"/>
      <c r="AE713" s="18"/>
      <c r="AF713" s="18"/>
      <c r="AG713" s="18"/>
      <c r="AH713" s="18"/>
      <c r="AI713" s="18"/>
      <c r="AJ713" s="18"/>
    </row>
    <row r="714" spans="1:36" ht="49" customHeight="1" x14ac:dyDescent="0.15">
      <c r="A714" s="1"/>
      <c r="B714" s="1"/>
      <c r="C714" s="1"/>
      <c r="D714" s="1"/>
      <c r="E714" s="1"/>
      <c r="F714" s="7"/>
      <c r="G714" s="15"/>
      <c r="H714" s="16"/>
      <c r="I714" s="7"/>
      <c r="J714" s="7"/>
      <c r="K714" s="17"/>
      <c r="L714" s="17"/>
      <c r="M714" s="17"/>
      <c r="N714" s="17"/>
      <c r="O714" s="17"/>
      <c r="P714" s="18"/>
      <c r="Q714" s="18"/>
      <c r="R714" s="18"/>
      <c r="S714" s="18"/>
      <c r="T714" s="1"/>
      <c r="U714" s="1"/>
      <c r="V714" s="1"/>
      <c r="W714" s="1"/>
      <c r="X714" s="1"/>
      <c r="Y714" s="1"/>
      <c r="Z714" s="1"/>
      <c r="AA714" s="18"/>
      <c r="AB714" s="18"/>
      <c r="AC714" s="18"/>
      <c r="AD714" s="18"/>
      <c r="AE714" s="18"/>
      <c r="AF714" s="18"/>
      <c r="AG714" s="18"/>
      <c r="AH714" s="18"/>
      <c r="AI714" s="18"/>
      <c r="AJ714" s="18"/>
    </row>
    <row r="715" spans="1:36" ht="49" customHeight="1" x14ac:dyDescent="0.15">
      <c r="A715" s="1"/>
      <c r="B715" s="1"/>
      <c r="C715" s="1"/>
      <c r="D715" s="1"/>
      <c r="E715" s="1"/>
      <c r="F715" s="7"/>
      <c r="G715" s="15"/>
      <c r="H715" s="16"/>
      <c r="I715" s="7"/>
      <c r="J715" s="7"/>
      <c r="K715" s="17"/>
      <c r="L715" s="17"/>
      <c r="M715" s="17"/>
      <c r="N715" s="17"/>
      <c r="O715" s="17"/>
      <c r="P715" s="18"/>
      <c r="Q715" s="18"/>
      <c r="R715" s="18"/>
      <c r="S715" s="18"/>
      <c r="T715" s="1"/>
      <c r="U715" s="1"/>
      <c r="V715" s="1"/>
      <c r="W715" s="1"/>
      <c r="X715" s="1"/>
      <c r="Y715" s="1"/>
      <c r="Z715" s="1"/>
      <c r="AA715" s="18"/>
      <c r="AB715" s="18"/>
      <c r="AC715" s="18"/>
      <c r="AD715" s="18"/>
      <c r="AE715" s="18"/>
      <c r="AF715" s="18"/>
      <c r="AG715" s="18"/>
      <c r="AH715" s="18"/>
      <c r="AI715" s="18"/>
      <c r="AJ715" s="18"/>
    </row>
    <row r="716" spans="1:36" ht="49" customHeight="1" x14ac:dyDescent="0.15">
      <c r="A716" s="1"/>
      <c r="B716" s="1"/>
      <c r="C716" s="1"/>
      <c r="D716" s="1"/>
      <c r="E716" s="1"/>
      <c r="F716" s="7"/>
      <c r="G716" s="15"/>
      <c r="H716" s="16"/>
      <c r="I716" s="7"/>
      <c r="J716" s="7"/>
      <c r="K716" s="17"/>
      <c r="L716" s="17"/>
      <c r="M716" s="17"/>
      <c r="N716" s="17"/>
      <c r="O716" s="17"/>
      <c r="P716" s="18"/>
      <c r="Q716" s="18"/>
      <c r="R716" s="18"/>
      <c r="S716" s="18"/>
      <c r="T716" s="1"/>
      <c r="U716" s="1"/>
      <c r="V716" s="1"/>
      <c r="W716" s="1"/>
      <c r="X716" s="1"/>
      <c r="Y716" s="1"/>
      <c r="Z716" s="1"/>
      <c r="AA716" s="18"/>
      <c r="AB716" s="18"/>
      <c r="AC716" s="18"/>
      <c r="AD716" s="18"/>
      <c r="AE716" s="18"/>
      <c r="AF716" s="18"/>
      <c r="AG716" s="18"/>
      <c r="AH716" s="18"/>
      <c r="AI716" s="18"/>
      <c r="AJ716" s="18"/>
    </row>
    <row r="717" spans="1:36" ht="49" customHeight="1" x14ac:dyDescent="0.15">
      <c r="A717" s="1"/>
      <c r="B717" s="1"/>
      <c r="C717" s="1"/>
      <c r="D717" s="1"/>
      <c r="E717" s="1"/>
      <c r="F717" s="7"/>
      <c r="G717" s="15"/>
      <c r="H717" s="16"/>
      <c r="I717" s="7"/>
      <c r="J717" s="7"/>
      <c r="K717" s="17"/>
      <c r="L717" s="17"/>
      <c r="M717" s="17"/>
      <c r="N717" s="17"/>
      <c r="O717" s="17"/>
      <c r="P717" s="18"/>
      <c r="Q717" s="18"/>
      <c r="R717" s="18"/>
      <c r="S717" s="18"/>
      <c r="T717" s="1"/>
      <c r="U717" s="1"/>
      <c r="V717" s="1"/>
      <c r="W717" s="1"/>
      <c r="X717" s="1"/>
      <c r="Y717" s="1"/>
      <c r="Z717" s="1"/>
      <c r="AA717" s="18"/>
      <c r="AB717" s="18"/>
      <c r="AC717" s="18"/>
      <c r="AD717" s="18"/>
      <c r="AE717" s="18"/>
      <c r="AF717" s="18"/>
      <c r="AG717" s="18"/>
      <c r="AH717" s="18"/>
      <c r="AI717" s="18"/>
      <c r="AJ717" s="18"/>
    </row>
    <row r="718" spans="1:36" ht="49" customHeight="1" x14ac:dyDescent="0.15">
      <c r="A718" s="1"/>
      <c r="B718" s="1"/>
      <c r="C718" s="1"/>
      <c r="D718" s="1"/>
      <c r="E718" s="1"/>
      <c r="F718" s="7"/>
      <c r="G718" s="15"/>
      <c r="H718" s="16"/>
      <c r="I718" s="7"/>
      <c r="J718" s="7"/>
      <c r="K718" s="17"/>
      <c r="L718" s="17"/>
      <c r="M718" s="17"/>
      <c r="N718" s="17"/>
      <c r="O718" s="17"/>
      <c r="P718" s="18"/>
      <c r="Q718" s="18"/>
      <c r="R718" s="18"/>
      <c r="S718" s="18"/>
      <c r="T718" s="1"/>
      <c r="U718" s="1"/>
      <c r="V718" s="1"/>
      <c r="W718" s="1"/>
      <c r="X718" s="1"/>
      <c r="Y718" s="1"/>
      <c r="Z718" s="1"/>
      <c r="AA718" s="18"/>
      <c r="AB718" s="18"/>
      <c r="AC718" s="18"/>
      <c r="AD718" s="18"/>
      <c r="AE718" s="18"/>
      <c r="AF718" s="18"/>
      <c r="AG718" s="18"/>
      <c r="AH718" s="18"/>
      <c r="AI718" s="18"/>
      <c r="AJ718" s="18"/>
    </row>
    <row r="719" spans="1:36" ht="49" customHeight="1" x14ac:dyDescent="0.15">
      <c r="A719" s="1"/>
      <c r="B719" s="1"/>
      <c r="C719" s="1"/>
      <c r="D719" s="1"/>
      <c r="E719" s="1"/>
      <c r="F719" s="7"/>
      <c r="G719" s="15"/>
      <c r="H719" s="16"/>
      <c r="I719" s="7"/>
      <c r="J719" s="7"/>
      <c r="K719" s="17"/>
      <c r="L719" s="17"/>
      <c r="M719" s="17"/>
      <c r="N719" s="17"/>
      <c r="O719" s="17"/>
      <c r="P719" s="18"/>
      <c r="Q719" s="18"/>
      <c r="R719" s="18"/>
      <c r="S719" s="18"/>
      <c r="T719" s="1"/>
      <c r="U719" s="1"/>
      <c r="V719" s="1"/>
      <c r="W719" s="1"/>
      <c r="X719" s="1"/>
      <c r="Y719" s="1"/>
      <c r="Z719" s="1"/>
      <c r="AA719" s="18"/>
      <c r="AB719" s="18"/>
      <c r="AC719" s="18"/>
      <c r="AD719" s="18"/>
      <c r="AE719" s="18"/>
      <c r="AF719" s="18"/>
      <c r="AG719" s="18"/>
      <c r="AH719" s="18"/>
      <c r="AI719" s="18"/>
      <c r="AJ719" s="18"/>
    </row>
    <row r="720" spans="1:36" ht="49" customHeight="1" x14ac:dyDescent="0.15">
      <c r="A720" s="1"/>
      <c r="B720" s="1"/>
      <c r="C720" s="1"/>
      <c r="D720" s="1"/>
      <c r="E720" s="1"/>
      <c r="F720" s="7"/>
      <c r="G720" s="15"/>
      <c r="H720" s="16"/>
      <c r="I720" s="7"/>
      <c r="J720" s="7"/>
      <c r="K720" s="17"/>
      <c r="L720" s="17"/>
      <c r="M720" s="17"/>
      <c r="N720" s="17"/>
      <c r="O720" s="17"/>
      <c r="P720" s="18"/>
      <c r="Q720" s="18"/>
      <c r="R720" s="18"/>
      <c r="S720" s="18"/>
      <c r="T720" s="1"/>
      <c r="U720" s="1"/>
      <c r="V720" s="1"/>
      <c r="W720" s="1"/>
      <c r="X720" s="1"/>
      <c r="Y720" s="1"/>
      <c r="Z720" s="1"/>
      <c r="AA720" s="18"/>
      <c r="AB720" s="18"/>
      <c r="AC720" s="18"/>
      <c r="AD720" s="18"/>
      <c r="AE720" s="18"/>
      <c r="AF720" s="18"/>
      <c r="AG720" s="18"/>
      <c r="AH720" s="18"/>
      <c r="AI720" s="18"/>
      <c r="AJ720" s="18"/>
    </row>
    <row r="721" spans="1:36" ht="49" customHeight="1" x14ac:dyDescent="0.15">
      <c r="A721" s="1"/>
      <c r="B721" s="1"/>
      <c r="C721" s="1"/>
      <c r="D721" s="1"/>
      <c r="E721" s="1"/>
      <c r="F721" s="7"/>
      <c r="G721" s="15"/>
      <c r="H721" s="16"/>
      <c r="I721" s="7"/>
      <c r="J721" s="7"/>
      <c r="K721" s="17"/>
      <c r="L721" s="17"/>
      <c r="M721" s="17"/>
      <c r="N721" s="17"/>
      <c r="O721" s="17"/>
      <c r="P721" s="18"/>
      <c r="Q721" s="18"/>
      <c r="R721" s="18"/>
      <c r="S721" s="18"/>
      <c r="T721" s="1"/>
      <c r="U721" s="1"/>
      <c r="V721" s="1"/>
      <c r="W721" s="1"/>
      <c r="X721" s="1"/>
      <c r="Y721" s="1"/>
      <c r="Z721" s="1"/>
      <c r="AA721" s="18"/>
      <c r="AB721" s="18"/>
      <c r="AC721" s="18"/>
      <c r="AD721" s="18"/>
      <c r="AE721" s="18"/>
      <c r="AF721" s="18"/>
      <c r="AG721" s="18"/>
      <c r="AH721" s="18"/>
      <c r="AI721" s="18"/>
      <c r="AJ721" s="18"/>
    </row>
    <row r="722" spans="1:36" ht="49" customHeight="1" x14ac:dyDescent="0.15">
      <c r="A722" s="1"/>
      <c r="B722" s="1"/>
      <c r="C722" s="1"/>
      <c r="D722" s="1"/>
      <c r="E722" s="1"/>
      <c r="F722" s="7"/>
      <c r="G722" s="15"/>
      <c r="H722" s="16"/>
      <c r="I722" s="7"/>
      <c r="J722" s="7"/>
      <c r="K722" s="17"/>
      <c r="L722" s="17"/>
      <c r="M722" s="17"/>
      <c r="N722" s="17"/>
      <c r="O722" s="17"/>
      <c r="P722" s="18"/>
      <c r="Q722" s="18"/>
      <c r="R722" s="18"/>
      <c r="S722" s="18"/>
      <c r="T722" s="1"/>
      <c r="U722" s="1"/>
      <c r="V722" s="1"/>
      <c r="W722" s="1"/>
      <c r="X722" s="1"/>
      <c r="Y722" s="1"/>
      <c r="Z722" s="1"/>
      <c r="AA722" s="18"/>
      <c r="AB722" s="18"/>
      <c r="AC722" s="18"/>
      <c r="AD722" s="18"/>
      <c r="AE722" s="18"/>
      <c r="AF722" s="18"/>
      <c r="AG722" s="18"/>
      <c r="AH722" s="18"/>
      <c r="AI722" s="18"/>
      <c r="AJ722" s="18"/>
    </row>
    <row r="723" spans="1:36" ht="49" customHeight="1" x14ac:dyDescent="0.15">
      <c r="A723" s="1"/>
      <c r="B723" s="1"/>
      <c r="C723" s="1"/>
      <c r="D723" s="1"/>
      <c r="E723" s="1"/>
      <c r="F723" s="7"/>
      <c r="G723" s="15"/>
      <c r="H723" s="16"/>
      <c r="I723" s="7"/>
      <c r="J723" s="7"/>
      <c r="K723" s="17"/>
      <c r="L723" s="17"/>
      <c r="M723" s="17"/>
      <c r="N723" s="17"/>
      <c r="O723" s="17"/>
      <c r="P723" s="18"/>
      <c r="Q723" s="18"/>
      <c r="R723" s="18"/>
      <c r="S723" s="18"/>
      <c r="T723" s="1"/>
      <c r="U723" s="1"/>
      <c r="V723" s="1"/>
      <c r="W723" s="1"/>
      <c r="X723" s="1"/>
      <c r="Y723" s="1"/>
      <c r="Z723" s="1"/>
      <c r="AA723" s="18"/>
      <c r="AB723" s="18"/>
      <c r="AC723" s="18"/>
      <c r="AD723" s="18"/>
      <c r="AE723" s="18"/>
      <c r="AF723" s="18"/>
      <c r="AG723" s="18"/>
      <c r="AH723" s="18"/>
      <c r="AI723" s="18"/>
      <c r="AJ723" s="18"/>
    </row>
    <row r="724" spans="1:36" ht="49" customHeight="1" x14ac:dyDescent="0.15">
      <c r="A724" s="1"/>
      <c r="B724" s="1"/>
      <c r="C724" s="1"/>
      <c r="D724" s="1"/>
      <c r="E724" s="1"/>
      <c r="F724" s="7"/>
      <c r="G724" s="15"/>
      <c r="H724" s="16"/>
      <c r="I724" s="7"/>
      <c r="J724" s="7"/>
      <c r="K724" s="17"/>
      <c r="L724" s="17"/>
      <c r="M724" s="17"/>
      <c r="N724" s="17"/>
      <c r="O724" s="17"/>
      <c r="P724" s="18"/>
      <c r="Q724" s="18"/>
      <c r="R724" s="18"/>
      <c r="S724" s="18"/>
      <c r="T724" s="1"/>
      <c r="U724" s="1"/>
      <c r="V724" s="1"/>
      <c r="W724" s="1"/>
      <c r="X724" s="1"/>
      <c r="Y724" s="1"/>
      <c r="Z724" s="1"/>
      <c r="AA724" s="18"/>
      <c r="AB724" s="18"/>
      <c r="AC724" s="18"/>
      <c r="AD724" s="18"/>
      <c r="AE724" s="18"/>
      <c r="AF724" s="18"/>
      <c r="AG724" s="18"/>
      <c r="AH724" s="18"/>
      <c r="AI724" s="18"/>
      <c r="AJ724" s="18"/>
    </row>
    <row r="725" spans="1:36" ht="49" customHeight="1" x14ac:dyDescent="0.15">
      <c r="A725" s="1"/>
      <c r="B725" s="1"/>
      <c r="C725" s="1"/>
      <c r="D725" s="1"/>
      <c r="E725" s="1"/>
      <c r="F725" s="7"/>
      <c r="G725" s="15"/>
      <c r="H725" s="16"/>
      <c r="I725" s="7"/>
      <c r="J725" s="7"/>
      <c r="K725" s="17"/>
      <c r="L725" s="17"/>
      <c r="M725" s="17"/>
      <c r="N725" s="17"/>
      <c r="O725" s="17"/>
      <c r="P725" s="18"/>
      <c r="Q725" s="18"/>
      <c r="R725" s="18"/>
      <c r="S725" s="18"/>
      <c r="T725" s="1"/>
      <c r="U725" s="1"/>
      <c r="V725" s="1"/>
      <c r="W725" s="1"/>
      <c r="X725" s="1"/>
      <c r="Y725" s="1"/>
      <c r="Z725" s="1"/>
      <c r="AA725" s="18"/>
      <c r="AB725" s="18"/>
      <c r="AC725" s="18"/>
      <c r="AD725" s="18"/>
      <c r="AE725" s="18"/>
      <c r="AF725" s="18"/>
      <c r="AG725" s="18"/>
      <c r="AH725" s="18"/>
      <c r="AI725" s="18"/>
      <c r="AJ725" s="18"/>
    </row>
    <row r="726" spans="1:36" ht="49" customHeight="1" x14ac:dyDescent="0.15">
      <c r="A726" s="1"/>
      <c r="B726" s="1"/>
      <c r="C726" s="1"/>
      <c r="D726" s="1"/>
      <c r="E726" s="1"/>
      <c r="F726" s="7"/>
      <c r="G726" s="15"/>
      <c r="H726" s="16"/>
      <c r="I726" s="7"/>
      <c r="J726" s="7"/>
      <c r="K726" s="17"/>
      <c r="L726" s="17"/>
      <c r="M726" s="17"/>
      <c r="N726" s="17"/>
      <c r="O726" s="17"/>
      <c r="P726" s="18"/>
      <c r="Q726" s="18"/>
      <c r="R726" s="18"/>
      <c r="S726" s="18"/>
      <c r="T726" s="1"/>
      <c r="U726" s="1"/>
      <c r="V726" s="1"/>
      <c r="W726" s="1"/>
      <c r="X726" s="1"/>
      <c r="Y726" s="1"/>
      <c r="Z726" s="1"/>
      <c r="AA726" s="18"/>
      <c r="AB726" s="18"/>
      <c r="AC726" s="18"/>
      <c r="AD726" s="18"/>
      <c r="AE726" s="18"/>
      <c r="AF726" s="18"/>
      <c r="AG726" s="18"/>
      <c r="AH726" s="18"/>
      <c r="AI726" s="18"/>
      <c r="AJ726" s="18"/>
    </row>
    <row r="727" spans="1:36" ht="49" customHeight="1" x14ac:dyDescent="0.15">
      <c r="A727" s="1"/>
      <c r="B727" s="1"/>
      <c r="C727" s="1"/>
      <c r="D727" s="1"/>
      <c r="E727" s="1"/>
      <c r="F727" s="7"/>
      <c r="G727" s="15"/>
      <c r="H727" s="16"/>
      <c r="I727" s="7"/>
      <c r="J727" s="7"/>
      <c r="K727" s="17"/>
      <c r="L727" s="17"/>
      <c r="M727" s="17"/>
      <c r="N727" s="17"/>
      <c r="O727" s="17"/>
      <c r="P727" s="18"/>
      <c r="Q727" s="18"/>
      <c r="R727" s="18"/>
      <c r="S727" s="18"/>
      <c r="T727" s="1"/>
      <c r="U727" s="1"/>
      <c r="V727" s="1"/>
      <c r="W727" s="1"/>
      <c r="X727" s="1"/>
      <c r="Y727" s="1"/>
      <c r="Z727" s="1"/>
      <c r="AA727" s="18"/>
      <c r="AB727" s="18"/>
      <c r="AC727" s="18"/>
      <c r="AD727" s="18"/>
      <c r="AE727" s="18"/>
      <c r="AF727" s="18"/>
      <c r="AG727" s="18"/>
      <c r="AH727" s="18"/>
      <c r="AI727" s="18"/>
      <c r="AJ727" s="18"/>
    </row>
    <row r="728" spans="1:36" ht="49" customHeight="1" x14ac:dyDescent="0.15">
      <c r="A728" s="1"/>
      <c r="B728" s="1"/>
      <c r="C728" s="1"/>
      <c r="D728" s="1"/>
      <c r="E728" s="1"/>
      <c r="F728" s="7"/>
      <c r="G728" s="15"/>
      <c r="H728" s="16"/>
      <c r="I728" s="7"/>
      <c r="J728" s="7"/>
      <c r="K728" s="17"/>
      <c r="L728" s="17"/>
      <c r="M728" s="17"/>
      <c r="N728" s="17"/>
      <c r="O728" s="17"/>
      <c r="P728" s="18"/>
      <c r="Q728" s="18"/>
      <c r="R728" s="18"/>
      <c r="S728" s="18"/>
      <c r="T728" s="1"/>
      <c r="U728" s="1"/>
      <c r="V728" s="1"/>
      <c r="W728" s="1"/>
      <c r="X728" s="1"/>
      <c r="Y728" s="1"/>
      <c r="Z728" s="1"/>
      <c r="AA728" s="18"/>
      <c r="AB728" s="18"/>
      <c r="AC728" s="18"/>
      <c r="AD728" s="18"/>
      <c r="AE728" s="18"/>
      <c r="AF728" s="18"/>
      <c r="AG728" s="18"/>
      <c r="AH728" s="18"/>
      <c r="AI728" s="18"/>
      <c r="AJ728" s="18"/>
    </row>
    <row r="729" spans="1:36" ht="49" customHeight="1" x14ac:dyDescent="0.15">
      <c r="A729" s="1"/>
      <c r="B729" s="1"/>
      <c r="C729" s="1"/>
      <c r="D729" s="1"/>
      <c r="E729" s="1"/>
      <c r="F729" s="7"/>
      <c r="G729" s="15"/>
      <c r="H729" s="16"/>
      <c r="I729" s="7"/>
      <c r="J729" s="7"/>
      <c r="K729" s="17"/>
      <c r="L729" s="17"/>
      <c r="M729" s="17"/>
      <c r="N729" s="17"/>
      <c r="O729" s="17"/>
      <c r="P729" s="18"/>
      <c r="Q729" s="18"/>
      <c r="R729" s="18"/>
      <c r="S729" s="18"/>
      <c r="T729" s="1"/>
      <c r="U729" s="1"/>
      <c r="V729" s="1"/>
      <c r="W729" s="1"/>
      <c r="X729" s="1"/>
      <c r="Y729" s="1"/>
      <c r="Z729" s="1"/>
      <c r="AA729" s="18"/>
      <c r="AB729" s="18"/>
      <c r="AC729" s="18"/>
      <c r="AD729" s="18"/>
      <c r="AE729" s="18"/>
      <c r="AF729" s="18"/>
      <c r="AG729" s="18"/>
      <c r="AH729" s="18"/>
      <c r="AI729" s="18"/>
      <c r="AJ729" s="18"/>
    </row>
    <row r="730" spans="1:36" ht="49" customHeight="1" x14ac:dyDescent="0.15">
      <c r="A730" s="1"/>
      <c r="B730" s="1"/>
      <c r="C730" s="1"/>
      <c r="D730" s="1"/>
      <c r="E730" s="1"/>
      <c r="F730" s="7"/>
      <c r="G730" s="15"/>
      <c r="H730" s="16"/>
      <c r="I730" s="7"/>
      <c r="J730" s="7"/>
      <c r="K730" s="17"/>
      <c r="L730" s="17"/>
      <c r="M730" s="17"/>
      <c r="N730" s="17"/>
      <c r="O730" s="17"/>
      <c r="P730" s="18"/>
      <c r="Q730" s="18"/>
      <c r="R730" s="18"/>
      <c r="S730" s="18"/>
      <c r="T730" s="1"/>
      <c r="U730" s="1"/>
      <c r="V730" s="1"/>
      <c r="W730" s="1"/>
      <c r="X730" s="1"/>
      <c r="Y730" s="1"/>
      <c r="Z730" s="1"/>
      <c r="AA730" s="18"/>
      <c r="AB730" s="18"/>
      <c r="AC730" s="18"/>
      <c r="AD730" s="18"/>
      <c r="AE730" s="18"/>
      <c r="AF730" s="18"/>
      <c r="AG730" s="18"/>
      <c r="AH730" s="18"/>
      <c r="AI730" s="18"/>
      <c r="AJ730" s="18"/>
    </row>
    <row r="731" spans="1:36" ht="49" customHeight="1" x14ac:dyDescent="0.15">
      <c r="A731" s="1"/>
      <c r="B731" s="1"/>
      <c r="C731" s="1"/>
      <c r="D731" s="1"/>
      <c r="E731" s="1"/>
      <c r="F731" s="7"/>
      <c r="G731" s="15"/>
      <c r="H731" s="16"/>
      <c r="I731" s="7"/>
      <c r="J731" s="7"/>
      <c r="K731" s="17"/>
      <c r="L731" s="17"/>
      <c r="M731" s="17"/>
      <c r="N731" s="17"/>
      <c r="O731" s="17"/>
      <c r="P731" s="18"/>
      <c r="Q731" s="18"/>
      <c r="R731" s="18"/>
      <c r="S731" s="18"/>
      <c r="T731" s="1"/>
      <c r="U731" s="1"/>
      <c r="V731" s="1"/>
      <c r="W731" s="1"/>
      <c r="X731" s="1"/>
      <c r="Y731" s="1"/>
      <c r="Z731" s="1"/>
      <c r="AA731" s="18"/>
      <c r="AB731" s="18"/>
      <c r="AC731" s="18"/>
      <c r="AD731" s="18"/>
      <c r="AE731" s="18"/>
      <c r="AF731" s="18"/>
      <c r="AG731" s="18"/>
      <c r="AH731" s="18"/>
      <c r="AI731" s="18"/>
      <c r="AJ731" s="18"/>
    </row>
    <row r="732" spans="1:36" ht="49" customHeight="1" x14ac:dyDescent="0.15">
      <c r="A732" s="1"/>
      <c r="B732" s="1"/>
      <c r="C732" s="1"/>
      <c r="D732" s="1"/>
      <c r="E732" s="1"/>
      <c r="F732" s="7"/>
      <c r="G732" s="15"/>
      <c r="H732" s="16"/>
      <c r="I732" s="7"/>
      <c r="J732" s="7"/>
      <c r="K732" s="17"/>
      <c r="L732" s="17"/>
      <c r="M732" s="17"/>
      <c r="N732" s="17"/>
      <c r="O732" s="17"/>
      <c r="P732" s="18"/>
      <c r="Q732" s="18"/>
      <c r="R732" s="18"/>
      <c r="S732" s="18"/>
      <c r="T732" s="1"/>
      <c r="U732" s="1"/>
      <c r="V732" s="1"/>
      <c r="W732" s="1"/>
      <c r="X732" s="1"/>
      <c r="Y732" s="1"/>
      <c r="Z732" s="1"/>
      <c r="AA732" s="18"/>
      <c r="AB732" s="18"/>
      <c r="AC732" s="18"/>
      <c r="AD732" s="18"/>
      <c r="AE732" s="18"/>
      <c r="AF732" s="18"/>
      <c r="AG732" s="18"/>
      <c r="AH732" s="18"/>
      <c r="AI732" s="18"/>
      <c r="AJ732" s="18"/>
    </row>
    <row r="733" spans="1:36" ht="49" customHeight="1" x14ac:dyDescent="0.15">
      <c r="A733" s="1"/>
      <c r="B733" s="1"/>
      <c r="C733" s="1"/>
      <c r="D733" s="1"/>
      <c r="E733" s="1"/>
      <c r="F733" s="7"/>
      <c r="G733" s="15"/>
      <c r="H733" s="16"/>
      <c r="I733" s="7"/>
      <c r="J733" s="7"/>
      <c r="K733" s="17"/>
      <c r="L733" s="17"/>
      <c r="M733" s="17"/>
      <c r="N733" s="17"/>
      <c r="O733" s="17"/>
      <c r="P733" s="18"/>
      <c r="Q733" s="18"/>
      <c r="R733" s="18"/>
      <c r="S733" s="18"/>
      <c r="T733" s="1"/>
      <c r="U733" s="1"/>
      <c r="V733" s="1"/>
      <c r="W733" s="1"/>
      <c r="X733" s="1"/>
      <c r="Y733" s="1"/>
      <c r="Z733" s="1"/>
      <c r="AA733" s="18"/>
      <c r="AB733" s="18"/>
      <c r="AC733" s="18"/>
      <c r="AD733" s="18"/>
      <c r="AE733" s="18"/>
      <c r="AF733" s="18"/>
      <c r="AG733" s="18"/>
      <c r="AH733" s="18"/>
      <c r="AI733" s="18"/>
      <c r="AJ733" s="18"/>
    </row>
    <row r="734" spans="1:36" ht="49" customHeight="1" x14ac:dyDescent="0.15">
      <c r="A734" s="1"/>
      <c r="B734" s="1"/>
      <c r="C734" s="1"/>
      <c r="D734" s="1"/>
      <c r="E734" s="1"/>
      <c r="F734" s="7"/>
      <c r="G734" s="15"/>
      <c r="H734" s="16"/>
      <c r="I734" s="7"/>
      <c r="J734" s="7"/>
      <c r="K734" s="17"/>
      <c r="L734" s="17"/>
      <c r="M734" s="17"/>
      <c r="N734" s="17"/>
      <c r="O734" s="17"/>
      <c r="P734" s="18"/>
      <c r="Q734" s="18"/>
      <c r="R734" s="18"/>
      <c r="S734" s="18"/>
      <c r="T734" s="1"/>
      <c r="U734" s="1"/>
      <c r="V734" s="1"/>
      <c r="W734" s="1"/>
      <c r="X734" s="1"/>
      <c r="Y734" s="1"/>
      <c r="Z734" s="1"/>
      <c r="AA734" s="18"/>
      <c r="AB734" s="18"/>
      <c r="AC734" s="18"/>
      <c r="AD734" s="18"/>
      <c r="AE734" s="18"/>
      <c r="AF734" s="18"/>
      <c r="AG734" s="18"/>
      <c r="AH734" s="18"/>
      <c r="AI734" s="18"/>
      <c r="AJ734" s="18"/>
    </row>
    <row r="735" spans="1:36" ht="49" customHeight="1" x14ac:dyDescent="0.15">
      <c r="A735" s="1"/>
      <c r="B735" s="1"/>
      <c r="C735" s="1"/>
      <c r="D735" s="1"/>
      <c r="E735" s="1"/>
      <c r="F735" s="7"/>
      <c r="G735" s="15"/>
      <c r="H735" s="16"/>
      <c r="I735" s="7"/>
      <c r="J735" s="7"/>
      <c r="K735" s="17"/>
      <c r="L735" s="17"/>
      <c r="M735" s="17"/>
      <c r="N735" s="17"/>
      <c r="O735" s="17"/>
      <c r="P735" s="18"/>
      <c r="Q735" s="18"/>
      <c r="R735" s="18"/>
      <c r="S735" s="18"/>
      <c r="T735" s="1"/>
      <c r="U735" s="1"/>
      <c r="V735" s="1"/>
      <c r="W735" s="1"/>
      <c r="X735" s="1"/>
      <c r="Y735" s="1"/>
      <c r="Z735" s="1"/>
      <c r="AA735" s="18"/>
      <c r="AB735" s="18"/>
      <c r="AC735" s="18"/>
      <c r="AD735" s="18"/>
      <c r="AE735" s="18"/>
      <c r="AF735" s="18"/>
      <c r="AG735" s="18"/>
      <c r="AH735" s="18"/>
      <c r="AI735" s="18"/>
      <c r="AJ735" s="18"/>
    </row>
    <row r="736" spans="1:36" ht="49" customHeight="1" x14ac:dyDescent="0.15">
      <c r="A736" s="1"/>
      <c r="B736" s="1"/>
      <c r="C736" s="1"/>
      <c r="D736" s="1"/>
      <c r="E736" s="1"/>
      <c r="F736" s="7"/>
      <c r="G736" s="15"/>
      <c r="H736" s="16"/>
      <c r="I736" s="7"/>
      <c r="J736" s="7"/>
      <c r="K736" s="17"/>
      <c r="L736" s="17"/>
      <c r="M736" s="17"/>
      <c r="N736" s="17"/>
      <c r="O736" s="17"/>
      <c r="P736" s="18"/>
      <c r="Q736" s="18"/>
      <c r="R736" s="18"/>
      <c r="S736" s="18"/>
      <c r="T736" s="1"/>
      <c r="U736" s="1"/>
      <c r="V736" s="1"/>
      <c r="W736" s="1"/>
      <c r="X736" s="1"/>
      <c r="Y736" s="1"/>
      <c r="Z736" s="1"/>
      <c r="AA736" s="18"/>
      <c r="AB736" s="18"/>
      <c r="AC736" s="18"/>
      <c r="AD736" s="18"/>
      <c r="AE736" s="18"/>
      <c r="AF736" s="18"/>
      <c r="AG736" s="18"/>
      <c r="AH736" s="18"/>
      <c r="AI736" s="18"/>
      <c r="AJ736" s="18"/>
    </row>
    <row r="737" spans="1:36" ht="49" customHeight="1" x14ac:dyDescent="0.15">
      <c r="A737" s="1"/>
      <c r="B737" s="1"/>
      <c r="C737" s="1"/>
      <c r="D737" s="1"/>
      <c r="E737" s="1"/>
      <c r="F737" s="7"/>
      <c r="G737" s="15"/>
      <c r="H737" s="16"/>
      <c r="I737" s="7"/>
      <c r="J737" s="7"/>
      <c r="K737" s="17"/>
      <c r="L737" s="17"/>
      <c r="M737" s="17"/>
      <c r="N737" s="17"/>
      <c r="O737" s="17"/>
      <c r="P737" s="18"/>
      <c r="Q737" s="18"/>
      <c r="R737" s="18"/>
      <c r="S737" s="18"/>
      <c r="T737" s="1"/>
      <c r="U737" s="1"/>
      <c r="V737" s="1"/>
      <c r="W737" s="1"/>
      <c r="X737" s="1"/>
      <c r="Y737" s="1"/>
      <c r="Z737" s="1"/>
      <c r="AA737" s="18"/>
      <c r="AB737" s="18"/>
      <c r="AC737" s="18"/>
      <c r="AD737" s="18"/>
      <c r="AE737" s="18"/>
      <c r="AF737" s="18"/>
      <c r="AG737" s="18"/>
      <c r="AH737" s="18"/>
      <c r="AI737" s="18"/>
      <c r="AJ737" s="18"/>
    </row>
    <row r="738" spans="1:36" ht="49" customHeight="1" x14ac:dyDescent="0.15">
      <c r="A738" s="1"/>
      <c r="B738" s="1"/>
      <c r="C738" s="1"/>
      <c r="D738" s="1"/>
      <c r="E738" s="1"/>
      <c r="F738" s="7"/>
      <c r="G738" s="15"/>
      <c r="H738" s="16"/>
      <c r="I738" s="7"/>
      <c r="J738" s="7"/>
      <c r="K738" s="17"/>
      <c r="L738" s="17"/>
      <c r="M738" s="17"/>
      <c r="N738" s="17"/>
      <c r="O738" s="17"/>
      <c r="P738" s="18"/>
      <c r="Q738" s="18"/>
      <c r="R738" s="18"/>
      <c r="S738" s="18"/>
      <c r="T738" s="1"/>
      <c r="U738" s="1"/>
      <c r="V738" s="1"/>
      <c r="W738" s="1"/>
      <c r="X738" s="1"/>
      <c r="Y738" s="1"/>
      <c r="Z738" s="1"/>
      <c r="AA738" s="18"/>
      <c r="AB738" s="18"/>
      <c r="AC738" s="18"/>
      <c r="AD738" s="18"/>
      <c r="AE738" s="18"/>
      <c r="AF738" s="18"/>
      <c r="AG738" s="18"/>
      <c r="AH738" s="18"/>
      <c r="AI738" s="18"/>
      <c r="AJ738" s="18"/>
    </row>
    <row r="739" spans="1:36" ht="49" customHeight="1" x14ac:dyDescent="0.15">
      <c r="A739" s="1"/>
      <c r="B739" s="1"/>
      <c r="C739" s="1"/>
      <c r="D739" s="1"/>
      <c r="E739" s="1"/>
      <c r="F739" s="7"/>
      <c r="G739" s="15"/>
      <c r="H739" s="16"/>
      <c r="I739" s="7"/>
      <c r="J739" s="7"/>
      <c r="K739" s="17"/>
      <c r="L739" s="17"/>
      <c r="M739" s="17"/>
      <c r="N739" s="17"/>
      <c r="O739" s="17"/>
      <c r="P739" s="18"/>
      <c r="Q739" s="18"/>
      <c r="R739" s="18"/>
      <c r="S739" s="18"/>
      <c r="T739" s="1"/>
      <c r="U739" s="1"/>
      <c r="V739" s="1"/>
      <c r="W739" s="1"/>
      <c r="X739" s="1"/>
      <c r="Y739" s="1"/>
      <c r="Z739" s="1"/>
      <c r="AA739" s="18"/>
      <c r="AB739" s="18"/>
      <c r="AC739" s="18"/>
      <c r="AD739" s="18"/>
      <c r="AE739" s="18"/>
      <c r="AF739" s="18"/>
      <c r="AG739" s="18"/>
      <c r="AH739" s="18"/>
      <c r="AI739" s="18"/>
      <c r="AJ739" s="18"/>
    </row>
    <row r="740" spans="1:36" ht="49" customHeight="1" x14ac:dyDescent="0.15">
      <c r="A740" s="1"/>
      <c r="B740" s="1"/>
      <c r="C740" s="1"/>
      <c r="D740" s="1"/>
      <c r="E740" s="1"/>
      <c r="F740" s="7"/>
      <c r="G740" s="15"/>
      <c r="H740" s="16"/>
      <c r="I740" s="7"/>
      <c r="J740" s="7"/>
      <c r="K740" s="17"/>
      <c r="L740" s="17"/>
      <c r="M740" s="17"/>
      <c r="N740" s="17"/>
      <c r="O740" s="17"/>
      <c r="P740" s="18"/>
      <c r="Q740" s="18"/>
      <c r="R740" s="18"/>
      <c r="S740" s="18"/>
      <c r="T740" s="1"/>
      <c r="U740" s="1"/>
      <c r="V740" s="1"/>
      <c r="W740" s="1"/>
      <c r="X740" s="1"/>
      <c r="Y740" s="1"/>
      <c r="Z740" s="1"/>
      <c r="AA740" s="18"/>
      <c r="AB740" s="18"/>
      <c r="AC740" s="18"/>
      <c r="AD740" s="18"/>
      <c r="AE740" s="18"/>
      <c r="AF740" s="18"/>
      <c r="AG740" s="18"/>
      <c r="AH740" s="18"/>
      <c r="AI740" s="18"/>
      <c r="AJ740" s="18"/>
    </row>
    <row r="741" spans="1:36" ht="49" customHeight="1" x14ac:dyDescent="0.15">
      <c r="A741" s="1"/>
      <c r="B741" s="1"/>
      <c r="C741" s="1"/>
      <c r="D741" s="1"/>
      <c r="E741" s="1"/>
      <c r="F741" s="7"/>
      <c r="G741" s="15"/>
      <c r="H741" s="16"/>
      <c r="I741" s="7"/>
      <c r="J741" s="7"/>
      <c r="K741" s="17"/>
      <c r="L741" s="17"/>
      <c r="M741" s="17"/>
      <c r="N741" s="17"/>
      <c r="O741" s="17"/>
      <c r="P741" s="18"/>
      <c r="Q741" s="18"/>
      <c r="R741" s="18"/>
      <c r="S741" s="18"/>
      <c r="T741" s="1"/>
      <c r="U741" s="1"/>
      <c r="V741" s="1"/>
      <c r="W741" s="1"/>
      <c r="X741" s="1"/>
      <c r="Y741" s="1"/>
      <c r="Z741" s="1"/>
      <c r="AA741" s="18"/>
      <c r="AB741" s="18"/>
      <c r="AC741" s="18"/>
      <c r="AD741" s="18"/>
      <c r="AE741" s="18"/>
      <c r="AF741" s="18"/>
      <c r="AG741" s="18"/>
      <c r="AH741" s="18"/>
      <c r="AI741" s="18"/>
      <c r="AJ741" s="18"/>
    </row>
    <row r="742" spans="1:36" ht="49" customHeight="1" x14ac:dyDescent="0.15">
      <c r="A742" s="1"/>
      <c r="B742" s="1"/>
      <c r="C742" s="1"/>
      <c r="D742" s="1"/>
      <c r="E742" s="1"/>
      <c r="F742" s="7"/>
      <c r="G742" s="15"/>
      <c r="H742" s="16"/>
      <c r="I742" s="7"/>
      <c r="J742" s="7"/>
      <c r="K742" s="17"/>
      <c r="L742" s="17"/>
      <c r="M742" s="17"/>
      <c r="N742" s="17"/>
      <c r="O742" s="17"/>
      <c r="P742" s="18"/>
      <c r="Q742" s="18"/>
      <c r="R742" s="18"/>
      <c r="S742" s="18"/>
      <c r="T742" s="1"/>
      <c r="U742" s="1"/>
      <c r="V742" s="1"/>
      <c r="W742" s="1"/>
      <c r="X742" s="1"/>
      <c r="Y742" s="1"/>
      <c r="Z742" s="1"/>
      <c r="AA742" s="18"/>
      <c r="AB742" s="18"/>
      <c r="AC742" s="18"/>
      <c r="AD742" s="18"/>
      <c r="AE742" s="18"/>
      <c r="AF742" s="18"/>
      <c r="AG742" s="18"/>
      <c r="AH742" s="18"/>
      <c r="AI742" s="18"/>
      <c r="AJ742" s="18"/>
    </row>
    <row r="743" spans="1:36" ht="49" customHeight="1" x14ac:dyDescent="0.15">
      <c r="A743" s="1"/>
      <c r="B743" s="1"/>
      <c r="C743" s="1"/>
      <c r="D743" s="1"/>
      <c r="E743" s="1"/>
      <c r="F743" s="7"/>
      <c r="G743" s="15"/>
      <c r="H743" s="16"/>
      <c r="I743" s="7"/>
      <c r="J743" s="7"/>
      <c r="K743" s="17"/>
      <c r="L743" s="17"/>
      <c r="M743" s="17"/>
      <c r="N743" s="17"/>
      <c r="O743" s="17"/>
      <c r="P743" s="18"/>
      <c r="Q743" s="18"/>
      <c r="R743" s="18"/>
      <c r="S743" s="18"/>
      <c r="T743" s="1"/>
      <c r="U743" s="1"/>
      <c r="V743" s="1"/>
      <c r="W743" s="1"/>
      <c r="X743" s="1"/>
      <c r="Y743" s="1"/>
      <c r="Z743" s="1"/>
      <c r="AA743" s="18"/>
      <c r="AB743" s="18"/>
      <c r="AC743" s="18"/>
      <c r="AD743" s="18"/>
      <c r="AE743" s="18"/>
      <c r="AF743" s="18"/>
      <c r="AG743" s="18"/>
      <c r="AH743" s="18"/>
      <c r="AI743" s="18"/>
      <c r="AJ743" s="18"/>
    </row>
    <row r="744" spans="1:36" ht="49" customHeight="1" x14ac:dyDescent="0.15">
      <c r="A744" s="1"/>
      <c r="B744" s="1"/>
      <c r="C744" s="1"/>
      <c r="D744" s="1"/>
      <c r="E744" s="1"/>
      <c r="F744" s="7"/>
      <c r="G744" s="15"/>
      <c r="H744" s="16"/>
      <c r="I744" s="7"/>
      <c r="J744" s="7"/>
      <c r="K744" s="17"/>
      <c r="L744" s="17"/>
      <c r="M744" s="17"/>
      <c r="N744" s="17"/>
      <c r="O744" s="17"/>
      <c r="P744" s="18"/>
      <c r="Q744" s="18"/>
      <c r="R744" s="18"/>
      <c r="S744" s="18"/>
      <c r="T744" s="1"/>
      <c r="U744" s="1"/>
      <c r="V744" s="1"/>
      <c r="W744" s="1"/>
      <c r="X744" s="1"/>
      <c r="Y744" s="1"/>
      <c r="Z744" s="1"/>
      <c r="AA744" s="18"/>
      <c r="AB744" s="18"/>
      <c r="AC744" s="18"/>
      <c r="AD744" s="18"/>
      <c r="AE744" s="18"/>
      <c r="AF744" s="18"/>
      <c r="AG744" s="18"/>
      <c r="AH744" s="18"/>
      <c r="AI744" s="18"/>
      <c r="AJ744" s="18"/>
    </row>
    <row r="745" spans="1:36" ht="49" customHeight="1" x14ac:dyDescent="0.15">
      <c r="A745" s="1"/>
      <c r="B745" s="1"/>
      <c r="C745" s="1"/>
      <c r="D745" s="1"/>
      <c r="E745" s="1"/>
      <c r="F745" s="7"/>
      <c r="G745" s="15"/>
      <c r="H745" s="16"/>
      <c r="I745" s="7"/>
      <c r="J745" s="7"/>
      <c r="K745" s="17"/>
      <c r="L745" s="17"/>
      <c r="M745" s="17"/>
      <c r="N745" s="17"/>
      <c r="O745" s="17"/>
      <c r="P745" s="18"/>
      <c r="Q745" s="18"/>
      <c r="R745" s="18"/>
      <c r="S745" s="18"/>
      <c r="T745" s="1"/>
      <c r="U745" s="1"/>
      <c r="V745" s="1"/>
      <c r="W745" s="1"/>
      <c r="X745" s="1"/>
      <c r="Y745" s="1"/>
      <c r="Z745" s="1"/>
      <c r="AA745" s="18"/>
      <c r="AB745" s="18"/>
      <c r="AC745" s="18"/>
      <c r="AD745" s="18"/>
      <c r="AE745" s="18"/>
      <c r="AF745" s="18"/>
      <c r="AG745" s="18"/>
      <c r="AH745" s="18"/>
      <c r="AI745" s="18"/>
      <c r="AJ745" s="18"/>
    </row>
    <row r="746" spans="1:36" ht="49" customHeight="1" x14ac:dyDescent="0.15">
      <c r="A746" s="1"/>
      <c r="B746" s="1"/>
      <c r="C746" s="1"/>
      <c r="D746" s="1"/>
      <c r="E746" s="1"/>
      <c r="F746" s="7"/>
      <c r="G746" s="15"/>
      <c r="H746" s="16"/>
      <c r="I746" s="7"/>
      <c r="J746" s="7"/>
      <c r="K746" s="17"/>
      <c r="L746" s="17"/>
      <c r="M746" s="17"/>
      <c r="N746" s="17"/>
      <c r="O746" s="17"/>
      <c r="P746" s="18"/>
      <c r="Q746" s="18"/>
      <c r="R746" s="18"/>
      <c r="S746" s="18"/>
      <c r="T746" s="1"/>
      <c r="U746" s="1"/>
      <c r="V746" s="1"/>
      <c r="W746" s="1"/>
      <c r="X746" s="1"/>
      <c r="Y746" s="1"/>
      <c r="Z746" s="1"/>
      <c r="AA746" s="18"/>
      <c r="AB746" s="18"/>
      <c r="AC746" s="18"/>
      <c r="AD746" s="18"/>
      <c r="AE746" s="18"/>
      <c r="AF746" s="18"/>
      <c r="AG746" s="18"/>
      <c r="AH746" s="18"/>
      <c r="AI746" s="18"/>
      <c r="AJ746" s="18"/>
    </row>
    <row r="747" spans="1:36" ht="49" customHeight="1" x14ac:dyDescent="0.15">
      <c r="A747" s="1"/>
      <c r="B747" s="1"/>
      <c r="C747" s="1"/>
      <c r="D747" s="1"/>
      <c r="E747" s="1"/>
      <c r="F747" s="7"/>
      <c r="G747" s="15"/>
      <c r="H747" s="16"/>
      <c r="I747" s="7"/>
      <c r="J747" s="7"/>
      <c r="K747" s="17"/>
      <c r="L747" s="17"/>
      <c r="M747" s="17"/>
      <c r="N747" s="17"/>
      <c r="O747" s="17"/>
      <c r="P747" s="18"/>
      <c r="Q747" s="18"/>
      <c r="R747" s="18"/>
      <c r="S747" s="18"/>
      <c r="T747" s="1"/>
      <c r="U747" s="1"/>
      <c r="V747" s="1"/>
      <c r="W747" s="1"/>
      <c r="X747" s="1"/>
      <c r="Y747" s="1"/>
      <c r="Z747" s="1"/>
      <c r="AA747" s="18"/>
      <c r="AB747" s="18"/>
      <c r="AC747" s="18"/>
      <c r="AD747" s="18"/>
      <c r="AE747" s="18"/>
      <c r="AF747" s="18"/>
      <c r="AG747" s="18"/>
      <c r="AH747" s="18"/>
      <c r="AI747" s="18"/>
      <c r="AJ747" s="18"/>
    </row>
    <row r="748" spans="1:36" ht="49" customHeight="1" x14ac:dyDescent="0.15">
      <c r="A748" s="1"/>
      <c r="B748" s="1"/>
      <c r="C748" s="1"/>
      <c r="D748" s="1"/>
      <c r="E748" s="1"/>
      <c r="F748" s="7"/>
      <c r="G748" s="15"/>
      <c r="H748" s="16"/>
      <c r="I748" s="7"/>
      <c r="J748" s="7"/>
      <c r="K748" s="17"/>
      <c r="L748" s="17"/>
      <c r="M748" s="17"/>
      <c r="N748" s="17"/>
      <c r="O748" s="17"/>
      <c r="P748" s="18"/>
      <c r="Q748" s="18"/>
      <c r="R748" s="18"/>
      <c r="S748" s="18"/>
      <c r="T748" s="1"/>
      <c r="U748" s="1"/>
      <c r="V748" s="1"/>
      <c r="W748" s="1"/>
      <c r="X748" s="1"/>
      <c r="Y748" s="1"/>
      <c r="Z748" s="1"/>
      <c r="AA748" s="18"/>
      <c r="AB748" s="18"/>
      <c r="AC748" s="18"/>
      <c r="AD748" s="18"/>
      <c r="AE748" s="18"/>
      <c r="AF748" s="18"/>
      <c r="AG748" s="18"/>
      <c r="AH748" s="18"/>
      <c r="AI748" s="18"/>
      <c r="AJ748" s="18"/>
    </row>
    <row r="749" spans="1:36" ht="49" customHeight="1" x14ac:dyDescent="0.15">
      <c r="A749" s="1"/>
      <c r="B749" s="1"/>
      <c r="C749" s="1"/>
      <c r="D749" s="1"/>
      <c r="E749" s="1"/>
      <c r="F749" s="7"/>
      <c r="G749" s="15"/>
      <c r="H749" s="16"/>
      <c r="I749" s="7"/>
      <c r="J749" s="7"/>
      <c r="K749" s="17"/>
      <c r="L749" s="17"/>
      <c r="M749" s="17"/>
      <c r="N749" s="17"/>
      <c r="O749" s="17"/>
      <c r="P749" s="18"/>
      <c r="Q749" s="18"/>
      <c r="R749" s="18"/>
      <c r="S749" s="18"/>
      <c r="T749" s="1"/>
      <c r="U749" s="1"/>
      <c r="V749" s="1"/>
      <c r="W749" s="1"/>
      <c r="X749" s="1"/>
      <c r="Y749" s="1"/>
      <c r="Z749" s="1"/>
      <c r="AA749" s="18"/>
      <c r="AB749" s="18"/>
      <c r="AC749" s="18"/>
      <c r="AD749" s="18"/>
      <c r="AE749" s="18"/>
      <c r="AF749" s="18"/>
      <c r="AG749" s="18"/>
      <c r="AH749" s="18"/>
      <c r="AI749" s="18"/>
      <c r="AJ749" s="18"/>
    </row>
    <row r="750" spans="1:36" ht="49" customHeight="1" x14ac:dyDescent="0.15">
      <c r="A750" s="1"/>
      <c r="B750" s="1"/>
      <c r="C750" s="1"/>
      <c r="D750" s="1"/>
      <c r="E750" s="1"/>
      <c r="F750" s="7"/>
      <c r="G750" s="15"/>
      <c r="H750" s="16"/>
      <c r="I750" s="7"/>
      <c r="J750" s="7"/>
      <c r="K750" s="17"/>
      <c r="L750" s="17"/>
      <c r="M750" s="17"/>
      <c r="N750" s="17"/>
      <c r="O750" s="17"/>
      <c r="P750" s="18"/>
      <c r="Q750" s="18"/>
      <c r="R750" s="18"/>
      <c r="S750" s="18"/>
      <c r="T750" s="1"/>
      <c r="U750" s="1"/>
      <c r="V750" s="1"/>
      <c r="W750" s="1"/>
      <c r="X750" s="1"/>
      <c r="Y750" s="1"/>
      <c r="Z750" s="1"/>
      <c r="AA750" s="18"/>
      <c r="AB750" s="18"/>
      <c r="AC750" s="18"/>
      <c r="AD750" s="18"/>
      <c r="AE750" s="18"/>
      <c r="AF750" s="18"/>
      <c r="AG750" s="18"/>
      <c r="AH750" s="18"/>
      <c r="AI750" s="18"/>
      <c r="AJ750" s="18"/>
    </row>
    <row r="751" spans="1:36" ht="49" customHeight="1" x14ac:dyDescent="0.15">
      <c r="A751" s="1"/>
      <c r="B751" s="1"/>
      <c r="C751" s="1"/>
      <c r="D751" s="1"/>
      <c r="E751" s="1"/>
      <c r="F751" s="7"/>
      <c r="G751" s="15"/>
      <c r="H751" s="16"/>
      <c r="I751" s="7"/>
      <c r="J751" s="7"/>
      <c r="K751" s="17"/>
      <c r="L751" s="17"/>
      <c r="M751" s="17"/>
      <c r="N751" s="17"/>
      <c r="O751" s="17"/>
      <c r="P751" s="18"/>
      <c r="Q751" s="18"/>
      <c r="R751" s="18"/>
      <c r="S751" s="18"/>
      <c r="T751" s="1"/>
      <c r="U751" s="1"/>
      <c r="V751" s="1"/>
      <c r="W751" s="1"/>
      <c r="X751" s="1"/>
      <c r="Y751" s="1"/>
      <c r="Z751" s="1"/>
      <c r="AA751" s="18"/>
      <c r="AB751" s="18"/>
      <c r="AC751" s="18"/>
      <c r="AD751" s="18"/>
      <c r="AE751" s="18"/>
      <c r="AF751" s="18"/>
      <c r="AG751" s="18"/>
      <c r="AH751" s="18"/>
      <c r="AI751" s="18"/>
      <c r="AJ751" s="18"/>
    </row>
    <row r="752" spans="1:36" ht="49" customHeight="1" x14ac:dyDescent="0.15">
      <c r="A752" s="1"/>
      <c r="B752" s="1"/>
      <c r="C752" s="1"/>
      <c r="D752" s="1"/>
      <c r="E752" s="1"/>
      <c r="F752" s="7"/>
      <c r="G752" s="15"/>
      <c r="H752" s="16"/>
      <c r="I752" s="7"/>
      <c r="J752" s="7"/>
      <c r="K752" s="17"/>
      <c r="L752" s="17"/>
      <c r="M752" s="17"/>
      <c r="N752" s="17"/>
      <c r="O752" s="17"/>
      <c r="P752" s="18"/>
      <c r="Q752" s="18"/>
      <c r="R752" s="18"/>
      <c r="S752" s="18"/>
      <c r="T752" s="1"/>
      <c r="U752" s="1"/>
      <c r="V752" s="1"/>
      <c r="W752" s="1"/>
      <c r="X752" s="1"/>
      <c r="Y752" s="1"/>
      <c r="Z752" s="1"/>
      <c r="AA752" s="18"/>
      <c r="AB752" s="18"/>
      <c r="AC752" s="18"/>
      <c r="AD752" s="18"/>
      <c r="AE752" s="18"/>
      <c r="AF752" s="18"/>
      <c r="AG752" s="18"/>
      <c r="AH752" s="18"/>
      <c r="AI752" s="18"/>
      <c r="AJ752" s="18"/>
    </row>
    <row r="753" spans="1:36" ht="49" customHeight="1" x14ac:dyDescent="0.15">
      <c r="A753" s="1"/>
      <c r="B753" s="1"/>
      <c r="C753" s="1"/>
      <c r="D753" s="1"/>
      <c r="E753" s="1"/>
      <c r="F753" s="7"/>
      <c r="G753" s="15"/>
      <c r="H753" s="16"/>
      <c r="I753" s="7"/>
      <c r="J753" s="7"/>
      <c r="K753" s="17"/>
      <c r="L753" s="17"/>
      <c r="M753" s="17"/>
      <c r="N753" s="17"/>
      <c r="O753" s="17"/>
      <c r="P753" s="18"/>
      <c r="Q753" s="18"/>
      <c r="R753" s="18"/>
      <c r="S753" s="18"/>
      <c r="T753" s="1"/>
      <c r="U753" s="1"/>
      <c r="V753" s="1"/>
      <c r="W753" s="1"/>
      <c r="X753" s="1"/>
      <c r="Y753" s="1"/>
      <c r="Z753" s="1"/>
      <c r="AA753" s="18"/>
      <c r="AB753" s="18"/>
      <c r="AC753" s="18"/>
      <c r="AD753" s="18"/>
      <c r="AE753" s="18"/>
      <c r="AF753" s="18"/>
      <c r="AG753" s="18"/>
      <c r="AH753" s="18"/>
      <c r="AI753" s="18"/>
      <c r="AJ753" s="18"/>
    </row>
    <row r="754" spans="1:36" ht="49" customHeight="1" x14ac:dyDescent="0.15">
      <c r="A754" s="1"/>
      <c r="B754" s="1"/>
      <c r="C754" s="1"/>
      <c r="D754" s="1"/>
      <c r="E754" s="1"/>
      <c r="F754" s="7"/>
      <c r="G754" s="15"/>
      <c r="H754" s="16"/>
      <c r="I754" s="7"/>
      <c r="J754" s="7"/>
      <c r="K754" s="17"/>
      <c r="L754" s="17"/>
      <c r="M754" s="17"/>
      <c r="N754" s="17"/>
      <c r="O754" s="17"/>
      <c r="P754" s="18"/>
      <c r="Q754" s="18"/>
      <c r="R754" s="18"/>
      <c r="S754" s="18"/>
      <c r="T754" s="1"/>
      <c r="U754" s="1"/>
      <c r="V754" s="1"/>
      <c r="W754" s="1"/>
      <c r="X754" s="1"/>
      <c r="Y754" s="1"/>
      <c r="Z754" s="1"/>
      <c r="AA754" s="18"/>
      <c r="AB754" s="18"/>
      <c r="AC754" s="18"/>
      <c r="AD754" s="18"/>
      <c r="AE754" s="18"/>
      <c r="AF754" s="18"/>
      <c r="AG754" s="18"/>
      <c r="AH754" s="18"/>
      <c r="AI754" s="18"/>
      <c r="AJ754" s="18"/>
    </row>
    <row r="755" spans="1:36" ht="49" customHeight="1" x14ac:dyDescent="0.15">
      <c r="A755" s="1"/>
      <c r="B755" s="1"/>
      <c r="C755" s="1"/>
      <c r="D755" s="1"/>
      <c r="E755" s="1"/>
      <c r="F755" s="7"/>
      <c r="G755" s="15"/>
      <c r="H755" s="16"/>
      <c r="I755" s="7"/>
      <c r="J755" s="7"/>
      <c r="K755" s="17"/>
      <c r="L755" s="17"/>
      <c r="M755" s="17"/>
      <c r="N755" s="17"/>
      <c r="O755" s="17"/>
      <c r="P755" s="18"/>
      <c r="Q755" s="18"/>
      <c r="R755" s="18"/>
      <c r="S755" s="18"/>
      <c r="T755" s="1"/>
      <c r="U755" s="1"/>
      <c r="V755" s="1"/>
      <c r="W755" s="1"/>
      <c r="X755" s="1"/>
      <c r="Y755" s="1"/>
      <c r="Z755" s="1"/>
      <c r="AA755" s="18"/>
      <c r="AB755" s="18"/>
      <c r="AC755" s="18"/>
      <c r="AD755" s="18"/>
      <c r="AE755" s="18"/>
      <c r="AF755" s="18"/>
      <c r="AG755" s="18"/>
      <c r="AH755" s="18"/>
      <c r="AI755" s="18"/>
      <c r="AJ755" s="18"/>
    </row>
    <row r="756" spans="1:36" ht="49" customHeight="1" x14ac:dyDescent="0.15">
      <c r="A756" s="1"/>
      <c r="B756" s="1"/>
      <c r="C756" s="1"/>
      <c r="D756" s="1"/>
      <c r="E756" s="1"/>
      <c r="F756" s="7"/>
      <c r="G756" s="15"/>
      <c r="H756" s="16"/>
      <c r="I756" s="7"/>
      <c r="J756" s="7"/>
      <c r="K756" s="17"/>
      <c r="L756" s="17"/>
      <c r="M756" s="17"/>
      <c r="N756" s="17"/>
      <c r="O756" s="17"/>
      <c r="P756" s="18"/>
      <c r="Q756" s="18"/>
      <c r="R756" s="18"/>
      <c r="S756" s="18"/>
      <c r="T756" s="1"/>
      <c r="U756" s="1"/>
      <c r="V756" s="1"/>
      <c r="W756" s="1"/>
      <c r="X756" s="1"/>
      <c r="Y756" s="1"/>
      <c r="Z756" s="1"/>
      <c r="AA756" s="18"/>
      <c r="AB756" s="18"/>
      <c r="AC756" s="18"/>
      <c r="AD756" s="18"/>
      <c r="AE756" s="18"/>
      <c r="AF756" s="18"/>
      <c r="AG756" s="18"/>
      <c r="AH756" s="18"/>
      <c r="AI756" s="18"/>
      <c r="AJ756" s="18"/>
    </row>
    <row r="757" spans="1:36" ht="49" customHeight="1" x14ac:dyDescent="0.15">
      <c r="A757" s="1"/>
      <c r="B757" s="1"/>
      <c r="C757" s="1"/>
      <c r="D757" s="1"/>
      <c r="E757" s="1"/>
      <c r="F757" s="7"/>
      <c r="G757" s="15"/>
      <c r="H757" s="16"/>
      <c r="I757" s="7"/>
      <c r="J757" s="7"/>
      <c r="K757" s="17"/>
      <c r="L757" s="17"/>
      <c r="M757" s="17"/>
      <c r="N757" s="17"/>
      <c r="O757" s="17"/>
      <c r="P757" s="18"/>
      <c r="Q757" s="18"/>
      <c r="R757" s="18"/>
      <c r="S757" s="18"/>
      <c r="T757" s="1"/>
      <c r="U757" s="1"/>
      <c r="V757" s="1"/>
      <c r="W757" s="1"/>
      <c r="X757" s="1"/>
      <c r="Y757" s="1"/>
      <c r="Z757" s="1"/>
      <c r="AA757" s="18"/>
      <c r="AB757" s="18"/>
      <c r="AC757" s="18"/>
      <c r="AD757" s="18"/>
      <c r="AE757" s="18"/>
      <c r="AF757" s="18"/>
      <c r="AG757" s="18"/>
      <c r="AH757" s="18"/>
      <c r="AI757" s="18"/>
      <c r="AJ757" s="18"/>
    </row>
    <row r="758" spans="1:36" ht="49" customHeight="1" x14ac:dyDescent="0.15">
      <c r="A758" s="1"/>
      <c r="B758" s="1"/>
      <c r="C758" s="1"/>
      <c r="D758" s="1"/>
      <c r="E758" s="1"/>
      <c r="F758" s="7"/>
      <c r="G758" s="15"/>
      <c r="H758" s="16"/>
      <c r="I758" s="7"/>
      <c r="J758" s="7"/>
      <c r="K758" s="17"/>
      <c r="L758" s="17"/>
      <c r="M758" s="17"/>
      <c r="N758" s="17"/>
      <c r="O758" s="17"/>
      <c r="P758" s="18"/>
      <c r="Q758" s="18"/>
      <c r="R758" s="18"/>
      <c r="S758" s="18"/>
      <c r="T758" s="1"/>
      <c r="U758" s="1"/>
      <c r="V758" s="1"/>
      <c r="W758" s="1"/>
      <c r="X758" s="1"/>
      <c r="Y758" s="1"/>
      <c r="Z758" s="1"/>
      <c r="AA758" s="18"/>
      <c r="AB758" s="18"/>
      <c r="AC758" s="18"/>
      <c r="AD758" s="18"/>
      <c r="AE758" s="18"/>
      <c r="AF758" s="18"/>
      <c r="AG758" s="18"/>
      <c r="AH758" s="18"/>
      <c r="AI758" s="18"/>
      <c r="AJ758" s="18"/>
    </row>
    <row r="759" spans="1:36" ht="49" customHeight="1" x14ac:dyDescent="0.15">
      <c r="A759" s="1"/>
      <c r="B759" s="1"/>
      <c r="C759" s="1"/>
      <c r="D759" s="1"/>
      <c r="E759" s="1"/>
      <c r="F759" s="7"/>
      <c r="G759" s="15"/>
      <c r="H759" s="16"/>
      <c r="I759" s="7"/>
      <c r="J759" s="7"/>
      <c r="K759" s="17"/>
      <c r="L759" s="17"/>
      <c r="M759" s="17"/>
      <c r="N759" s="17"/>
      <c r="O759" s="17"/>
      <c r="P759" s="18"/>
      <c r="Q759" s="18"/>
      <c r="R759" s="18"/>
      <c r="S759" s="18"/>
      <c r="T759" s="1"/>
      <c r="U759" s="1"/>
      <c r="V759" s="1"/>
      <c r="W759" s="1"/>
      <c r="X759" s="1"/>
      <c r="Y759" s="1"/>
      <c r="Z759" s="1"/>
      <c r="AA759" s="18"/>
      <c r="AB759" s="18"/>
      <c r="AC759" s="18"/>
      <c r="AD759" s="18"/>
      <c r="AE759" s="18"/>
      <c r="AF759" s="18"/>
      <c r="AG759" s="18"/>
      <c r="AH759" s="18"/>
      <c r="AI759" s="18"/>
      <c r="AJ759" s="18"/>
    </row>
    <row r="760" spans="1:36" ht="49" customHeight="1" x14ac:dyDescent="0.15">
      <c r="A760" s="1"/>
      <c r="B760" s="1"/>
      <c r="C760" s="1"/>
      <c r="D760" s="1"/>
      <c r="E760" s="1"/>
      <c r="F760" s="7"/>
      <c r="G760" s="15"/>
      <c r="H760" s="16"/>
      <c r="I760" s="7"/>
      <c r="J760" s="7"/>
      <c r="K760" s="17"/>
      <c r="L760" s="17"/>
      <c r="M760" s="17"/>
      <c r="N760" s="17"/>
      <c r="O760" s="17"/>
      <c r="P760" s="18"/>
      <c r="Q760" s="18"/>
      <c r="R760" s="18"/>
      <c r="S760" s="18"/>
      <c r="T760" s="1"/>
      <c r="U760" s="1"/>
      <c r="V760" s="1"/>
      <c r="W760" s="1"/>
      <c r="X760" s="1"/>
      <c r="Y760" s="1"/>
      <c r="Z760" s="1"/>
      <c r="AA760" s="18"/>
      <c r="AB760" s="18"/>
      <c r="AC760" s="18"/>
      <c r="AD760" s="18"/>
      <c r="AE760" s="18"/>
      <c r="AF760" s="18"/>
      <c r="AG760" s="18"/>
      <c r="AH760" s="18"/>
      <c r="AI760" s="18"/>
      <c r="AJ760" s="18"/>
    </row>
    <row r="761" spans="1:36" ht="49" customHeight="1" x14ac:dyDescent="0.15">
      <c r="A761" s="1"/>
      <c r="B761" s="1"/>
      <c r="C761" s="1"/>
      <c r="D761" s="1"/>
      <c r="E761" s="1"/>
      <c r="F761" s="7"/>
      <c r="G761" s="15"/>
      <c r="H761" s="16"/>
      <c r="I761" s="7"/>
      <c r="J761" s="7"/>
      <c r="K761" s="17"/>
      <c r="L761" s="17"/>
      <c r="M761" s="17"/>
      <c r="N761" s="17"/>
      <c r="O761" s="17"/>
      <c r="P761" s="18"/>
      <c r="Q761" s="18"/>
      <c r="R761" s="18"/>
      <c r="S761" s="18"/>
      <c r="T761" s="1"/>
      <c r="U761" s="1"/>
      <c r="V761" s="1"/>
      <c r="W761" s="1"/>
      <c r="X761" s="1"/>
      <c r="Y761" s="1"/>
      <c r="Z761" s="1"/>
      <c r="AA761" s="18"/>
      <c r="AB761" s="18"/>
      <c r="AC761" s="18"/>
      <c r="AD761" s="18"/>
      <c r="AE761" s="18"/>
      <c r="AF761" s="18"/>
      <c r="AG761" s="18"/>
      <c r="AH761" s="18"/>
      <c r="AI761" s="18"/>
      <c r="AJ761" s="18"/>
    </row>
    <row r="762" spans="1:36" ht="49" customHeight="1" x14ac:dyDescent="0.15">
      <c r="A762" s="1"/>
      <c r="B762" s="1"/>
      <c r="C762" s="1"/>
      <c r="D762" s="1"/>
      <c r="E762" s="1"/>
      <c r="F762" s="7"/>
      <c r="G762" s="15"/>
      <c r="H762" s="16"/>
      <c r="I762" s="7"/>
      <c r="J762" s="7"/>
      <c r="K762" s="17"/>
      <c r="L762" s="17"/>
      <c r="M762" s="17"/>
      <c r="N762" s="17"/>
      <c r="O762" s="17"/>
      <c r="P762" s="18"/>
      <c r="Q762" s="18"/>
      <c r="R762" s="18"/>
      <c r="S762" s="18"/>
      <c r="T762" s="1"/>
      <c r="U762" s="1"/>
      <c r="V762" s="1"/>
      <c r="W762" s="1"/>
      <c r="X762" s="1"/>
      <c r="Y762" s="1"/>
      <c r="Z762" s="1"/>
      <c r="AA762" s="18"/>
      <c r="AB762" s="18"/>
      <c r="AC762" s="18"/>
      <c r="AD762" s="18"/>
      <c r="AE762" s="18"/>
      <c r="AF762" s="18"/>
      <c r="AG762" s="18"/>
      <c r="AH762" s="18"/>
      <c r="AI762" s="18"/>
      <c r="AJ762" s="18"/>
    </row>
    <row r="763" spans="1:36" ht="49" customHeight="1" x14ac:dyDescent="0.15">
      <c r="A763" s="1"/>
      <c r="B763" s="1"/>
      <c r="C763" s="1"/>
      <c r="D763" s="1"/>
      <c r="E763" s="1"/>
      <c r="F763" s="7"/>
      <c r="G763" s="15"/>
      <c r="H763" s="16"/>
      <c r="I763" s="7"/>
      <c r="J763" s="7"/>
      <c r="K763" s="17"/>
      <c r="L763" s="17"/>
      <c r="M763" s="17"/>
      <c r="N763" s="17"/>
      <c r="O763" s="17"/>
      <c r="P763" s="18"/>
      <c r="Q763" s="18"/>
      <c r="R763" s="18"/>
      <c r="S763" s="18"/>
      <c r="T763" s="1"/>
      <c r="U763" s="1"/>
      <c r="V763" s="1"/>
      <c r="W763" s="1"/>
      <c r="X763" s="1"/>
      <c r="Y763" s="1"/>
      <c r="Z763" s="1"/>
      <c r="AA763" s="18"/>
      <c r="AB763" s="18"/>
      <c r="AC763" s="18"/>
      <c r="AD763" s="18"/>
      <c r="AE763" s="18"/>
      <c r="AF763" s="18"/>
      <c r="AG763" s="18"/>
      <c r="AH763" s="18"/>
      <c r="AI763" s="18"/>
      <c r="AJ763" s="18"/>
    </row>
    <row r="764" spans="1:36" ht="49" customHeight="1" x14ac:dyDescent="0.15">
      <c r="A764" s="1"/>
      <c r="B764" s="1"/>
      <c r="C764" s="1"/>
      <c r="D764" s="1"/>
      <c r="E764" s="1"/>
      <c r="F764" s="7"/>
      <c r="G764" s="15"/>
      <c r="H764" s="16"/>
      <c r="I764" s="7"/>
      <c r="J764" s="7"/>
      <c r="K764" s="17"/>
      <c r="L764" s="17"/>
      <c r="M764" s="17"/>
      <c r="N764" s="17"/>
      <c r="O764" s="17"/>
      <c r="P764" s="18"/>
      <c r="Q764" s="18"/>
      <c r="R764" s="18"/>
      <c r="S764" s="18"/>
      <c r="T764" s="1"/>
      <c r="U764" s="1"/>
      <c r="V764" s="1"/>
      <c r="W764" s="1"/>
      <c r="X764" s="1"/>
      <c r="Y764" s="1"/>
      <c r="Z764" s="1"/>
      <c r="AA764" s="18"/>
      <c r="AB764" s="18"/>
      <c r="AC764" s="18"/>
      <c r="AD764" s="18"/>
      <c r="AE764" s="18"/>
      <c r="AF764" s="18"/>
      <c r="AG764" s="18"/>
      <c r="AH764" s="18"/>
      <c r="AI764" s="18"/>
      <c r="AJ764" s="18"/>
    </row>
    <row r="765" spans="1:36" ht="49" customHeight="1" x14ac:dyDescent="0.15">
      <c r="A765" s="1"/>
      <c r="B765" s="1"/>
      <c r="C765" s="1"/>
      <c r="D765" s="1"/>
      <c r="E765" s="1"/>
      <c r="F765" s="7"/>
      <c r="G765" s="15"/>
      <c r="H765" s="16"/>
      <c r="I765" s="7"/>
      <c r="J765" s="7"/>
      <c r="K765" s="17"/>
      <c r="L765" s="17"/>
      <c r="M765" s="17"/>
      <c r="N765" s="17"/>
      <c r="O765" s="17"/>
      <c r="P765" s="18"/>
      <c r="Q765" s="18"/>
      <c r="R765" s="18"/>
      <c r="S765" s="18"/>
      <c r="T765" s="1"/>
      <c r="U765" s="1"/>
      <c r="V765" s="1"/>
      <c r="W765" s="1"/>
      <c r="X765" s="1"/>
      <c r="Y765" s="1"/>
      <c r="Z765" s="1"/>
      <c r="AA765" s="18"/>
      <c r="AB765" s="18"/>
      <c r="AC765" s="18"/>
      <c r="AD765" s="18"/>
      <c r="AE765" s="18"/>
      <c r="AF765" s="18"/>
      <c r="AG765" s="18"/>
      <c r="AH765" s="18"/>
      <c r="AI765" s="18"/>
      <c r="AJ765" s="18"/>
    </row>
    <row r="766" spans="1:36" ht="49" customHeight="1" x14ac:dyDescent="0.15">
      <c r="A766" s="1"/>
      <c r="B766" s="1"/>
      <c r="C766" s="1"/>
      <c r="D766" s="1"/>
      <c r="E766" s="1"/>
      <c r="F766" s="7"/>
      <c r="G766" s="15"/>
      <c r="H766" s="16"/>
      <c r="I766" s="7"/>
      <c r="J766" s="7"/>
      <c r="K766" s="17"/>
      <c r="L766" s="17"/>
      <c r="M766" s="17"/>
      <c r="N766" s="17"/>
      <c r="O766" s="17"/>
      <c r="P766" s="18"/>
      <c r="Q766" s="18"/>
      <c r="R766" s="18"/>
      <c r="S766" s="18"/>
      <c r="T766" s="1"/>
      <c r="U766" s="1"/>
      <c r="V766" s="1"/>
      <c r="W766" s="1"/>
      <c r="X766" s="1"/>
      <c r="Y766" s="1"/>
      <c r="Z766" s="1"/>
      <c r="AA766" s="18"/>
      <c r="AB766" s="18"/>
      <c r="AC766" s="18"/>
      <c r="AD766" s="18"/>
      <c r="AE766" s="18"/>
      <c r="AF766" s="18"/>
      <c r="AG766" s="18"/>
      <c r="AH766" s="18"/>
      <c r="AI766" s="18"/>
      <c r="AJ766" s="18"/>
    </row>
    <row r="767" spans="1:36" ht="49" customHeight="1" x14ac:dyDescent="0.15">
      <c r="A767" s="1"/>
      <c r="B767" s="1"/>
      <c r="C767" s="1"/>
      <c r="D767" s="1"/>
      <c r="E767" s="1"/>
      <c r="F767" s="7"/>
      <c r="G767" s="15"/>
      <c r="H767" s="16"/>
      <c r="I767" s="7"/>
      <c r="J767" s="7"/>
      <c r="K767" s="17"/>
      <c r="L767" s="17"/>
      <c r="M767" s="17"/>
      <c r="N767" s="17"/>
      <c r="O767" s="17"/>
      <c r="P767" s="18"/>
      <c r="Q767" s="18"/>
      <c r="R767" s="18"/>
      <c r="S767" s="18"/>
      <c r="T767" s="1"/>
      <c r="U767" s="1"/>
      <c r="V767" s="1"/>
      <c r="W767" s="1"/>
      <c r="X767" s="1"/>
      <c r="Y767" s="1"/>
      <c r="Z767" s="1"/>
      <c r="AA767" s="18"/>
      <c r="AB767" s="18"/>
      <c r="AC767" s="18"/>
      <c r="AD767" s="18"/>
      <c r="AE767" s="18"/>
      <c r="AF767" s="18"/>
      <c r="AG767" s="18"/>
      <c r="AH767" s="18"/>
      <c r="AI767" s="18"/>
      <c r="AJ767" s="18"/>
    </row>
    <row r="768" spans="1:36" ht="49" customHeight="1" x14ac:dyDescent="0.15">
      <c r="A768" s="1"/>
      <c r="B768" s="1"/>
      <c r="C768" s="1"/>
      <c r="D768" s="1"/>
      <c r="E768" s="1"/>
      <c r="F768" s="7"/>
      <c r="G768" s="15"/>
      <c r="H768" s="16"/>
      <c r="I768" s="7"/>
      <c r="J768" s="7"/>
      <c r="K768" s="17"/>
      <c r="L768" s="17"/>
      <c r="M768" s="17"/>
      <c r="N768" s="17"/>
      <c r="O768" s="17"/>
      <c r="P768" s="18"/>
      <c r="Q768" s="18"/>
      <c r="R768" s="18"/>
      <c r="S768" s="18"/>
      <c r="T768" s="1"/>
      <c r="U768" s="1"/>
      <c r="V768" s="1"/>
      <c r="W768" s="1"/>
      <c r="X768" s="1"/>
      <c r="Y768" s="1"/>
      <c r="Z768" s="1"/>
      <c r="AA768" s="18"/>
      <c r="AB768" s="18"/>
      <c r="AC768" s="18"/>
      <c r="AD768" s="18"/>
      <c r="AE768" s="18"/>
      <c r="AF768" s="18"/>
      <c r="AG768" s="18"/>
      <c r="AH768" s="18"/>
      <c r="AI768" s="18"/>
      <c r="AJ768" s="18"/>
    </row>
    <row r="769" spans="1:36" ht="49" customHeight="1" x14ac:dyDescent="0.15">
      <c r="A769" s="1"/>
      <c r="B769" s="1"/>
      <c r="C769" s="1"/>
      <c r="D769" s="1"/>
      <c r="E769" s="1"/>
      <c r="F769" s="7"/>
      <c r="G769" s="15"/>
      <c r="H769" s="16"/>
      <c r="I769" s="7"/>
      <c r="J769" s="7"/>
      <c r="K769" s="17"/>
      <c r="L769" s="17"/>
      <c r="M769" s="17"/>
      <c r="N769" s="17"/>
      <c r="O769" s="17"/>
      <c r="P769" s="18"/>
      <c r="Q769" s="18"/>
      <c r="R769" s="18"/>
      <c r="S769" s="18"/>
      <c r="T769" s="1"/>
      <c r="U769" s="1"/>
      <c r="V769" s="1"/>
      <c r="W769" s="1"/>
      <c r="X769" s="1"/>
      <c r="Y769" s="1"/>
      <c r="Z769" s="1"/>
      <c r="AA769" s="18"/>
      <c r="AB769" s="18"/>
      <c r="AC769" s="18"/>
      <c r="AD769" s="18"/>
      <c r="AE769" s="18"/>
      <c r="AF769" s="18"/>
      <c r="AG769" s="18"/>
      <c r="AH769" s="18"/>
      <c r="AI769" s="18"/>
      <c r="AJ769" s="18"/>
    </row>
    <row r="770" spans="1:36" ht="49" customHeight="1" x14ac:dyDescent="0.15">
      <c r="A770" s="1"/>
      <c r="B770" s="1"/>
      <c r="C770" s="1"/>
      <c r="D770" s="1"/>
      <c r="E770" s="1"/>
      <c r="F770" s="7"/>
      <c r="G770" s="15"/>
      <c r="H770" s="16"/>
      <c r="I770" s="7"/>
      <c r="J770" s="7"/>
      <c r="K770" s="17"/>
      <c r="L770" s="17"/>
      <c r="M770" s="17"/>
      <c r="N770" s="17"/>
      <c r="O770" s="17"/>
      <c r="P770" s="18"/>
      <c r="Q770" s="18"/>
      <c r="R770" s="18"/>
      <c r="S770" s="18"/>
      <c r="T770" s="1"/>
      <c r="U770" s="1"/>
      <c r="V770" s="1"/>
      <c r="W770" s="1"/>
      <c r="X770" s="1"/>
      <c r="Y770" s="1"/>
      <c r="Z770" s="1"/>
      <c r="AA770" s="18"/>
      <c r="AB770" s="18"/>
      <c r="AC770" s="18"/>
      <c r="AD770" s="18"/>
      <c r="AE770" s="18"/>
      <c r="AF770" s="18"/>
      <c r="AG770" s="18"/>
      <c r="AH770" s="18"/>
      <c r="AI770" s="18"/>
      <c r="AJ770" s="18"/>
    </row>
    <row r="771" spans="1:36" ht="49" customHeight="1" x14ac:dyDescent="0.15">
      <c r="A771" s="1"/>
      <c r="B771" s="1"/>
      <c r="C771" s="1"/>
      <c r="D771" s="1"/>
      <c r="E771" s="1"/>
      <c r="F771" s="7"/>
      <c r="G771" s="15"/>
      <c r="H771" s="16"/>
      <c r="I771" s="7"/>
      <c r="J771" s="7"/>
      <c r="K771" s="17"/>
      <c r="L771" s="17"/>
      <c r="M771" s="17"/>
      <c r="N771" s="17"/>
      <c r="O771" s="17"/>
      <c r="P771" s="18"/>
      <c r="Q771" s="18"/>
      <c r="R771" s="18"/>
      <c r="S771" s="18"/>
      <c r="T771" s="1"/>
      <c r="U771" s="1"/>
      <c r="V771" s="1"/>
      <c r="W771" s="1"/>
      <c r="X771" s="1"/>
      <c r="Y771" s="1"/>
      <c r="Z771" s="1"/>
      <c r="AA771" s="18"/>
      <c r="AB771" s="18"/>
      <c r="AC771" s="18"/>
      <c r="AD771" s="18"/>
      <c r="AE771" s="18"/>
      <c r="AF771" s="18"/>
      <c r="AG771" s="18"/>
      <c r="AH771" s="18"/>
      <c r="AI771" s="18"/>
      <c r="AJ771" s="18"/>
    </row>
    <row r="772" spans="1:36" ht="49" customHeight="1" x14ac:dyDescent="0.15">
      <c r="A772" s="1"/>
      <c r="B772" s="1"/>
      <c r="C772" s="1"/>
      <c r="D772" s="1"/>
      <c r="E772" s="1"/>
      <c r="F772" s="7"/>
      <c r="G772" s="15"/>
      <c r="H772" s="16"/>
      <c r="I772" s="7"/>
      <c r="J772" s="7"/>
      <c r="K772" s="17"/>
      <c r="L772" s="17"/>
      <c r="M772" s="17"/>
      <c r="N772" s="17"/>
      <c r="O772" s="17"/>
      <c r="P772" s="18"/>
      <c r="Q772" s="18"/>
      <c r="R772" s="18"/>
      <c r="S772" s="18"/>
      <c r="T772" s="1"/>
      <c r="U772" s="1"/>
      <c r="V772" s="1"/>
      <c r="W772" s="1"/>
      <c r="X772" s="1"/>
      <c r="Y772" s="1"/>
      <c r="Z772" s="1"/>
      <c r="AA772" s="18"/>
      <c r="AB772" s="18"/>
      <c r="AC772" s="18"/>
      <c r="AD772" s="18"/>
      <c r="AE772" s="18"/>
      <c r="AF772" s="18"/>
      <c r="AG772" s="18"/>
      <c r="AH772" s="18"/>
      <c r="AI772" s="18"/>
      <c r="AJ772" s="18"/>
    </row>
    <row r="773" spans="1:36" ht="49" customHeight="1" x14ac:dyDescent="0.15">
      <c r="A773" s="1"/>
      <c r="B773" s="1"/>
      <c r="C773" s="1"/>
      <c r="D773" s="1"/>
      <c r="E773" s="1"/>
      <c r="F773" s="7"/>
      <c r="G773" s="15"/>
      <c r="H773" s="16"/>
      <c r="I773" s="7"/>
      <c r="J773" s="7"/>
      <c r="K773" s="17"/>
      <c r="L773" s="17"/>
      <c r="M773" s="17"/>
      <c r="N773" s="17"/>
      <c r="O773" s="17"/>
      <c r="P773" s="18"/>
      <c r="Q773" s="18"/>
      <c r="R773" s="18"/>
      <c r="S773" s="18"/>
      <c r="T773" s="1"/>
      <c r="U773" s="1"/>
      <c r="V773" s="1"/>
      <c r="W773" s="1"/>
      <c r="X773" s="1"/>
      <c r="Y773" s="1"/>
      <c r="Z773" s="1"/>
      <c r="AA773" s="18"/>
      <c r="AB773" s="18"/>
      <c r="AC773" s="18"/>
      <c r="AD773" s="18"/>
      <c r="AE773" s="18"/>
      <c r="AF773" s="18"/>
      <c r="AG773" s="18"/>
      <c r="AH773" s="18"/>
      <c r="AI773" s="18"/>
      <c r="AJ773" s="18"/>
    </row>
    <row r="774" spans="1:36" ht="49" customHeight="1" x14ac:dyDescent="0.15">
      <c r="A774" s="1"/>
      <c r="B774" s="1"/>
      <c r="C774" s="1"/>
      <c r="D774" s="1"/>
      <c r="E774" s="1"/>
      <c r="F774" s="7"/>
      <c r="G774" s="15"/>
      <c r="H774" s="16"/>
      <c r="I774" s="7"/>
      <c r="J774" s="7"/>
      <c r="K774" s="17"/>
      <c r="L774" s="17"/>
      <c r="M774" s="17"/>
      <c r="N774" s="17"/>
      <c r="O774" s="17"/>
      <c r="P774" s="18"/>
      <c r="Q774" s="18"/>
      <c r="R774" s="18"/>
      <c r="S774" s="18"/>
      <c r="T774" s="1"/>
      <c r="U774" s="1"/>
      <c r="V774" s="1"/>
      <c r="W774" s="1"/>
      <c r="X774" s="1"/>
      <c r="Y774" s="1"/>
      <c r="Z774" s="1"/>
      <c r="AA774" s="18"/>
      <c r="AB774" s="18"/>
      <c r="AC774" s="18"/>
      <c r="AD774" s="18"/>
      <c r="AE774" s="18"/>
      <c r="AF774" s="18"/>
      <c r="AG774" s="18"/>
      <c r="AH774" s="18"/>
      <c r="AI774" s="18"/>
      <c r="AJ774" s="18"/>
    </row>
    <row r="775" spans="1:36" ht="49" customHeight="1" x14ac:dyDescent="0.15">
      <c r="A775" s="1"/>
      <c r="B775" s="1"/>
      <c r="C775" s="1"/>
      <c r="D775" s="1"/>
      <c r="E775" s="1"/>
      <c r="F775" s="7"/>
      <c r="G775" s="15"/>
      <c r="H775" s="16"/>
      <c r="I775" s="7"/>
      <c r="J775" s="7"/>
      <c r="K775" s="17"/>
      <c r="L775" s="17"/>
      <c r="M775" s="17"/>
      <c r="N775" s="17"/>
      <c r="O775" s="17"/>
      <c r="P775" s="18"/>
      <c r="Q775" s="18"/>
      <c r="R775" s="18"/>
      <c r="S775" s="18"/>
      <c r="T775" s="1"/>
      <c r="U775" s="1"/>
      <c r="V775" s="1"/>
      <c r="W775" s="1"/>
      <c r="X775" s="1"/>
      <c r="Y775" s="1"/>
      <c r="Z775" s="1"/>
      <c r="AA775" s="18"/>
      <c r="AB775" s="18"/>
      <c r="AC775" s="18"/>
      <c r="AD775" s="18"/>
      <c r="AE775" s="18"/>
      <c r="AF775" s="18"/>
      <c r="AG775" s="18"/>
      <c r="AH775" s="18"/>
      <c r="AI775" s="18"/>
      <c r="AJ775" s="18"/>
    </row>
    <row r="776" spans="1:36" ht="49" customHeight="1" x14ac:dyDescent="0.15">
      <c r="A776" s="1"/>
      <c r="B776" s="1"/>
      <c r="C776" s="1"/>
      <c r="D776" s="1"/>
      <c r="E776" s="1"/>
      <c r="F776" s="7"/>
      <c r="G776" s="15"/>
      <c r="H776" s="16"/>
      <c r="I776" s="7"/>
      <c r="J776" s="7"/>
      <c r="K776" s="17"/>
      <c r="L776" s="17"/>
      <c r="M776" s="17"/>
      <c r="N776" s="17"/>
      <c r="O776" s="17"/>
      <c r="P776" s="18"/>
      <c r="Q776" s="18"/>
      <c r="R776" s="18"/>
      <c r="S776" s="18"/>
      <c r="T776" s="1"/>
      <c r="U776" s="1"/>
      <c r="V776" s="1"/>
      <c r="W776" s="1"/>
      <c r="X776" s="1"/>
      <c r="Y776" s="1"/>
      <c r="Z776" s="1"/>
      <c r="AA776" s="18"/>
      <c r="AB776" s="18"/>
      <c r="AC776" s="18"/>
      <c r="AD776" s="18"/>
      <c r="AE776" s="18"/>
      <c r="AF776" s="18"/>
      <c r="AG776" s="18"/>
      <c r="AH776" s="18"/>
      <c r="AI776" s="18"/>
      <c r="AJ776" s="18"/>
    </row>
    <row r="777" spans="1:36" ht="49" customHeight="1" x14ac:dyDescent="0.15">
      <c r="A777" s="1"/>
      <c r="B777" s="1"/>
      <c r="C777" s="1"/>
      <c r="D777" s="1"/>
      <c r="E777" s="1"/>
      <c r="F777" s="7"/>
      <c r="G777" s="15"/>
      <c r="H777" s="16"/>
      <c r="I777" s="7"/>
      <c r="J777" s="7"/>
      <c r="K777" s="17"/>
      <c r="L777" s="17"/>
      <c r="M777" s="17"/>
      <c r="N777" s="17"/>
      <c r="O777" s="17"/>
      <c r="P777" s="18"/>
      <c r="Q777" s="18"/>
      <c r="R777" s="18"/>
      <c r="S777" s="18"/>
      <c r="T777" s="1"/>
      <c r="U777" s="1"/>
      <c r="V777" s="1"/>
      <c r="W777" s="1"/>
      <c r="X777" s="1"/>
      <c r="Y777" s="1"/>
      <c r="Z777" s="1"/>
      <c r="AA777" s="18"/>
      <c r="AB777" s="18"/>
      <c r="AC777" s="18"/>
      <c r="AD777" s="18"/>
      <c r="AE777" s="18"/>
      <c r="AF777" s="18"/>
      <c r="AG777" s="18"/>
      <c r="AH777" s="18"/>
      <c r="AI777" s="18"/>
      <c r="AJ777" s="18"/>
    </row>
    <row r="778" spans="1:36" ht="49" customHeight="1" x14ac:dyDescent="0.15">
      <c r="A778" s="1"/>
      <c r="B778" s="1"/>
      <c r="C778" s="1"/>
      <c r="D778" s="1"/>
      <c r="E778" s="1"/>
      <c r="F778" s="7"/>
      <c r="G778" s="15"/>
      <c r="H778" s="16"/>
      <c r="I778" s="7"/>
      <c r="J778" s="7"/>
      <c r="K778" s="17"/>
      <c r="L778" s="17"/>
      <c r="M778" s="17"/>
      <c r="N778" s="17"/>
      <c r="O778" s="17"/>
      <c r="P778" s="18"/>
      <c r="Q778" s="18"/>
      <c r="R778" s="18"/>
      <c r="S778" s="18"/>
      <c r="T778" s="1"/>
      <c r="U778" s="1"/>
      <c r="V778" s="1"/>
      <c r="W778" s="1"/>
      <c r="X778" s="1"/>
      <c r="Y778" s="1"/>
      <c r="Z778" s="1"/>
      <c r="AA778" s="18"/>
      <c r="AB778" s="18"/>
      <c r="AC778" s="18"/>
      <c r="AD778" s="18"/>
      <c r="AE778" s="18"/>
      <c r="AF778" s="18"/>
      <c r="AG778" s="18"/>
      <c r="AH778" s="18"/>
      <c r="AI778" s="18"/>
      <c r="AJ778" s="18"/>
    </row>
    <row r="779" spans="1:36" ht="49" customHeight="1" x14ac:dyDescent="0.15">
      <c r="A779" s="1"/>
      <c r="B779" s="1"/>
      <c r="C779" s="1"/>
      <c r="D779" s="1"/>
      <c r="E779" s="1"/>
      <c r="F779" s="7"/>
      <c r="G779" s="15"/>
      <c r="H779" s="16"/>
      <c r="I779" s="7"/>
      <c r="J779" s="7"/>
      <c r="K779" s="17"/>
      <c r="L779" s="17"/>
      <c r="M779" s="17"/>
      <c r="N779" s="17"/>
      <c r="O779" s="17"/>
      <c r="P779" s="18"/>
      <c r="Q779" s="18"/>
      <c r="R779" s="18"/>
      <c r="S779" s="18"/>
      <c r="T779" s="1"/>
      <c r="U779" s="1"/>
      <c r="V779" s="1"/>
      <c r="W779" s="1"/>
      <c r="X779" s="1"/>
      <c r="Y779" s="1"/>
      <c r="Z779" s="1"/>
      <c r="AA779" s="18"/>
      <c r="AB779" s="18"/>
      <c r="AC779" s="18"/>
      <c r="AD779" s="18"/>
      <c r="AE779" s="18"/>
      <c r="AF779" s="18"/>
      <c r="AG779" s="18"/>
      <c r="AH779" s="18"/>
      <c r="AI779" s="18"/>
      <c r="AJ779" s="18"/>
    </row>
    <row r="780" spans="1:36" ht="49" customHeight="1" x14ac:dyDescent="0.15">
      <c r="A780" s="1"/>
      <c r="B780" s="1"/>
      <c r="C780" s="1"/>
      <c r="D780" s="1"/>
      <c r="E780" s="1"/>
      <c r="F780" s="7"/>
      <c r="G780" s="15"/>
      <c r="H780" s="16"/>
      <c r="I780" s="7"/>
      <c r="J780" s="7"/>
      <c r="K780" s="17"/>
      <c r="L780" s="17"/>
      <c r="M780" s="17"/>
      <c r="N780" s="17"/>
      <c r="O780" s="17"/>
      <c r="P780" s="18"/>
      <c r="Q780" s="18"/>
      <c r="R780" s="18"/>
      <c r="S780" s="18"/>
      <c r="T780" s="1"/>
      <c r="U780" s="1"/>
      <c r="V780" s="1"/>
      <c r="W780" s="1"/>
      <c r="X780" s="1"/>
      <c r="Y780" s="1"/>
      <c r="Z780" s="1"/>
      <c r="AA780" s="18"/>
      <c r="AB780" s="18"/>
      <c r="AC780" s="18"/>
      <c r="AD780" s="18"/>
      <c r="AE780" s="18"/>
      <c r="AF780" s="18"/>
      <c r="AG780" s="18"/>
      <c r="AH780" s="18"/>
      <c r="AI780" s="18"/>
      <c r="AJ780" s="18"/>
    </row>
    <row r="781" spans="1:36" ht="49" customHeight="1" x14ac:dyDescent="0.15">
      <c r="A781" s="1"/>
      <c r="B781" s="1"/>
      <c r="C781" s="1"/>
      <c r="D781" s="1"/>
      <c r="E781" s="1"/>
      <c r="F781" s="7"/>
      <c r="G781" s="15"/>
      <c r="H781" s="16"/>
      <c r="I781" s="7"/>
      <c r="J781" s="7"/>
      <c r="K781" s="17"/>
      <c r="L781" s="17"/>
      <c r="M781" s="17"/>
      <c r="N781" s="17"/>
      <c r="O781" s="17"/>
      <c r="P781" s="18"/>
      <c r="Q781" s="18"/>
      <c r="R781" s="18"/>
      <c r="S781" s="18"/>
      <c r="T781" s="1"/>
      <c r="U781" s="1"/>
      <c r="V781" s="1"/>
      <c r="W781" s="1"/>
      <c r="X781" s="1"/>
      <c r="Y781" s="1"/>
      <c r="Z781" s="1"/>
      <c r="AA781" s="18"/>
      <c r="AB781" s="18"/>
      <c r="AC781" s="18"/>
      <c r="AD781" s="18"/>
      <c r="AE781" s="18"/>
      <c r="AF781" s="18"/>
      <c r="AG781" s="18"/>
      <c r="AH781" s="18"/>
      <c r="AI781" s="18"/>
      <c r="AJ781" s="18"/>
    </row>
    <row r="782" spans="1:36" ht="49" customHeight="1" x14ac:dyDescent="0.15">
      <c r="A782" s="1"/>
      <c r="B782" s="1"/>
      <c r="C782" s="1"/>
      <c r="D782" s="1"/>
      <c r="E782" s="1"/>
      <c r="F782" s="7"/>
      <c r="G782" s="15"/>
      <c r="H782" s="16"/>
      <c r="I782" s="7"/>
      <c r="J782" s="7"/>
      <c r="K782" s="17"/>
      <c r="L782" s="17"/>
      <c r="M782" s="17"/>
      <c r="N782" s="17"/>
      <c r="O782" s="17"/>
      <c r="P782" s="18"/>
      <c r="Q782" s="18"/>
      <c r="R782" s="18"/>
      <c r="S782" s="18"/>
      <c r="T782" s="1"/>
      <c r="U782" s="1"/>
      <c r="V782" s="1"/>
      <c r="W782" s="1"/>
      <c r="X782" s="1"/>
      <c r="Y782" s="1"/>
      <c r="Z782" s="1"/>
      <c r="AA782" s="18"/>
      <c r="AB782" s="18"/>
      <c r="AC782" s="18"/>
      <c r="AD782" s="18"/>
      <c r="AE782" s="18"/>
      <c r="AF782" s="18"/>
      <c r="AG782" s="18"/>
      <c r="AH782" s="18"/>
      <c r="AI782" s="18"/>
      <c r="AJ782" s="18"/>
    </row>
    <row r="783" spans="1:36" ht="49" customHeight="1" x14ac:dyDescent="0.15">
      <c r="A783" s="1"/>
      <c r="B783" s="1"/>
      <c r="C783" s="1"/>
      <c r="D783" s="1"/>
      <c r="E783" s="1"/>
      <c r="F783" s="7"/>
      <c r="G783" s="15"/>
      <c r="H783" s="16"/>
      <c r="I783" s="7"/>
      <c r="J783" s="7"/>
      <c r="K783" s="17"/>
      <c r="L783" s="17"/>
      <c r="M783" s="17"/>
      <c r="N783" s="17"/>
      <c r="O783" s="17"/>
      <c r="P783" s="18"/>
      <c r="Q783" s="18"/>
      <c r="R783" s="18"/>
      <c r="S783" s="18"/>
      <c r="T783" s="1"/>
      <c r="U783" s="1"/>
      <c r="V783" s="1"/>
      <c r="W783" s="1"/>
      <c r="X783" s="1"/>
      <c r="Y783" s="1"/>
      <c r="Z783" s="1"/>
      <c r="AA783" s="18"/>
      <c r="AB783" s="18"/>
      <c r="AC783" s="18"/>
      <c r="AD783" s="18"/>
      <c r="AE783" s="18"/>
      <c r="AF783" s="18"/>
      <c r="AG783" s="18"/>
      <c r="AH783" s="18"/>
      <c r="AI783" s="18"/>
      <c r="AJ783" s="18"/>
    </row>
    <row r="784" spans="1:36" ht="90" customHeight="1" x14ac:dyDescent="0.15">
      <c r="A784" s="1"/>
      <c r="B784" s="1"/>
      <c r="C784" s="1"/>
      <c r="D784" s="1"/>
      <c r="E784" s="1"/>
      <c r="F784" s="7"/>
      <c r="G784" s="15"/>
      <c r="H784" s="16"/>
      <c r="I784" s="7"/>
      <c r="J784" s="7"/>
      <c r="K784" s="17"/>
      <c r="L784" s="17"/>
      <c r="M784" s="17"/>
      <c r="N784" s="17"/>
      <c r="O784" s="17"/>
      <c r="P784" s="18"/>
      <c r="Q784" s="18"/>
      <c r="R784" s="18"/>
      <c r="S784" s="18"/>
      <c r="T784" s="1"/>
      <c r="U784" s="1"/>
      <c r="V784" s="1"/>
      <c r="W784" s="1"/>
      <c r="X784" s="1"/>
      <c r="Y784" s="1"/>
      <c r="Z784" s="1"/>
      <c r="AA784" s="18"/>
      <c r="AB784" s="18"/>
      <c r="AC784" s="18"/>
      <c r="AD784" s="18"/>
      <c r="AE784" s="18"/>
      <c r="AF784" s="18"/>
      <c r="AG784" s="18"/>
      <c r="AH784" s="18"/>
      <c r="AI784" s="18"/>
      <c r="AJ784" s="18"/>
    </row>
    <row r="785" spans="1:36" ht="90" customHeight="1" x14ac:dyDescent="0.15">
      <c r="A785" s="1"/>
      <c r="B785" s="1"/>
      <c r="C785" s="1"/>
      <c r="D785" s="1"/>
      <c r="E785" s="1"/>
      <c r="F785" s="7"/>
      <c r="G785" s="15"/>
      <c r="H785" s="16"/>
      <c r="I785" s="7"/>
      <c r="J785" s="7"/>
      <c r="K785" s="17"/>
      <c r="L785" s="17"/>
      <c r="M785" s="17"/>
      <c r="N785" s="17"/>
      <c r="O785" s="17"/>
      <c r="P785" s="18"/>
      <c r="Q785" s="18"/>
      <c r="R785" s="18"/>
      <c r="S785" s="18"/>
      <c r="T785" s="1"/>
      <c r="U785" s="1"/>
      <c r="V785" s="1"/>
      <c r="W785" s="1"/>
      <c r="X785" s="1"/>
      <c r="Y785" s="1"/>
      <c r="Z785" s="1"/>
      <c r="AA785" s="18"/>
      <c r="AB785" s="18"/>
      <c r="AC785" s="18"/>
      <c r="AD785" s="18"/>
      <c r="AE785" s="18"/>
      <c r="AF785" s="18"/>
      <c r="AG785" s="18"/>
      <c r="AH785" s="18"/>
      <c r="AI785" s="18"/>
      <c r="AJ785" s="18"/>
    </row>
    <row r="786" spans="1:36" ht="90" customHeight="1" x14ac:dyDescent="0.15">
      <c r="A786" s="1"/>
      <c r="B786" s="1"/>
      <c r="C786" s="1"/>
      <c r="D786" s="1"/>
      <c r="E786" s="1"/>
      <c r="F786" s="7"/>
      <c r="G786" s="15"/>
      <c r="H786" s="16"/>
      <c r="I786" s="7"/>
      <c r="J786" s="7"/>
      <c r="K786" s="17"/>
      <c r="L786" s="17"/>
      <c r="M786" s="17"/>
      <c r="N786" s="17"/>
      <c r="O786" s="17"/>
      <c r="P786" s="18"/>
      <c r="Q786" s="18"/>
      <c r="R786" s="18"/>
      <c r="S786" s="18"/>
      <c r="T786" s="1"/>
      <c r="U786" s="1"/>
      <c r="V786" s="1"/>
      <c r="W786" s="1"/>
      <c r="X786" s="1"/>
      <c r="Y786" s="1"/>
      <c r="Z786" s="1"/>
      <c r="AA786" s="18"/>
      <c r="AB786" s="18"/>
      <c r="AC786" s="18"/>
      <c r="AD786" s="18"/>
      <c r="AE786" s="18"/>
      <c r="AF786" s="18"/>
      <c r="AG786" s="18"/>
      <c r="AH786" s="18"/>
      <c r="AI786" s="18"/>
      <c r="AJ786" s="18"/>
    </row>
    <row r="787" spans="1:36" ht="90" customHeight="1" x14ac:dyDescent="0.15">
      <c r="A787" s="1"/>
      <c r="B787" s="1"/>
      <c r="C787" s="1"/>
      <c r="D787" s="1"/>
      <c r="E787" s="1"/>
      <c r="F787" s="7"/>
      <c r="G787" s="15"/>
      <c r="H787" s="16"/>
      <c r="I787" s="7"/>
      <c r="J787" s="7"/>
      <c r="K787" s="17"/>
      <c r="L787" s="17"/>
      <c r="M787" s="17"/>
      <c r="N787" s="17"/>
      <c r="O787" s="17"/>
      <c r="P787" s="18"/>
      <c r="Q787" s="18"/>
      <c r="R787" s="18"/>
      <c r="S787" s="18"/>
      <c r="T787" s="1"/>
      <c r="U787" s="1"/>
      <c r="V787" s="1"/>
      <c r="W787" s="1"/>
      <c r="X787" s="1"/>
      <c r="Y787" s="1"/>
      <c r="Z787" s="1"/>
      <c r="AA787" s="18"/>
      <c r="AB787" s="18"/>
      <c r="AC787" s="18"/>
      <c r="AD787" s="18"/>
      <c r="AE787" s="18"/>
      <c r="AF787" s="18"/>
      <c r="AG787" s="18"/>
      <c r="AH787" s="18"/>
      <c r="AI787" s="18"/>
      <c r="AJ787" s="18"/>
    </row>
    <row r="788" spans="1:36" ht="90" customHeight="1" x14ac:dyDescent="0.15">
      <c r="A788" s="1"/>
      <c r="B788" s="1"/>
      <c r="C788" s="1"/>
      <c r="D788" s="1"/>
      <c r="E788" s="1"/>
      <c r="F788" s="7"/>
      <c r="G788" s="15"/>
      <c r="H788" s="16"/>
      <c r="I788" s="7"/>
      <c r="J788" s="7"/>
      <c r="K788" s="17"/>
      <c r="L788" s="17"/>
      <c r="M788" s="17"/>
      <c r="N788" s="17"/>
      <c r="O788" s="17"/>
      <c r="P788" s="18"/>
      <c r="Q788" s="18"/>
      <c r="R788" s="18"/>
      <c r="S788" s="18"/>
      <c r="T788" s="1"/>
      <c r="U788" s="1"/>
      <c r="V788" s="1"/>
      <c r="W788" s="1"/>
      <c r="X788" s="1"/>
      <c r="Y788" s="1"/>
      <c r="Z788" s="1"/>
      <c r="AA788" s="18"/>
      <c r="AB788" s="18"/>
      <c r="AC788" s="18"/>
      <c r="AD788" s="18"/>
      <c r="AE788" s="18"/>
      <c r="AF788" s="18"/>
      <c r="AG788" s="18"/>
      <c r="AH788" s="18"/>
      <c r="AI788" s="18"/>
      <c r="AJ788" s="18"/>
    </row>
    <row r="789" spans="1:36" ht="105" customHeight="1" x14ac:dyDescent="0.15">
      <c r="A789" s="1"/>
      <c r="B789" s="1"/>
      <c r="C789" s="1"/>
      <c r="D789" s="1"/>
      <c r="E789" s="1"/>
      <c r="F789" s="7"/>
      <c r="G789" s="15"/>
      <c r="H789" s="16"/>
      <c r="I789" s="7"/>
      <c r="J789" s="7"/>
      <c r="K789" s="17"/>
      <c r="L789" s="17"/>
      <c r="M789" s="17"/>
      <c r="N789" s="17"/>
      <c r="O789" s="17"/>
      <c r="P789" s="18"/>
      <c r="Q789" s="18"/>
      <c r="R789" s="18"/>
      <c r="S789" s="18"/>
      <c r="T789" s="1"/>
      <c r="U789" s="1"/>
      <c r="V789" s="1"/>
      <c r="W789" s="1"/>
      <c r="X789" s="1"/>
      <c r="Y789" s="1"/>
      <c r="Z789" s="1"/>
      <c r="AA789" s="18"/>
      <c r="AB789" s="18"/>
      <c r="AC789" s="18"/>
      <c r="AD789" s="18"/>
      <c r="AE789" s="18"/>
      <c r="AF789" s="18"/>
      <c r="AG789" s="18"/>
      <c r="AH789" s="18"/>
      <c r="AI789" s="18"/>
      <c r="AJ789" s="18"/>
    </row>
    <row r="790" spans="1:36" ht="105" customHeight="1" x14ac:dyDescent="0.15">
      <c r="A790" s="1"/>
      <c r="B790" s="1"/>
      <c r="C790" s="1"/>
      <c r="D790" s="1"/>
      <c r="E790" s="1"/>
      <c r="F790" s="7"/>
      <c r="G790" s="15"/>
      <c r="H790" s="16"/>
      <c r="I790" s="7"/>
      <c r="J790" s="7"/>
      <c r="K790" s="17"/>
      <c r="L790" s="17"/>
      <c r="M790" s="17"/>
      <c r="N790" s="17"/>
      <c r="O790" s="17"/>
      <c r="P790" s="18"/>
      <c r="Q790" s="18"/>
      <c r="R790" s="18"/>
      <c r="S790" s="18"/>
      <c r="T790" s="1"/>
      <c r="U790" s="1"/>
      <c r="V790" s="1"/>
      <c r="W790" s="1"/>
      <c r="X790" s="1"/>
      <c r="Y790" s="1"/>
      <c r="Z790" s="1"/>
      <c r="AA790" s="18"/>
      <c r="AB790" s="18"/>
      <c r="AC790" s="18"/>
      <c r="AD790" s="18"/>
      <c r="AE790" s="18"/>
      <c r="AF790" s="18"/>
      <c r="AG790" s="18"/>
      <c r="AH790" s="18"/>
      <c r="AI790" s="18"/>
      <c r="AJ790" s="18"/>
    </row>
    <row r="791" spans="1:36" ht="105" customHeight="1" x14ac:dyDescent="0.15">
      <c r="A791" s="1"/>
      <c r="B791" s="1"/>
      <c r="C791" s="1"/>
      <c r="D791" s="1"/>
      <c r="E791" s="1"/>
      <c r="F791" s="7"/>
      <c r="G791" s="15"/>
      <c r="H791" s="16"/>
      <c r="I791" s="7"/>
      <c r="J791" s="7"/>
      <c r="K791" s="17"/>
      <c r="L791" s="17"/>
      <c r="M791" s="17"/>
      <c r="N791" s="17"/>
      <c r="O791" s="17"/>
      <c r="P791" s="18"/>
      <c r="Q791" s="18"/>
      <c r="R791" s="18"/>
      <c r="S791" s="18"/>
      <c r="T791" s="1"/>
      <c r="U791" s="1"/>
      <c r="V791" s="1"/>
      <c r="W791" s="1"/>
      <c r="X791" s="1"/>
      <c r="Y791" s="1"/>
      <c r="Z791" s="1"/>
      <c r="AA791" s="18"/>
      <c r="AB791" s="18"/>
      <c r="AC791" s="18"/>
      <c r="AD791" s="18"/>
      <c r="AE791" s="18"/>
      <c r="AF791" s="18"/>
      <c r="AG791" s="18"/>
      <c r="AH791" s="18"/>
      <c r="AI791" s="18"/>
      <c r="AJ791" s="18"/>
    </row>
    <row r="792" spans="1:36" ht="105" customHeight="1" x14ac:dyDescent="0.15">
      <c r="A792" s="1"/>
      <c r="B792" s="1"/>
      <c r="C792" s="1"/>
      <c r="D792" s="1"/>
      <c r="E792" s="1"/>
      <c r="F792" s="7"/>
      <c r="G792" s="15"/>
      <c r="H792" s="16"/>
      <c r="I792" s="7"/>
      <c r="J792" s="7"/>
      <c r="K792" s="17"/>
      <c r="L792" s="17"/>
      <c r="M792" s="17"/>
      <c r="N792" s="17"/>
      <c r="O792" s="17"/>
      <c r="P792" s="18"/>
      <c r="Q792" s="18"/>
      <c r="R792" s="18"/>
      <c r="S792" s="18"/>
      <c r="T792" s="1"/>
      <c r="U792" s="1"/>
      <c r="V792" s="1"/>
      <c r="W792" s="1"/>
      <c r="X792" s="1"/>
      <c r="Y792" s="1"/>
      <c r="Z792" s="1"/>
      <c r="AA792" s="18"/>
      <c r="AB792" s="18"/>
      <c r="AC792" s="18"/>
      <c r="AD792" s="18"/>
      <c r="AE792" s="18"/>
      <c r="AF792" s="18"/>
      <c r="AG792" s="18"/>
      <c r="AH792" s="18"/>
      <c r="AI792" s="18"/>
      <c r="AJ792" s="18"/>
    </row>
    <row r="793" spans="1:36" ht="105" customHeight="1" x14ac:dyDescent="0.15">
      <c r="A793" s="1"/>
      <c r="B793" s="1"/>
      <c r="C793" s="1"/>
      <c r="D793" s="1"/>
      <c r="E793" s="1"/>
      <c r="F793" s="7"/>
      <c r="G793" s="15"/>
      <c r="H793" s="16"/>
      <c r="I793" s="7"/>
      <c r="J793" s="7"/>
      <c r="K793" s="17"/>
      <c r="L793" s="17"/>
      <c r="M793" s="17"/>
      <c r="N793" s="17"/>
      <c r="O793" s="17"/>
      <c r="P793" s="18"/>
      <c r="Q793" s="18"/>
      <c r="R793" s="18"/>
      <c r="S793" s="18"/>
      <c r="T793" s="1"/>
      <c r="U793" s="1"/>
      <c r="V793" s="1"/>
      <c r="W793" s="1"/>
      <c r="X793" s="1"/>
      <c r="Y793" s="1"/>
      <c r="Z793" s="1"/>
      <c r="AA793" s="18"/>
      <c r="AB793" s="18"/>
      <c r="AC793" s="18"/>
      <c r="AD793" s="18"/>
      <c r="AE793" s="18"/>
      <c r="AF793" s="18"/>
      <c r="AG793" s="18"/>
      <c r="AH793" s="18"/>
      <c r="AI793" s="18"/>
      <c r="AJ793" s="18"/>
    </row>
    <row r="794" spans="1:36" ht="105" customHeight="1" x14ac:dyDescent="0.15">
      <c r="A794" s="1"/>
      <c r="B794" s="1"/>
      <c r="C794" s="1"/>
      <c r="D794" s="1"/>
      <c r="E794" s="1"/>
      <c r="F794" s="7"/>
      <c r="G794" s="15"/>
      <c r="H794" s="16"/>
      <c r="I794" s="7"/>
      <c r="J794" s="7"/>
      <c r="K794" s="17"/>
      <c r="L794" s="17"/>
      <c r="M794" s="17"/>
      <c r="N794" s="17"/>
      <c r="O794" s="17"/>
      <c r="P794" s="18"/>
      <c r="Q794" s="18"/>
      <c r="R794" s="18"/>
      <c r="S794" s="18"/>
      <c r="T794" s="1"/>
      <c r="U794" s="1"/>
      <c r="V794" s="1"/>
      <c r="W794" s="1"/>
      <c r="X794" s="1"/>
      <c r="Y794" s="1"/>
      <c r="Z794" s="1"/>
      <c r="AA794" s="18"/>
      <c r="AB794" s="18"/>
      <c r="AC794" s="18"/>
      <c r="AD794" s="18"/>
      <c r="AE794" s="18"/>
      <c r="AF794" s="18"/>
      <c r="AG794" s="18"/>
      <c r="AH794" s="18"/>
      <c r="AI794" s="18"/>
      <c r="AJ794" s="18"/>
    </row>
    <row r="795" spans="1:36" ht="90" customHeight="1" x14ac:dyDescent="0.15">
      <c r="A795" s="1"/>
      <c r="B795" s="1"/>
      <c r="C795" s="1"/>
      <c r="D795" s="1"/>
      <c r="E795" s="1"/>
      <c r="F795" s="7"/>
      <c r="G795" s="15"/>
      <c r="H795" s="16"/>
      <c r="I795" s="7"/>
      <c r="J795" s="7"/>
      <c r="K795" s="17"/>
      <c r="L795" s="17"/>
      <c r="M795" s="17"/>
      <c r="N795" s="17"/>
      <c r="O795" s="17"/>
      <c r="P795" s="18"/>
      <c r="Q795" s="18"/>
      <c r="R795" s="18"/>
      <c r="S795" s="18"/>
      <c r="T795" s="1"/>
      <c r="U795" s="1"/>
      <c r="V795" s="1"/>
      <c r="W795" s="1"/>
      <c r="X795" s="1"/>
      <c r="Y795" s="1"/>
      <c r="Z795" s="1"/>
      <c r="AA795" s="18"/>
      <c r="AB795" s="18"/>
      <c r="AC795" s="18"/>
      <c r="AD795" s="18"/>
      <c r="AE795" s="18"/>
      <c r="AF795" s="18"/>
      <c r="AG795" s="18"/>
      <c r="AH795" s="18"/>
      <c r="AI795" s="18"/>
      <c r="AJ795" s="18"/>
    </row>
    <row r="796" spans="1:36" ht="90" customHeight="1" x14ac:dyDescent="0.15">
      <c r="A796" s="1"/>
      <c r="B796" s="1"/>
      <c r="C796" s="1"/>
      <c r="D796" s="1"/>
      <c r="E796" s="1"/>
      <c r="F796" s="7"/>
      <c r="G796" s="15"/>
      <c r="H796" s="16"/>
      <c r="I796" s="7"/>
      <c r="J796" s="7"/>
      <c r="K796" s="17"/>
      <c r="L796" s="17"/>
      <c r="M796" s="17"/>
      <c r="N796" s="17"/>
      <c r="O796" s="17"/>
      <c r="P796" s="18"/>
      <c r="Q796" s="18"/>
      <c r="R796" s="18"/>
      <c r="S796" s="18"/>
      <c r="T796" s="1"/>
      <c r="U796" s="1"/>
      <c r="V796" s="1"/>
      <c r="W796" s="1"/>
      <c r="X796" s="1"/>
      <c r="Y796" s="1"/>
      <c r="Z796" s="1"/>
      <c r="AA796" s="18"/>
      <c r="AB796" s="18"/>
      <c r="AC796" s="18"/>
      <c r="AD796" s="18"/>
      <c r="AE796" s="18"/>
      <c r="AF796" s="18"/>
      <c r="AG796" s="18"/>
      <c r="AH796" s="18"/>
      <c r="AI796" s="18"/>
      <c r="AJ796" s="18"/>
    </row>
    <row r="797" spans="1:36" ht="105" customHeight="1" x14ac:dyDescent="0.15">
      <c r="A797" s="1"/>
      <c r="B797" s="1"/>
      <c r="C797" s="1"/>
      <c r="D797" s="1"/>
      <c r="E797" s="1"/>
      <c r="F797" s="7"/>
      <c r="G797" s="15"/>
      <c r="H797" s="16"/>
      <c r="I797" s="7"/>
      <c r="J797" s="7"/>
      <c r="K797" s="17"/>
      <c r="L797" s="17"/>
      <c r="M797" s="17"/>
      <c r="N797" s="17"/>
      <c r="O797" s="17"/>
      <c r="P797" s="18"/>
      <c r="Q797" s="18"/>
      <c r="R797" s="18"/>
      <c r="S797" s="18"/>
      <c r="T797" s="1"/>
      <c r="U797" s="1"/>
      <c r="V797" s="1"/>
      <c r="W797" s="1"/>
      <c r="X797" s="1"/>
      <c r="Y797" s="1"/>
      <c r="Z797" s="1"/>
      <c r="AA797" s="18"/>
      <c r="AB797" s="18"/>
      <c r="AC797" s="18"/>
      <c r="AD797" s="18"/>
      <c r="AE797" s="18"/>
      <c r="AF797" s="18"/>
      <c r="AG797" s="18"/>
      <c r="AH797" s="18"/>
      <c r="AI797" s="18"/>
      <c r="AJ797" s="18"/>
    </row>
    <row r="798" spans="1:36" ht="105" customHeight="1" x14ac:dyDescent="0.15">
      <c r="A798" s="1"/>
      <c r="B798" s="1"/>
      <c r="C798" s="1"/>
      <c r="D798" s="1"/>
      <c r="E798" s="1"/>
      <c r="F798" s="7"/>
      <c r="G798" s="15"/>
      <c r="H798" s="16"/>
      <c r="I798" s="7"/>
      <c r="J798" s="7"/>
      <c r="K798" s="17"/>
      <c r="L798" s="17"/>
      <c r="M798" s="17"/>
      <c r="N798" s="17"/>
      <c r="O798" s="17"/>
      <c r="P798" s="18"/>
      <c r="Q798" s="18"/>
      <c r="R798" s="18"/>
      <c r="S798" s="18"/>
      <c r="T798" s="1"/>
      <c r="U798" s="1"/>
      <c r="V798" s="1"/>
      <c r="W798" s="1"/>
      <c r="X798" s="1"/>
      <c r="Y798" s="1"/>
      <c r="Z798" s="1"/>
      <c r="AA798" s="18"/>
      <c r="AB798" s="18"/>
      <c r="AC798" s="18"/>
      <c r="AD798" s="18"/>
      <c r="AE798" s="18"/>
      <c r="AF798" s="18"/>
      <c r="AG798" s="18"/>
      <c r="AH798" s="18"/>
      <c r="AI798" s="18"/>
      <c r="AJ798" s="18"/>
    </row>
    <row r="799" spans="1:36" ht="105" customHeight="1" x14ac:dyDescent="0.15">
      <c r="A799" s="1"/>
      <c r="B799" s="1"/>
      <c r="C799" s="1"/>
      <c r="D799" s="1"/>
      <c r="E799" s="1"/>
      <c r="F799" s="7"/>
      <c r="G799" s="15"/>
      <c r="H799" s="16"/>
      <c r="I799" s="7"/>
      <c r="J799" s="7"/>
      <c r="K799" s="17"/>
      <c r="L799" s="17"/>
      <c r="M799" s="17"/>
      <c r="N799" s="17"/>
      <c r="O799" s="17"/>
      <c r="P799" s="18"/>
      <c r="Q799" s="18"/>
      <c r="R799" s="18"/>
      <c r="S799" s="18"/>
      <c r="T799" s="1"/>
      <c r="U799" s="1"/>
      <c r="V799" s="1"/>
      <c r="W799" s="1"/>
      <c r="X799" s="1"/>
      <c r="Y799" s="1"/>
      <c r="Z799" s="1"/>
      <c r="AA799" s="18"/>
      <c r="AB799" s="18"/>
      <c r="AC799" s="18"/>
      <c r="AD799" s="18"/>
      <c r="AE799" s="18"/>
      <c r="AF799" s="18"/>
      <c r="AG799" s="18"/>
      <c r="AH799" s="18"/>
      <c r="AI799" s="18"/>
      <c r="AJ799" s="18"/>
    </row>
    <row r="800" spans="1:36" ht="105" customHeight="1" x14ac:dyDescent="0.15">
      <c r="A800" s="1"/>
      <c r="B800" s="1"/>
      <c r="C800" s="1"/>
      <c r="D800" s="1"/>
      <c r="E800" s="1"/>
      <c r="F800" s="7"/>
      <c r="G800" s="15"/>
      <c r="H800" s="16"/>
      <c r="I800" s="7"/>
      <c r="J800" s="7"/>
      <c r="K800" s="17"/>
      <c r="L800" s="17"/>
      <c r="M800" s="17"/>
      <c r="N800" s="17"/>
      <c r="O800" s="17"/>
      <c r="P800" s="18"/>
      <c r="Q800" s="18"/>
      <c r="R800" s="18"/>
      <c r="S800" s="18"/>
      <c r="T800" s="1"/>
      <c r="U800" s="1"/>
      <c r="V800" s="1"/>
      <c r="W800" s="1"/>
      <c r="X800" s="1"/>
      <c r="Y800" s="1"/>
      <c r="Z800" s="1"/>
      <c r="AA800" s="18"/>
      <c r="AB800" s="18"/>
      <c r="AC800" s="18"/>
      <c r="AD800" s="18"/>
      <c r="AE800" s="18"/>
      <c r="AF800" s="18"/>
      <c r="AG800" s="18"/>
      <c r="AH800" s="18"/>
      <c r="AI800" s="18"/>
      <c r="AJ800" s="18"/>
    </row>
    <row r="801" spans="1:36" ht="90" customHeight="1" x14ac:dyDescent="0.15">
      <c r="A801" s="1"/>
      <c r="B801" s="1"/>
      <c r="C801" s="1"/>
      <c r="D801" s="1"/>
      <c r="E801" s="1"/>
      <c r="F801" s="7"/>
      <c r="G801" s="15"/>
      <c r="H801" s="16"/>
      <c r="I801" s="7"/>
      <c r="J801" s="7"/>
      <c r="K801" s="17"/>
      <c r="L801" s="17"/>
      <c r="M801" s="17"/>
      <c r="N801" s="17"/>
      <c r="O801" s="17"/>
      <c r="P801" s="18"/>
      <c r="Q801" s="18"/>
      <c r="R801" s="18"/>
      <c r="S801" s="18"/>
      <c r="T801" s="1"/>
      <c r="U801" s="1"/>
      <c r="V801" s="1"/>
      <c r="W801" s="1"/>
      <c r="X801" s="1"/>
      <c r="Y801" s="1"/>
      <c r="Z801" s="1"/>
      <c r="AA801" s="18"/>
      <c r="AB801" s="18"/>
      <c r="AC801" s="18"/>
      <c r="AD801" s="18"/>
      <c r="AE801" s="18"/>
      <c r="AF801" s="18"/>
      <c r="AG801" s="18"/>
      <c r="AH801" s="18"/>
      <c r="AI801" s="18"/>
      <c r="AJ801" s="18"/>
    </row>
    <row r="802" spans="1:36" ht="105" customHeight="1" x14ac:dyDescent="0.15">
      <c r="A802" s="1"/>
      <c r="B802" s="1"/>
      <c r="C802" s="1"/>
      <c r="D802" s="1"/>
      <c r="E802" s="1"/>
      <c r="F802" s="7"/>
      <c r="G802" s="15"/>
      <c r="H802" s="16"/>
      <c r="I802" s="7"/>
      <c r="J802" s="7"/>
      <c r="K802" s="17"/>
      <c r="L802" s="17"/>
      <c r="M802" s="17"/>
      <c r="N802" s="17"/>
      <c r="O802" s="17"/>
      <c r="P802" s="18"/>
      <c r="Q802" s="18"/>
      <c r="R802" s="18"/>
      <c r="S802" s="18"/>
      <c r="T802" s="1"/>
      <c r="U802" s="1"/>
      <c r="V802" s="1"/>
      <c r="W802" s="1"/>
      <c r="X802" s="1"/>
      <c r="Y802" s="1"/>
      <c r="Z802" s="1"/>
      <c r="AA802" s="18"/>
      <c r="AB802" s="18"/>
      <c r="AC802" s="18"/>
      <c r="AD802" s="18"/>
      <c r="AE802" s="18"/>
      <c r="AF802" s="18"/>
      <c r="AG802" s="18"/>
      <c r="AH802" s="18"/>
      <c r="AI802" s="18"/>
      <c r="AJ802" s="18"/>
    </row>
    <row r="803" spans="1:36" ht="90" customHeight="1" x14ac:dyDescent="0.15">
      <c r="A803" s="1"/>
      <c r="B803" s="1"/>
      <c r="C803" s="1"/>
      <c r="D803" s="1"/>
      <c r="E803" s="1"/>
      <c r="F803" s="7"/>
      <c r="G803" s="15"/>
      <c r="H803" s="16"/>
      <c r="I803" s="7"/>
      <c r="J803" s="7"/>
      <c r="K803" s="17"/>
      <c r="L803" s="17"/>
      <c r="M803" s="17"/>
      <c r="N803" s="17"/>
      <c r="O803" s="17"/>
      <c r="P803" s="18"/>
      <c r="Q803" s="18"/>
      <c r="R803" s="18"/>
      <c r="S803" s="18"/>
      <c r="T803" s="1"/>
      <c r="U803" s="1"/>
      <c r="V803" s="1"/>
      <c r="W803" s="1"/>
      <c r="X803" s="1"/>
      <c r="Y803" s="1"/>
      <c r="Z803" s="1"/>
      <c r="AA803" s="18"/>
      <c r="AB803" s="18"/>
      <c r="AC803" s="18"/>
      <c r="AD803" s="18"/>
      <c r="AE803" s="18"/>
      <c r="AF803" s="18"/>
      <c r="AG803" s="18"/>
      <c r="AH803" s="18"/>
      <c r="AI803" s="18"/>
      <c r="AJ803" s="18"/>
    </row>
    <row r="804" spans="1:36" ht="90" customHeight="1" x14ac:dyDescent="0.15">
      <c r="A804" s="1"/>
      <c r="B804" s="1"/>
      <c r="C804" s="1"/>
      <c r="D804" s="1"/>
      <c r="E804" s="1"/>
      <c r="F804" s="7"/>
      <c r="G804" s="15"/>
      <c r="H804" s="16"/>
      <c r="I804" s="7"/>
      <c r="J804" s="7"/>
      <c r="K804" s="17"/>
      <c r="L804" s="17"/>
      <c r="M804" s="17"/>
      <c r="N804" s="17"/>
      <c r="O804" s="17"/>
      <c r="P804" s="18"/>
      <c r="Q804" s="18"/>
      <c r="R804" s="18"/>
      <c r="S804" s="18"/>
      <c r="T804" s="1"/>
      <c r="U804" s="1"/>
      <c r="V804" s="1"/>
      <c r="W804" s="1"/>
      <c r="X804" s="1"/>
      <c r="Y804" s="1"/>
      <c r="Z804" s="1"/>
      <c r="AA804" s="18"/>
      <c r="AB804" s="18"/>
      <c r="AC804" s="18"/>
      <c r="AD804" s="18"/>
      <c r="AE804" s="18"/>
      <c r="AF804" s="18"/>
      <c r="AG804" s="18"/>
      <c r="AH804" s="18"/>
      <c r="AI804" s="18"/>
      <c r="AJ804" s="18"/>
    </row>
    <row r="805" spans="1:36" ht="90" customHeight="1" x14ac:dyDescent="0.15">
      <c r="A805" s="1"/>
      <c r="B805" s="1"/>
      <c r="C805" s="1"/>
      <c r="D805" s="1"/>
      <c r="E805" s="1"/>
      <c r="F805" s="7"/>
      <c r="G805" s="15"/>
      <c r="H805" s="16"/>
      <c r="I805" s="7"/>
      <c r="J805" s="7"/>
      <c r="K805" s="17"/>
      <c r="L805" s="17"/>
      <c r="M805" s="17"/>
      <c r="N805" s="17"/>
      <c r="O805" s="17"/>
      <c r="P805" s="18"/>
      <c r="Q805" s="18"/>
      <c r="R805" s="18"/>
      <c r="S805" s="18"/>
      <c r="T805" s="1"/>
      <c r="U805" s="1"/>
      <c r="V805" s="1"/>
      <c r="W805" s="1"/>
      <c r="X805" s="1"/>
      <c r="Y805" s="1"/>
      <c r="Z805" s="1"/>
      <c r="AA805" s="18"/>
      <c r="AB805" s="18"/>
      <c r="AC805" s="18"/>
      <c r="AD805" s="18"/>
      <c r="AE805" s="18"/>
      <c r="AF805" s="18"/>
      <c r="AG805" s="18"/>
      <c r="AH805" s="18"/>
      <c r="AI805" s="18"/>
      <c r="AJ805" s="18"/>
    </row>
    <row r="806" spans="1:36" ht="90" customHeight="1" x14ac:dyDescent="0.15">
      <c r="A806" s="1"/>
      <c r="B806" s="1"/>
      <c r="C806" s="1"/>
      <c r="D806" s="1"/>
      <c r="E806" s="1"/>
      <c r="F806" s="7"/>
      <c r="G806" s="15"/>
      <c r="H806" s="16"/>
      <c r="I806" s="7"/>
      <c r="J806" s="7"/>
      <c r="K806" s="17"/>
      <c r="L806" s="17"/>
      <c r="M806" s="17"/>
      <c r="N806" s="17"/>
      <c r="O806" s="17"/>
      <c r="P806" s="18"/>
      <c r="Q806" s="18"/>
      <c r="R806" s="18"/>
      <c r="S806" s="18"/>
      <c r="T806" s="1"/>
      <c r="U806" s="1"/>
      <c r="V806" s="1"/>
      <c r="W806" s="1"/>
      <c r="X806" s="1"/>
      <c r="Y806" s="1"/>
      <c r="Z806" s="1"/>
      <c r="AA806" s="18"/>
      <c r="AB806" s="18"/>
      <c r="AC806" s="18"/>
      <c r="AD806" s="18"/>
      <c r="AE806" s="18"/>
      <c r="AF806" s="18"/>
      <c r="AG806" s="18"/>
      <c r="AH806" s="18"/>
      <c r="AI806" s="18"/>
      <c r="AJ806" s="18"/>
    </row>
    <row r="807" spans="1:36" ht="90" customHeight="1" x14ac:dyDescent="0.15">
      <c r="A807" s="1"/>
      <c r="B807" s="1"/>
      <c r="C807" s="1"/>
      <c r="D807" s="1"/>
      <c r="E807" s="1"/>
      <c r="F807" s="7"/>
      <c r="G807" s="15"/>
      <c r="H807" s="16"/>
      <c r="I807" s="7"/>
      <c r="J807" s="7"/>
      <c r="K807" s="17"/>
      <c r="L807" s="17"/>
      <c r="M807" s="17"/>
      <c r="N807" s="17"/>
      <c r="O807" s="17"/>
      <c r="P807" s="18"/>
      <c r="Q807" s="18"/>
      <c r="R807" s="18"/>
      <c r="S807" s="18"/>
      <c r="T807" s="1"/>
      <c r="U807" s="1"/>
      <c r="V807" s="1"/>
      <c r="W807" s="1"/>
      <c r="X807" s="1"/>
      <c r="Y807" s="1"/>
      <c r="Z807" s="1"/>
      <c r="AA807" s="18"/>
      <c r="AB807" s="18"/>
      <c r="AC807" s="18"/>
      <c r="AD807" s="18"/>
      <c r="AE807" s="18"/>
      <c r="AF807" s="18"/>
      <c r="AG807" s="18"/>
      <c r="AH807" s="18"/>
      <c r="AI807" s="18"/>
      <c r="AJ807" s="18"/>
    </row>
    <row r="808" spans="1:36" ht="90" customHeight="1" x14ac:dyDescent="0.15">
      <c r="A808" s="1"/>
      <c r="B808" s="1"/>
      <c r="C808" s="1"/>
      <c r="D808" s="1"/>
      <c r="E808" s="1"/>
      <c r="F808" s="7"/>
      <c r="G808" s="15"/>
      <c r="H808" s="16"/>
      <c r="I808" s="7"/>
      <c r="J808" s="7"/>
      <c r="K808" s="17"/>
      <c r="L808" s="17"/>
      <c r="M808" s="17"/>
      <c r="N808" s="17"/>
      <c r="O808" s="17"/>
      <c r="P808" s="18"/>
      <c r="Q808" s="18"/>
      <c r="R808" s="18"/>
      <c r="S808" s="18"/>
      <c r="T808" s="1"/>
      <c r="U808" s="1"/>
      <c r="V808" s="1"/>
      <c r="W808" s="1"/>
      <c r="X808" s="1"/>
      <c r="Y808" s="1"/>
      <c r="Z808" s="1"/>
      <c r="AA808" s="18"/>
      <c r="AB808" s="18"/>
      <c r="AC808" s="18"/>
      <c r="AD808" s="18"/>
      <c r="AE808" s="18"/>
      <c r="AF808" s="18"/>
      <c r="AG808" s="18"/>
      <c r="AH808" s="18"/>
      <c r="AI808" s="18"/>
      <c r="AJ808" s="18"/>
    </row>
    <row r="809" spans="1:36" ht="90" customHeight="1" x14ac:dyDescent="0.15">
      <c r="A809" s="1"/>
      <c r="B809" s="1"/>
      <c r="C809" s="1"/>
      <c r="D809" s="1"/>
      <c r="E809" s="1"/>
      <c r="F809" s="7"/>
      <c r="G809" s="15"/>
      <c r="H809" s="16"/>
      <c r="I809" s="7"/>
      <c r="J809" s="7"/>
      <c r="K809" s="17"/>
      <c r="L809" s="17"/>
      <c r="M809" s="17"/>
      <c r="N809" s="17"/>
      <c r="O809" s="17"/>
      <c r="P809" s="18"/>
      <c r="Q809" s="18"/>
      <c r="R809" s="18"/>
      <c r="S809" s="18"/>
      <c r="T809" s="1"/>
      <c r="U809" s="1"/>
      <c r="V809" s="1"/>
      <c r="W809" s="1"/>
      <c r="X809" s="1"/>
      <c r="Y809" s="1"/>
      <c r="Z809" s="1"/>
      <c r="AA809" s="18"/>
      <c r="AB809" s="18"/>
      <c r="AC809" s="18"/>
      <c r="AD809" s="18"/>
      <c r="AE809" s="18"/>
      <c r="AF809" s="18"/>
      <c r="AG809" s="18"/>
      <c r="AH809" s="18"/>
      <c r="AI809" s="18"/>
      <c r="AJ809" s="18"/>
    </row>
  </sheetData>
  <pageMargins left="0.7" right="0.7" top="0.75" bottom="0.75" header="0.511811023622047" footer="0.511811023622047"/>
  <pageSetup paperSize="9" orientation="portrait" horizontalDpi="300" verticalDpi="30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9"/>
  <sheetViews>
    <sheetView topLeftCell="A4" workbookViewId="0">
      <selection activeCell="O48" sqref="O48"/>
    </sheetView>
  </sheetViews>
  <sheetFormatPr baseColWidth="10" defaultColWidth="8.83203125" defaultRowHeight="13" x14ac:dyDescent="0.15"/>
  <cols>
    <col min="1" max="1" width="29.5" customWidth="1"/>
    <col min="2" max="2" width="36.1640625" customWidth="1"/>
    <col min="3" max="3" width="32" customWidth="1"/>
    <col min="4" max="4" width="34" customWidth="1"/>
    <col min="5" max="5" width="42" customWidth="1"/>
    <col min="6" max="6" width="40" customWidth="1"/>
  </cols>
  <sheetData>
    <row r="1" spans="1:6" ht="22" customHeight="1" x14ac:dyDescent="0.15">
      <c r="A1" s="159" t="s">
        <v>377</v>
      </c>
      <c r="B1" s="134"/>
      <c r="C1" s="134"/>
    </row>
    <row r="2" spans="1:6" ht="22" customHeight="1" x14ac:dyDescent="0.15"/>
    <row r="3" spans="1:6" ht="42" customHeight="1" x14ac:dyDescent="0.15">
      <c r="A3" s="154" t="s">
        <v>378</v>
      </c>
      <c r="B3" s="155"/>
      <c r="C3" s="155"/>
      <c r="D3" s="155"/>
      <c r="E3" s="155"/>
      <c r="F3" s="156"/>
    </row>
    <row r="4" spans="1:6" ht="22" customHeight="1" x14ac:dyDescent="0.15"/>
    <row r="5" spans="1:6" ht="22" customHeight="1" x14ac:dyDescent="0.15"/>
    <row r="6" spans="1:6" ht="22" customHeight="1" x14ac:dyDescent="0.15"/>
    <row r="7" spans="1:6" ht="22" customHeight="1" x14ac:dyDescent="0.15">
      <c r="A7" s="157" t="s">
        <v>379</v>
      </c>
      <c r="B7" s="158"/>
      <c r="C7" s="158"/>
      <c r="D7" s="158"/>
    </row>
    <row r="8" spans="1:6" ht="22" customHeight="1" x14ac:dyDescent="0.15">
      <c r="A8" s="58" t="s">
        <v>380</v>
      </c>
      <c r="B8" s="58" t="s">
        <v>381</v>
      </c>
      <c r="C8" s="58" t="s">
        <v>382</v>
      </c>
      <c r="D8" s="58" t="s">
        <v>383</v>
      </c>
      <c r="E8" s="58" t="s">
        <v>384</v>
      </c>
      <c r="F8" s="58"/>
    </row>
    <row r="9" spans="1:6" ht="42" customHeight="1" x14ac:dyDescent="0.15">
      <c r="A9" s="59" t="s">
        <v>385</v>
      </c>
      <c r="B9" s="59" t="s">
        <v>386</v>
      </c>
      <c r="C9" s="59" t="s">
        <v>387</v>
      </c>
      <c r="D9" s="59" t="s">
        <v>388</v>
      </c>
      <c r="E9" s="59" t="s">
        <v>389</v>
      </c>
      <c r="F9" s="59"/>
    </row>
    <row r="10" spans="1:6" ht="42" customHeight="1" x14ac:dyDescent="0.15">
      <c r="A10" s="59" t="s">
        <v>390</v>
      </c>
      <c r="B10" s="59" t="s">
        <v>391</v>
      </c>
      <c r="C10" s="59" t="s">
        <v>392</v>
      </c>
      <c r="D10" s="59" t="s">
        <v>393</v>
      </c>
      <c r="E10" s="59" t="s">
        <v>394</v>
      </c>
      <c r="F10" s="59"/>
    </row>
    <row r="11" spans="1:6" ht="42" customHeight="1" x14ac:dyDescent="0.15">
      <c r="A11" s="59" t="s">
        <v>395</v>
      </c>
      <c r="B11" s="59" t="s">
        <v>396</v>
      </c>
      <c r="C11" s="59" t="s">
        <v>397</v>
      </c>
      <c r="D11" s="59" t="s">
        <v>398</v>
      </c>
      <c r="E11" s="59" t="s">
        <v>399</v>
      </c>
      <c r="F11" s="59"/>
    </row>
    <row r="12" spans="1:6" ht="42" customHeight="1" x14ac:dyDescent="0.15">
      <c r="A12" s="59" t="s">
        <v>400</v>
      </c>
      <c r="B12" s="59" t="s">
        <v>401</v>
      </c>
      <c r="C12" s="59" t="s">
        <v>402</v>
      </c>
      <c r="D12" s="59" t="s">
        <v>403</v>
      </c>
      <c r="E12" s="59" t="s">
        <v>404</v>
      </c>
      <c r="F12" s="59"/>
    </row>
    <row r="13" spans="1:6" ht="42" customHeight="1" x14ac:dyDescent="0.15">
      <c r="A13" s="59" t="s">
        <v>405</v>
      </c>
      <c r="B13" s="59" t="s">
        <v>406</v>
      </c>
      <c r="C13" s="59" t="s">
        <v>407</v>
      </c>
      <c r="D13" s="59" t="s">
        <v>408</v>
      </c>
      <c r="E13" s="59" t="s">
        <v>409</v>
      </c>
      <c r="F13" s="59"/>
    </row>
    <row r="14" spans="1:6" ht="22" customHeight="1" x14ac:dyDescent="0.15">
      <c r="A14" s="59" t="s">
        <v>410</v>
      </c>
      <c r="B14" s="59" t="s">
        <v>411</v>
      </c>
      <c r="C14" s="59" t="s">
        <v>412</v>
      </c>
      <c r="D14" s="59" t="s">
        <v>413</v>
      </c>
      <c r="E14" s="59" t="s">
        <v>414</v>
      </c>
      <c r="F14" s="59"/>
    </row>
    <row r="15" spans="1:6" ht="22" customHeight="1" x14ac:dyDescent="0.15">
      <c r="A15" s="59" t="s">
        <v>415</v>
      </c>
      <c r="B15" s="59" t="s">
        <v>416</v>
      </c>
      <c r="C15" s="59" t="s">
        <v>417</v>
      </c>
      <c r="D15" s="59" t="s">
        <v>418</v>
      </c>
      <c r="E15" s="59" t="s">
        <v>419</v>
      </c>
      <c r="F15" s="59"/>
    </row>
    <row r="16" spans="1:6" ht="22" customHeight="1" x14ac:dyDescent="0.15">
      <c r="A16" s="59" t="s">
        <v>420</v>
      </c>
      <c r="B16" s="59" t="s">
        <v>421</v>
      </c>
      <c r="C16" s="59" t="s">
        <v>422</v>
      </c>
      <c r="D16" s="59" t="s">
        <v>423</v>
      </c>
      <c r="E16" s="59" t="s">
        <v>424</v>
      </c>
      <c r="F16" s="59"/>
    </row>
    <row r="17" spans="1:5" ht="22" customHeight="1" x14ac:dyDescent="0.15"/>
    <row r="18" spans="1:5" ht="22" customHeight="1" x14ac:dyDescent="0.15">
      <c r="A18" s="51"/>
    </row>
    <row r="19" spans="1:5" ht="22" customHeight="1" x14ac:dyDescent="0.15">
      <c r="A19" s="58" t="s">
        <v>425</v>
      </c>
      <c r="B19" s="58"/>
      <c r="C19" s="58"/>
      <c r="D19" s="58"/>
      <c r="E19" s="58"/>
    </row>
    <row r="20" spans="1:5" ht="37" customHeight="1" x14ac:dyDescent="0.15">
      <c r="A20" s="59" t="s">
        <v>426</v>
      </c>
      <c r="B20" s="59" t="s">
        <v>427</v>
      </c>
      <c r="C20" s="59"/>
      <c r="D20" s="59"/>
      <c r="E20" s="59"/>
    </row>
    <row r="21" spans="1:5" ht="37" customHeight="1" x14ac:dyDescent="0.15">
      <c r="A21" s="59" t="s">
        <v>428</v>
      </c>
      <c r="B21" s="59" t="s">
        <v>429</v>
      </c>
      <c r="C21" s="59"/>
      <c r="D21" s="59"/>
      <c r="E21" s="59"/>
    </row>
    <row r="22" spans="1:5" ht="37" customHeight="1" x14ac:dyDescent="0.15">
      <c r="A22" s="59" t="s">
        <v>430</v>
      </c>
      <c r="B22" s="59" t="s">
        <v>431</v>
      </c>
      <c r="C22" s="59"/>
      <c r="D22" s="59"/>
      <c r="E22" s="59"/>
    </row>
    <row r="23" spans="1:5" ht="37" customHeight="1" x14ac:dyDescent="0.15">
      <c r="A23" s="59" t="s">
        <v>432</v>
      </c>
      <c r="B23" s="59" t="s">
        <v>433</v>
      </c>
      <c r="C23" s="59"/>
      <c r="D23" s="59"/>
      <c r="E23" s="59"/>
    </row>
    <row r="24" spans="1:5" ht="37" customHeight="1" x14ac:dyDescent="0.15">
      <c r="A24" s="59" t="s">
        <v>434</v>
      </c>
      <c r="B24" s="59" t="s">
        <v>435</v>
      </c>
      <c r="C24" s="59"/>
      <c r="D24" s="59"/>
      <c r="E24" s="59"/>
    </row>
    <row r="25" spans="1:5" ht="22" customHeight="1" x14ac:dyDescent="0.15">
      <c r="A25" t="s">
        <v>436</v>
      </c>
      <c r="B25" t="s">
        <v>437</v>
      </c>
    </row>
    <row r="26" spans="1:5" ht="22" customHeight="1" x14ac:dyDescent="0.15"/>
    <row r="27" spans="1:5" ht="22" customHeight="1" x14ac:dyDescent="0.15"/>
    <row r="28" spans="1:5" ht="42" customHeight="1" x14ac:dyDescent="0.15"/>
    <row r="29" spans="1:5" ht="42" customHeight="1" x14ac:dyDescent="0.15"/>
  </sheetData>
  <mergeCells count="3">
    <mergeCell ref="A3:F3"/>
    <mergeCell ref="A7:D7"/>
    <mergeCell ref="A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59"/>
  <sheetViews>
    <sheetView showGridLines="0" zoomScaleNormal="100" workbookViewId="0">
      <selection activeCell="A43" sqref="A43"/>
    </sheetView>
  </sheetViews>
  <sheetFormatPr baseColWidth="10" defaultColWidth="8.6640625" defaultRowHeight="15" customHeight="1" x14ac:dyDescent="0.15"/>
  <cols>
    <col min="1" max="1" width="28" customWidth="1"/>
    <col min="2" max="2" width="32" customWidth="1"/>
    <col min="3" max="3" width="32.83203125" customWidth="1"/>
    <col min="4" max="16" width="42" customWidth="1"/>
    <col min="17" max="18" width="16" customWidth="1"/>
    <col min="19" max="19" width="24.5" customWidth="1"/>
    <col min="20" max="22" width="24" customWidth="1"/>
    <col min="23" max="23" width="16" customWidth="1"/>
    <col min="24" max="24" width="37.5" customWidth="1"/>
    <col min="25" max="25" width="49.1640625" customWidth="1"/>
    <col min="26" max="26" width="37.33203125" customWidth="1"/>
  </cols>
  <sheetData>
    <row r="1" spans="1:26" ht="17.25" customHeight="1" x14ac:dyDescent="0.2">
      <c r="A1" s="2" t="s">
        <v>438</v>
      </c>
    </row>
    <row r="3" spans="1:26" ht="28.25" customHeight="1" x14ac:dyDescent="0.15">
      <c r="A3" s="5" t="s">
        <v>94</v>
      </c>
      <c r="B3" s="5" t="s">
        <v>95</v>
      </c>
      <c r="C3" s="5" t="s">
        <v>22</v>
      </c>
      <c r="D3" s="5" t="s">
        <v>23</v>
      </c>
      <c r="E3" s="5" t="s">
        <v>439</v>
      </c>
      <c r="F3" s="5" t="s">
        <v>440</v>
      </c>
      <c r="G3" s="5" t="s">
        <v>441</v>
      </c>
      <c r="H3" s="5" t="s">
        <v>442</v>
      </c>
      <c r="I3" s="5" t="s">
        <v>443</v>
      </c>
      <c r="J3" s="5" t="s">
        <v>444</v>
      </c>
      <c r="K3" s="5" t="s">
        <v>445</v>
      </c>
      <c r="L3" s="5" t="s">
        <v>446</v>
      </c>
      <c r="M3" s="5" t="s">
        <v>447</v>
      </c>
      <c r="N3" s="5" t="s">
        <v>448</v>
      </c>
      <c r="O3" s="5" t="s">
        <v>449</v>
      </c>
      <c r="P3" s="5" t="s">
        <v>450</v>
      </c>
      <c r="Q3" s="5" t="s">
        <v>451</v>
      </c>
      <c r="R3" s="5" t="s">
        <v>452</v>
      </c>
      <c r="S3" s="5" t="s">
        <v>237</v>
      </c>
      <c r="T3" s="5" t="s">
        <v>238</v>
      </c>
      <c r="U3" s="5" t="s">
        <v>239</v>
      </c>
      <c r="V3" s="5" t="s">
        <v>240</v>
      </c>
      <c r="W3" s="5" t="s">
        <v>453</v>
      </c>
      <c r="X3" s="5" t="s">
        <v>454</v>
      </c>
      <c r="Y3" s="5" t="s">
        <v>455</v>
      </c>
      <c r="Z3" s="5" t="s">
        <v>456</v>
      </c>
    </row>
    <row r="4" spans="1:26" ht="42" customHeight="1" x14ac:dyDescent="0.15">
      <c r="A4" s="1" t="s">
        <v>119</v>
      </c>
      <c r="B4" s="1" t="s">
        <v>120</v>
      </c>
      <c r="C4" s="1" t="s">
        <v>31</v>
      </c>
      <c r="D4" s="18">
        <f>VLOOKUP($C4,'02_Categorias_Factores'!$A$4:$F$9,2,FALSE())</f>
        <v>0.15</v>
      </c>
      <c r="E4" s="18">
        <f>SUMIFS('04_Matriz_Ponderacion'!$AA$4:$AA$809,'04_Matriz_Ponderacion'!$B$4:$B$809,$A4,'04_Matriz_Ponderacion'!$C$4:$C$809,$B4,'04_Matriz_Ponderacion'!$D$4:$D$809,$C4)</f>
        <v>2.65</v>
      </c>
      <c r="F4" s="18">
        <f>SUMIFS('04_Matriz_Ponderacion'!$AB$4:$AB$809,'04_Matriz_Ponderacion'!$B$4:$B$809,$A4,'04_Matriz_Ponderacion'!$C$4:$C$809,$B4,'04_Matriz_Ponderacion'!$D$4:$D$809,$C4)</f>
        <v>1.2749999999999999</v>
      </c>
      <c r="G4" s="18">
        <f>SUMIFS('04_Matriz_Ponderacion'!$AC$4:$AC$809,'04_Matriz_Ponderacion'!$B$4:$B$809,$A4,'04_Matriz_Ponderacion'!$C$4:$C$809,$B4,'04_Matriz_Ponderacion'!$D$4:$D$809,$C4)</f>
        <v>7.425000000000001E-2</v>
      </c>
      <c r="H4" s="18">
        <f>SUMIFS('04_Matriz_Ponderacion'!$AD$4:$AD$809,'04_Matriz_Ponderacion'!$B$4:$B$809,$A4,'04_Matriz_Ponderacion'!$C$4:$C$809,$B4,'04_Matriz_Ponderacion'!$D$4:$D$809,$C4)</f>
        <v>8.7749999999999995E-2</v>
      </c>
      <c r="I4" s="18">
        <f>SUMIFS('04_Matriz_Ponderacion'!$AE$4:$AE$809,'04_Matriz_Ponderacion'!$B$4:$B$809,$A4,'04_Matriz_Ponderacion'!$C$4:$C$809,$B4,'04_Matriz_Ponderacion'!$D$4:$D$809,$C4)</f>
        <v>0.11474999999999999</v>
      </c>
      <c r="J4" s="18">
        <f>SUMIFS('04_Matriz_Ponderacion'!$AF$4:$AF$809,'04_Matriz_Ponderacion'!$B$4:$B$809,$A4,'04_Matriz_Ponderacion'!$C$4:$C$809,$B4,'04_Matriz_Ponderacion'!$D$4:$D$809,$C4)</f>
        <v>0.14850000000000002</v>
      </c>
      <c r="K4" s="18">
        <f>SUMIFS('04_Matriz_Ponderacion'!$AG$4:$AG$809,'04_Matriz_Ponderacion'!$B$4:$B$809,$A4,'04_Matriz_Ponderacion'!$C$4:$C$809,$B4,'04_Matriz_Ponderacion'!$D$4:$D$809,$C4)</f>
        <v>0.54449999999999998</v>
      </c>
      <c r="L4" s="18">
        <f>SUMIFS('04_Matriz_Ponderacion'!$AH$4:$AH$809,'04_Matriz_Ponderacion'!$B$4:$B$809,$A4,'04_Matriz_Ponderacion'!$C$4:$C$809,$B4,'04_Matriz_Ponderacion'!$D$4:$D$809,$C4)</f>
        <v>0.64350000000000007</v>
      </c>
      <c r="M4" s="18">
        <f>SUMIFS('04_Matriz_Ponderacion'!$AI$4:$AI$809,'04_Matriz_Ponderacion'!$B$4:$B$809,$A4,'04_Matriz_Ponderacion'!$C$4:$C$809,$B4,'04_Matriz_Ponderacion'!$D$4:$D$809,$C4)</f>
        <v>0.84150000000000003</v>
      </c>
      <c r="N4" s="18">
        <f>SUMIFS('04_Matriz_Ponderacion'!$AJ$4:$AJ$809,'04_Matriz_Ponderacion'!$B$4:$B$809,$A4,'04_Matriz_Ponderacion'!$C$4:$C$809,$B4,'04_Matriz_Ponderacion'!$D$4:$D$809,$C4)</f>
        <v>1.089</v>
      </c>
      <c r="O4" s="18">
        <f t="shared" ref="O4:R9" si="0">G4+K4</f>
        <v>0.61875000000000002</v>
      </c>
      <c r="P4" s="18">
        <f t="shared" si="0"/>
        <v>0.73125000000000007</v>
      </c>
      <c r="Q4" s="18">
        <f t="shared" si="0"/>
        <v>0.95625000000000004</v>
      </c>
      <c r="R4" s="18">
        <f t="shared" si="0"/>
        <v>1.2375</v>
      </c>
      <c r="S4" s="1" t="str">
        <f>IF(O4&lt;'02_Categorias_Factores'!$B$13,"Reuso / inspección básica",IF(O4&lt;'02_Categorias_Factores'!$B$14,"Inspección / retrofit focalizado",IF(O4&lt;'02_Categorias_Factores'!$B$15,"Retrofit / upgrade","Estudio detallado / reemplazo focal")))</f>
        <v>Reuso / inspección básica</v>
      </c>
      <c r="T4" s="1" t="str">
        <f>IF(P4&lt;'02_Categorias_Factores'!$B$13,"Reuso / inspección básica",IF(P4&lt;'02_Categorias_Factores'!$B$14,"Inspección / retrofit focalizado",IF(P4&lt;'02_Categorias_Factores'!$B$15,"Retrofit / upgrade","Estudio detallado / reemplazo focal")))</f>
        <v>Reuso / inspección básica</v>
      </c>
      <c r="U4" s="1" t="str">
        <f>IF(Q4&lt;'02_Categorias_Factores'!$B$13,"Reuso / inspección básica",IF(Q4&lt;'02_Categorias_Factores'!$B$14,"Inspección / retrofit focalizado",IF(Q4&lt;'02_Categorias_Factores'!$B$15,"Retrofit / upgrade","Estudio detallado / reemplazo focal")))</f>
        <v>Inspección / retrofit focalizado</v>
      </c>
      <c r="V4" s="1" t="str">
        <f>IF(R4&lt;'02_Categorias_Factores'!$B$13,"Reuso / inspección básica",IF(R4&lt;'02_Categorias_Factores'!$B$14,"Inspección / retrofit focalizado",IF(R4&lt;'02_Categorias_Factores'!$B$15,"Retrofit / upgrade","Estudio detallado / reemplazo focal")))</f>
        <v>Inspección / retrofit focalizado</v>
      </c>
      <c r="W4" s="1">
        <f>COUNTIFS('04_Matriz_Ponderacion'!$B$4:$B$809,$A4,'04_Matriz_Ponderacion'!$C$4:$C$809,$B4,'04_Matriz_Ponderacion'!$D$4:$D$809,$C4,'04_Matriz_Ponderacion'!$H$4:$H$809,"Faltante")</f>
        <v>3</v>
      </c>
      <c r="X4" s="1" t="s">
        <v>262</v>
      </c>
      <c r="Y4" s="1" t="s">
        <v>264</v>
      </c>
      <c r="Z4" s="1" t="s">
        <v>265</v>
      </c>
    </row>
    <row r="5" spans="1:26" ht="42" customHeight="1" x14ac:dyDescent="0.15">
      <c r="A5" s="1" t="s">
        <v>119</v>
      </c>
      <c r="B5" s="1" t="s">
        <v>120</v>
      </c>
      <c r="C5" s="1" t="s">
        <v>34</v>
      </c>
      <c r="D5" s="18">
        <f>VLOOKUP($C5,'02_Categorias_Factores'!$A$4:$F$9,2,FALSE())</f>
        <v>0.2</v>
      </c>
      <c r="E5" s="18">
        <f>SUMIFS('04_Matriz_Ponderacion'!$AA$4:$AA$809,'04_Matriz_Ponderacion'!$B$4:$B$809,$A5,'04_Matriz_Ponderacion'!$C$4:$C$809,$B5,'04_Matriz_Ponderacion'!$D$4:$D$809,$C5)</f>
        <v>2.4</v>
      </c>
      <c r="F5" s="18">
        <f>SUMIFS('04_Matriz_Ponderacion'!$AB$4:$AB$809,'04_Matriz_Ponderacion'!$B$4:$B$809,$A5,'04_Matriz_Ponderacion'!$C$4:$C$809,$B5,'04_Matriz_Ponderacion'!$D$4:$D$809,$C5)</f>
        <v>1.0249999999999999</v>
      </c>
      <c r="G5" s="18">
        <f>SUMIFS('04_Matriz_Ponderacion'!$AC$4:$AC$809,'04_Matriz_Ponderacion'!$B$4:$B$809,$A5,'04_Matriz_Ponderacion'!$C$4:$C$809,$B5,'04_Matriz_Ponderacion'!$D$4:$D$809,$C5)</f>
        <v>0.4850000000000001</v>
      </c>
      <c r="H5" s="18">
        <f>SUMIFS('04_Matriz_Ponderacion'!$AD$4:$AD$809,'04_Matriz_Ponderacion'!$B$4:$B$809,$A5,'04_Matriz_Ponderacion'!$C$4:$C$809,$B5,'04_Matriz_Ponderacion'!$D$4:$D$809,$C5)</f>
        <v>0.58200000000000007</v>
      </c>
      <c r="I5" s="18">
        <f>SUMIFS('04_Matriz_Ponderacion'!$AE$4:$AE$809,'04_Matriz_Ponderacion'!$B$4:$B$809,$A5,'04_Matriz_Ponderacion'!$C$4:$C$809,$B5,'04_Matriz_Ponderacion'!$D$4:$D$809,$C5)</f>
        <v>0.77600000000000013</v>
      </c>
      <c r="J5" s="18">
        <f>SUMIFS('04_Matriz_Ponderacion'!$AF$4:$AF$809,'04_Matriz_Ponderacion'!$B$4:$B$809,$A5,'04_Matriz_Ponderacion'!$C$4:$C$809,$B5,'04_Matriz_Ponderacion'!$D$4:$D$809,$C5)</f>
        <v>1.1155000000000002</v>
      </c>
      <c r="K5" s="18">
        <f>SUMIFS('04_Matriz_Ponderacion'!$AG$4:$AG$809,'04_Matriz_Ponderacion'!$B$4:$B$809,$A5,'04_Matriz_Ponderacion'!$C$4:$C$809,$B5,'04_Matriz_Ponderacion'!$D$4:$D$809,$C5)</f>
        <v>0</v>
      </c>
      <c r="L5" s="18">
        <f>SUMIFS('04_Matriz_Ponderacion'!$AH$4:$AH$809,'04_Matriz_Ponderacion'!$B$4:$B$809,$A5,'04_Matriz_Ponderacion'!$C$4:$C$809,$B5,'04_Matriz_Ponderacion'!$D$4:$D$809,$C5)</f>
        <v>0</v>
      </c>
      <c r="M5" s="18">
        <f>SUMIFS('04_Matriz_Ponderacion'!$AI$4:$AI$809,'04_Matriz_Ponderacion'!$B$4:$B$809,$A5,'04_Matriz_Ponderacion'!$C$4:$C$809,$B5,'04_Matriz_Ponderacion'!$D$4:$D$809,$C5)</f>
        <v>0</v>
      </c>
      <c r="N5" s="18">
        <f>SUMIFS('04_Matriz_Ponderacion'!$AJ$4:$AJ$809,'04_Matriz_Ponderacion'!$B$4:$B$809,$A5,'04_Matriz_Ponderacion'!$C$4:$C$809,$B5,'04_Matriz_Ponderacion'!$D$4:$D$809,$C5)</f>
        <v>0</v>
      </c>
      <c r="O5" s="18">
        <f t="shared" si="0"/>
        <v>0.4850000000000001</v>
      </c>
      <c r="P5" s="18">
        <f t="shared" si="0"/>
        <v>0.58200000000000007</v>
      </c>
      <c r="Q5" s="18">
        <f t="shared" si="0"/>
        <v>0.77600000000000013</v>
      </c>
      <c r="R5" s="18">
        <f t="shared" si="0"/>
        <v>1.1155000000000002</v>
      </c>
      <c r="S5" s="1" t="str">
        <f>IF(O5&lt;'02_Categorias_Factores'!$B$13,"Reuso / inspección básica",IF(O5&lt;'02_Categorias_Factores'!$B$14,"Inspección / retrofit focalizado",IF(O5&lt;'02_Categorias_Factores'!$B$15,"Retrofit / upgrade","Estudio detallado / reemplazo focal")))</f>
        <v>Reuso / inspección básica</v>
      </c>
      <c r="T5" s="1" t="str">
        <f>IF(P5&lt;'02_Categorias_Factores'!$B$13,"Reuso / inspección básica",IF(P5&lt;'02_Categorias_Factores'!$B$14,"Inspección / retrofit focalizado",IF(P5&lt;'02_Categorias_Factores'!$B$15,"Retrofit / upgrade","Estudio detallado / reemplazo focal")))</f>
        <v>Reuso / inspección básica</v>
      </c>
      <c r="U5" s="1" t="str">
        <f>IF(Q5&lt;'02_Categorias_Factores'!$B$13,"Reuso / inspección básica",IF(Q5&lt;'02_Categorias_Factores'!$B$14,"Inspección / retrofit focalizado",IF(Q5&lt;'02_Categorias_Factores'!$B$15,"Retrofit / upgrade","Estudio detallado / reemplazo focal")))</f>
        <v>Inspección / retrofit focalizado</v>
      </c>
      <c r="V5" s="1" t="str">
        <f>IF(R5&lt;'02_Categorias_Factores'!$B$13,"Reuso / inspección básica",IF(R5&lt;'02_Categorias_Factores'!$B$14,"Inspección / retrofit focalizado",IF(R5&lt;'02_Categorias_Factores'!$B$15,"Retrofit / upgrade","Estudio detallado / reemplazo focal")))</f>
        <v>Inspección / retrofit focalizado</v>
      </c>
      <c r="W5" s="1">
        <f>COUNTIFS('04_Matriz_Ponderacion'!$B$4:$B$809,$A5,'04_Matriz_Ponderacion'!$C$4:$C$809,$B5,'04_Matriz_Ponderacion'!$D$4:$D$809,$C5,'04_Matriz_Ponderacion'!$H$4:$H$809,"Faltante")</f>
        <v>0</v>
      </c>
      <c r="X5" s="1" t="s">
        <v>282</v>
      </c>
      <c r="Y5" s="1" t="s">
        <v>284</v>
      </c>
      <c r="Z5" s="1" t="s">
        <v>285</v>
      </c>
    </row>
    <row r="6" spans="1:26" ht="42" customHeight="1" x14ac:dyDescent="0.15">
      <c r="A6" s="1" t="s">
        <v>119</v>
      </c>
      <c r="B6" s="1" t="s">
        <v>120</v>
      </c>
      <c r="C6" s="1" t="s">
        <v>37</v>
      </c>
      <c r="D6" s="18">
        <f>VLOOKUP($C6,'02_Categorias_Factores'!$A$4:$F$9,2,FALSE())</f>
        <v>0.2</v>
      </c>
      <c r="E6" s="18">
        <f>SUMIFS('04_Matriz_Ponderacion'!$AA$4:$AA$809,'04_Matriz_Ponderacion'!$B$4:$B$809,$A6,'04_Matriz_Ponderacion'!$C$4:$C$809,$B6,'04_Matriz_Ponderacion'!$D$4:$D$809,$C6)</f>
        <v>1.8425700000000003</v>
      </c>
      <c r="F6" s="18">
        <f>SUMIFS('04_Matriz_Ponderacion'!$AB$4:$AB$809,'04_Matriz_Ponderacion'!$B$4:$B$809,$A6,'04_Matriz_Ponderacion'!$C$4:$C$809,$B6,'04_Matriz_Ponderacion'!$D$4:$D$809,$C6)</f>
        <v>1.0575000000000001</v>
      </c>
      <c r="G6" s="18">
        <f>SUMIFS('04_Matriz_Ponderacion'!$AC$4:$AC$809,'04_Matriz_Ponderacion'!$B$4:$B$809,$A6,'04_Matriz_Ponderacion'!$C$4:$C$809,$B6,'04_Matriz_Ponderacion'!$D$4:$D$809,$C6)</f>
        <v>0.38376399999999999</v>
      </c>
      <c r="H6" s="18">
        <f>SUMIFS('04_Matriz_Ponderacion'!$AD$4:$AD$809,'04_Matriz_Ponderacion'!$B$4:$B$809,$A6,'04_Matriz_Ponderacion'!$C$4:$C$809,$B6,'04_Matriz_Ponderacion'!$D$4:$D$809,$C6)</f>
        <v>0.44132860000000007</v>
      </c>
      <c r="I6" s="18">
        <f>SUMIFS('04_Matriz_Ponderacion'!$AE$4:$AE$809,'04_Matriz_Ponderacion'!$B$4:$B$809,$A6,'04_Matriz_Ponderacion'!$C$4:$C$809,$B6,'04_Matriz_Ponderacion'!$D$4:$D$809,$C6)</f>
        <v>0.69077520000000003</v>
      </c>
      <c r="J6" s="18">
        <f>SUMIFS('04_Matriz_Ponderacion'!$AF$4:$AF$809,'04_Matriz_Ponderacion'!$B$4:$B$809,$A6,'04_Matriz_Ponderacion'!$C$4:$C$809,$B6,'04_Matriz_Ponderacion'!$D$4:$D$809,$C6)</f>
        <v>1.0745391999999998</v>
      </c>
      <c r="K6" s="18">
        <f>SUMIFS('04_Matriz_Ponderacion'!$AG$4:$AG$809,'04_Matriz_Ponderacion'!$B$4:$B$809,$A6,'04_Matriz_Ponderacion'!$C$4:$C$809,$B6,'04_Matriz_Ponderacion'!$D$4:$D$809,$C6)</f>
        <v>0</v>
      </c>
      <c r="L6" s="18">
        <f>SUMIFS('04_Matriz_Ponderacion'!$AH$4:$AH$809,'04_Matriz_Ponderacion'!$B$4:$B$809,$A6,'04_Matriz_Ponderacion'!$C$4:$C$809,$B6,'04_Matriz_Ponderacion'!$D$4:$D$809,$C6)</f>
        <v>0</v>
      </c>
      <c r="M6" s="18">
        <f>SUMIFS('04_Matriz_Ponderacion'!$AI$4:$AI$809,'04_Matriz_Ponderacion'!$B$4:$B$809,$A6,'04_Matriz_Ponderacion'!$C$4:$C$809,$B6,'04_Matriz_Ponderacion'!$D$4:$D$809,$C6)</f>
        <v>0</v>
      </c>
      <c r="N6" s="18">
        <f>SUMIFS('04_Matriz_Ponderacion'!$AJ$4:$AJ$809,'04_Matriz_Ponderacion'!$B$4:$B$809,$A6,'04_Matriz_Ponderacion'!$C$4:$C$809,$B6,'04_Matriz_Ponderacion'!$D$4:$D$809,$C6)</f>
        <v>0</v>
      </c>
      <c r="O6" s="18">
        <f t="shared" si="0"/>
        <v>0.38376399999999999</v>
      </c>
      <c r="P6" s="18">
        <f t="shared" si="0"/>
        <v>0.44132860000000007</v>
      </c>
      <c r="Q6" s="18">
        <f t="shared" si="0"/>
        <v>0.69077520000000003</v>
      </c>
      <c r="R6" s="18">
        <f t="shared" si="0"/>
        <v>1.0745391999999998</v>
      </c>
      <c r="S6" s="1" t="str">
        <f>IF(O6&lt;'02_Categorias_Factores'!$B$13,"Reuso / inspección básica",IF(O6&lt;'02_Categorias_Factores'!$B$14,"Inspección / retrofit focalizado",IF(O6&lt;'02_Categorias_Factores'!$B$15,"Retrofit / upgrade","Estudio detallado / reemplazo focal")))</f>
        <v>Reuso / inspección básica</v>
      </c>
      <c r="T6" s="1" t="str">
        <f>IF(P6&lt;'02_Categorias_Factores'!$B$13,"Reuso / inspección básica",IF(P6&lt;'02_Categorias_Factores'!$B$14,"Inspección / retrofit focalizado",IF(P6&lt;'02_Categorias_Factores'!$B$15,"Retrofit / upgrade","Estudio detallado / reemplazo focal")))</f>
        <v>Reuso / inspección básica</v>
      </c>
      <c r="U6" s="1" t="str">
        <f>IF(Q6&lt;'02_Categorias_Factores'!$B$13,"Reuso / inspección básica",IF(Q6&lt;'02_Categorias_Factores'!$B$14,"Inspección / retrofit focalizado",IF(Q6&lt;'02_Categorias_Factores'!$B$15,"Retrofit / upgrade","Estudio detallado / reemplazo focal")))</f>
        <v>Reuso / inspección básica</v>
      </c>
      <c r="V6" s="1" t="str">
        <f>IF(R6&lt;'02_Categorias_Factores'!$B$13,"Reuso / inspección básica",IF(R6&lt;'02_Categorias_Factores'!$B$14,"Inspección / retrofit focalizado",IF(R6&lt;'02_Categorias_Factores'!$B$15,"Retrofit / upgrade","Estudio detallado / reemplazo focal")))</f>
        <v>Inspección / retrofit focalizado</v>
      </c>
      <c r="W6" s="1">
        <f>COUNTIFS('04_Matriz_Ponderacion'!$B$4:$B$809,$A6,'04_Matriz_Ponderacion'!$C$4:$C$809,$B6,'04_Matriz_Ponderacion'!$D$4:$D$809,$C6,'04_Matriz_Ponderacion'!$H$4:$H$809,"Faltante")</f>
        <v>0</v>
      </c>
      <c r="X6" s="1" t="s">
        <v>294</v>
      </c>
      <c r="Y6" s="1" t="s">
        <v>296</v>
      </c>
      <c r="Z6" s="1" t="s">
        <v>297</v>
      </c>
    </row>
    <row r="7" spans="1:26" ht="42" customHeight="1" x14ac:dyDescent="0.15">
      <c r="A7" s="1" t="s">
        <v>119</v>
      </c>
      <c r="B7" s="1" t="s">
        <v>120</v>
      </c>
      <c r="C7" s="1" t="s">
        <v>40</v>
      </c>
      <c r="D7" s="18">
        <f>VLOOKUP($C7,'02_Categorias_Factores'!$A$4:$F$9,2,FALSE())</f>
        <v>0.25</v>
      </c>
      <c r="E7" s="18">
        <f>SUMIFS('04_Matriz_Ponderacion'!$AA$4:$AA$809,'04_Matriz_Ponderacion'!$B$4:$B$809,$A7,'04_Matriz_Ponderacion'!$C$4:$C$809,$B7,'04_Matriz_Ponderacion'!$D$4:$D$809,$C7)</f>
        <v>1.67255</v>
      </c>
      <c r="F7" s="18">
        <f>SUMIFS('04_Matriz_Ponderacion'!$AB$4:$AB$809,'04_Matriz_Ponderacion'!$B$4:$B$809,$A7,'04_Matriz_Ponderacion'!$C$4:$C$809,$B7,'04_Matriz_Ponderacion'!$D$4:$D$809,$C7)</f>
        <v>1.05</v>
      </c>
      <c r="G7" s="18">
        <f>SUMIFS('04_Matriz_Ponderacion'!$AC$4:$AC$809,'04_Matriz_Ponderacion'!$B$4:$B$809,$A7,'04_Matriz_Ponderacion'!$C$4:$C$809,$B7,'04_Matriz_Ponderacion'!$D$4:$D$809,$C7)</f>
        <v>0.44469999999999998</v>
      </c>
      <c r="H7" s="18">
        <f>SUMIFS('04_Matriz_Ponderacion'!$AD$4:$AD$809,'04_Matriz_Ponderacion'!$B$4:$B$809,$A7,'04_Matriz_Ponderacion'!$C$4:$C$809,$B7,'04_Matriz_Ponderacion'!$D$4:$D$809,$C7)</f>
        <v>0.55587500000000001</v>
      </c>
      <c r="I7" s="18">
        <f>SUMIFS('04_Matriz_Ponderacion'!$AE$4:$AE$809,'04_Matriz_Ponderacion'!$B$4:$B$809,$A7,'04_Matriz_Ponderacion'!$C$4:$C$809,$B7,'04_Matriz_Ponderacion'!$D$4:$D$809,$C7)</f>
        <v>0.88939999999999997</v>
      </c>
      <c r="J7" s="18">
        <f>SUMIFS('04_Matriz_Ponderacion'!$AF$4:$AF$809,'04_Matriz_Ponderacion'!$B$4:$B$809,$A7,'04_Matriz_Ponderacion'!$C$4:$C$809,$B7,'04_Matriz_Ponderacion'!$D$4:$D$809,$C7)</f>
        <v>1.4230400000000001</v>
      </c>
      <c r="K7" s="18">
        <f>SUMIFS('04_Matriz_Ponderacion'!$AG$4:$AG$809,'04_Matriz_Ponderacion'!$B$4:$B$809,$A7,'04_Matriz_Ponderacion'!$C$4:$C$809,$B7,'04_Matriz_Ponderacion'!$D$4:$D$809,$C7)</f>
        <v>0</v>
      </c>
      <c r="L7" s="18">
        <f>SUMIFS('04_Matriz_Ponderacion'!$AH$4:$AH$809,'04_Matriz_Ponderacion'!$B$4:$B$809,$A7,'04_Matriz_Ponderacion'!$C$4:$C$809,$B7,'04_Matriz_Ponderacion'!$D$4:$D$809,$C7)</f>
        <v>0</v>
      </c>
      <c r="M7" s="18">
        <f>SUMIFS('04_Matriz_Ponderacion'!$AI$4:$AI$809,'04_Matriz_Ponderacion'!$B$4:$B$809,$A7,'04_Matriz_Ponderacion'!$C$4:$C$809,$B7,'04_Matriz_Ponderacion'!$D$4:$D$809,$C7)</f>
        <v>0</v>
      </c>
      <c r="N7" s="18">
        <f>SUMIFS('04_Matriz_Ponderacion'!$AJ$4:$AJ$809,'04_Matriz_Ponderacion'!$B$4:$B$809,$A7,'04_Matriz_Ponderacion'!$C$4:$C$809,$B7,'04_Matriz_Ponderacion'!$D$4:$D$809,$C7)</f>
        <v>0</v>
      </c>
      <c r="O7" s="18">
        <f t="shared" si="0"/>
        <v>0.44469999999999998</v>
      </c>
      <c r="P7" s="18">
        <f t="shared" si="0"/>
        <v>0.55587500000000001</v>
      </c>
      <c r="Q7" s="18">
        <f t="shared" si="0"/>
        <v>0.88939999999999997</v>
      </c>
      <c r="R7" s="18">
        <f t="shared" si="0"/>
        <v>1.4230400000000001</v>
      </c>
      <c r="S7" s="1" t="str">
        <f>IF(O7&lt;'02_Categorias_Factores'!$B$13,"Reuso / inspección básica",IF(O7&lt;'02_Categorias_Factores'!$B$14,"Inspección / retrofit focalizado",IF(O7&lt;'02_Categorias_Factores'!$B$15,"Retrofit / upgrade","Estudio detallado / reemplazo focal")))</f>
        <v>Reuso / inspección básica</v>
      </c>
      <c r="T7" s="1" t="str">
        <f>IF(P7&lt;'02_Categorias_Factores'!$B$13,"Reuso / inspección básica",IF(P7&lt;'02_Categorias_Factores'!$B$14,"Inspección / retrofit focalizado",IF(P7&lt;'02_Categorias_Factores'!$B$15,"Retrofit / upgrade","Estudio detallado / reemplazo focal")))</f>
        <v>Reuso / inspección básica</v>
      </c>
      <c r="U7" s="1" t="str">
        <f>IF(Q7&lt;'02_Categorias_Factores'!$B$13,"Reuso / inspección básica",IF(Q7&lt;'02_Categorias_Factores'!$B$14,"Inspección / retrofit focalizado",IF(Q7&lt;'02_Categorias_Factores'!$B$15,"Retrofit / upgrade","Estudio detallado / reemplazo focal")))</f>
        <v>Inspección / retrofit focalizado</v>
      </c>
      <c r="V7" s="1" t="str">
        <f>IF(R7&lt;'02_Categorias_Factores'!$B$13,"Reuso / inspección básica",IF(R7&lt;'02_Categorias_Factores'!$B$14,"Inspección / retrofit focalizado",IF(R7&lt;'02_Categorias_Factores'!$B$15,"Retrofit / upgrade","Estudio detallado / reemplazo focal")))</f>
        <v>Inspección / retrofit focalizado</v>
      </c>
      <c r="W7" s="1">
        <f>COUNTIFS('04_Matriz_Ponderacion'!$B$4:$B$809,$A7,'04_Matriz_Ponderacion'!$C$4:$C$809,$B7,'04_Matriz_Ponderacion'!$D$4:$D$809,$C7,'04_Matriz_Ponderacion'!$H$4:$H$809,"Faltante")</f>
        <v>0</v>
      </c>
      <c r="X7" s="1" t="s">
        <v>326</v>
      </c>
      <c r="Y7" s="1" t="s">
        <v>328</v>
      </c>
      <c r="Z7" s="1" t="s">
        <v>329</v>
      </c>
    </row>
    <row r="8" spans="1:26" ht="42" customHeight="1" x14ac:dyDescent="0.15">
      <c r="A8" s="1" t="s">
        <v>119</v>
      </c>
      <c r="B8" s="1" t="s">
        <v>120</v>
      </c>
      <c r="C8" s="1" t="s">
        <v>42</v>
      </c>
      <c r="D8" s="18">
        <f>VLOOKUP($C8,'02_Categorias_Factores'!$A$4:$F$9,2,FALSE())</f>
        <v>0.15</v>
      </c>
      <c r="E8" s="18">
        <f>SUMIFS('04_Matriz_Ponderacion'!$AA$4:$AA$809,'04_Matriz_Ponderacion'!$B$4:$B$809,$A8,'04_Matriz_Ponderacion'!$C$4:$C$809,$B8,'04_Matriz_Ponderacion'!$D$4:$D$809,$C8)</f>
        <v>3.0750000000000002</v>
      </c>
      <c r="F8" s="18">
        <f>SUMIFS('04_Matriz_Ponderacion'!$AB$4:$AB$809,'04_Matriz_Ponderacion'!$B$4:$B$809,$A8,'04_Matriz_Ponderacion'!$C$4:$C$809,$B8,'04_Matriz_Ponderacion'!$D$4:$D$809,$C8)</f>
        <v>1.3625</v>
      </c>
      <c r="G8" s="18">
        <f>SUMIFS('04_Matriz_Ponderacion'!$AC$4:$AC$809,'04_Matriz_Ponderacion'!$B$4:$B$809,$A8,'04_Matriz_Ponderacion'!$C$4:$C$809,$B8,'04_Matriz_Ponderacion'!$D$4:$D$809,$C8)</f>
        <v>0.25101562500000002</v>
      </c>
      <c r="H8" s="18">
        <f>SUMIFS('04_Matriz_Ponderacion'!$AD$4:$AD$809,'04_Matriz_Ponderacion'!$B$4:$B$809,$A8,'04_Matriz_Ponderacion'!$C$4:$C$809,$B8,'04_Matriz_Ponderacion'!$D$4:$D$809,$C8)</f>
        <v>0.298828125</v>
      </c>
      <c r="I8" s="18">
        <f>SUMIFS('04_Matriz_Ponderacion'!$AE$4:$AE$809,'04_Matriz_Ponderacion'!$B$4:$B$809,$A8,'04_Matriz_Ponderacion'!$C$4:$C$809,$B8,'04_Matriz_Ponderacion'!$D$4:$D$809,$C8)</f>
        <v>0.442265625</v>
      </c>
      <c r="J8" s="18">
        <f>SUMIFS('04_Matriz_Ponderacion'!$AF$4:$AF$809,'04_Matriz_Ponderacion'!$B$4:$B$809,$A8,'04_Matriz_Ponderacion'!$C$4:$C$809,$B8,'04_Matriz_Ponderacion'!$D$4:$D$809,$C8)</f>
        <v>0.64546875000000004</v>
      </c>
      <c r="K8" s="18">
        <f>SUMIFS('04_Matriz_Ponderacion'!$AG$4:$AG$809,'04_Matriz_Ponderacion'!$B$4:$B$809,$A8,'04_Matriz_Ponderacion'!$C$4:$C$809,$B8,'04_Matriz_Ponderacion'!$D$4:$D$809,$C8)</f>
        <v>0.42525000000000007</v>
      </c>
      <c r="L8" s="18">
        <f>SUMIFS('04_Matriz_Ponderacion'!$AH$4:$AH$809,'04_Matriz_Ponderacion'!$B$4:$B$809,$A8,'04_Matriz_Ponderacion'!$C$4:$C$809,$B8,'04_Matriz_Ponderacion'!$D$4:$D$809,$C8)</f>
        <v>0.50625000000000009</v>
      </c>
      <c r="M8" s="18">
        <f>SUMIFS('04_Matriz_Ponderacion'!$AI$4:$AI$809,'04_Matriz_Ponderacion'!$B$4:$B$809,$A8,'04_Matriz_Ponderacion'!$C$4:$C$809,$B8,'04_Matriz_Ponderacion'!$D$4:$D$809,$C8)</f>
        <v>0.74925000000000008</v>
      </c>
      <c r="N8" s="18">
        <f>SUMIFS('04_Matriz_Ponderacion'!$AJ$4:$AJ$809,'04_Matriz_Ponderacion'!$B$4:$B$809,$A8,'04_Matriz_Ponderacion'!$C$4:$C$809,$B8,'04_Matriz_Ponderacion'!$D$4:$D$809,$C8)</f>
        <v>1.0935000000000001</v>
      </c>
      <c r="O8" s="18">
        <f t="shared" si="0"/>
        <v>0.67626562500000009</v>
      </c>
      <c r="P8" s="18">
        <f t="shared" si="0"/>
        <v>0.80507812500000009</v>
      </c>
      <c r="Q8" s="18">
        <f t="shared" si="0"/>
        <v>1.1915156250000001</v>
      </c>
      <c r="R8" s="18">
        <f t="shared" si="0"/>
        <v>1.7389687500000002</v>
      </c>
      <c r="S8" s="1" t="str">
        <f>IF(O8&lt;'02_Categorias_Factores'!$B$13,"Reuso / inspección básica",IF(O8&lt;'02_Categorias_Factores'!$B$14,"Inspección / retrofit focalizado",IF(O8&lt;'02_Categorias_Factores'!$B$15,"Retrofit / upgrade","Estudio detallado / reemplazo focal")))</f>
        <v>Reuso / inspección básica</v>
      </c>
      <c r="T8" s="1" t="str">
        <f>IF(P8&lt;'02_Categorias_Factores'!$B$13,"Reuso / inspección básica",IF(P8&lt;'02_Categorias_Factores'!$B$14,"Inspección / retrofit focalizado",IF(P8&lt;'02_Categorias_Factores'!$B$15,"Retrofit / upgrade","Estudio detallado / reemplazo focal")))</f>
        <v>Inspección / retrofit focalizado</v>
      </c>
      <c r="U8" s="1" t="str">
        <f>IF(Q8&lt;'02_Categorias_Factores'!$B$13,"Reuso / inspección básica",IF(Q8&lt;'02_Categorias_Factores'!$B$14,"Inspección / retrofit focalizado",IF(Q8&lt;'02_Categorias_Factores'!$B$15,"Retrofit / upgrade","Estudio detallado / reemplazo focal")))</f>
        <v>Inspección / retrofit focalizado</v>
      </c>
      <c r="V8" s="1" t="str">
        <f>IF(R8&lt;'02_Categorias_Factores'!$B$13,"Reuso / inspección básica",IF(R8&lt;'02_Categorias_Factores'!$B$14,"Inspección / retrofit focalizado",IF(R8&lt;'02_Categorias_Factores'!$B$15,"Retrofit / upgrade","Estudio detallado / reemplazo focal")))</f>
        <v>Retrofit / upgrade</v>
      </c>
      <c r="W8" s="1">
        <f>COUNTIFS('04_Matriz_Ponderacion'!$B$4:$B$809,$A8,'04_Matriz_Ponderacion'!$C$4:$C$809,$B8,'04_Matriz_Ponderacion'!$D$4:$D$809,$C8,'04_Matriz_Ponderacion'!$H$4:$H$809,"Faltante")</f>
        <v>1</v>
      </c>
      <c r="X8" s="1" t="s">
        <v>358</v>
      </c>
      <c r="Y8" s="1" t="s">
        <v>360</v>
      </c>
      <c r="Z8" s="1" t="s">
        <v>361</v>
      </c>
    </row>
    <row r="9" spans="1:26" ht="42" customHeight="1" x14ac:dyDescent="0.15">
      <c r="A9" s="1" t="s">
        <v>119</v>
      </c>
      <c r="B9" s="1" t="s">
        <v>120</v>
      </c>
      <c r="C9" s="1" t="s">
        <v>44</v>
      </c>
      <c r="D9" s="18">
        <f>VLOOKUP($C9,'02_Categorias_Factores'!$A$4:$F$9,2,FALSE())</f>
        <v>0.05</v>
      </c>
      <c r="E9" s="18">
        <f>SUMIFS('04_Matriz_Ponderacion'!$AA$4:$AA$809,'04_Matriz_Ponderacion'!$B$4:$B$809,$A9,'04_Matriz_Ponderacion'!$C$4:$C$809,$B9,'04_Matriz_Ponderacion'!$D$4:$D$809,$C9)</f>
        <v>3.1</v>
      </c>
      <c r="F9" s="18">
        <f>SUMIFS('04_Matriz_Ponderacion'!$AB$4:$AB$809,'04_Matriz_Ponderacion'!$B$4:$B$809,$A9,'04_Matriz_Ponderacion'!$C$4:$C$809,$B9,'04_Matriz_Ponderacion'!$D$4:$D$809,$C9)</f>
        <v>1.425</v>
      </c>
      <c r="G9" s="18">
        <f>SUMIFS('04_Matriz_Ponderacion'!$AC$4:$AC$809,'04_Matriz_Ponderacion'!$B$4:$B$809,$A9,'04_Matriz_Ponderacion'!$C$4:$C$809,$B9,'04_Matriz_Ponderacion'!$D$4:$D$809,$C9)</f>
        <v>3.7499999999999999E-2</v>
      </c>
      <c r="H9" s="18">
        <f>SUMIFS('04_Matriz_Ponderacion'!$AD$4:$AD$809,'04_Matriz_Ponderacion'!$B$4:$B$809,$A9,'04_Matriz_Ponderacion'!$C$4:$C$809,$B9,'04_Matriz_Ponderacion'!$D$4:$D$809,$C9)</f>
        <v>4.1250000000000002E-2</v>
      </c>
      <c r="I9" s="18">
        <f>SUMIFS('04_Matriz_Ponderacion'!$AE$4:$AE$809,'04_Matriz_Ponderacion'!$B$4:$B$809,$A9,'04_Matriz_Ponderacion'!$C$4:$C$809,$B9,'04_Matriz_Ponderacion'!$D$4:$D$809,$C9)</f>
        <v>5.0625000000000003E-2</v>
      </c>
      <c r="J9" s="18">
        <f>SUMIFS('04_Matriz_Ponderacion'!$AF$4:$AF$809,'04_Matriz_Ponderacion'!$B$4:$B$809,$A9,'04_Matriz_Ponderacion'!$C$4:$C$809,$B9,'04_Matriz_Ponderacion'!$D$4:$D$809,$C9)</f>
        <v>6.3750000000000001E-2</v>
      </c>
      <c r="K9" s="18">
        <f>SUMIFS('04_Matriz_Ponderacion'!$AG$4:$AG$809,'04_Matriz_Ponderacion'!$B$4:$B$809,$A9,'04_Matriz_Ponderacion'!$C$4:$C$809,$B9,'04_Matriz_Ponderacion'!$D$4:$D$809,$C9)</f>
        <v>0.18750000000000003</v>
      </c>
      <c r="L9" s="18">
        <f>SUMIFS('04_Matriz_Ponderacion'!$AH$4:$AH$809,'04_Matriz_Ponderacion'!$B$4:$B$809,$A9,'04_Matriz_Ponderacion'!$C$4:$C$809,$B9,'04_Matriz_Ponderacion'!$D$4:$D$809,$C9)</f>
        <v>0.20625000000000004</v>
      </c>
      <c r="M9" s="18">
        <f>SUMIFS('04_Matriz_Ponderacion'!$AI$4:$AI$809,'04_Matriz_Ponderacion'!$B$4:$B$809,$A9,'04_Matriz_Ponderacion'!$C$4:$C$809,$B9,'04_Matriz_Ponderacion'!$D$4:$D$809,$C9)</f>
        <v>0.25312500000000004</v>
      </c>
      <c r="N9" s="18">
        <f>SUMIFS('04_Matriz_Ponderacion'!$AJ$4:$AJ$809,'04_Matriz_Ponderacion'!$B$4:$B$809,$A9,'04_Matriz_Ponderacion'!$C$4:$C$809,$B9,'04_Matriz_Ponderacion'!$D$4:$D$809,$C9)</f>
        <v>0.31875000000000003</v>
      </c>
      <c r="O9" s="18">
        <f t="shared" si="0"/>
        <v>0.22500000000000003</v>
      </c>
      <c r="P9" s="18">
        <f t="shared" si="0"/>
        <v>0.24750000000000005</v>
      </c>
      <c r="Q9" s="18">
        <f t="shared" si="0"/>
        <v>0.30375000000000008</v>
      </c>
      <c r="R9" s="18">
        <f t="shared" si="0"/>
        <v>0.38250000000000006</v>
      </c>
      <c r="S9" s="1" t="str">
        <f>IF(O9&lt;'02_Categorias_Factores'!$B$13,"Reuso / inspección básica",IF(O9&lt;'02_Categorias_Factores'!$B$14,"Inspección / retrofit focalizado",IF(O9&lt;'02_Categorias_Factores'!$B$15,"Retrofit / upgrade","Estudio detallado / reemplazo focal")))</f>
        <v>Reuso / inspección básica</v>
      </c>
      <c r="T9" s="1" t="str">
        <f>IF(P9&lt;'02_Categorias_Factores'!$B$13,"Reuso / inspección básica",IF(P9&lt;'02_Categorias_Factores'!$B$14,"Inspección / retrofit focalizado",IF(P9&lt;'02_Categorias_Factores'!$B$15,"Retrofit / upgrade","Estudio detallado / reemplazo focal")))</f>
        <v>Reuso / inspección básica</v>
      </c>
      <c r="U9" s="1" t="str">
        <f>IF(Q9&lt;'02_Categorias_Factores'!$B$13,"Reuso / inspección básica",IF(Q9&lt;'02_Categorias_Factores'!$B$14,"Inspección / retrofit focalizado",IF(Q9&lt;'02_Categorias_Factores'!$B$15,"Retrofit / upgrade","Estudio detallado / reemplazo focal")))</f>
        <v>Reuso / inspección básica</v>
      </c>
      <c r="V9" s="1" t="str">
        <f>IF(R9&lt;'02_Categorias_Factores'!$B$13,"Reuso / inspección básica",IF(R9&lt;'02_Categorias_Factores'!$B$14,"Inspección / retrofit focalizado",IF(R9&lt;'02_Categorias_Factores'!$B$15,"Retrofit / upgrade","Estudio detallado / reemplazo focal")))</f>
        <v>Reuso / inspección básica</v>
      </c>
      <c r="W9" s="1">
        <f>COUNTIFS('04_Matriz_Ponderacion'!$B$4:$B$809,$A9,'04_Matriz_Ponderacion'!$C$4:$C$809,$B9,'04_Matriz_Ponderacion'!$D$4:$D$809,$C9,'04_Matriz_Ponderacion'!$H$4:$H$809,"Faltante")</f>
        <v>2</v>
      </c>
      <c r="X9" s="1" t="s">
        <v>362</v>
      </c>
      <c r="Y9" s="1" t="s">
        <v>364</v>
      </c>
      <c r="Z9" s="1" t="s">
        <v>365</v>
      </c>
    </row>
    <row r="10" spans="1:26" ht="42" customHeight="1" x14ac:dyDescent="0.15">
      <c r="A10" s="1"/>
      <c r="B10" s="1"/>
      <c r="C10" s="1"/>
      <c r="D10" s="18"/>
      <c r="E10" s="18"/>
      <c r="F10" s="18"/>
      <c r="G10" s="18"/>
      <c r="H10" s="18"/>
      <c r="I10" s="18"/>
      <c r="J10" s="18"/>
      <c r="K10" s="18"/>
      <c r="L10" s="18"/>
      <c r="M10" s="18"/>
      <c r="N10" s="18"/>
      <c r="O10" s="18"/>
      <c r="P10" s="18"/>
      <c r="Q10" s="18"/>
      <c r="R10" s="18"/>
      <c r="S10" s="1"/>
      <c r="T10" s="1"/>
      <c r="U10" s="1"/>
      <c r="V10" s="1"/>
      <c r="W10" s="1"/>
      <c r="X10" s="1"/>
      <c r="Y10" s="1"/>
      <c r="Z10" s="1"/>
    </row>
    <row r="11" spans="1:26" ht="42" customHeight="1" x14ac:dyDescent="0.15">
      <c r="A11" s="1"/>
      <c r="B11" s="1"/>
      <c r="C11" s="1"/>
      <c r="D11" s="18"/>
      <c r="E11" s="18"/>
      <c r="F11" s="18"/>
      <c r="G11" s="18"/>
      <c r="H11" s="18"/>
      <c r="I11" s="18"/>
      <c r="J11" s="18"/>
      <c r="K11" s="18"/>
      <c r="L11" s="18"/>
      <c r="M11" s="18"/>
      <c r="N11" s="18"/>
      <c r="O11" s="18"/>
      <c r="P11" s="18"/>
      <c r="Q11" s="18"/>
      <c r="R11" s="18"/>
      <c r="S11" s="1"/>
      <c r="T11" s="1"/>
      <c r="U11" s="1"/>
      <c r="V11" s="1"/>
      <c r="W11" s="1"/>
      <c r="X11" s="1"/>
      <c r="Y11" s="1"/>
      <c r="Z11" s="1"/>
    </row>
    <row r="12" spans="1:26" ht="42" customHeight="1" x14ac:dyDescent="0.15">
      <c r="A12" s="1"/>
      <c r="B12" s="1"/>
      <c r="C12" s="1"/>
      <c r="D12" s="18"/>
      <c r="E12" s="18"/>
      <c r="F12" s="18"/>
      <c r="G12" s="18"/>
      <c r="H12" s="18"/>
      <c r="I12" s="18"/>
      <c r="J12" s="18"/>
      <c r="K12" s="18"/>
      <c r="L12" s="18"/>
      <c r="M12" s="18"/>
      <c r="N12" s="18"/>
      <c r="O12" s="18"/>
      <c r="P12" s="18"/>
      <c r="Q12" s="18"/>
      <c r="R12" s="18"/>
      <c r="S12" s="1"/>
      <c r="T12" s="1"/>
      <c r="U12" s="1"/>
      <c r="V12" s="1"/>
      <c r="W12" s="1"/>
      <c r="X12" s="1"/>
      <c r="Y12" s="1"/>
      <c r="Z12" s="1"/>
    </row>
    <row r="13" spans="1:26" ht="42" customHeight="1" x14ac:dyDescent="0.15">
      <c r="A13" s="1"/>
      <c r="B13" s="1"/>
      <c r="C13" s="1"/>
      <c r="D13" s="18"/>
      <c r="E13" s="18"/>
      <c r="F13" s="18"/>
      <c r="G13" s="18"/>
      <c r="H13" s="18"/>
      <c r="I13" s="18"/>
      <c r="J13" s="18"/>
      <c r="K13" s="18"/>
      <c r="L13" s="18"/>
      <c r="M13" s="18"/>
      <c r="N13" s="18"/>
      <c r="O13" s="18"/>
      <c r="P13" s="18"/>
      <c r="Q13" s="18"/>
      <c r="R13" s="18"/>
      <c r="S13" s="1"/>
      <c r="T13" s="1"/>
      <c r="U13" s="1"/>
      <c r="V13" s="1"/>
      <c r="W13" s="1"/>
      <c r="X13" s="1"/>
      <c r="Y13" s="1"/>
      <c r="Z13" s="1"/>
    </row>
    <row r="14" spans="1:26" ht="42" customHeight="1" x14ac:dyDescent="0.15">
      <c r="A14" s="1"/>
      <c r="B14" s="1"/>
      <c r="C14" s="1"/>
      <c r="D14" s="18"/>
      <c r="E14" s="18"/>
      <c r="F14" s="18"/>
      <c r="G14" s="18"/>
      <c r="H14" s="18"/>
      <c r="I14" s="18"/>
      <c r="J14" s="18"/>
      <c r="K14" s="18"/>
      <c r="L14" s="18"/>
      <c r="M14" s="18"/>
      <c r="N14" s="18"/>
      <c r="O14" s="18"/>
      <c r="P14" s="18"/>
      <c r="Q14" s="18"/>
      <c r="R14" s="18"/>
      <c r="S14" s="1"/>
      <c r="T14" s="1"/>
      <c r="U14" s="1"/>
      <c r="V14" s="1"/>
      <c r="W14" s="1"/>
      <c r="X14" s="1"/>
      <c r="Y14" s="1"/>
      <c r="Z14" s="1"/>
    </row>
    <row r="15" spans="1:26" ht="42" customHeight="1" x14ac:dyDescent="0.15">
      <c r="A15" s="1"/>
      <c r="B15" s="1"/>
      <c r="C15" s="1"/>
      <c r="D15" s="18"/>
      <c r="E15" s="18"/>
      <c r="F15" s="18"/>
      <c r="G15" s="18"/>
      <c r="H15" s="18"/>
      <c r="I15" s="18"/>
      <c r="J15" s="18"/>
      <c r="K15" s="18"/>
      <c r="L15" s="18"/>
      <c r="M15" s="18"/>
      <c r="N15" s="18"/>
      <c r="O15" s="18"/>
      <c r="P15" s="18"/>
      <c r="Q15" s="18"/>
      <c r="R15" s="18"/>
      <c r="S15" s="1"/>
      <c r="T15" s="1"/>
      <c r="U15" s="1"/>
      <c r="V15" s="1"/>
      <c r="W15" s="1"/>
      <c r="X15" s="1"/>
      <c r="Y15" s="1"/>
      <c r="Z15" s="1"/>
    </row>
    <row r="16" spans="1:26" ht="42" customHeight="1" x14ac:dyDescent="0.15">
      <c r="A16" s="1"/>
      <c r="B16" s="1"/>
      <c r="C16" s="1"/>
      <c r="D16" s="18"/>
      <c r="E16" s="18"/>
      <c r="F16" s="18"/>
      <c r="G16" s="18"/>
      <c r="H16" s="18"/>
      <c r="I16" s="18"/>
      <c r="J16" s="18"/>
      <c r="K16" s="18"/>
      <c r="L16" s="18"/>
      <c r="M16" s="18"/>
      <c r="N16" s="18"/>
      <c r="O16" s="18"/>
      <c r="P16" s="18"/>
      <c r="Q16" s="18"/>
      <c r="R16" s="18"/>
      <c r="S16" s="1"/>
      <c r="T16" s="1"/>
      <c r="U16" s="1"/>
      <c r="V16" s="1"/>
      <c r="W16" s="1"/>
      <c r="X16" s="1"/>
      <c r="Y16" s="1"/>
      <c r="Z16" s="1"/>
    </row>
    <row r="17" spans="1:26" ht="42" customHeight="1" x14ac:dyDescent="0.15">
      <c r="A17" s="1"/>
      <c r="B17" s="1"/>
      <c r="C17" s="1"/>
      <c r="D17" s="18"/>
      <c r="E17" s="18"/>
      <c r="F17" s="18"/>
      <c r="G17" s="18"/>
      <c r="H17" s="18"/>
      <c r="I17" s="18"/>
      <c r="J17" s="18"/>
      <c r="K17" s="18"/>
      <c r="L17" s="18"/>
      <c r="M17" s="18"/>
      <c r="N17" s="18"/>
      <c r="O17" s="18"/>
      <c r="P17" s="18"/>
      <c r="Q17" s="18"/>
      <c r="R17" s="18"/>
      <c r="S17" s="1"/>
      <c r="T17" s="1"/>
      <c r="U17" s="1"/>
      <c r="V17" s="1"/>
      <c r="W17" s="1"/>
      <c r="X17" s="1"/>
      <c r="Y17" s="1"/>
      <c r="Z17" s="1"/>
    </row>
    <row r="18" spans="1:26" ht="42" customHeight="1" x14ac:dyDescent="0.15">
      <c r="A18" s="1"/>
      <c r="B18" s="1"/>
      <c r="C18" s="1"/>
      <c r="D18" s="18"/>
      <c r="E18" s="18"/>
      <c r="F18" s="18"/>
      <c r="G18" s="18"/>
      <c r="H18" s="18"/>
      <c r="I18" s="18"/>
      <c r="J18" s="18"/>
      <c r="K18" s="18"/>
      <c r="L18" s="18"/>
      <c r="M18" s="18"/>
      <c r="N18" s="18"/>
      <c r="O18" s="18"/>
      <c r="P18" s="18"/>
      <c r="Q18" s="18"/>
      <c r="R18" s="18"/>
      <c r="S18" s="1"/>
      <c r="T18" s="1"/>
      <c r="U18" s="1"/>
      <c r="V18" s="1"/>
      <c r="W18" s="1"/>
      <c r="X18" s="1"/>
      <c r="Y18" s="1"/>
      <c r="Z18" s="1"/>
    </row>
    <row r="19" spans="1:26" ht="42" customHeight="1" x14ac:dyDescent="0.15">
      <c r="A19" s="1"/>
      <c r="B19" s="1"/>
      <c r="C19" s="1"/>
      <c r="D19" s="18"/>
      <c r="E19" s="18"/>
      <c r="F19" s="18"/>
      <c r="G19" s="18"/>
      <c r="H19" s="18"/>
      <c r="I19" s="18"/>
      <c r="J19" s="18"/>
      <c r="K19" s="18"/>
      <c r="L19" s="18"/>
      <c r="M19" s="18"/>
      <c r="N19" s="18"/>
      <c r="O19" s="18"/>
      <c r="P19" s="18"/>
      <c r="Q19" s="18"/>
      <c r="R19" s="18"/>
      <c r="S19" s="1"/>
      <c r="T19" s="1"/>
      <c r="U19" s="1"/>
      <c r="V19" s="1"/>
      <c r="W19" s="1"/>
      <c r="X19" s="1"/>
      <c r="Y19" s="1"/>
      <c r="Z19" s="1"/>
    </row>
    <row r="20" spans="1:26" ht="42" customHeight="1" x14ac:dyDescent="0.15">
      <c r="A20" s="1"/>
      <c r="B20" s="1"/>
      <c r="C20" s="1"/>
      <c r="D20" s="18"/>
      <c r="E20" s="18"/>
      <c r="F20" s="18"/>
      <c r="G20" s="18"/>
      <c r="H20" s="18"/>
      <c r="I20" s="18"/>
      <c r="J20" s="18"/>
      <c r="K20" s="18"/>
      <c r="L20" s="18"/>
      <c r="M20" s="18"/>
      <c r="N20" s="18"/>
      <c r="O20" s="18"/>
      <c r="P20" s="18"/>
      <c r="Q20" s="18"/>
      <c r="R20" s="18"/>
      <c r="S20" s="1"/>
      <c r="T20" s="1"/>
      <c r="U20" s="1"/>
      <c r="V20" s="1"/>
      <c r="W20" s="1"/>
      <c r="X20" s="1"/>
      <c r="Y20" s="1"/>
      <c r="Z20" s="1"/>
    </row>
    <row r="21" spans="1:26" ht="42" customHeight="1" x14ac:dyDescent="0.15">
      <c r="A21" s="1"/>
      <c r="B21" s="1"/>
      <c r="C21" s="1"/>
      <c r="D21" s="18"/>
      <c r="E21" s="18"/>
      <c r="F21" s="18"/>
      <c r="G21" s="18"/>
      <c r="H21" s="18"/>
      <c r="I21" s="18"/>
      <c r="J21" s="18"/>
      <c r="K21" s="18"/>
      <c r="L21" s="18"/>
      <c r="M21" s="18"/>
      <c r="N21" s="18"/>
      <c r="O21" s="18"/>
      <c r="P21" s="18"/>
      <c r="Q21" s="18"/>
      <c r="R21" s="18"/>
      <c r="S21" s="1"/>
      <c r="T21" s="1"/>
      <c r="U21" s="1"/>
      <c r="V21" s="1"/>
      <c r="W21" s="1"/>
      <c r="X21" s="1"/>
      <c r="Y21" s="1"/>
      <c r="Z21" s="1"/>
    </row>
    <row r="22" spans="1:26" ht="42" customHeight="1" x14ac:dyDescent="0.15">
      <c r="A22" s="1"/>
      <c r="B22" s="1"/>
      <c r="C22" s="1"/>
      <c r="D22" s="18"/>
      <c r="E22" s="18"/>
      <c r="F22" s="18"/>
      <c r="G22" s="18"/>
      <c r="H22" s="18"/>
      <c r="I22" s="18"/>
      <c r="J22" s="18"/>
      <c r="K22" s="18"/>
      <c r="L22" s="18"/>
      <c r="M22" s="18"/>
      <c r="N22" s="18"/>
      <c r="O22" s="18"/>
      <c r="P22" s="18"/>
      <c r="Q22" s="18"/>
      <c r="R22" s="18"/>
      <c r="S22" s="1"/>
      <c r="T22" s="1"/>
      <c r="U22" s="1"/>
      <c r="V22" s="1"/>
      <c r="W22" s="1"/>
      <c r="X22" s="1"/>
      <c r="Y22" s="1"/>
      <c r="Z22" s="1"/>
    </row>
    <row r="23" spans="1:26" ht="42" customHeight="1" x14ac:dyDescent="0.15">
      <c r="A23" s="1"/>
      <c r="B23" s="1"/>
      <c r="C23" s="1"/>
      <c r="D23" s="18"/>
      <c r="E23" s="18"/>
      <c r="F23" s="18"/>
      <c r="G23" s="18"/>
      <c r="H23" s="18"/>
      <c r="I23" s="18"/>
      <c r="J23" s="18"/>
      <c r="K23" s="18"/>
      <c r="L23" s="18"/>
      <c r="M23" s="18"/>
      <c r="N23" s="18"/>
      <c r="O23" s="18"/>
      <c r="P23" s="18"/>
      <c r="Q23" s="18"/>
      <c r="R23" s="18"/>
      <c r="S23" s="1"/>
      <c r="T23" s="1"/>
      <c r="U23" s="1"/>
      <c r="V23" s="1"/>
      <c r="W23" s="1"/>
      <c r="X23" s="1"/>
      <c r="Y23" s="1"/>
      <c r="Z23" s="1"/>
    </row>
    <row r="24" spans="1:26" ht="42" customHeight="1" x14ac:dyDescent="0.15">
      <c r="A24" s="1"/>
      <c r="B24" s="1"/>
      <c r="C24" s="1"/>
      <c r="D24" s="18"/>
      <c r="E24" s="18"/>
      <c r="F24" s="18"/>
      <c r="G24" s="18"/>
      <c r="H24" s="18"/>
      <c r="I24" s="18"/>
      <c r="J24" s="18"/>
      <c r="K24" s="18"/>
      <c r="L24" s="18"/>
      <c r="M24" s="18"/>
      <c r="N24" s="18"/>
      <c r="O24" s="18"/>
      <c r="P24" s="18"/>
      <c r="Q24" s="18"/>
      <c r="R24" s="18"/>
      <c r="S24" s="1"/>
      <c r="T24" s="1"/>
      <c r="U24" s="1"/>
      <c r="V24" s="1"/>
      <c r="W24" s="1"/>
      <c r="X24" s="1"/>
      <c r="Y24" s="1"/>
      <c r="Z24" s="1"/>
    </row>
    <row r="25" spans="1:26" ht="42" customHeight="1" x14ac:dyDescent="0.15">
      <c r="A25" s="1"/>
      <c r="B25" s="1"/>
      <c r="C25" s="1"/>
      <c r="D25" s="18"/>
      <c r="E25" s="18"/>
      <c r="F25" s="18"/>
      <c r="G25" s="18"/>
      <c r="H25" s="18"/>
      <c r="I25" s="18"/>
      <c r="J25" s="18"/>
      <c r="K25" s="18"/>
      <c r="L25" s="18"/>
      <c r="M25" s="18"/>
      <c r="N25" s="18"/>
      <c r="O25" s="18"/>
      <c r="P25" s="18"/>
      <c r="Q25" s="18"/>
      <c r="R25" s="18"/>
      <c r="S25" s="1"/>
      <c r="T25" s="1"/>
      <c r="U25" s="1"/>
      <c r="V25" s="1"/>
      <c r="W25" s="1"/>
      <c r="X25" s="1"/>
      <c r="Y25" s="1"/>
      <c r="Z25" s="1"/>
    </row>
    <row r="26" spans="1:26" ht="42" customHeight="1" x14ac:dyDescent="0.15">
      <c r="A26" s="1"/>
      <c r="B26" s="1"/>
      <c r="C26" s="1"/>
      <c r="D26" s="18"/>
      <c r="E26" s="18"/>
      <c r="F26" s="18"/>
      <c r="G26" s="18"/>
      <c r="H26" s="18"/>
      <c r="I26" s="18"/>
      <c r="J26" s="18"/>
      <c r="K26" s="18"/>
      <c r="L26" s="18"/>
      <c r="M26" s="18"/>
      <c r="N26" s="18"/>
      <c r="O26" s="18"/>
      <c r="P26" s="18"/>
      <c r="Q26" s="18"/>
      <c r="R26" s="18"/>
      <c r="S26" s="1"/>
      <c r="T26" s="1"/>
      <c r="U26" s="1"/>
      <c r="V26" s="1"/>
      <c r="W26" s="1"/>
      <c r="X26" s="1"/>
      <c r="Y26" s="1"/>
      <c r="Z26" s="1"/>
    </row>
    <row r="27" spans="1:26" ht="42" customHeight="1" x14ac:dyDescent="0.15">
      <c r="A27" s="1"/>
      <c r="B27" s="1"/>
      <c r="C27" s="1"/>
      <c r="D27" s="18"/>
      <c r="E27" s="18"/>
      <c r="F27" s="18"/>
      <c r="G27" s="18"/>
      <c r="H27" s="18"/>
      <c r="I27" s="18"/>
      <c r="J27" s="18"/>
      <c r="K27" s="18"/>
      <c r="L27" s="18"/>
      <c r="M27" s="18"/>
      <c r="N27" s="18"/>
      <c r="O27" s="18"/>
      <c r="P27" s="18"/>
      <c r="Q27" s="18"/>
      <c r="R27" s="18"/>
      <c r="S27" s="1"/>
      <c r="T27" s="1"/>
      <c r="U27" s="1"/>
      <c r="V27" s="1"/>
      <c r="W27" s="1"/>
      <c r="X27" s="1"/>
      <c r="Y27" s="1"/>
      <c r="Z27" s="1"/>
    </row>
    <row r="28" spans="1:26" ht="42" customHeight="1" x14ac:dyDescent="0.15">
      <c r="A28" s="1"/>
      <c r="B28" s="1"/>
      <c r="C28" s="1"/>
      <c r="D28" s="18"/>
      <c r="E28" s="18"/>
      <c r="F28" s="18"/>
      <c r="G28" s="18"/>
      <c r="H28" s="18"/>
      <c r="I28" s="18"/>
      <c r="J28" s="18"/>
      <c r="K28" s="18"/>
      <c r="L28" s="18"/>
      <c r="M28" s="18"/>
      <c r="N28" s="18"/>
      <c r="O28" s="18"/>
      <c r="P28" s="18"/>
      <c r="Q28" s="18"/>
      <c r="R28" s="18"/>
      <c r="S28" s="1"/>
      <c r="T28" s="1"/>
      <c r="U28" s="1"/>
      <c r="V28" s="1"/>
      <c r="W28" s="1"/>
      <c r="X28" s="1"/>
      <c r="Y28" s="1"/>
      <c r="Z28" s="1"/>
    </row>
    <row r="29" spans="1:26" ht="42" customHeight="1" x14ac:dyDescent="0.15">
      <c r="A29" s="1"/>
      <c r="B29" s="1"/>
      <c r="C29" s="1"/>
      <c r="D29" s="18"/>
      <c r="E29" s="18"/>
      <c r="F29" s="18"/>
      <c r="G29" s="18"/>
      <c r="H29" s="18"/>
      <c r="I29" s="18"/>
      <c r="J29" s="18"/>
      <c r="K29" s="18"/>
      <c r="L29" s="18"/>
      <c r="M29" s="18"/>
      <c r="N29" s="18"/>
      <c r="O29" s="18"/>
      <c r="P29" s="18"/>
      <c r="Q29" s="18"/>
      <c r="R29" s="18"/>
      <c r="S29" s="1"/>
      <c r="T29" s="1"/>
      <c r="U29" s="1"/>
      <c r="V29" s="1"/>
      <c r="W29" s="1"/>
      <c r="X29" s="1"/>
      <c r="Y29" s="1"/>
      <c r="Z29" s="1"/>
    </row>
    <row r="30" spans="1:26" ht="42" customHeight="1" x14ac:dyDescent="0.15">
      <c r="A30" s="1"/>
      <c r="B30" s="1"/>
      <c r="C30" s="1"/>
      <c r="D30" s="18"/>
      <c r="E30" s="18"/>
      <c r="F30" s="18"/>
      <c r="G30" s="18"/>
      <c r="H30" s="18"/>
      <c r="I30" s="18"/>
      <c r="J30" s="18"/>
      <c r="K30" s="18"/>
      <c r="L30" s="18"/>
      <c r="M30" s="18"/>
      <c r="N30" s="18"/>
      <c r="O30" s="18"/>
      <c r="P30" s="18"/>
      <c r="Q30" s="18"/>
      <c r="R30" s="18"/>
      <c r="S30" s="1"/>
      <c r="T30" s="1"/>
      <c r="U30" s="1"/>
      <c r="V30" s="1"/>
      <c r="W30" s="1"/>
      <c r="X30" s="1"/>
      <c r="Y30" s="1"/>
      <c r="Z30" s="1"/>
    </row>
    <row r="31" spans="1:26" ht="42" customHeight="1" x14ac:dyDescent="0.15">
      <c r="A31" s="1"/>
      <c r="B31" s="1"/>
      <c r="C31" s="1"/>
      <c r="D31" s="18"/>
      <c r="E31" s="18"/>
      <c r="F31" s="18"/>
      <c r="G31" s="18"/>
      <c r="H31" s="18"/>
      <c r="I31" s="18"/>
      <c r="J31" s="18"/>
      <c r="K31" s="18"/>
      <c r="L31" s="18"/>
      <c r="M31" s="18"/>
      <c r="N31" s="18"/>
      <c r="O31" s="18"/>
      <c r="P31" s="18"/>
      <c r="Q31" s="18"/>
      <c r="R31" s="18"/>
      <c r="S31" s="1"/>
      <c r="T31" s="1"/>
      <c r="U31" s="1"/>
      <c r="V31" s="1"/>
      <c r="W31" s="1"/>
      <c r="X31" s="1"/>
      <c r="Y31" s="1"/>
      <c r="Z31" s="1"/>
    </row>
    <row r="32" spans="1:26" ht="42" customHeight="1" x14ac:dyDescent="0.15">
      <c r="A32" s="1"/>
      <c r="B32" s="1"/>
      <c r="C32" s="1"/>
      <c r="D32" s="18"/>
      <c r="E32" s="18"/>
      <c r="F32" s="18"/>
      <c r="G32" s="18"/>
      <c r="H32" s="18"/>
      <c r="I32" s="18"/>
      <c r="J32" s="18"/>
      <c r="K32" s="18"/>
      <c r="L32" s="18"/>
      <c r="M32" s="18"/>
      <c r="N32" s="18"/>
      <c r="O32" s="18"/>
      <c r="P32" s="18"/>
      <c r="Q32" s="18"/>
      <c r="R32" s="18"/>
      <c r="S32" s="1"/>
      <c r="T32" s="1"/>
      <c r="U32" s="1"/>
      <c r="V32" s="1"/>
      <c r="W32" s="1"/>
      <c r="X32" s="1"/>
      <c r="Y32" s="1"/>
      <c r="Z32" s="1"/>
    </row>
    <row r="33" spans="1:26" ht="42" customHeight="1" x14ac:dyDescent="0.15">
      <c r="A33" s="1"/>
      <c r="B33" s="1"/>
      <c r="C33" s="1"/>
      <c r="D33" s="18"/>
      <c r="E33" s="18"/>
      <c r="F33" s="18"/>
      <c r="G33" s="18"/>
      <c r="H33" s="18"/>
      <c r="I33" s="18"/>
      <c r="J33" s="18"/>
      <c r="K33" s="18"/>
      <c r="L33" s="18"/>
      <c r="M33" s="18"/>
      <c r="N33" s="18"/>
      <c r="O33" s="18"/>
      <c r="P33" s="18"/>
      <c r="Q33" s="18"/>
      <c r="R33" s="18"/>
      <c r="S33" s="1"/>
      <c r="T33" s="1"/>
      <c r="U33" s="1"/>
      <c r="V33" s="1"/>
      <c r="W33" s="1"/>
      <c r="X33" s="1"/>
      <c r="Y33" s="1"/>
      <c r="Z33" s="1"/>
    </row>
    <row r="34" spans="1:26" ht="42" customHeight="1" x14ac:dyDescent="0.15">
      <c r="A34" s="1"/>
      <c r="B34" s="1"/>
      <c r="C34" s="1"/>
      <c r="D34" s="18"/>
      <c r="E34" s="18"/>
      <c r="F34" s="18"/>
      <c r="G34" s="18"/>
      <c r="H34" s="18"/>
      <c r="I34" s="18"/>
      <c r="J34" s="18"/>
      <c r="K34" s="18"/>
      <c r="L34" s="18"/>
      <c r="M34" s="18"/>
      <c r="N34" s="18"/>
      <c r="O34" s="18"/>
      <c r="P34" s="18"/>
      <c r="Q34" s="18"/>
      <c r="R34" s="18"/>
      <c r="S34" s="1"/>
      <c r="T34" s="1"/>
      <c r="U34" s="1"/>
      <c r="V34" s="1"/>
      <c r="W34" s="1"/>
      <c r="X34" s="1"/>
      <c r="Y34" s="1"/>
      <c r="Z34" s="1"/>
    </row>
    <row r="35" spans="1:26" ht="42" customHeight="1" x14ac:dyDescent="0.15">
      <c r="A35" s="1"/>
      <c r="B35" s="1"/>
      <c r="C35" s="1"/>
      <c r="D35" s="18"/>
      <c r="E35" s="18"/>
      <c r="F35" s="18"/>
      <c r="G35" s="18"/>
      <c r="H35" s="18"/>
      <c r="I35" s="18"/>
      <c r="J35" s="18"/>
      <c r="K35" s="18"/>
      <c r="L35" s="18"/>
      <c r="M35" s="18"/>
      <c r="N35" s="18"/>
      <c r="O35" s="18"/>
      <c r="P35" s="18"/>
      <c r="Q35" s="18"/>
      <c r="R35" s="18"/>
      <c r="S35" s="1"/>
      <c r="T35" s="1"/>
      <c r="U35" s="1"/>
      <c r="V35" s="1"/>
      <c r="W35" s="1"/>
      <c r="X35" s="1"/>
      <c r="Y35" s="1"/>
      <c r="Z35" s="1"/>
    </row>
    <row r="36" spans="1:26" ht="42" customHeight="1" x14ac:dyDescent="0.15">
      <c r="A36" s="1"/>
      <c r="B36" s="1"/>
      <c r="C36" s="1"/>
      <c r="D36" s="18"/>
      <c r="E36" s="18"/>
      <c r="F36" s="18"/>
      <c r="G36" s="18"/>
      <c r="H36" s="18"/>
      <c r="I36" s="18"/>
      <c r="J36" s="18"/>
      <c r="K36" s="18"/>
      <c r="L36" s="18"/>
      <c r="M36" s="18"/>
      <c r="N36" s="18"/>
      <c r="O36" s="18"/>
      <c r="P36" s="18"/>
      <c r="Q36" s="18"/>
      <c r="R36" s="18"/>
      <c r="S36" s="1"/>
      <c r="T36" s="1"/>
      <c r="U36" s="1"/>
      <c r="V36" s="1"/>
      <c r="W36" s="1"/>
      <c r="X36" s="1"/>
      <c r="Y36" s="1"/>
      <c r="Z36" s="1"/>
    </row>
    <row r="37" spans="1:26" ht="42" customHeight="1" x14ac:dyDescent="0.15">
      <c r="A37" s="1"/>
      <c r="B37" s="1"/>
      <c r="C37" s="1"/>
      <c r="D37" s="18"/>
      <c r="E37" s="18"/>
      <c r="F37" s="18"/>
      <c r="G37" s="18"/>
      <c r="H37" s="18"/>
      <c r="I37" s="18"/>
      <c r="J37" s="18"/>
      <c r="K37" s="18"/>
      <c r="L37" s="18"/>
      <c r="M37" s="18"/>
      <c r="N37" s="18"/>
      <c r="O37" s="18"/>
      <c r="P37" s="18"/>
      <c r="Q37" s="18"/>
      <c r="R37" s="18"/>
      <c r="S37" s="1"/>
      <c r="T37" s="1"/>
      <c r="U37" s="1"/>
      <c r="V37" s="1"/>
      <c r="W37" s="1"/>
      <c r="X37" s="1"/>
      <c r="Y37" s="1"/>
      <c r="Z37" s="1"/>
    </row>
    <row r="38" spans="1:26" ht="42" customHeight="1" x14ac:dyDescent="0.15">
      <c r="A38" s="1"/>
      <c r="B38" s="1"/>
      <c r="C38" s="1"/>
      <c r="D38" s="18"/>
      <c r="E38" s="18"/>
      <c r="F38" s="18"/>
      <c r="G38" s="18"/>
      <c r="H38" s="18"/>
      <c r="I38" s="18"/>
      <c r="J38" s="18"/>
      <c r="K38" s="18"/>
      <c r="L38" s="18"/>
      <c r="M38" s="18"/>
      <c r="N38" s="18"/>
      <c r="O38" s="18"/>
      <c r="P38" s="18"/>
      <c r="Q38" s="18"/>
      <c r="R38" s="18"/>
      <c r="S38" s="1"/>
      <c r="T38" s="1"/>
      <c r="U38" s="1"/>
      <c r="V38" s="1"/>
      <c r="W38" s="1"/>
      <c r="X38" s="1"/>
      <c r="Y38" s="1"/>
      <c r="Z38" s="1"/>
    </row>
    <row r="39" spans="1:26" ht="42" customHeight="1" x14ac:dyDescent="0.15">
      <c r="A39" s="1"/>
      <c r="B39" s="1"/>
      <c r="C39" s="1"/>
      <c r="D39" s="18"/>
      <c r="E39" s="18"/>
      <c r="F39" s="18"/>
      <c r="G39" s="18"/>
      <c r="H39" s="18"/>
      <c r="I39" s="18"/>
      <c r="J39" s="18"/>
      <c r="K39" s="18"/>
      <c r="L39" s="18"/>
      <c r="M39" s="18"/>
      <c r="N39" s="18"/>
      <c r="O39" s="18"/>
      <c r="P39" s="18"/>
      <c r="Q39" s="18"/>
      <c r="R39" s="18"/>
      <c r="S39" s="1"/>
      <c r="T39" s="1"/>
      <c r="U39" s="1"/>
      <c r="V39" s="1"/>
      <c r="W39" s="1"/>
      <c r="X39" s="1"/>
      <c r="Y39" s="1"/>
      <c r="Z39" s="1"/>
    </row>
    <row r="40" spans="1:26" ht="42" customHeight="1" x14ac:dyDescent="0.15">
      <c r="A40" s="1"/>
      <c r="B40" s="1"/>
      <c r="C40" s="1"/>
      <c r="D40" s="18"/>
      <c r="E40" s="18"/>
      <c r="F40" s="18"/>
      <c r="G40" s="18"/>
      <c r="H40" s="18"/>
      <c r="I40" s="18"/>
      <c r="J40" s="18"/>
      <c r="K40" s="18"/>
      <c r="L40" s="18"/>
      <c r="M40" s="18"/>
      <c r="N40" s="18"/>
      <c r="O40" s="18"/>
      <c r="P40" s="18"/>
      <c r="Q40" s="18"/>
      <c r="R40" s="18"/>
      <c r="S40" s="1"/>
      <c r="T40" s="1"/>
      <c r="U40" s="1"/>
      <c r="V40" s="1"/>
      <c r="W40" s="1"/>
      <c r="X40" s="1"/>
      <c r="Y40" s="1"/>
      <c r="Z40" s="1"/>
    </row>
    <row r="41" spans="1:26" ht="42" customHeight="1" x14ac:dyDescent="0.15">
      <c r="A41" s="1"/>
      <c r="B41" s="1"/>
      <c r="C41" s="1"/>
      <c r="D41" s="18"/>
      <c r="E41" s="18"/>
      <c r="F41" s="18"/>
      <c r="G41" s="18"/>
      <c r="H41" s="18"/>
      <c r="I41" s="18"/>
      <c r="J41" s="18"/>
      <c r="K41" s="18"/>
      <c r="L41" s="18"/>
      <c r="M41" s="18"/>
      <c r="N41" s="18"/>
      <c r="O41" s="18"/>
      <c r="P41" s="18"/>
      <c r="Q41" s="18"/>
      <c r="R41" s="18"/>
      <c r="S41" s="1"/>
      <c r="T41" s="1"/>
      <c r="U41" s="1"/>
      <c r="V41" s="1"/>
      <c r="W41" s="1"/>
      <c r="X41" s="1"/>
      <c r="Y41" s="1"/>
      <c r="Z41" s="1"/>
    </row>
    <row r="42" spans="1:26" ht="42" customHeight="1" x14ac:dyDescent="0.15">
      <c r="A42" s="1"/>
      <c r="B42" s="1"/>
      <c r="C42" s="1"/>
      <c r="D42" s="18"/>
      <c r="E42" s="18"/>
      <c r="F42" s="18"/>
      <c r="G42" s="18"/>
      <c r="H42" s="18"/>
      <c r="I42" s="18"/>
      <c r="J42" s="18"/>
      <c r="K42" s="18"/>
      <c r="L42" s="18"/>
      <c r="M42" s="18"/>
      <c r="N42" s="18"/>
      <c r="O42" s="18"/>
      <c r="P42" s="18"/>
      <c r="Q42" s="18"/>
      <c r="R42" s="18"/>
      <c r="S42" s="1"/>
      <c r="T42" s="1"/>
      <c r="U42" s="1"/>
      <c r="V42" s="1"/>
      <c r="W42" s="1"/>
      <c r="X42" s="1"/>
      <c r="Y42" s="1"/>
      <c r="Z42" s="1"/>
    </row>
    <row r="43" spans="1:26" ht="42" customHeight="1" x14ac:dyDescent="0.15">
      <c r="A43" s="1"/>
      <c r="B43" s="1"/>
      <c r="C43" s="1"/>
      <c r="D43" s="18"/>
      <c r="E43" s="18"/>
      <c r="F43" s="18"/>
      <c r="G43" s="18"/>
      <c r="H43" s="18"/>
      <c r="I43" s="18"/>
      <c r="J43" s="18"/>
      <c r="K43" s="18"/>
      <c r="L43" s="18"/>
      <c r="M43" s="18"/>
      <c r="N43" s="18"/>
      <c r="O43" s="18"/>
      <c r="P43" s="18"/>
      <c r="Q43" s="18"/>
      <c r="R43" s="18"/>
      <c r="S43" s="1"/>
      <c r="T43" s="1"/>
      <c r="U43" s="1"/>
      <c r="V43" s="1"/>
      <c r="W43" s="1"/>
      <c r="X43" s="1"/>
      <c r="Y43" s="1"/>
      <c r="Z43" s="1"/>
    </row>
    <row r="44" spans="1:26" ht="42" customHeight="1" x14ac:dyDescent="0.15">
      <c r="A44" s="1"/>
      <c r="B44" s="1"/>
      <c r="C44" s="1"/>
      <c r="D44" s="18"/>
      <c r="E44" s="18"/>
      <c r="F44" s="18"/>
      <c r="G44" s="18"/>
      <c r="H44" s="18"/>
      <c r="I44" s="18"/>
      <c r="J44" s="18"/>
      <c r="K44" s="18"/>
      <c r="L44" s="18"/>
      <c r="M44" s="18"/>
      <c r="N44" s="18"/>
      <c r="O44" s="18"/>
      <c r="P44" s="18"/>
      <c r="Q44" s="18"/>
      <c r="R44" s="18"/>
      <c r="S44" s="1"/>
      <c r="T44" s="1"/>
      <c r="U44" s="1"/>
      <c r="V44" s="1"/>
      <c r="W44" s="1"/>
      <c r="X44" s="1"/>
      <c r="Y44" s="1"/>
      <c r="Z44" s="1"/>
    </row>
    <row r="45" spans="1:26" ht="42" customHeight="1" x14ac:dyDescent="0.15">
      <c r="A45" s="1"/>
      <c r="B45" s="1"/>
      <c r="C45" s="1"/>
      <c r="D45" s="18"/>
      <c r="E45" s="18"/>
      <c r="F45" s="18"/>
      <c r="G45" s="18"/>
      <c r="H45" s="18"/>
      <c r="I45" s="18"/>
      <c r="J45" s="18"/>
      <c r="K45" s="18"/>
      <c r="L45" s="18"/>
      <c r="M45" s="18"/>
      <c r="N45" s="18"/>
      <c r="O45" s="18"/>
      <c r="P45" s="18"/>
      <c r="Q45" s="18"/>
      <c r="R45" s="18"/>
      <c r="S45" s="1"/>
      <c r="T45" s="1"/>
      <c r="U45" s="1"/>
      <c r="V45" s="1"/>
      <c r="W45" s="1"/>
      <c r="X45" s="1"/>
      <c r="Y45" s="1"/>
      <c r="Z45" s="1"/>
    </row>
    <row r="46" spans="1:26" ht="42" customHeight="1" x14ac:dyDescent="0.15">
      <c r="A46" s="1"/>
      <c r="B46" s="1"/>
      <c r="C46" s="1"/>
      <c r="D46" s="18"/>
      <c r="E46" s="18"/>
      <c r="F46" s="18"/>
      <c r="G46" s="18"/>
      <c r="H46" s="18"/>
      <c r="I46" s="18"/>
      <c r="J46" s="18"/>
      <c r="K46" s="18"/>
      <c r="L46" s="18"/>
      <c r="M46" s="18"/>
      <c r="N46" s="18"/>
      <c r="O46" s="18"/>
      <c r="P46" s="18"/>
      <c r="Q46" s="18"/>
      <c r="R46" s="18"/>
      <c r="S46" s="1"/>
      <c r="T46" s="1"/>
      <c r="U46" s="1"/>
      <c r="V46" s="1"/>
      <c r="W46" s="1"/>
      <c r="X46" s="1"/>
      <c r="Y46" s="1"/>
      <c r="Z46" s="1"/>
    </row>
    <row r="47" spans="1:26" ht="42" customHeight="1" x14ac:dyDescent="0.15">
      <c r="A47" s="1"/>
      <c r="B47" s="1"/>
      <c r="C47" s="1"/>
      <c r="D47" s="18"/>
      <c r="E47" s="18"/>
      <c r="F47" s="18"/>
      <c r="G47" s="18"/>
      <c r="H47" s="18"/>
      <c r="I47" s="18"/>
      <c r="J47" s="18"/>
      <c r="K47" s="18"/>
      <c r="L47" s="18"/>
      <c r="M47" s="18"/>
      <c r="N47" s="18"/>
      <c r="O47" s="18"/>
      <c r="P47" s="18"/>
      <c r="Q47" s="18"/>
      <c r="R47" s="18"/>
      <c r="S47" s="1"/>
      <c r="T47" s="1"/>
      <c r="U47" s="1"/>
      <c r="V47" s="1"/>
      <c r="W47" s="1"/>
      <c r="X47" s="1"/>
      <c r="Y47" s="1"/>
      <c r="Z47" s="1"/>
    </row>
    <row r="48" spans="1:26" ht="42" customHeight="1" x14ac:dyDescent="0.15">
      <c r="A48" s="1"/>
      <c r="B48" s="1"/>
      <c r="C48" s="1"/>
      <c r="D48" s="18"/>
      <c r="E48" s="18"/>
      <c r="F48" s="18"/>
      <c r="G48" s="18"/>
      <c r="H48" s="18"/>
      <c r="I48" s="18"/>
      <c r="J48" s="18"/>
      <c r="K48" s="18"/>
      <c r="L48" s="18"/>
      <c r="M48" s="18"/>
      <c r="N48" s="18"/>
      <c r="O48" s="18"/>
      <c r="P48" s="18"/>
      <c r="Q48" s="18"/>
      <c r="R48" s="18"/>
      <c r="S48" s="1"/>
      <c r="T48" s="1"/>
      <c r="U48" s="1"/>
      <c r="V48" s="1"/>
      <c r="W48" s="1"/>
      <c r="X48" s="1"/>
      <c r="Y48" s="1"/>
      <c r="Z48" s="1"/>
    </row>
    <row r="49" spans="1:26" ht="42" customHeight="1" x14ac:dyDescent="0.15">
      <c r="A49" s="1"/>
      <c r="B49" s="1"/>
      <c r="C49" s="1"/>
      <c r="D49" s="18"/>
      <c r="E49" s="18"/>
      <c r="F49" s="18"/>
      <c r="G49" s="18"/>
      <c r="H49" s="18"/>
      <c r="I49" s="18"/>
      <c r="J49" s="18"/>
      <c r="K49" s="18"/>
      <c r="L49" s="18"/>
      <c r="M49" s="18"/>
      <c r="N49" s="18"/>
      <c r="O49" s="18"/>
      <c r="P49" s="18"/>
      <c r="Q49" s="18"/>
      <c r="R49" s="18"/>
      <c r="S49" s="1"/>
      <c r="T49" s="1"/>
      <c r="U49" s="1"/>
      <c r="V49" s="1"/>
      <c r="W49" s="1"/>
      <c r="X49" s="1"/>
      <c r="Y49" s="1"/>
      <c r="Z49" s="1"/>
    </row>
    <row r="50" spans="1:26" ht="42" customHeight="1" x14ac:dyDescent="0.15">
      <c r="A50" s="1"/>
      <c r="B50" s="1"/>
      <c r="C50" s="1"/>
      <c r="D50" s="18"/>
      <c r="E50" s="18"/>
      <c r="F50" s="18"/>
      <c r="G50" s="18"/>
      <c r="H50" s="18"/>
      <c r="I50" s="18"/>
      <c r="J50" s="18"/>
      <c r="K50" s="18"/>
      <c r="L50" s="18"/>
      <c r="M50" s="18"/>
      <c r="N50" s="18"/>
      <c r="O50" s="18"/>
      <c r="P50" s="18"/>
      <c r="Q50" s="18"/>
      <c r="R50" s="18"/>
      <c r="S50" s="1"/>
      <c r="T50" s="1"/>
      <c r="U50" s="1"/>
      <c r="V50" s="1"/>
      <c r="W50" s="1"/>
      <c r="X50" s="1"/>
      <c r="Y50" s="1"/>
      <c r="Z50" s="1"/>
    </row>
    <row r="51" spans="1:26" ht="42" customHeight="1" x14ac:dyDescent="0.15">
      <c r="A51" s="1"/>
      <c r="B51" s="1"/>
      <c r="C51" s="1"/>
      <c r="D51" s="18"/>
      <c r="E51" s="18"/>
      <c r="F51" s="18"/>
      <c r="G51" s="18"/>
      <c r="H51" s="18"/>
      <c r="I51" s="18"/>
      <c r="J51" s="18"/>
      <c r="K51" s="18"/>
      <c r="L51" s="18"/>
      <c r="M51" s="18"/>
      <c r="N51" s="18"/>
      <c r="O51" s="18"/>
      <c r="P51" s="18"/>
      <c r="Q51" s="18"/>
      <c r="R51" s="18"/>
      <c r="S51" s="1"/>
      <c r="T51" s="1"/>
      <c r="U51" s="1"/>
      <c r="V51" s="1"/>
      <c r="W51" s="1"/>
      <c r="X51" s="1"/>
      <c r="Y51" s="1"/>
      <c r="Z51" s="1"/>
    </row>
    <row r="52" spans="1:26" ht="42" customHeight="1" x14ac:dyDescent="0.15">
      <c r="A52" s="1"/>
      <c r="B52" s="1"/>
      <c r="C52" s="1"/>
      <c r="D52" s="18"/>
      <c r="E52" s="18"/>
      <c r="F52" s="18"/>
      <c r="G52" s="18"/>
      <c r="H52" s="18"/>
      <c r="I52" s="18"/>
      <c r="J52" s="18"/>
      <c r="K52" s="18"/>
      <c r="L52" s="18"/>
      <c r="M52" s="18"/>
      <c r="N52" s="18"/>
      <c r="O52" s="18"/>
      <c r="P52" s="18"/>
      <c r="Q52" s="18"/>
      <c r="R52" s="18"/>
      <c r="S52" s="1"/>
      <c r="T52" s="1"/>
      <c r="U52" s="1"/>
      <c r="V52" s="1"/>
      <c r="W52" s="1"/>
      <c r="X52" s="1"/>
      <c r="Y52" s="1"/>
      <c r="Z52" s="1"/>
    </row>
    <row r="53" spans="1:26" ht="42" customHeight="1" x14ac:dyDescent="0.15">
      <c r="A53" s="1"/>
      <c r="B53" s="1"/>
      <c r="C53" s="1"/>
      <c r="D53" s="18"/>
      <c r="E53" s="18"/>
      <c r="F53" s="18"/>
      <c r="G53" s="18"/>
      <c r="H53" s="18"/>
      <c r="I53" s="18"/>
      <c r="J53" s="18"/>
      <c r="K53" s="18"/>
      <c r="L53" s="18"/>
      <c r="M53" s="18"/>
      <c r="N53" s="18"/>
      <c r="O53" s="18"/>
      <c r="P53" s="18"/>
      <c r="Q53" s="18"/>
      <c r="R53" s="18"/>
      <c r="S53" s="1"/>
      <c r="T53" s="1"/>
      <c r="U53" s="1"/>
      <c r="V53" s="1"/>
      <c r="W53" s="1"/>
      <c r="X53" s="1"/>
      <c r="Y53" s="1"/>
      <c r="Z53" s="1"/>
    </row>
    <row r="54" spans="1:26" ht="42" customHeight="1" x14ac:dyDescent="0.15">
      <c r="A54" s="1"/>
      <c r="B54" s="1"/>
      <c r="C54" s="1"/>
      <c r="D54" s="18"/>
      <c r="E54" s="18"/>
      <c r="F54" s="18"/>
      <c r="G54" s="18"/>
      <c r="H54" s="18"/>
      <c r="I54" s="18"/>
      <c r="J54" s="18"/>
      <c r="K54" s="18"/>
      <c r="L54" s="18"/>
      <c r="M54" s="18"/>
      <c r="N54" s="18"/>
      <c r="O54" s="18"/>
      <c r="P54" s="18"/>
      <c r="Q54" s="18"/>
      <c r="R54" s="18"/>
      <c r="S54" s="1"/>
      <c r="T54" s="1"/>
      <c r="U54" s="1"/>
      <c r="V54" s="1"/>
      <c r="W54" s="1"/>
      <c r="X54" s="1"/>
      <c r="Y54" s="1"/>
      <c r="Z54" s="1"/>
    </row>
    <row r="55" spans="1:26" ht="42" customHeight="1" x14ac:dyDescent="0.15">
      <c r="A55" s="1"/>
      <c r="B55" s="1"/>
      <c r="C55" s="1"/>
      <c r="D55" s="18"/>
      <c r="E55" s="18"/>
      <c r="F55" s="18"/>
      <c r="G55" s="18"/>
      <c r="H55" s="18"/>
      <c r="I55" s="18"/>
      <c r="J55" s="18"/>
      <c r="K55" s="18"/>
      <c r="L55" s="18"/>
      <c r="M55" s="18"/>
      <c r="N55" s="18"/>
      <c r="O55" s="18"/>
      <c r="P55" s="18"/>
      <c r="Q55" s="18"/>
      <c r="R55" s="18"/>
      <c r="S55" s="1"/>
      <c r="T55" s="1"/>
      <c r="U55" s="1"/>
      <c r="V55" s="1"/>
      <c r="W55" s="1"/>
      <c r="X55" s="1"/>
      <c r="Y55" s="1"/>
      <c r="Z55" s="1"/>
    </row>
    <row r="56" spans="1:26" ht="42" customHeight="1" x14ac:dyDescent="0.15">
      <c r="A56" s="1"/>
      <c r="B56" s="1"/>
      <c r="C56" s="1"/>
      <c r="D56" s="18"/>
      <c r="E56" s="18"/>
      <c r="F56" s="18"/>
      <c r="G56" s="18"/>
      <c r="H56" s="18"/>
      <c r="I56" s="18"/>
      <c r="J56" s="18"/>
      <c r="K56" s="18"/>
      <c r="L56" s="18"/>
      <c r="M56" s="18"/>
      <c r="N56" s="18"/>
      <c r="O56" s="18"/>
      <c r="P56" s="18"/>
      <c r="Q56" s="18"/>
      <c r="R56" s="18"/>
      <c r="S56" s="1"/>
      <c r="T56" s="1"/>
      <c r="U56" s="1"/>
      <c r="V56" s="1"/>
      <c r="W56" s="1"/>
      <c r="X56" s="1"/>
      <c r="Y56" s="1"/>
      <c r="Z56" s="1"/>
    </row>
    <row r="57" spans="1:26" ht="42" customHeight="1" x14ac:dyDescent="0.15">
      <c r="A57" s="1"/>
      <c r="B57" s="1"/>
      <c r="C57" s="1"/>
      <c r="D57" s="18"/>
      <c r="E57" s="18"/>
      <c r="F57" s="18"/>
      <c r="G57" s="18"/>
      <c r="H57" s="18"/>
      <c r="I57" s="18"/>
      <c r="J57" s="18"/>
      <c r="K57" s="18"/>
      <c r="L57" s="18"/>
      <c r="M57" s="18"/>
      <c r="N57" s="18"/>
      <c r="O57" s="18"/>
      <c r="P57" s="18"/>
      <c r="Q57" s="18"/>
      <c r="R57" s="18"/>
      <c r="S57" s="1"/>
      <c r="T57" s="1"/>
      <c r="U57" s="1"/>
      <c r="V57" s="1"/>
      <c r="W57" s="1"/>
      <c r="X57" s="1"/>
      <c r="Y57" s="1"/>
      <c r="Z57" s="1"/>
    </row>
    <row r="58" spans="1:26" ht="42" customHeight="1" x14ac:dyDescent="0.15">
      <c r="A58" s="1"/>
      <c r="B58" s="1"/>
      <c r="C58" s="1"/>
      <c r="D58" s="18"/>
      <c r="E58" s="18"/>
      <c r="F58" s="18"/>
      <c r="G58" s="18"/>
      <c r="H58" s="18"/>
      <c r="I58" s="18"/>
      <c r="J58" s="18"/>
      <c r="K58" s="18"/>
      <c r="L58" s="18"/>
      <c r="M58" s="18"/>
      <c r="N58" s="18"/>
      <c r="O58" s="18"/>
      <c r="P58" s="18"/>
      <c r="Q58" s="18"/>
      <c r="R58" s="18"/>
      <c r="S58" s="1"/>
      <c r="T58" s="1"/>
      <c r="U58" s="1"/>
      <c r="V58" s="1"/>
      <c r="W58" s="1"/>
      <c r="X58" s="1"/>
      <c r="Y58" s="1"/>
      <c r="Z58" s="1"/>
    </row>
    <row r="59" spans="1:26" ht="42" customHeight="1" x14ac:dyDescent="0.15">
      <c r="A59" s="1"/>
      <c r="B59" s="1"/>
      <c r="C59" s="1"/>
      <c r="D59" s="18"/>
      <c r="E59" s="18"/>
      <c r="F59" s="18"/>
      <c r="G59" s="18"/>
      <c r="H59" s="18"/>
      <c r="I59" s="18"/>
      <c r="J59" s="18"/>
      <c r="K59" s="18"/>
      <c r="L59" s="18"/>
      <c r="M59" s="18"/>
      <c r="N59" s="18"/>
      <c r="O59" s="18"/>
      <c r="P59" s="18"/>
      <c r="Q59" s="18"/>
      <c r="R59" s="18"/>
      <c r="S59" s="1"/>
      <c r="T59" s="1"/>
      <c r="U59" s="1"/>
      <c r="V59" s="1"/>
      <c r="W59" s="1"/>
      <c r="X59" s="1"/>
      <c r="Y59" s="1"/>
      <c r="Z59" s="1"/>
    </row>
    <row r="60" spans="1:26" ht="42" customHeight="1" x14ac:dyDescent="0.15">
      <c r="A60" s="1"/>
      <c r="B60" s="1"/>
      <c r="C60" s="1"/>
      <c r="D60" s="18"/>
      <c r="E60" s="18"/>
      <c r="F60" s="18"/>
      <c r="G60" s="18"/>
      <c r="H60" s="18"/>
      <c r="I60" s="18"/>
      <c r="J60" s="18"/>
      <c r="K60" s="18"/>
      <c r="L60" s="18"/>
      <c r="M60" s="18"/>
      <c r="N60" s="18"/>
      <c r="O60" s="18"/>
      <c r="P60" s="18"/>
      <c r="Q60" s="18"/>
      <c r="R60" s="18"/>
      <c r="S60" s="1"/>
      <c r="T60" s="1"/>
      <c r="U60" s="1"/>
      <c r="V60" s="1"/>
      <c r="W60" s="1"/>
      <c r="X60" s="1"/>
      <c r="Y60" s="1"/>
      <c r="Z60" s="1"/>
    </row>
    <row r="61" spans="1:26" ht="42" customHeight="1" x14ac:dyDescent="0.15">
      <c r="A61" s="1"/>
      <c r="B61" s="1"/>
      <c r="C61" s="1"/>
      <c r="D61" s="18"/>
      <c r="E61" s="18"/>
      <c r="F61" s="18"/>
      <c r="G61" s="18"/>
      <c r="H61" s="18"/>
      <c r="I61" s="18"/>
      <c r="J61" s="18"/>
      <c r="K61" s="18"/>
      <c r="L61" s="18"/>
      <c r="M61" s="18"/>
      <c r="N61" s="18"/>
      <c r="O61" s="18"/>
      <c r="P61" s="18"/>
      <c r="Q61" s="18"/>
      <c r="R61" s="18"/>
      <c r="S61" s="1"/>
      <c r="T61" s="1"/>
      <c r="U61" s="1"/>
      <c r="V61" s="1"/>
      <c r="W61" s="1"/>
      <c r="X61" s="1"/>
      <c r="Y61" s="1"/>
      <c r="Z61" s="1"/>
    </row>
    <row r="62" spans="1:26" ht="42" customHeight="1" x14ac:dyDescent="0.15">
      <c r="A62" s="1"/>
      <c r="B62" s="1"/>
      <c r="C62" s="1"/>
      <c r="D62" s="18"/>
      <c r="E62" s="18"/>
      <c r="F62" s="18"/>
      <c r="G62" s="18"/>
      <c r="H62" s="18"/>
      <c r="I62" s="18"/>
      <c r="J62" s="18"/>
      <c r="K62" s="18"/>
      <c r="L62" s="18"/>
      <c r="M62" s="18"/>
      <c r="N62" s="18"/>
      <c r="O62" s="18"/>
      <c r="P62" s="18"/>
      <c r="Q62" s="18"/>
      <c r="R62" s="18"/>
      <c r="S62" s="1"/>
      <c r="T62" s="1"/>
      <c r="U62" s="1"/>
      <c r="V62" s="1"/>
      <c r="W62" s="1"/>
      <c r="X62" s="1"/>
      <c r="Y62" s="1"/>
      <c r="Z62" s="1"/>
    </row>
    <row r="63" spans="1:26" ht="42" customHeight="1" x14ac:dyDescent="0.15">
      <c r="A63" s="1"/>
      <c r="B63" s="1"/>
      <c r="C63" s="1"/>
      <c r="D63" s="18"/>
      <c r="E63" s="18"/>
      <c r="F63" s="18"/>
      <c r="G63" s="18"/>
      <c r="H63" s="18"/>
      <c r="I63" s="18"/>
      <c r="J63" s="18"/>
      <c r="K63" s="18"/>
      <c r="L63" s="18"/>
      <c r="M63" s="18"/>
      <c r="N63" s="18"/>
      <c r="O63" s="18"/>
      <c r="P63" s="18"/>
      <c r="Q63" s="18"/>
      <c r="R63" s="18"/>
      <c r="S63" s="1"/>
      <c r="T63" s="1"/>
      <c r="U63" s="1"/>
      <c r="V63" s="1"/>
      <c r="W63" s="1"/>
      <c r="X63" s="1"/>
      <c r="Y63" s="1"/>
      <c r="Z63" s="1"/>
    </row>
    <row r="64" spans="1:26" ht="42" customHeight="1" x14ac:dyDescent="0.15">
      <c r="A64" s="1"/>
      <c r="B64" s="1"/>
      <c r="C64" s="1"/>
      <c r="D64" s="18"/>
      <c r="E64" s="18"/>
      <c r="F64" s="18"/>
      <c r="G64" s="18"/>
      <c r="H64" s="18"/>
      <c r="I64" s="18"/>
      <c r="J64" s="18"/>
      <c r="K64" s="18"/>
      <c r="L64" s="18"/>
      <c r="M64" s="18"/>
      <c r="N64" s="18"/>
      <c r="O64" s="18"/>
      <c r="P64" s="18"/>
      <c r="Q64" s="18"/>
      <c r="R64" s="18"/>
      <c r="S64" s="1"/>
      <c r="T64" s="1"/>
      <c r="U64" s="1"/>
      <c r="V64" s="1"/>
      <c r="W64" s="1"/>
      <c r="X64" s="1"/>
      <c r="Y64" s="1"/>
      <c r="Z64" s="1"/>
    </row>
    <row r="65" spans="1:26" ht="42" customHeight="1" x14ac:dyDescent="0.15">
      <c r="A65" s="1"/>
      <c r="B65" s="1"/>
      <c r="C65" s="1"/>
      <c r="D65" s="18"/>
      <c r="E65" s="18"/>
      <c r="F65" s="18"/>
      <c r="G65" s="18"/>
      <c r="H65" s="18"/>
      <c r="I65" s="18"/>
      <c r="J65" s="18"/>
      <c r="K65" s="18"/>
      <c r="L65" s="18"/>
      <c r="M65" s="18"/>
      <c r="N65" s="18"/>
      <c r="O65" s="18"/>
      <c r="P65" s="18"/>
      <c r="Q65" s="18"/>
      <c r="R65" s="18"/>
      <c r="S65" s="1"/>
      <c r="T65" s="1"/>
      <c r="U65" s="1"/>
      <c r="V65" s="1"/>
      <c r="W65" s="1"/>
      <c r="X65" s="1"/>
      <c r="Y65" s="1"/>
      <c r="Z65" s="1"/>
    </row>
    <row r="66" spans="1:26" ht="42" customHeight="1" x14ac:dyDescent="0.15">
      <c r="A66" s="1"/>
      <c r="B66" s="1"/>
      <c r="C66" s="1"/>
      <c r="D66" s="18"/>
      <c r="E66" s="18"/>
      <c r="F66" s="18"/>
      <c r="G66" s="18"/>
      <c r="H66" s="18"/>
      <c r="I66" s="18"/>
      <c r="J66" s="18"/>
      <c r="K66" s="18"/>
      <c r="L66" s="18"/>
      <c r="M66" s="18"/>
      <c r="N66" s="18"/>
      <c r="O66" s="18"/>
      <c r="P66" s="18"/>
      <c r="Q66" s="18"/>
      <c r="R66" s="18"/>
      <c r="S66" s="1"/>
      <c r="T66" s="1"/>
      <c r="U66" s="1"/>
      <c r="V66" s="1"/>
      <c r="W66" s="1"/>
      <c r="X66" s="1"/>
      <c r="Y66" s="1"/>
      <c r="Z66" s="1"/>
    </row>
    <row r="67" spans="1:26" ht="42" customHeight="1" x14ac:dyDescent="0.15">
      <c r="A67" s="1"/>
      <c r="B67" s="1"/>
      <c r="C67" s="1"/>
      <c r="D67" s="18"/>
      <c r="E67" s="18"/>
      <c r="F67" s="18"/>
      <c r="G67" s="18"/>
      <c r="H67" s="18"/>
      <c r="I67" s="18"/>
      <c r="J67" s="18"/>
      <c r="K67" s="18"/>
      <c r="L67" s="18"/>
      <c r="M67" s="18"/>
      <c r="N67" s="18"/>
      <c r="O67" s="18"/>
      <c r="P67" s="18"/>
      <c r="Q67" s="18"/>
      <c r="R67" s="18"/>
      <c r="S67" s="1"/>
      <c r="T67" s="1"/>
      <c r="U67" s="1"/>
      <c r="V67" s="1"/>
      <c r="W67" s="1"/>
      <c r="X67" s="1"/>
      <c r="Y67" s="1"/>
      <c r="Z67" s="1"/>
    </row>
    <row r="68" spans="1:26" ht="42" customHeight="1" x14ac:dyDescent="0.15">
      <c r="A68" s="1"/>
      <c r="B68" s="1"/>
      <c r="C68" s="1"/>
      <c r="D68" s="18"/>
      <c r="E68" s="18"/>
      <c r="F68" s="18"/>
      <c r="G68" s="18"/>
      <c r="H68" s="18"/>
      <c r="I68" s="18"/>
      <c r="J68" s="18"/>
      <c r="K68" s="18"/>
      <c r="L68" s="18"/>
      <c r="M68" s="18"/>
      <c r="N68" s="18"/>
      <c r="O68" s="18"/>
      <c r="P68" s="18"/>
      <c r="Q68" s="18"/>
      <c r="R68" s="18"/>
      <c r="S68" s="1"/>
      <c r="T68" s="1"/>
      <c r="U68" s="1"/>
      <c r="V68" s="1"/>
      <c r="W68" s="1"/>
      <c r="X68" s="1"/>
      <c r="Y68" s="1"/>
      <c r="Z68" s="1"/>
    </row>
    <row r="69" spans="1:26" ht="42" customHeight="1" x14ac:dyDescent="0.15">
      <c r="A69" s="1"/>
      <c r="B69" s="1"/>
      <c r="C69" s="1"/>
      <c r="D69" s="18"/>
      <c r="E69" s="18"/>
      <c r="F69" s="18"/>
      <c r="G69" s="18"/>
      <c r="H69" s="18"/>
      <c r="I69" s="18"/>
      <c r="J69" s="18"/>
      <c r="K69" s="18"/>
      <c r="L69" s="18"/>
      <c r="M69" s="18"/>
      <c r="N69" s="18"/>
      <c r="O69" s="18"/>
      <c r="P69" s="18"/>
      <c r="Q69" s="18"/>
      <c r="R69" s="18"/>
      <c r="S69" s="1"/>
      <c r="T69" s="1"/>
      <c r="U69" s="1"/>
      <c r="V69" s="1"/>
      <c r="W69" s="1"/>
      <c r="X69" s="1"/>
      <c r="Y69" s="1"/>
      <c r="Z69" s="1"/>
    </row>
    <row r="70" spans="1:26" ht="42" customHeight="1" x14ac:dyDescent="0.15">
      <c r="A70" s="1"/>
      <c r="B70" s="1"/>
      <c r="C70" s="1"/>
      <c r="D70" s="18"/>
      <c r="E70" s="18"/>
      <c r="F70" s="18"/>
      <c r="G70" s="18"/>
      <c r="H70" s="18"/>
      <c r="I70" s="18"/>
      <c r="J70" s="18"/>
      <c r="K70" s="18"/>
      <c r="L70" s="18"/>
      <c r="M70" s="18"/>
      <c r="N70" s="18"/>
      <c r="O70" s="18"/>
      <c r="P70" s="18"/>
      <c r="Q70" s="18"/>
      <c r="R70" s="18"/>
      <c r="S70" s="1"/>
      <c r="T70" s="1"/>
      <c r="U70" s="1"/>
      <c r="V70" s="1"/>
      <c r="W70" s="1"/>
      <c r="X70" s="1"/>
      <c r="Y70" s="1"/>
      <c r="Z70" s="1"/>
    </row>
    <row r="71" spans="1:26" ht="42" customHeight="1" x14ac:dyDescent="0.15">
      <c r="A71" s="1"/>
      <c r="B71" s="1"/>
      <c r="C71" s="1"/>
      <c r="D71" s="18"/>
      <c r="E71" s="18"/>
      <c r="F71" s="18"/>
      <c r="G71" s="18"/>
      <c r="H71" s="18"/>
      <c r="I71" s="18"/>
      <c r="J71" s="18"/>
      <c r="K71" s="18"/>
      <c r="L71" s="18"/>
      <c r="M71" s="18"/>
      <c r="N71" s="18"/>
      <c r="O71" s="18"/>
      <c r="P71" s="18"/>
      <c r="Q71" s="18"/>
      <c r="R71" s="18"/>
      <c r="S71" s="1"/>
      <c r="T71" s="1"/>
      <c r="U71" s="1"/>
      <c r="V71" s="1"/>
      <c r="W71" s="1"/>
      <c r="X71" s="1"/>
      <c r="Y71" s="1"/>
      <c r="Z71" s="1"/>
    </row>
    <row r="72" spans="1:26" ht="42" customHeight="1" x14ac:dyDescent="0.15">
      <c r="A72" s="1"/>
      <c r="B72" s="1"/>
      <c r="C72" s="1"/>
      <c r="D72" s="18"/>
      <c r="E72" s="18"/>
      <c r="F72" s="18"/>
      <c r="G72" s="18"/>
      <c r="H72" s="18"/>
      <c r="I72" s="18"/>
      <c r="J72" s="18"/>
      <c r="K72" s="18"/>
      <c r="L72" s="18"/>
      <c r="M72" s="18"/>
      <c r="N72" s="18"/>
      <c r="O72" s="18"/>
      <c r="P72" s="18"/>
      <c r="Q72" s="18"/>
      <c r="R72" s="18"/>
      <c r="S72" s="1"/>
      <c r="T72" s="1"/>
      <c r="U72" s="1"/>
      <c r="V72" s="1"/>
      <c r="W72" s="1"/>
      <c r="X72" s="1"/>
      <c r="Y72" s="1"/>
      <c r="Z72" s="1"/>
    </row>
    <row r="73" spans="1:26" ht="42" customHeight="1" x14ac:dyDescent="0.15">
      <c r="A73" s="1"/>
      <c r="B73" s="1"/>
      <c r="C73" s="1"/>
      <c r="D73" s="18"/>
      <c r="E73" s="18"/>
      <c r="F73" s="18"/>
      <c r="G73" s="18"/>
      <c r="H73" s="18"/>
      <c r="I73" s="18"/>
      <c r="J73" s="18"/>
      <c r="K73" s="18"/>
      <c r="L73" s="18"/>
      <c r="M73" s="18"/>
      <c r="N73" s="18"/>
      <c r="O73" s="18"/>
      <c r="P73" s="18"/>
      <c r="Q73" s="18"/>
      <c r="R73" s="18"/>
      <c r="S73" s="1"/>
      <c r="T73" s="1"/>
      <c r="U73" s="1"/>
      <c r="V73" s="1"/>
      <c r="W73" s="1"/>
      <c r="X73" s="1"/>
      <c r="Y73" s="1"/>
      <c r="Z73" s="1"/>
    </row>
    <row r="74" spans="1:26" ht="42" customHeight="1" x14ac:dyDescent="0.15">
      <c r="A74" s="1"/>
      <c r="B74" s="1"/>
      <c r="C74" s="1"/>
      <c r="D74" s="18"/>
      <c r="E74" s="18"/>
      <c r="F74" s="18"/>
      <c r="G74" s="18"/>
      <c r="H74" s="18"/>
      <c r="I74" s="18"/>
      <c r="J74" s="18"/>
      <c r="K74" s="18"/>
      <c r="L74" s="18"/>
      <c r="M74" s="18"/>
      <c r="N74" s="18"/>
      <c r="O74" s="18"/>
      <c r="P74" s="18"/>
      <c r="Q74" s="18"/>
      <c r="R74" s="18"/>
      <c r="S74" s="1"/>
      <c r="T74" s="1"/>
      <c r="U74" s="1"/>
      <c r="V74" s="1"/>
      <c r="W74" s="1"/>
      <c r="X74" s="1"/>
      <c r="Y74" s="1"/>
      <c r="Z74" s="1"/>
    </row>
    <row r="75" spans="1:26" ht="42" customHeight="1" x14ac:dyDescent="0.15">
      <c r="A75" s="1"/>
      <c r="B75" s="1"/>
      <c r="C75" s="1"/>
      <c r="D75" s="18"/>
      <c r="E75" s="18"/>
      <c r="F75" s="18"/>
      <c r="G75" s="18"/>
      <c r="H75" s="18"/>
      <c r="I75" s="18"/>
      <c r="J75" s="18"/>
      <c r="K75" s="18"/>
      <c r="L75" s="18"/>
      <c r="M75" s="18"/>
      <c r="N75" s="18"/>
      <c r="O75" s="18"/>
      <c r="P75" s="18"/>
      <c r="Q75" s="18"/>
      <c r="R75" s="18"/>
      <c r="S75" s="1"/>
      <c r="T75" s="1"/>
      <c r="U75" s="1"/>
      <c r="V75" s="1"/>
      <c r="W75" s="1"/>
      <c r="X75" s="1"/>
      <c r="Y75" s="1"/>
      <c r="Z75" s="1"/>
    </row>
    <row r="76" spans="1:26" ht="42" customHeight="1" x14ac:dyDescent="0.15">
      <c r="A76" s="1"/>
      <c r="B76" s="1"/>
      <c r="C76" s="1"/>
      <c r="D76" s="18"/>
      <c r="E76" s="18"/>
      <c r="F76" s="18"/>
      <c r="G76" s="18"/>
      <c r="H76" s="18"/>
      <c r="I76" s="18"/>
      <c r="J76" s="18"/>
      <c r="K76" s="18"/>
      <c r="L76" s="18"/>
      <c r="M76" s="18"/>
      <c r="N76" s="18"/>
      <c r="O76" s="18"/>
      <c r="P76" s="18"/>
      <c r="Q76" s="18"/>
      <c r="R76" s="18"/>
      <c r="S76" s="1"/>
      <c r="T76" s="1"/>
      <c r="U76" s="1"/>
      <c r="V76" s="1"/>
      <c r="W76" s="1"/>
      <c r="X76" s="1"/>
      <c r="Y76" s="1"/>
      <c r="Z76" s="1"/>
    </row>
    <row r="77" spans="1:26" ht="42" customHeight="1" x14ac:dyDescent="0.15">
      <c r="A77" s="1"/>
      <c r="B77" s="1"/>
      <c r="C77" s="1"/>
      <c r="D77" s="18"/>
      <c r="E77" s="18"/>
      <c r="F77" s="18"/>
      <c r="G77" s="18"/>
      <c r="H77" s="18"/>
      <c r="I77" s="18"/>
      <c r="J77" s="18"/>
      <c r="K77" s="18"/>
      <c r="L77" s="18"/>
      <c r="M77" s="18"/>
      <c r="N77" s="18"/>
      <c r="O77" s="18"/>
      <c r="P77" s="18"/>
      <c r="Q77" s="18"/>
      <c r="R77" s="18"/>
      <c r="S77" s="1"/>
      <c r="T77" s="1"/>
      <c r="U77" s="1"/>
      <c r="V77" s="1"/>
      <c r="W77" s="1"/>
      <c r="X77" s="1"/>
      <c r="Y77" s="1"/>
      <c r="Z77" s="1"/>
    </row>
    <row r="78" spans="1:26" ht="42" customHeight="1" x14ac:dyDescent="0.15">
      <c r="A78" s="1"/>
      <c r="B78" s="1"/>
      <c r="C78" s="1"/>
      <c r="D78" s="18"/>
      <c r="E78" s="18"/>
      <c r="F78" s="18"/>
      <c r="G78" s="18"/>
      <c r="H78" s="18"/>
      <c r="I78" s="18"/>
      <c r="J78" s="18"/>
      <c r="K78" s="18"/>
      <c r="L78" s="18"/>
      <c r="M78" s="18"/>
      <c r="N78" s="18"/>
      <c r="O78" s="18"/>
      <c r="P78" s="18"/>
      <c r="Q78" s="18"/>
      <c r="R78" s="18"/>
      <c r="S78" s="1"/>
      <c r="T78" s="1"/>
      <c r="U78" s="1"/>
      <c r="V78" s="1"/>
      <c r="W78" s="1"/>
      <c r="X78" s="1"/>
      <c r="Y78" s="1"/>
      <c r="Z78" s="1"/>
    </row>
    <row r="79" spans="1:26" ht="42" customHeight="1" x14ac:dyDescent="0.15">
      <c r="A79" s="1"/>
      <c r="B79" s="1"/>
      <c r="C79" s="1"/>
      <c r="D79" s="18"/>
      <c r="E79" s="18"/>
      <c r="F79" s="18"/>
      <c r="G79" s="18"/>
      <c r="H79" s="18"/>
      <c r="I79" s="18"/>
      <c r="J79" s="18"/>
      <c r="K79" s="18"/>
      <c r="L79" s="18"/>
      <c r="M79" s="18"/>
      <c r="N79" s="18"/>
      <c r="O79" s="18"/>
      <c r="P79" s="18"/>
      <c r="Q79" s="18"/>
      <c r="R79" s="18"/>
      <c r="S79" s="1"/>
      <c r="T79" s="1"/>
      <c r="U79" s="1"/>
      <c r="V79" s="1"/>
      <c r="W79" s="1"/>
      <c r="X79" s="1"/>
      <c r="Y79" s="1"/>
      <c r="Z79" s="1"/>
    </row>
    <row r="80" spans="1:26" ht="42" customHeight="1" x14ac:dyDescent="0.15">
      <c r="A80" s="1"/>
      <c r="B80" s="1"/>
      <c r="C80" s="1"/>
      <c r="D80" s="18"/>
      <c r="E80" s="18"/>
      <c r="F80" s="18"/>
      <c r="G80" s="18"/>
      <c r="H80" s="18"/>
      <c r="I80" s="18"/>
      <c r="J80" s="18"/>
      <c r="K80" s="18"/>
      <c r="L80" s="18"/>
      <c r="M80" s="18"/>
      <c r="N80" s="18"/>
      <c r="O80" s="18"/>
      <c r="P80" s="18"/>
      <c r="Q80" s="18"/>
      <c r="R80" s="18"/>
      <c r="S80" s="1"/>
      <c r="T80" s="1"/>
      <c r="U80" s="1"/>
      <c r="V80" s="1"/>
      <c r="W80" s="1"/>
      <c r="X80" s="1"/>
      <c r="Y80" s="1"/>
      <c r="Z80" s="1"/>
    </row>
    <row r="81" spans="1:26" ht="42" customHeight="1" x14ac:dyDescent="0.15">
      <c r="A81" s="1"/>
      <c r="B81" s="1"/>
      <c r="C81" s="1"/>
      <c r="D81" s="18"/>
      <c r="E81" s="18"/>
      <c r="F81" s="18"/>
      <c r="G81" s="18"/>
      <c r="H81" s="18"/>
      <c r="I81" s="18"/>
      <c r="J81" s="18"/>
      <c r="K81" s="18"/>
      <c r="L81" s="18"/>
      <c r="M81" s="18"/>
      <c r="N81" s="18"/>
      <c r="O81" s="18"/>
      <c r="P81" s="18"/>
      <c r="Q81" s="18"/>
      <c r="R81" s="18"/>
      <c r="S81" s="1"/>
      <c r="T81" s="1"/>
      <c r="U81" s="1"/>
      <c r="V81" s="1"/>
      <c r="W81" s="1"/>
      <c r="X81" s="1"/>
      <c r="Y81" s="1"/>
      <c r="Z81" s="1"/>
    </row>
    <row r="82" spans="1:26" ht="42" customHeight="1" x14ac:dyDescent="0.15">
      <c r="A82" s="1"/>
      <c r="B82" s="1"/>
      <c r="C82" s="1"/>
      <c r="D82" s="18"/>
      <c r="E82" s="18"/>
      <c r="F82" s="18"/>
      <c r="G82" s="18"/>
      <c r="H82" s="18"/>
      <c r="I82" s="18"/>
      <c r="J82" s="18"/>
      <c r="K82" s="18"/>
      <c r="L82" s="18"/>
      <c r="M82" s="18"/>
      <c r="N82" s="18"/>
      <c r="O82" s="18"/>
      <c r="P82" s="18"/>
      <c r="Q82" s="18"/>
      <c r="R82" s="18"/>
      <c r="S82" s="1"/>
      <c r="T82" s="1"/>
      <c r="U82" s="1"/>
      <c r="V82" s="1"/>
      <c r="W82" s="1"/>
      <c r="X82" s="1"/>
      <c r="Y82" s="1"/>
      <c r="Z82" s="1"/>
    </row>
    <row r="83" spans="1:26" ht="42" customHeight="1" x14ac:dyDescent="0.15">
      <c r="A83" s="1"/>
      <c r="B83" s="1"/>
      <c r="C83" s="1"/>
      <c r="D83" s="18"/>
      <c r="E83" s="18"/>
      <c r="F83" s="18"/>
      <c r="G83" s="18"/>
      <c r="H83" s="18"/>
      <c r="I83" s="18"/>
      <c r="J83" s="18"/>
      <c r="K83" s="18"/>
      <c r="L83" s="18"/>
      <c r="M83" s="18"/>
      <c r="N83" s="18"/>
      <c r="O83" s="18"/>
      <c r="P83" s="18"/>
      <c r="Q83" s="18"/>
      <c r="R83" s="18"/>
      <c r="S83" s="1"/>
      <c r="T83" s="1"/>
      <c r="U83" s="1"/>
      <c r="V83" s="1"/>
      <c r="W83" s="1"/>
      <c r="X83" s="1"/>
      <c r="Y83" s="1"/>
      <c r="Z83" s="1"/>
    </row>
    <row r="84" spans="1:26" ht="42" customHeight="1" x14ac:dyDescent="0.15">
      <c r="A84" s="1"/>
      <c r="B84" s="1"/>
      <c r="C84" s="1"/>
      <c r="D84" s="18"/>
      <c r="E84" s="18"/>
      <c r="F84" s="18"/>
      <c r="G84" s="18"/>
      <c r="H84" s="18"/>
      <c r="I84" s="18"/>
      <c r="J84" s="18"/>
      <c r="K84" s="18"/>
      <c r="L84" s="18"/>
      <c r="M84" s="18"/>
      <c r="N84" s="18"/>
      <c r="O84" s="18"/>
      <c r="P84" s="18"/>
      <c r="Q84" s="18"/>
      <c r="R84" s="18"/>
      <c r="S84" s="1"/>
      <c r="T84" s="1"/>
      <c r="U84" s="1"/>
      <c r="V84" s="1"/>
      <c r="W84" s="1"/>
      <c r="X84" s="1"/>
      <c r="Y84" s="1"/>
      <c r="Z84" s="1"/>
    </row>
    <row r="85" spans="1:26" ht="42" customHeight="1" x14ac:dyDescent="0.15">
      <c r="A85" s="1"/>
      <c r="B85" s="1"/>
      <c r="C85" s="1"/>
      <c r="D85" s="18"/>
      <c r="E85" s="18"/>
      <c r="F85" s="18"/>
      <c r="G85" s="18"/>
      <c r="H85" s="18"/>
      <c r="I85" s="18"/>
      <c r="J85" s="18"/>
      <c r="K85" s="18"/>
      <c r="L85" s="18"/>
      <c r="M85" s="18"/>
      <c r="N85" s="18"/>
      <c r="O85" s="18"/>
      <c r="P85" s="18"/>
      <c r="Q85" s="18"/>
      <c r="R85" s="18"/>
      <c r="S85" s="1"/>
      <c r="T85" s="1"/>
      <c r="U85" s="1"/>
      <c r="V85" s="1"/>
      <c r="W85" s="1"/>
      <c r="X85" s="1"/>
      <c r="Y85" s="1"/>
      <c r="Z85" s="1"/>
    </row>
    <row r="86" spans="1:26" ht="42" customHeight="1" x14ac:dyDescent="0.15">
      <c r="A86" s="1"/>
      <c r="B86" s="1"/>
      <c r="C86" s="1"/>
      <c r="D86" s="18"/>
      <c r="E86" s="18"/>
      <c r="F86" s="18"/>
      <c r="G86" s="18"/>
      <c r="H86" s="18"/>
      <c r="I86" s="18"/>
      <c r="J86" s="18"/>
      <c r="K86" s="18"/>
      <c r="L86" s="18"/>
      <c r="M86" s="18"/>
      <c r="N86" s="18"/>
      <c r="O86" s="18"/>
      <c r="P86" s="18"/>
      <c r="Q86" s="18"/>
      <c r="R86" s="18"/>
      <c r="S86" s="1"/>
      <c r="T86" s="1"/>
      <c r="U86" s="1"/>
      <c r="V86" s="1"/>
      <c r="W86" s="1"/>
      <c r="X86" s="1"/>
      <c r="Y86" s="1"/>
      <c r="Z86" s="1"/>
    </row>
    <row r="87" spans="1:26" ht="42" customHeight="1" x14ac:dyDescent="0.15">
      <c r="A87" s="1"/>
      <c r="B87" s="1"/>
      <c r="C87" s="1"/>
      <c r="D87" s="18"/>
      <c r="E87" s="18"/>
      <c r="F87" s="18"/>
      <c r="G87" s="18"/>
      <c r="H87" s="18"/>
      <c r="I87" s="18"/>
      <c r="J87" s="18"/>
      <c r="K87" s="18"/>
      <c r="L87" s="18"/>
      <c r="M87" s="18"/>
      <c r="N87" s="18"/>
      <c r="O87" s="18"/>
      <c r="P87" s="18"/>
      <c r="Q87" s="18"/>
      <c r="R87" s="18"/>
      <c r="S87" s="1"/>
      <c r="T87" s="1"/>
      <c r="U87" s="1"/>
      <c r="V87" s="1"/>
      <c r="W87" s="1"/>
      <c r="X87" s="1"/>
      <c r="Y87" s="1"/>
      <c r="Z87" s="1"/>
    </row>
    <row r="88" spans="1:26" ht="42" customHeight="1" x14ac:dyDescent="0.15">
      <c r="A88" s="1"/>
      <c r="B88" s="1"/>
      <c r="C88" s="1"/>
      <c r="D88" s="18"/>
      <c r="E88" s="18"/>
      <c r="F88" s="18"/>
      <c r="G88" s="18"/>
      <c r="H88" s="18"/>
      <c r="I88" s="18"/>
      <c r="J88" s="18"/>
      <c r="K88" s="18"/>
      <c r="L88" s="18"/>
      <c r="M88" s="18"/>
      <c r="N88" s="18"/>
      <c r="O88" s="18"/>
      <c r="P88" s="18"/>
      <c r="Q88" s="18"/>
      <c r="R88" s="18"/>
      <c r="S88" s="1"/>
      <c r="T88" s="1"/>
      <c r="U88" s="1"/>
      <c r="V88" s="1"/>
      <c r="W88" s="1"/>
      <c r="X88" s="1"/>
      <c r="Y88" s="1"/>
      <c r="Z88" s="1"/>
    </row>
    <row r="89" spans="1:26" ht="42" customHeight="1" x14ac:dyDescent="0.15">
      <c r="A89" s="1"/>
      <c r="B89" s="1"/>
      <c r="C89" s="1"/>
      <c r="D89" s="18"/>
      <c r="E89" s="18"/>
      <c r="F89" s="18"/>
      <c r="G89" s="18"/>
      <c r="H89" s="18"/>
      <c r="I89" s="18"/>
      <c r="J89" s="18"/>
      <c r="K89" s="18"/>
      <c r="L89" s="18"/>
      <c r="M89" s="18"/>
      <c r="N89" s="18"/>
      <c r="O89" s="18"/>
      <c r="P89" s="18"/>
      <c r="Q89" s="18"/>
      <c r="R89" s="18"/>
      <c r="S89" s="1"/>
      <c r="T89" s="1"/>
      <c r="U89" s="1"/>
      <c r="V89" s="1"/>
      <c r="W89" s="1"/>
      <c r="X89" s="1"/>
      <c r="Y89" s="1"/>
      <c r="Z89" s="1"/>
    </row>
    <row r="90" spans="1:26" ht="42" customHeight="1" x14ac:dyDescent="0.15">
      <c r="A90" s="1"/>
      <c r="B90" s="1"/>
      <c r="C90" s="1"/>
      <c r="D90" s="18"/>
      <c r="E90" s="18"/>
      <c r="F90" s="18"/>
      <c r="G90" s="18"/>
      <c r="H90" s="18"/>
      <c r="I90" s="18"/>
      <c r="J90" s="18"/>
      <c r="K90" s="18"/>
      <c r="L90" s="18"/>
      <c r="M90" s="18"/>
      <c r="N90" s="18"/>
      <c r="O90" s="18"/>
      <c r="P90" s="18"/>
      <c r="Q90" s="18"/>
      <c r="R90" s="18"/>
      <c r="S90" s="1"/>
      <c r="T90" s="1"/>
      <c r="U90" s="1"/>
      <c r="V90" s="1"/>
      <c r="W90" s="1"/>
      <c r="X90" s="1"/>
      <c r="Y90" s="1"/>
      <c r="Z90" s="1"/>
    </row>
    <row r="91" spans="1:26" ht="42" customHeight="1" x14ac:dyDescent="0.15">
      <c r="A91" s="1"/>
      <c r="B91" s="1"/>
      <c r="C91" s="1"/>
      <c r="D91" s="18"/>
      <c r="E91" s="18"/>
      <c r="F91" s="18"/>
      <c r="G91" s="18"/>
      <c r="H91" s="18"/>
      <c r="I91" s="18"/>
      <c r="J91" s="18"/>
      <c r="K91" s="18"/>
      <c r="L91" s="18"/>
      <c r="M91" s="18"/>
      <c r="N91" s="18"/>
      <c r="O91" s="18"/>
      <c r="P91" s="18"/>
      <c r="Q91" s="18"/>
      <c r="R91" s="18"/>
      <c r="S91" s="1"/>
      <c r="T91" s="1"/>
      <c r="U91" s="1"/>
      <c r="V91" s="1"/>
      <c r="W91" s="1"/>
      <c r="X91" s="1"/>
      <c r="Y91" s="1"/>
      <c r="Z91" s="1"/>
    </row>
    <row r="92" spans="1:26" ht="42" customHeight="1" x14ac:dyDescent="0.15">
      <c r="A92" s="1"/>
      <c r="B92" s="1"/>
      <c r="C92" s="1"/>
      <c r="D92" s="18"/>
      <c r="E92" s="18"/>
      <c r="F92" s="18"/>
      <c r="G92" s="18"/>
      <c r="H92" s="18"/>
      <c r="I92" s="18"/>
      <c r="J92" s="18"/>
      <c r="K92" s="18"/>
      <c r="L92" s="18"/>
      <c r="M92" s="18"/>
      <c r="N92" s="18"/>
      <c r="O92" s="18"/>
      <c r="P92" s="18"/>
      <c r="Q92" s="18"/>
      <c r="R92" s="18"/>
      <c r="S92" s="1"/>
      <c r="T92" s="1"/>
      <c r="U92" s="1"/>
      <c r="V92" s="1"/>
      <c r="W92" s="1"/>
      <c r="X92" s="1"/>
      <c r="Y92" s="1"/>
      <c r="Z92" s="1"/>
    </row>
    <row r="93" spans="1:26" ht="42" customHeight="1" x14ac:dyDescent="0.15">
      <c r="A93" s="1"/>
      <c r="B93" s="1"/>
      <c r="C93" s="1"/>
      <c r="D93" s="18"/>
      <c r="E93" s="18"/>
      <c r="F93" s="18"/>
      <c r="G93" s="18"/>
      <c r="H93" s="18"/>
      <c r="I93" s="18"/>
      <c r="J93" s="18"/>
      <c r="K93" s="18"/>
      <c r="L93" s="18"/>
      <c r="M93" s="18"/>
      <c r="N93" s="18"/>
      <c r="O93" s="18"/>
      <c r="P93" s="18"/>
      <c r="Q93" s="18"/>
      <c r="R93" s="18"/>
      <c r="S93" s="1"/>
      <c r="T93" s="1"/>
      <c r="U93" s="1"/>
      <c r="V93" s="1"/>
      <c r="W93" s="1"/>
      <c r="X93" s="1"/>
      <c r="Y93" s="1"/>
      <c r="Z93" s="1"/>
    </row>
    <row r="94" spans="1:26" ht="42" customHeight="1" x14ac:dyDescent="0.15">
      <c r="A94" s="1"/>
      <c r="B94" s="1"/>
      <c r="C94" s="1"/>
      <c r="D94" s="18"/>
      <c r="E94" s="18"/>
      <c r="F94" s="18"/>
      <c r="G94" s="18"/>
      <c r="H94" s="18"/>
      <c r="I94" s="18"/>
      <c r="J94" s="18"/>
      <c r="K94" s="18"/>
      <c r="L94" s="18"/>
      <c r="M94" s="18"/>
      <c r="N94" s="18"/>
      <c r="O94" s="18"/>
      <c r="P94" s="18"/>
      <c r="Q94" s="18"/>
      <c r="R94" s="18"/>
      <c r="S94" s="1"/>
      <c r="T94" s="1"/>
      <c r="U94" s="1"/>
      <c r="V94" s="1"/>
      <c r="W94" s="1"/>
      <c r="X94" s="1"/>
      <c r="Y94" s="1"/>
      <c r="Z94" s="1"/>
    </row>
    <row r="95" spans="1:26" ht="42" customHeight="1" x14ac:dyDescent="0.15">
      <c r="A95" s="1"/>
      <c r="B95" s="1"/>
      <c r="C95" s="1"/>
      <c r="D95" s="18"/>
      <c r="E95" s="18"/>
      <c r="F95" s="18"/>
      <c r="G95" s="18"/>
      <c r="H95" s="18"/>
      <c r="I95" s="18"/>
      <c r="J95" s="18"/>
      <c r="K95" s="18"/>
      <c r="L95" s="18"/>
      <c r="M95" s="18"/>
      <c r="N95" s="18"/>
      <c r="O95" s="18"/>
      <c r="P95" s="18"/>
      <c r="Q95" s="18"/>
      <c r="R95" s="18"/>
      <c r="S95" s="1"/>
      <c r="T95" s="1"/>
      <c r="U95" s="1"/>
      <c r="V95" s="1"/>
      <c r="W95" s="1"/>
      <c r="X95" s="1"/>
      <c r="Y95" s="1"/>
      <c r="Z95" s="1"/>
    </row>
    <row r="96" spans="1:26" ht="42" customHeight="1" x14ac:dyDescent="0.15">
      <c r="A96" s="1"/>
      <c r="B96" s="1"/>
      <c r="C96" s="1"/>
      <c r="D96" s="18"/>
      <c r="E96" s="18"/>
      <c r="F96" s="18"/>
      <c r="G96" s="18"/>
      <c r="H96" s="18"/>
      <c r="I96" s="18"/>
      <c r="J96" s="18"/>
      <c r="K96" s="18"/>
      <c r="L96" s="18"/>
      <c r="M96" s="18"/>
      <c r="N96" s="18"/>
      <c r="O96" s="18"/>
      <c r="P96" s="18"/>
      <c r="Q96" s="18"/>
      <c r="R96" s="18"/>
      <c r="S96" s="1"/>
      <c r="T96" s="1"/>
      <c r="U96" s="1"/>
      <c r="V96" s="1"/>
      <c r="W96" s="1"/>
      <c r="X96" s="1"/>
      <c r="Y96" s="1"/>
      <c r="Z96" s="1"/>
    </row>
    <row r="97" spans="1:26" ht="42" customHeight="1" x14ac:dyDescent="0.15">
      <c r="A97" s="1"/>
      <c r="B97" s="1"/>
      <c r="C97" s="1"/>
      <c r="D97" s="18"/>
      <c r="E97" s="18"/>
      <c r="F97" s="18"/>
      <c r="G97" s="18"/>
      <c r="H97" s="18"/>
      <c r="I97" s="18"/>
      <c r="J97" s="18"/>
      <c r="K97" s="18"/>
      <c r="L97" s="18"/>
      <c r="M97" s="18"/>
      <c r="N97" s="18"/>
      <c r="O97" s="18"/>
      <c r="P97" s="18"/>
      <c r="Q97" s="18"/>
      <c r="R97" s="18"/>
      <c r="S97" s="1"/>
      <c r="T97" s="1"/>
      <c r="U97" s="1"/>
      <c r="V97" s="1"/>
      <c r="W97" s="1"/>
      <c r="X97" s="1"/>
      <c r="Y97" s="1"/>
      <c r="Z97" s="1"/>
    </row>
    <row r="98" spans="1:26" ht="42" customHeight="1" x14ac:dyDescent="0.15">
      <c r="A98" s="1"/>
      <c r="B98" s="1"/>
      <c r="C98" s="1"/>
      <c r="D98" s="18"/>
      <c r="E98" s="18"/>
      <c r="F98" s="18"/>
      <c r="G98" s="18"/>
      <c r="H98" s="18"/>
      <c r="I98" s="18"/>
      <c r="J98" s="18"/>
      <c r="K98" s="18"/>
      <c r="L98" s="18"/>
      <c r="M98" s="18"/>
      <c r="N98" s="18"/>
      <c r="O98" s="18"/>
      <c r="P98" s="18"/>
      <c r="Q98" s="18"/>
      <c r="R98" s="18"/>
      <c r="S98" s="1"/>
      <c r="T98" s="1"/>
      <c r="U98" s="1"/>
      <c r="V98" s="1"/>
      <c r="W98" s="1"/>
      <c r="X98" s="1"/>
      <c r="Y98" s="1"/>
      <c r="Z98" s="1"/>
    </row>
    <row r="99" spans="1:26" ht="42" customHeight="1" x14ac:dyDescent="0.15">
      <c r="A99" s="1"/>
      <c r="B99" s="1"/>
      <c r="C99" s="1"/>
      <c r="D99" s="18"/>
      <c r="E99" s="18"/>
      <c r="F99" s="18"/>
      <c r="G99" s="18"/>
      <c r="H99" s="18"/>
      <c r="I99" s="18"/>
      <c r="J99" s="18"/>
      <c r="K99" s="18"/>
      <c r="L99" s="18"/>
      <c r="M99" s="18"/>
      <c r="N99" s="18"/>
      <c r="O99" s="18"/>
      <c r="P99" s="18"/>
      <c r="Q99" s="18"/>
      <c r="R99" s="18"/>
      <c r="S99" s="1"/>
      <c r="T99" s="1"/>
      <c r="U99" s="1"/>
      <c r="V99" s="1"/>
      <c r="W99" s="1"/>
      <c r="X99" s="1"/>
      <c r="Y99" s="1"/>
      <c r="Z99" s="1"/>
    </row>
    <row r="100" spans="1:26" ht="42" customHeight="1" x14ac:dyDescent="0.15">
      <c r="A100" s="1"/>
      <c r="B100" s="1"/>
      <c r="C100" s="1"/>
      <c r="D100" s="18"/>
      <c r="E100" s="18"/>
      <c r="F100" s="18"/>
      <c r="G100" s="18"/>
      <c r="H100" s="18"/>
      <c r="I100" s="18"/>
      <c r="J100" s="18"/>
      <c r="K100" s="18"/>
      <c r="L100" s="18"/>
      <c r="M100" s="18"/>
      <c r="N100" s="18"/>
      <c r="O100" s="18"/>
      <c r="P100" s="18"/>
      <c r="Q100" s="18"/>
      <c r="R100" s="18"/>
      <c r="S100" s="1"/>
      <c r="T100" s="1"/>
      <c r="U100" s="1"/>
      <c r="V100" s="1"/>
      <c r="W100" s="1"/>
      <c r="X100" s="1"/>
      <c r="Y100" s="1"/>
      <c r="Z100" s="1"/>
    </row>
    <row r="101" spans="1:26" ht="42" customHeight="1" x14ac:dyDescent="0.15">
      <c r="A101" s="1"/>
      <c r="B101" s="1"/>
      <c r="C101" s="1"/>
      <c r="D101" s="18"/>
      <c r="E101" s="18"/>
      <c r="F101" s="18"/>
      <c r="G101" s="18"/>
      <c r="H101" s="18"/>
      <c r="I101" s="18"/>
      <c r="J101" s="18"/>
      <c r="K101" s="18"/>
      <c r="L101" s="18"/>
      <c r="M101" s="18"/>
      <c r="N101" s="18"/>
      <c r="O101" s="18"/>
      <c r="P101" s="18"/>
      <c r="Q101" s="18"/>
      <c r="R101" s="18"/>
      <c r="S101" s="1"/>
      <c r="T101" s="1"/>
      <c r="U101" s="1"/>
      <c r="V101" s="1"/>
      <c r="W101" s="1"/>
      <c r="X101" s="1"/>
      <c r="Y101" s="1"/>
      <c r="Z101" s="1"/>
    </row>
    <row r="102" spans="1:26" ht="42" customHeight="1" x14ac:dyDescent="0.15">
      <c r="A102" s="1"/>
      <c r="B102" s="1"/>
      <c r="C102" s="1"/>
      <c r="D102" s="18"/>
      <c r="E102" s="18"/>
      <c r="F102" s="18"/>
      <c r="G102" s="18"/>
      <c r="H102" s="18"/>
      <c r="I102" s="18"/>
      <c r="J102" s="18"/>
      <c r="K102" s="18"/>
      <c r="L102" s="18"/>
      <c r="M102" s="18"/>
      <c r="N102" s="18"/>
      <c r="O102" s="18"/>
      <c r="P102" s="18"/>
      <c r="Q102" s="18"/>
      <c r="R102" s="18"/>
      <c r="S102" s="1"/>
      <c r="T102" s="1"/>
      <c r="U102" s="1"/>
      <c r="V102" s="1"/>
      <c r="W102" s="1"/>
      <c r="X102" s="1"/>
      <c r="Y102" s="1"/>
      <c r="Z102" s="1"/>
    </row>
    <row r="103" spans="1:26" ht="42" customHeight="1" x14ac:dyDescent="0.15">
      <c r="A103" s="1"/>
      <c r="B103" s="1"/>
      <c r="C103" s="1"/>
      <c r="D103" s="18"/>
      <c r="E103" s="18"/>
      <c r="F103" s="18"/>
      <c r="G103" s="18"/>
      <c r="H103" s="18"/>
      <c r="I103" s="18"/>
      <c r="J103" s="18"/>
      <c r="K103" s="18"/>
      <c r="L103" s="18"/>
      <c r="M103" s="18"/>
      <c r="N103" s="18"/>
      <c r="O103" s="18"/>
      <c r="P103" s="18"/>
      <c r="Q103" s="18"/>
      <c r="R103" s="18"/>
      <c r="S103" s="1"/>
      <c r="T103" s="1"/>
      <c r="U103" s="1"/>
      <c r="V103" s="1"/>
      <c r="W103" s="1"/>
      <c r="X103" s="1"/>
      <c r="Y103" s="1"/>
      <c r="Z103" s="1"/>
    </row>
    <row r="104" spans="1:26" ht="42" customHeight="1" x14ac:dyDescent="0.15">
      <c r="A104" s="1"/>
      <c r="B104" s="1"/>
      <c r="C104" s="1"/>
      <c r="D104" s="18"/>
      <c r="E104" s="18"/>
      <c r="F104" s="18"/>
      <c r="G104" s="18"/>
      <c r="H104" s="18"/>
      <c r="I104" s="18"/>
      <c r="J104" s="18"/>
      <c r="K104" s="18"/>
      <c r="L104" s="18"/>
      <c r="M104" s="18"/>
      <c r="N104" s="18"/>
      <c r="O104" s="18"/>
      <c r="P104" s="18"/>
      <c r="Q104" s="18"/>
      <c r="R104" s="18"/>
      <c r="S104" s="1"/>
      <c r="T104" s="1"/>
      <c r="U104" s="1"/>
      <c r="V104" s="1"/>
      <c r="W104" s="1"/>
      <c r="X104" s="1"/>
      <c r="Y104" s="1"/>
      <c r="Z104" s="1"/>
    </row>
    <row r="105" spans="1:26" ht="42" customHeight="1" x14ac:dyDescent="0.15">
      <c r="A105" s="1"/>
      <c r="B105" s="1"/>
      <c r="C105" s="1"/>
      <c r="D105" s="18"/>
      <c r="E105" s="18"/>
      <c r="F105" s="18"/>
      <c r="G105" s="18"/>
      <c r="H105" s="18"/>
      <c r="I105" s="18"/>
      <c r="J105" s="18"/>
      <c r="K105" s="18"/>
      <c r="L105" s="18"/>
      <c r="M105" s="18"/>
      <c r="N105" s="18"/>
      <c r="O105" s="18"/>
      <c r="P105" s="18"/>
      <c r="Q105" s="18"/>
      <c r="R105" s="18"/>
      <c r="S105" s="1"/>
      <c r="T105" s="1"/>
      <c r="U105" s="1"/>
      <c r="V105" s="1"/>
      <c r="W105" s="1"/>
      <c r="X105" s="1"/>
      <c r="Y105" s="1"/>
      <c r="Z105" s="1"/>
    </row>
    <row r="106" spans="1:26" ht="42" customHeight="1" x14ac:dyDescent="0.15">
      <c r="A106" s="1"/>
      <c r="B106" s="1"/>
      <c r="C106" s="1"/>
      <c r="D106" s="18"/>
      <c r="E106" s="18"/>
      <c r="F106" s="18"/>
      <c r="G106" s="18"/>
      <c r="H106" s="18"/>
      <c r="I106" s="18"/>
      <c r="J106" s="18"/>
      <c r="K106" s="18"/>
      <c r="L106" s="18"/>
      <c r="M106" s="18"/>
      <c r="N106" s="18"/>
      <c r="O106" s="18"/>
      <c r="P106" s="18"/>
      <c r="Q106" s="18"/>
      <c r="R106" s="18"/>
      <c r="S106" s="1"/>
      <c r="T106" s="1"/>
      <c r="U106" s="1"/>
      <c r="V106" s="1"/>
      <c r="W106" s="1"/>
      <c r="X106" s="1"/>
      <c r="Y106" s="1"/>
      <c r="Z106" s="1"/>
    </row>
    <row r="107" spans="1:26" ht="42" customHeight="1" x14ac:dyDescent="0.15">
      <c r="A107" s="1"/>
      <c r="B107" s="1"/>
      <c r="C107" s="1"/>
      <c r="D107" s="18"/>
      <c r="E107" s="18"/>
      <c r="F107" s="18"/>
      <c r="G107" s="18"/>
      <c r="H107" s="18"/>
      <c r="I107" s="18"/>
      <c r="J107" s="18"/>
      <c r="K107" s="18"/>
      <c r="L107" s="18"/>
      <c r="M107" s="18"/>
      <c r="N107" s="18"/>
      <c r="O107" s="18"/>
      <c r="P107" s="18"/>
      <c r="Q107" s="18"/>
      <c r="R107" s="18"/>
      <c r="S107" s="1"/>
      <c r="T107" s="1"/>
      <c r="U107" s="1"/>
      <c r="V107" s="1"/>
      <c r="W107" s="1"/>
      <c r="X107" s="1"/>
      <c r="Y107" s="1"/>
      <c r="Z107" s="1"/>
    </row>
    <row r="108" spans="1:26" ht="42" customHeight="1" x14ac:dyDescent="0.15">
      <c r="A108" s="1"/>
      <c r="B108" s="1"/>
      <c r="C108" s="1"/>
      <c r="D108" s="18"/>
      <c r="E108" s="18"/>
      <c r="F108" s="18"/>
      <c r="G108" s="18"/>
      <c r="H108" s="18"/>
      <c r="I108" s="18"/>
      <c r="J108" s="18"/>
      <c r="K108" s="18"/>
      <c r="L108" s="18"/>
      <c r="M108" s="18"/>
      <c r="N108" s="18"/>
      <c r="O108" s="18"/>
      <c r="P108" s="18"/>
      <c r="Q108" s="18"/>
      <c r="R108" s="18"/>
      <c r="S108" s="1"/>
      <c r="T108" s="1"/>
      <c r="U108" s="1"/>
      <c r="V108" s="1"/>
      <c r="W108" s="1"/>
      <c r="X108" s="1"/>
      <c r="Y108" s="1"/>
      <c r="Z108" s="1"/>
    </row>
    <row r="109" spans="1:26" ht="42" customHeight="1" x14ac:dyDescent="0.15">
      <c r="A109" s="1"/>
      <c r="B109" s="1"/>
      <c r="C109" s="1"/>
      <c r="D109" s="18"/>
      <c r="E109" s="18"/>
      <c r="F109" s="18"/>
      <c r="G109" s="18"/>
      <c r="H109" s="18"/>
      <c r="I109" s="18"/>
      <c r="J109" s="18"/>
      <c r="K109" s="18"/>
      <c r="L109" s="18"/>
      <c r="M109" s="18"/>
      <c r="N109" s="18"/>
      <c r="O109" s="18"/>
      <c r="P109" s="18"/>
      <c r="Q109" s="18"/>
      <c r="R109" s="18"/>
      <c r="S109" s="1"/>
      <c r="T109" s="1"/>
      <c r="U109" s="1"/>
      <c r="V109" s="1"/>
      <c r="W109" s="1"/>
      <c r="X109" s="1"/>
      <c r="Y109" s="1"/>
      <c r="Z109" s="1"/>
    </row>
    <row r="110" spans="1:26" ht="42" customHeight="1" x14ac:dyDescent="0.15">
      <c r="A110" s="1"/>
      <c r="B110" s="1"/>
      <c r="C110" s="1"/>
      <c r="D110" s="18"/>
      <c r="E110" s="18"/>
      <c r="F110" s="18"/>
      <c r="G110" s="18"/>
      <c r="H110" s="18"/>
      <c r="I110" s="18"/>
      <c r="J110" s="18"/>
      <c r="K110" s="18"/>
      <c r="L110" s="18"/>
      <c r="M110" s="18"/>
      <c r="N110" s="18"/>
      <c r="O110" s="18"/>
      <c r="P110" s="18"/>
      <c r="Q110" s="18"/>
      <c r="R110" s="18"/>
      <c r="S110" s="1"/>
      <c r="T110" s="1"/>
      <c r="U110" s="1"/>
      <c r="V110" s="1"/>
      <c r="W110" s="1"/>
      <c r="X110" s="1"/>
      <c r="Y110" s="1"/>
      <c r="Z110" s="1"/>
    </row>
    <row r="111" spans="1:26" ht="42" customHeight="1" x14ac:dyDescent="0.15">
      <c r="A111" s="1"/>
      <c r="B111" s="1"/>
      <c r="C111" s="1"/>
      <c r="D111" s="18"/>
      <c r="E111" s="18"/>
      <c r="F111" s="18"/>
      <c r="G111" s="18"/>
      <c r="H111" s="18"/>
      <c r="I111" s="18"/>
      <c r="J111" s="18"/>
      <c r="K111" s="18"/>
      <c r="L111" s="18"/>
      <c r="M111" s="18"/>
      <c r="N111" s="18"/>
      <c r="O111" s="18"/>
      <c r="P111" s="18"/>
      <c r="Q111" s="18"/>
      <c r="R111" s="18"/>
      <c r="S111" s="1"/>
      <c r="T111" s="1"/>
      <c r="U111" s="1"/>
      <c r="V111" s="1"/>
      <c r="W111" s="1"/>
      <c r="X111" s="1"/>
      <c r="Y111" s="1"/>
      <c r="Z111" s="1"/>
    </row>
    <row r="112" spans="1:26" ht="42" customHeight="1" x14ac:dyDescent="0.15">
      <c r="A112" s="1"/>
      <c r="B112" s="1"/>
      <c r="C112" s="1"/>
      <c r="D112" s="18"/>
      <c r="E112" s="18"/>
      <c r="F112" s="18"/>
      <c r="G112" s="18"/>
      <c r="H112" s="18"/>
      <c r="I112" s="18"/>
      <c r="J112" s="18"/>
      <c r="K112" s="18"/>
      <c r="L112" s="18"/>
      <c r="M112" s="18"/>
      <c r="N112" s="18"/>
      <c r="O112" s="18"/>
      <c r="P112" s="18"/>
      <c r="Q112" s="18"/>
      <c r="R112" s="18"/>
      <c r="S112" s="1"/>
      <c r="T112" s="1"/>
      <c r="U112" s="1"/>
      <c r="V112" s="1"/>
      <c r="W112" s="1"/>
      <c r="X112" s="1"/>
      <c r="Y112" s="1"/>
      <c r="Z112" s="1"/>
    </row>
    <row r="113" spans="1:26" ht="42" customHeight="1" x14ac:dyDescent="0.15">
      <c r="A113" s="1"/>
      <c r="B113" s="1"/>
      <c r="C113" s="1"/>
      <c r="D113" s="18"/>
      <c r="E113" s="18"/>
      <c r="F113" s="18"/>
      <c r="G113" s="18"/>
      <c r="H113" s="18"/>
      <c r="I113" s="18"/>
      <c r="J113" s="18"/>
      <c r="K113" s="18"/>
      <c r="L113" s="18"/>
      <c r="M113" s="18"/>
      <c r="N113" s="18"/>
      <c r="O113" s="18"/>
      <c r="P113" s="18"/>
      <c r="Q113" s="18"/>
      <c r="R113" s="18"/>
      <c r="S113" s="1"/>
      <c r="T113" s="1"/>
      <c r="U113" s="1"/>
      <c r="V113" s="1"/>
      <c r="W113" s="1"/>
      <c r="X113" s="1"/>
      <c r="Y113" s="1"/>
      <c r="Z113" s="1"/>
    </row>
    <row r="114" spans="1:26" ht="42" customHeight="1" x14ac:dyDescent="0.15">
      <c r="A114" s="1"/>
      <c r="B114" s="1"/>
      <c r="C114" s="1"/>
      <c r="D114" s="18"/>
      <c r="E114" s="18"/>
      <c r="F114" s="18"/>
      <c r="G114" s="18"/>
      <c r="H114" s="18"/>
      <c r="I114" s="18"/>
      <c r="J114" s="18"/>
      <c r="K114" s="18"/>
      <c r="L114" s="18"/>
      <c r="M114" s="18"/>
      <c r="N114" s="18"/>
      <c r="O114" s="18"/>
      <c r="P114" s="18"/>
      <c r="Q114" s="18"/>
      <c r="R114" s="18"/>
      <c r="S114" s="1"/>
      <c r="T114" s="1"/>
      <c r="U114" s="1"/>
      <c r="V114" s="1"/>
      <c r="W114" s="1"/>
      <c r="X114" s="1"/>
      <c r="Y114" s="1"/>
      <c r="Z114" s="1"/>
    </row>
    <row r="115" spans="1:26" ht="42" customHeight="1" x14ac:dyDescent="0.15">
      <c r="A115" s="1"/>
      <c r="B115" s="1"/>
      <c r="C115" s="1"/>
      <c r="D115" s="18"/>
      <c r="E115" s="18"/>
      <c r="F115" s="18"/>
      <c r="G115" s="18"/>
      <c r="H115" s="18"/>
      <c r="I115" s="18"/>
      <c r="J115" s="18"/>
      <c r="K115" s="18"/>
      <c r="L115" s="18"/>
      <c r="M115" s="18"/>
      <c r="N115" s="18"/>
      <c r="O115" s="18"/>
      <c r="P115" s="18"/>
      <c r="Q115" s="18"/>
      <c r="R115" s="18"/>
      <c r="S115" s="1"/>
      <c r="T115" s="1"/>
      <c r="U115" s="1"/>
      <c r="V115" s="1"/>
      <c r="W115" s="1"/>
      <c r="X115" s="1"/>
      <c r="Y115" s="1"/>
      <c r="Z115" s="1"/>
    </row>
    <row r="116" spans="1:26" ht="42" customHeight="1" x14ac:dyDescent="0.15">
      <c r="A116" s="1"/>
      <c r="B116" s="1"/>
      <c r="C116" s="1"/>
      <c r="D116" s="18"/>
      <c r="E116" s="18"/>
      <c r="F116" s="18"/>
      <c r="G116" s="18"/>
      <c r="H116" s="18"/>
      <c r="I116" s="18"/>
      <c r="J116" s="18"/>
      <c r="K116" s="18"/>
      <c r="L116" s="18"/>
      <c r="M116" s="18"/>
      <c r="N116" s="18"/>
      <c r="O116" s="18"/>
      <c r="P116" s="18"/>
      <c r="Q116" s="18"/>
      <c r="R116" s="18"/>
      <c r="S116" s="1"/>
      <c r="T116" s="1"/>
      <c r="U116" s="1"/>
      <c r="V116" s="1"/>
      <c r="W116" s="1"/>
      <c r="X116" s="1"/>
      <c r="Y116" s="1"/>
      <c r="Z116" s="1"/>
    </row>
    <row r="117" spans="1:26" ht="42" customHeight="1" x14ac:dyDescent="0.15">
      <c r="A117" s="1"/>
      <c r="B117" s="1"/>
      <c r="C117" s="1"/>
      <c r="D117" s="18"/>
      <c r="E117" s="18"/>
      <c r="F117" s="18"/>
      <c r="G117" s="18"/>
      <c r="H117" s="18"/>
      <c r="I117" s="18"/>
      <c r="J117" s="18"/>
      <c r="K117" s="18"/>
      <c r="L117" s="18"/>
      <c r="M117" s="18"/>
      <c r="N117" s="18"/>
      <c r="O117" s="18"/>
      <c r="P117" s="18"/>
      <c r="Q117" s="18"/>
      <c r="R117" s="18"/>
      <c r="S117" s="1"/>
      <c r="T117" s="1"/>
      <c r="U117" s="1"/>
      <c r="V117" s="1"/>
      <c r="W117" s="1"/>
      <c r="X117" s="1"/>
      <c r="Y117" s="1"/>
      <c r="Z117" s="1"/>
    </row>
    <row r="118" spans="1:26" ht="42" customHeight="1" x14ac:dyDescent="0.15">
      <c r="A118" s="1"/>
      <c r="B118" s="1"/>
      <c r="C118" s="1"/>
      <c r="D118" s="18"/>
      <c r="E118" s="18"/>
      <c r="F118" s="18"/>
      <c r="G118" s="18"/>
      <c r="H118" s="18"/>
      <c r="I118" s="18"/>
      <c r="J118" s="18"/>
      <c r="K118" s="18"/>
      <c r="L118" s="18"/>
      <c r="M118" s="18"/>
      <c r="N118" s="18"/>
      <c r="O118" s="18"/>
      <c r="P118" s="18"/>
      <c r="Q118" s="18"/>
      <c r="R118" s="18"/>
      <c r="S118" s="1"/>
      <c r="T118" s="1"/>
      <c r="U118" s="1"/>
      <c r="V118" s="1"/>
      <c r="W118" s="1"/>
      <c r="X118" s="1"/>
      <c r="Y118" s="1"/>
      <c r="Z118" s="1"/>
    </row>
    <row r="119" spans="1:26" ht="42" customHeight="1" x14ac:dyDescent="0.15">
      <c r="A119" s="1"/>
      <c r="B119" s="1"/>
      <c r="C119" s="1"/>
      <c r="D119" s="18"/>
      <c r="E119" s="18"/>
      <c r="F119" s="18"/>
      <c r="G119" s="18"/>
      <c r="H119" s="18"/>
      <c r="I119" s="18"/>
      <c r="J119" s="18"/>
      <c r="K119" s="18"/>
      <c r="L119" s="18"/>
      <c r="M119" s="18"/>
      <c r="N119" s="18"/>
      <c r="O119" s="18"/>
      <c r="P119" s="18"/>
      <c r="Q119" s="18"/>
      <c r="R119" s="18"/>
      <c r="S119" s="1"/>
      <c r="T119" s="1"/>
      <c r="U119" s="1"/>
      <c r="V119" s="1"/>
      <c r="W119" s="1"/>
      <c r="X119" s="1"/>
      <c r="Y119" s="1"/>
      <c r="Z119" s="1"/>
    </row>
    <row r="120" spans="1:26" ht="42" customHeight="1" x14ac:dyDescent="0.15">
      <c r="A120" s="1"/>
      <c r="B120" s="1"/>
      <c r="C120" s="1"/>
      <c r="D120" s="18"/>
      <c r="E120" s="18"/>
      <c r="F120" s="18"/>
      <c r="G120" s="18"/>
      <c r="H120" s="18"/>
      <c r="I120" s="18"/>
      <c r="J120" s="18"/>
      <c r="K120" s="18"/>
      <c r="L120" s="18"/>
      <c r="M120" s="18"/>
      <c r="N120" s="18"/>
      <c r="O120" s="18"/>
      <c r="P120" s="18"/>
      <c r="Q120" s="18"/>
      <c r="R120" s="18"/>
      <c r="S120" s="1"/>
      <c r="T120" s="1"/>
      <c r="U120" s="1"/>
      <c r="V120" s="1"/>
      <c r="W120" s="1"/>
      <c r="X120" s="1"/>
      <c r="Y120" s="1"/>
      <c r="Z120" s="1"/>
    </row>
    <row r="121" spans="1:26" ht="42" customHeight="1" x14ac:dyDescent="0.15">
      <c r="A121" s="1"/>
      <c r="B121" s="1"/>
      <c r="C121" s="1"/>
      <c r="D121" s="18"/>
      <c r="E121" s="18"/>
      <c r="F121" s="18"/>
      <c r="G121" s="18"/>
      <c r="H121" s="18"/>
      <c r="I121" s="18"/>
      <c r="J121" s="18"/>
      <c r="K121" s="18"/>
      <c r="L121" s="18"/>
      <c r="M121" s="18"/>
      <c r="N121" s="18"/>
      <c r="O121" s="18"/>
      <c r="P121" s="18"/>
      <c r="Q121" s="18"/>
      <c r="R121" s="18"/>
      <c r="S121" s="1"/>
      <c r="T121" s="1"/>
      <c r="U121" s="1"/>
      <c r="V121" s="1"/>
      <c r="W121" s="1"/>
      <c r="X121" s="1"/>
      <c r="Y121" s="1"/>
      <c r="Z121" s="1"/>
    </row>
    <row r="122" spans="1:26" ht="42" customHeight="1" x14ac:dyDescent="0.15">
      <c r="A122" s="1"/>
      <c r="B122" s="1"/>
      <c r="C122" s="1"/>
      <c r="D122" s="18"/>
      <c r="E122" s="18"/>
      <c r="F122" s="18"/>
      <c r="G122" s="18"/>
      <c r="H122" s="18"/>
      <c r="I122" s="18"/>
      <c r="J122" s="18"/>
      <c r="K122" s="18"/>
      <c r="L122" s="18"/>
      <c r="M122" s="18"/>
      <c r="N122" s="18"/>
      <c r="O122" s="18"/>
      <c r="P122" s="18"/>
      <c r="Q122" s="18"/>
      <c r="R122" s="18"/>
      <c r="S122" s="1"/>
      <c r="T122" s="1"/>
      <c r="U122" s="1"/>
      <c r="V122" s="1"/>
      <c r="W122" s="1"/>
      <c r="X122" s="1"/>
      <c r="Y122" s="1"/>
      <c r="Z122" s="1"/>
    </row>
    <row r="123" spans="1:26" ht="42" customHeight="1" x14ac:dyDescent="0.15">
      <c r="A123" s="1"/>
      <c r="B123" s="1"/>
      <c r="C123" s="1"/>
      <c r="D123" s="18"/>
      <c r="E123" s="18"/>
      <c r="F123" s="18"/>
      <c r="G123" s="18"/>
      <c r="H123" s="18"/>
      <c r="I123" s="18"/>
      <c r="J123" s="18"/>
      <c r="K123" s="18"/>
      <c r="L123" s="18"/>
      <c r="M123" s="18"/>
      <c r="N123" s="18"/>
      <c r="O123" s="18"/>
      <c r="P123" s="18"/>
      <c r="Q123" s="18"/>
      <c r="R123" s="18"/>
      <c r="S123" s="1"/>
      <c r="T123" s="1"/>
      <c r="U123" s="1"/>
      <c r="V123" s="1"/>
      <c r="W123" s="1"/>
      <c r="X123" s="1"/>
      <c r="Y123" s="1"/>
      <c r="Z123" s="1"/>
    </row>
    <row r="124" spans="1:26" ht="42" customHeight="1" x14ac:dyDescent="0.15">
      <c r="A124" s="1"/>
      <c r="B124" s="1"/>
      <c r="C124" s="1"/>
      <c r="D124" s="18"/>
      <c r="E124" s="18"/>
      <c r="F124" s="18"/>
      <c r="G124" s="18"/>
      <c r="H124" s="18"/>
      <c r="I124" s="18"/>
      <c r="J124" s="18"/>
      <c r="K124" s="18"/>
      <c r="L124" s="18"/>
      <c r="M124" s="18"/>
      <c r="N124" s="18"/>
      <c r="O124" s="18"/>
      <c r="P124" s="18"/>
      <c r="Q124" s="18"/>
      <c r="R124" s="18"/>
      <c r="S124" s="1"/>
      <c r="T124" s="1"/>
      <c r="U124" s="1"/>
      <c r="V124" s="1"/>
      <c r="W124" s="1"/>
      <c r="X124" s="1"/>
      <c r="Y124" s="1"/>
      <c r="Z124" s="1"/>
    </row>
    <row r="125" spans="1:26" ht="42" customHeight="1" x14ac:dyDescent="0.15">
      <c r="A125" s="1"/>
      <c r="B125" s="1"/>
      <c r="C125" s="1"/>
      <c r="D125" s="18"/>
      <c r="E125" s="18"/>
      <c r="F125" s="18"/>
      <c r="G125" s="18"/>
      <c r="H125" s="18"/>
      <c r="I125" s="18"/>
      <c r="J125" s="18"/>
      <c r="K125" s="18"/>
      <c r="L125" s="18"/>
      <c r="M125" s="18"/>
      <c r="N125" s="18"/>
      <c r="O125" s="18"/>
      <c r="P125" s="18"/>
      <c r="Q125" s="18"/>
      <c r="R125" s="18"/>
      <c r="S125" s="1"/>
      <c r="T125" s="1"/>
      <c r="U125" s="1"/>
      <c r="V125" s="1"/>
      <c r="W125" s="1"/>
      <c r="X125" s="1"/>
      <c r="Y125" s="1"/>
      <c r="Z125" s="1"/>
    </row>
    <row r="126" spans="1:26" ht="42" customHeight="1" x14ac:dyDescent="0.15">
      <c r="A126" s="1"/>
      <c r="B126" s="1"/>
      <c r="C126" s="1"/>
      <c r="D126" s="18"/>
      <c r="E126" s="18"/>
      <c r="F126" s="18"/>
      <c r="G126" s="18"/>
      <c r="H126" s="18"/>
      <c r="I126" s="18"/>
      <c r="J126" s="18"/>
      <c r="K126" s="18"/>
      <c r="L126" s="18"/>
      <c r="M126" s="18"/>
      <c r="N126" s="18"/>
      <c r="O126" s="18"/>
      <c r="P126" s="18"/>
      <c r="Q126" s="18"/>
      <c r="R126" s="18"/>
      <c r="S126" s="1"/>
      <c r="T126" s="1"/>
      <c r="U126" s="1"/>
      <c r="V126" s="1"/>
      <c r="W126" s="1"/>
      <c r="X126" s="1"/>
      <c r="Y126" s="1"/>
      <c r="Z126" s="1"/>
    </row>
    <row r="127" spans="1:26" ht="42" customHeight="1" x14ac:dyDescent="0.15">
      <c r="A127" s="1"/>
      <c r="B127" s="1"/>
      <c r="C127" s="1"/>
      <c r="D127" s="18"/>
      <c r="E127" s="18"/>
      <c r="F127" s="18"/>
      <c r="G127" s="18"/>
      <c r="H127" s="18"/>
      <c r="I127" s="18"/>
      <c r="J127" s="18"/>
      <c r="K127" s="18"/>
      <c r="L127" s="18"/>
      <c r="M127" s="18"/>
      <c r="N127" s="18"/>
      <c r="O127" s="18"/>
      <c r="P127" s="18"/>
      <c r="Q127" s="18"/>
      <c r="R127" s="18"/>
      <c r="S127" s="1"/>
      <c r="T127" s="1"/>
      <c r="U127" s="1"/>
      <c r="V127" s="1"/>
      <c r="W127" s="1"/>
      <c r="X127" s="1"/>
      <c r="Y127" s="1"/>
      <c r="Z127" s="1"/>
    </row>
    <row r="128" spans="1:26" ht="42" customHeight="1" x14ac:dyDescent="0.15">
      <c r="A128" s="1"/>
      <c r="B128" s="1"/>
      <c r="C128" s="1"/>
      <c r="D128" s="18"/>
      <c r="E128" s="18"/>
      <c r="F128" s="18"/>
      <c r="G128" s="18"/>
      <c r="H128" s="18"/>
      <c r="I128" s="18"/>
      <c r="J128" s="18"/>
      <c r="K128" s="18"/>
      <c r="L128" s="18"/>
      <c r="M128" s="18"/>
      <c r="N128" s="18"/>
      <c r="O128" s="18"/>
      <c r="P128" s="18"/>
      <c r="Q128" s="18"/>
      <c r="R128" s="18"/>
      <c r="S128" s="1"/>
      <c r="T128" s="1"/>
      <c r="U128" s="1"/>
      <c r="V128" s="1"/>
      <c r="W128" s="1"/>
      <c r="X128" s="1"/>
      <c r="Y128" s="1"/>
      <c r="Z128" s="1"/>
    </row>
    <row r="129" spans="1:26" ht="42" customHeight="1" x14ac:dyDescent="0.15">
      <c r="A129" s="1"/>
      <c r="B129" s="1"/>
      <c r="C129" s="1"/>
      <c r="D129" s="18"/>
      <c r="E129" s="18"/>
      <c r="F129" s="18"/>
      <c r="G129" s="18"/>
      <c r="H129" s="18"/>
      <c r="I129" s="18"/>
      <c r="J129" s="18"/>
      <c r="K129" s="18"/>
      <c r="L129" s="18"/>
      <c r="M129" s="18"/>
      <c r="N129" s="18"/>
      <c r="O129" s="18"/>
      <c r="P129" s="18"/>
      <c r="Q129" s="18"/>
      <c r="R129" s="18"/>
      <c r="S129" s="1"/>
      <c r="T129" s="1"/>
      <c r="U129" s="1"/>
      <c r="V129" s="1"/>
      <c r="W129" s="1"/>
      <c r="X129" s="1"/>
      <c r="Y129" s="1"/>
      <c r="Z129" s="1"/>
    </row>
    <row r="130" spans="1:26" ht="42" customHeight="1" x14ac:dyDescent="0.15">
      <c r="A130" s="1"/>
      <c r="B130" s="1"/>
      <c r="C130" s="1"/>
      <c r="D130" s="18"/>
      <c r="E130" s="18"/>
      <c r="F130" s="18"/>
      <c r="G130" s="18"/>
      <c r="H130" s="18"/>
      <c r="I130" s="18"/>
      <c r="J130" s="18"/>
      <c r="K130" s="18"/>
      <c r="L130" s="18"/>
      <c r="M130" s="18"/>
      <c r="N130" s="18"/>
      <c r="O130" s="18"/>
      <c r="P130" s="18"/>
      <c r="Q130" s="18"/>
      <c r="R130" s="18"/>
      <c r="S130" s="1"/>
      <c r="T130" s="1"/>
      <c r="U130" s="1"/>
      <c r="V130" s="1"/>
      <c r="W130" s="1"/>
      <c r="X130" s="1"/>
      <c r="Y130" s="1"/>
      <c r="Z130" s="1"/>
    </row>
    <row r="131" spans="1:26" ht="42" customHeight="1" x14ac:dyDescent="0.15">
      <c r="A131" s="1"/>
      <c r="B131" s="1"/>
      <c r="C131" s="1"/>
      <c r="D131" s="18"/>
      <c r="E131" s="18"/>
      <c r="F131" s="18"/>
      <c r="G131" s="18"/>
      <c r="H131" s="18"/>
      <c r="I131" s="18"/>
      <c r="J131" s="18"/>
      <c r="K131" s="18"/>
      <c r="L131" s="18"/>
      <c r="M131" s="18"/>
      <c r="N131" s="18"/>
      <c r="O131" s="18"/>
      <c r="P131" s="18"/>
      <c r="Q131" s="18"/>
      <c r="R131" s="18"/>
      <c r="S131" s="1"/>
      <c r="T131" s="1"/>
      <c r="U131" s="1"/>
      <c r="V131" s="1"/>
      <c r="W131" s="1"/>
      <c r="X131" s="1"/>
      <c r="Y131" s="1"/>
      <c r="Z131" s="1"/>
    </row>
    <row r="132" spans="1:26" ht="42" customHeight="1" x14ac:dyDescent="0.15">
      <c r="A132" s="1"/>
      <c r="B132" s="1"/>
      <c r="C132" s="1"/>
      <c r="D132" s="18"/>
      <c r="E132" s="18"/>
      <c r="F132" s="18"/>
      <c r="G132" s="18"/>
      <c r="H132" s="18"/>
      <c r="I132" s="18"/>
      <c r="J132" s="18"/>
      <c r="K132" s="18"/>
      <c r="L132" s="18"/>
      <c r="M132" s="18"/>
      <c r="N132" s="18"/>
      <c r="O132" s="18"/>
      <c r="P132" s="18"/>
      <c r="Q132" s="18"/>
      <c r="R132" s="18"/>
      <c r="S132" s="1"/>
      <c r="T132" s="1"/>
      <c r="U132" s="1"/>
      <c r="V132" s="1"/>
      <c r="W132" s="1"/>
      <c r="X132" s="1"/>
      <c r="Y132" s="1"/>
      <c r="Z132" s="1"/>
    </row>
    <row r="133" spans="1:26" ht="42" customHeight="1" x14ac:dyDescent="0.15">
      <c r="A133" s="1"/>
      <c r="B133" s="1"/>
      <c r="C133" s="1"/>
      <c r="D133" s="18"/>
      <c r="E133" s="18"/>
      <c r="F133" s="18"/>
      <c r="G133" s="18"/>
      <c r="H133" s="18"/>
      <c r="I133" s="18"/>
      <c r="J133" s="18"/>
      <c r="K133" s="18"/>
      <c r="L133" s="18"/>
      <c r="M133" s="18"/>
      <c r="N133" s="18"/>
      <c r="O133" s="18"/>
      <c r="P133" s="18"/>
      <c r="Q133" s="18"/>
      <c r="R133" s="18"/>
      <c r="S133" s="1"/>
      <c r="T133" s="1"/>
      <c r="U133" s="1"/>
      <c r="V133" s="1"/>
      <c r="W133" s="1"/>
      <c r="X133" s="1"/>
      <c r="Y133" s="1"/>
      <c r="Z133" s="1"/>
    </row>
    <row r="134" spans="1:26" ht="42" customHeight="1" x14ac:dyDescent="0.15">
      <c r="A134" s="1"/>
      <c r="B134" s="1"/>
      <c r="C134" s="1"/>
      <c r="D134" s="18"/>
      <c r="E134" s="18"/>
      <c r="F134" s="18"/>
      <c r="G134" s="18"/>
      <c r="H134" s="18"/>
      <c r="I134" s="18"/>
      <c r="J134" s="18"/>
      <c r="K134" s="18"/>
      <c r="L134" s="18"/>
      <c r="M134" s="18"/>
      <c r="N134" s="18"/>
      <c r="O134" s="18"/>
      <c r="P134" s="18"/>
      <c r="Q134" s="18"/>
      <c r="R134" s="18"/>
      <c r="S134" s="1"/>
      <c r="T134" s="1"/>
      <c r="U134" s="1"/>
      <c r="V134" s="1"/>
      <c r="W134" s="1"/>
      <c r="X134" s="1"/>
      <c r="Y134" s="1"/>
      <c r="Z134" s="1"/>
    </row>
    <row r="135" spans="1:26" ht="42" customHeight="1" x14ac:dyDescent="0.15">
      <c r="A135" s="1"/>
      <c r="B135" s="1"/>
      <c r="C135" s="1"/>
      <c r="D135" s="18"/>
      <c r="E135" s="18"/>
      <c r="F135" s="18"/>
      <c r="G135" s="18"/>
      <c r="H135" s="18"/>
      <c r="I135" s="18"/>
      <c r="J135" s="18"/>
      <c r="K135" s="18"/>
      <c r="L135" s="18"/>
      <c r="M135" s="18"/>
      <c r="N135" s="18"/>
      <c r="O135" s="18"/>
      <c r="P135" s="18"/>
      <c r="Q135" s="18"/>
      <c r="R135" s="18"/>
      <c r="S135" s="1"/>
      <c r="T135" s="1"/>
      <c r="U135" s="1"/>
      <c r="V135" s="1"/>
      <c r="W135" s="1"/>
      <c r="X135" s="1"/>
      <c r="Y135" s="1"/>
      <c r="Z135" s="1"/>
    </row>
    <row r="136" spans="1:26" ht="42" customHeight="1" x14ac:dyDescent="0.15">
      <c r="A136" s="1"/>
      <c r="B136" s="1"/>
      <c r="C136" s="1"/>
      <c r="D136" s="18"/>
      <c r="E136" s="18"/>
      <c r="F136" s="18"/>
      <c r="G136" s="18"/>
      <c r="H136" s="18"/>
      <c r="I136" s="18"/>
      <c r="J136" s="18"/>
      <c r="K136" s="18"/>
      <c r="L136" s="18"/>
      <c r="M136" s="18"/>
      <c r="N136" s="18"/>
      <c r="O136" s="18"/>
      <c r="P136" s="18"/>
      <c r="Q136" s="18"/>
      <c r="R136" s="18"/>
      <c r="S136" s="1"/>
      <c r="T136" s="1"/>
      <c r="U136" s="1"/>
      <c r="V136" s="1"/>
      <c r="W136" s="1"/>
      <c r="X136" s="1"/>
      <c r="Y136" s="1"/>
      <c r="Z136" s="1"/>
    </row>
    <row r="137" spans="1:26" ht="42" customHeight="1" x14ac:dyDescent="0.15">
      <c r="A137" s="1"/>
      <c r="B137" s="1"/>
      <c r="C137" s="1"/>
      <c r="D137" s="18"/>
      <c r="E137" s="18"/>
      <c r="F137" s="18"/>
      <c r="G137" s="18"/>
      <c r="H137" s="18"/>
      <c r="I137" s="18"/>
      <c r="J137" s="18"/>
      <c r="K137" s="18"/>
      <c r="L137" s="18"/>
      <c r="M137" s="18"/>
      <c r="N137" s="18"/>
      <c r="O137" s="18"/>
      <c r="P137" s="18"/>
      <c r="Q137" s="18"/>
      <c r="R137" s="18"/>
      <c r="S137" s="1"/>
      <c r="T137" s="1"/>
      <c r="U137" s="1"/>
      <c r="V137" s="1"/>
      <c r="W137" s="1"/>
      <c r="X137" s="1"/>
      <c r="Y137" s="1"/>
      <c r="Z137" s="1"/>
    </row>
    <row r="138" spans="1:26" ht="42" customHeight="1" x14ac:dyDescent="0.15">
      <c r="A138" s="1"/>
      <c r="B138" s="1"/>
      <c r="C138" s="1"/>
      <c r="D138" s="18"/>
      <c r="E138" s="18"/>
      <c r="F138" s="18"/>
      <c r="G138" s="18"/>
      <c r="H138" s="18"/>
      <c r="I138" s="18"/>
      <c r="J138" s="18"/>
      <c r="K138" s="18"/>
      <c r="L138" s="18"/>
      <c r="M138" s="18"/>
      <c r="N138" s="18"/>
      <c r="O138" s="18"/>
      <c r="P138" s="18"/>
      <c r="Q138" s="18"/>
      <c r="R138" s="18"/>
      <c r="S138" s="1"/>
      <c r="T138" s="1"/>
      <c r="U138" s="1"/>
      <c r="V138" s="1"/>
      <c r="W138" s="1"/>
      <c r="X138" s="1"/>
      <c r="Y138" s="1"/>
      <c r="Z138" s="1"/>
    </row>
    <row r="139" spans="1:26" ht="42" customHeight="1" x14ac:dyDescent="0.15">
      <c r="A139" s="1"/>
      <c r="B139" s="1"/>
      <c r="C139" s="1"/>
      <c r="D139" s="18"/>
      <c r="E139" s="18"/>
      <c r="F139" s="18"/>
      <c r="G139" s="18"/>
      <c r="H139" s="18"/>
      <c r="I139" s="18"/>
      <c r="J139" s="18"/>
      <c r="K139" s="18"/>
      <c r="L139" s="18"/>
      <c r="M139" s="18"/>
      <c r="N139" s="18"/>
      <c r="O139" s="18"/>
      <c r="P139" s="18"/>
      <c r="Q139" s="18"/>
      <c r="R139" s="18"/>
      <c r="S139" s="1"/>
      <c r="T139" s="1"/>
      <c r="U139" s="1"/>
      <c r="V139" s="1"/>
      <c r="W139" s="1"/>
      <c r="X139" s="1"/>
      <c r="Y139" s="1"/>
      <c r="Z139" s="1"/>
    </row>
    <row r="140" spans="1:26" ht="42" customHeight="1" x14ac:dyDescent="0.15">
      <c r="A140" s="1"/>
      <c r="B140" s="1"/>
      <c r="C140" s="1"/>
      <c r="D140" s="18"/>
      <c r="E140" s="18"/>
      <c r="F140" s="18"/>
      <c r="G140" s="18"/>
      <c r="H140" s="18"/>
      <c r="I140" s="18"/>
      <c r="J140" s="18"/>
      <c r="K140" s="18"/>
      <c r="L140" s="18"/>
      <c r="M140" s="18"/>
      <c r="N140" s="18"/>
      <c r="O140" s="18"/>
      <c r="P140" s="18"/>
      <c r="Q140" s="18"/>
      <c r="R140" s="18"/>
      <c r="S140" s="1"/>
      <c r="T140" s="1"/>
      <c r="U140" s="1"/>
      <c r="V140" s="1"/>
      <c r="W140" s="1"/>
      <c r="X140" s="1"/>
      <c r="Y140" s="1"/>
      <c r="Z140" s="1"/>
    </row>
    <row r="141" spans="1:26" ht="42" customHeight="1" x14ac:dyDescent="0.15">
      <c r="A141" s="1"/>
      <c r="B141" s="1"/>
      <c r="C141" s="1"/>
      <c r="D141" s="18"/>
      <c r="E141" s="18"/>
      <c r="F141" s="18"/>
      <c r="G141" s="18"/>
      <c r="H141" s="18"/>
      <c r="I141" s="18"/>
      <c r="J141" s="18"/>
      <c r="K141" s="18"/>
      <c r="L141" s="18"/>
      <c r="M141" s="18"/>
      <c r="N141" s="18"/>
      <c r="O141" s="18"/>
      <c r="P141" s="18"/>
      <c r="Q141" s="18"/>
      <c r="R141" s="18"/>
      <c r="S141" s="1"/>
      <c r="T141" s="1"/>
      <c r="U141" s="1"/>
      <c r="V141" s="1"/>
      <c r="W141" s="1"/>
      <c r="X141" s="1"/>
      <c r="Y141" s="1"/>
      <c r="Z141" s="1"/>
    </row>
    <row r="142" spans="1:26" ht="42" customHeight="1" x14ac:dyDescent="0.15">
      <c r="A142" s="1"/>
      <c r="B142" s="1"/>
      <c r="C142" s="1"/>
      <c r="D142" s="18"/>
      <c r="E142" s="18"/>
      <c r="F142" s="18"/>
      <c r="G142" s="18"/>
      <c r="H142" s="18"/>
      <c r="I142" s="18"/>
      <c r="J142" s="18"/>
      <c r="K142" s="18"/>
      <c r="L142" s="18"/>
      <c r="M142" s="18"/>
      <c r="N142" s="18"/>
      <c r="O142" s="18"/>
      <c r="P142" s="18"/>
      <c r="Q142" s="18"/>
      <c r="R142" s="18"/>
      <c r="S142" s="1"/>
      <c r="T142" s="1"/>
      <c r="U142" s="1"/>
      <c r="V142" s="1"/>
      <c r="W142" s="1"/>
      <c r="X142" s="1"/>
      <c r="Y142" s="1"/>
      <c r="Z142" s="1"/>
    </row>
    <row r="143" spans="1:26" ht="42" customHeight="1" x14ac:dyDescent="0.15">
      <c r="A143" s="1"/>
      <c r="B143" s="1"/>
      <c r="C143" s="1"/>
      <c r="D143" s="18"/>
      <c r="E143" s="18"/>
      <c r="F143" s="18"/>
      <c r="G143" s="18"/>
      <c r="H143" s="18"/>
      <c r="I143" s="18"/>
      <c r="J143" s="18"/>
      <c r="K143" s="18"/>
      <c r="L143" s="18"/>
      <c r="M143" s="18"/>
      <c r="N143" s="18"/>
      <c r="O143" s="18"/>
      <c r="P143" s="18"/>
      <c r="Q143" s="18"/>
      <c r="R143" s="18"/>
      <c r="S143" s="1"/>
      <c r="T143" s="1"/>
      <c r="U143" s="1"/>
      <c r="V143" s="1"/>
      <c r="W143" s="1"/>
      <c r="X143" s="1"/>
      <c r="Y143" s="1"/>
      <c r="Z143" s="1"/>
    </row>
    <row r="144" spans="1:26" ht="42" customHeight="1" x14ac:dyDescent="0.15">
      <c r="A144" s="1"/>
      <c r="B144" s="1"/>
      <c r="C144" s="1"/>
      <c r="D144" s="18"/>
      <c r="E144" s="18"/>
      <c r="F144" s="18"/>
      <c r="G144" s="18"/>
      <c r="H144" s="18"/>
      <c r="I144" s="18"/>
      <c r="J144" s="18"/>
      <c r="K144" s="18"/>
      <c r="L144" s="18"/>
      <c r="M144" s="18"/>
      <c r="N144" s="18"/>
      <c r="O144" s="18"/>
      <c r="P144" s="18"/>
      <c r="Q144" s="18"/>
      <c r="R144" s="18"/>
      <c r="S144" s="1"/>
      <c r="T144" s="1"/>
      <c r="U144" s="1"/>
      <c r="V144" s="1"/>
      <c r="W144" s="1"/>
      <c r="X144" s="1"/>
      <c r="Y144" s="1"/>
      <c r="Z144" s="1"/>
    </row>
    <row r="145" spans="1:26" ht="42" customHeight="1" x14ac:dyDescent="0.15">
      <c r="A145" s="1"/>
      <c r="B145" s="1"/>
      <c r="C145" s="1"/>
      <c r="D145" s="18"/>
      <c r="E145" s="18"/>
      <c r="F145" s="18"/>
      <c r="G145" s="18"/>
      <c r="H145" s="18"/>
      <c r="I145" s="18"/>
      <c r="J145" s="18"/>
      <c r="K145" s="18"/>
      <c r="L145" s="18"/>
      <c r="M145" s="18"/>
      <c r="N145" s="18"/>
      <c r="O145" s="18"/>
      <c r="P145" s="18"/>
      <c r="Q145" s="18"/>
      <c r="R145" s="18"/>
      <c r="S145" s="1"/>
      <c r="T145" s="1"/>
      <c r="U145" s="1"/>
      <c r="V145" s="1"/>
      <c r="W145" s="1"/>
      <c r="X145" s="1"/>
      <c r="Y145" s="1"/>
      <c r="Z145" s="1"/>
    </row>
    <row r="146" spans="1:26" ht="42" customHeight="1" x14ac:dyDescent="0.15">
      <c r="A146" s="1"/>
      <c r="B146" s="1"/>
      <c r="C146" s="1"/>
      <c r="D146" s="18"/>
      <c r="E146" s="18"/>
      <c r="F146" s="18"/>
      <c r="G146" s="18"/>
      <c r="H146" s="18"/>
      <c r="I146" s="18"/>
      <c r="J146" s="18"/>
      <c r="K146" s="18"/>
      <c r="L146" s="18"/>
      <c r="M146" s="18"/>
      <c r="N146" s="18"/>
      <c r="O146" s="18"/>
      <c r="P146" s="18"/>
      <c r="Q146" s="18"/>
      <c r="R146" s="18"/>
      <c r="S146" s="1"/>
      <c r="T146" s="1"/>
      <c r="U146" s="1"/>
      <c r="V146" s="1"/>
      <c r="W146" s="1"/>
      <c r="X146" s="1"/>
      <c r="Y146" s="1"/>
      <c r="Z146" s="1"/>
    </row>
    <row r="147" spans="1:26" ht="42" customHeight="1" x14ac:dyDescent="0.15">
      <c r="A147" s="1"/>
      <c r="B147" s="1"/>
      <c r="C147" s="1"/>
      <c r="D147" s="18"/>
      <c r="E147" s="18"/>
      <c r="F147" s="18"/>
      <c r="G147" s="18"/>
      <c r="H147" s="18"/>
      <c r="I147" s="18"/>
      <c r="J147" s="18"/>
      <c r="K147" s="18"/>
      <c r="L147" s="18"/>
      <c r="M147" s="18"/>
      <c r="N147" s="18"/>
      <c r="O147" s="18"/>
      <c r="P147" s="18"/>
      <c r="Q147" s="18"/>
      <c r="R147" s="18"/>
      <c r="S147" s="1"/>
      <c r="T147" s="1"/>
      <c r="U147" s="1"/>
      <c r="V147" s="1"/>
      <c r="W147" s="1"/>
      <c r="X147" s="1"/>
      <c r="Y147" s="1"/>
      <c r="Z147" s="1"/>
    </row>
    <row r="148" spans="1:26" ht="42" customHeight="1" x14ac:dyDescent="0.15">
      <c r="A148" s="1"/>
      <c r="B148" s="1"/>
      <c r="C148" s="1"/>
      <c r="D148" s="18"/>
      <c r="E148" s="18"/>
      <c r="F148" s="18"/>
      <c r="G148" s="18"/>
      <c r="H148" s="18"/>
      <c r="I148" s="18"/>
      <c r="J148" s="18"/>
      <c r="K148" s="18"/>
      <c r="L148" s="18"/>
      <c r="M148" s="18"/>
      <c r="N148" s="18"/>
      <c r="O148" s="18"/>
      <c r="P148" s="18"/>
      <c r="Q148" s="18"/>
      <c r="R148" s="18"/>
      <c r="S148" s="1"/>
      <c r="T148" s="1"/>
      <c r="U148" s="1"/>
      <c r="V148" s="1"/>
      <c r="W148" s="1"/>
      <c r="X148" s="1"/>
      <c r="Y148" s="1"/>
      <c r="Z148" s="1"/>
    </row>
    <row r="149" spans="1:26" ht="42" customHeight="1" x14ac:dyDescent="0.15">
      <c r="A149" s="1"/>
      <c r="B149" s="1"/>
      <c r="C149" s="1"/>
      <c r="D149" s="18"/>
      <c r="E149" s="18"/>
      <c r="F149" s="18"/>
      <c r="G149" s="18"/>
      <c r="H149" s="18"/>
      <c r="I149" s="18"/>
      <c r="J149" s="18"/>
      <c r="K149" s="18"/>
      <c r="L149" s="18"/>
      <c r="M149" s="18"/>
      <c r="N149" s="18"/>
      <c r="O149" s="18"/>
      <c r="P149" s="18"/>
      <c r="Q149" s="18"/>
      <c r="R149" s="18"/>
      <c r="S149" s="1"/>
      <c r="T149" s="1"/>
      <c r="U149" s="1"/>
      <c r="V149" s="1"/>
      <c r="W149" s="1"/>
      <c r="X149" s="1"/>
      <c r="Y149" s="1"/>
      <c r="Z149" s="1"/>
    </row>
    <row r="150" spans="1:26" ht="42" customHeight="1" x14ac:dyDescent="0.15">
      <c r="A150" s="1"/>
      <c r="B150" s="1"/>
      <c r="C150" s="1"/>
      <c r="D150" s="18"/>
      <c r="E150" s="18"/>
      <c r="F150" s="18"/>
      <c r="G150" s="18"/>
      <c r="H150" s="18"/>
      <c r="I150" s="18"/>
      <c r="J150" s="18"/>
      <c r="K150" s="18"/>
      <c r="L150" s="18"/>
      <c r="M150" s="18"/>
      <c r="N150" s="18"/>
      <c r="O150" s="18"/>
      <c r="P150" s="18"/>
      <c r="Q150" s="18"/>
      <c r="R150" s="18"/>
      <c r="S150" s="1"/>
      <c r="T150" s="1"/>
      <c r="U150" s="1"/>
      <c r="V150" s="1"/>
      <c r="W150" s="1"/>
      <c r="X150" s="1"/>
      <c r="Y150" s="1"/>
      <c r="Z150" s="1"/>
    </row>
    <row r="151" spans="1:26" ht="42" customHeight="1" x14ac:dyDescent="0.15">
      <c r="A151" s="1"/>
      <c r="B151" s="1"/>
      <c r="C151" s="1"/>
      <c r="D151" s="18"/>
      <c r="E151" s="18"/>
      <c r="F151" s="18"/>
      <c r="G151" s="18"/>
      <c r="H151" s="18"/>
      <c r="I151" s="18"/>
      <c r="J151" s="18"/>
      <c r="K151" s="18"/>
      <c r="L151" s="18"/>
      <c r="M151" s="18"/>
      <c r="N151" s="18"/>
      <c r="O151" s="18"/>
      <c r="P151" s="18"/>
      <c r="Q151" s="18"/>
      <c r="R151" s="18"/>
      <c r="S151" s="1"/>
      <c r="T151" s="1"/>
      <c r="U151" s="1"/>
      <c r="V151" s="1"/>
      <c r="W151" s="1"/>
      <c r="X151" s="1"/>
      <c r="Y151" s="1"/>
      <c r="Z151" s="1"/>
    </row>
    <row r="152" spans="1:26" ht="42" customHeight="1" x14ac:dyDescent="0.15">
      <c r="A152" s="1"/>
      <c r="B152" s="1"/>
      <c r="C152" s="1"/>
      <c r="D152" s="18"/>
      <c r="E152" s="18"/>
      <c r="F152" s="18"/>
      <c r="G152" s="18"/>
      <c r="H152" s="18"/>
      <c r="I152" s="18"/>
      <c r="J152" s="18"/>
      <c r="K152" s="18"/>
      <c r="L152" s="18"/>
      <c r="M152" s="18"/>
      <c r="N152" s="18"/>
      <c r="O152" s="18"/>
      <c r="P152" s="18"/>
      <c r="Q152" s="18"/>
      <c r="R152" s="18"/>
      <c r="S152" s="1"/>
      <c r="T152" s="1"/>
      <c r="U152" s="1"/>
      <c r="V152" s="1"/>
      <c r="W152" s="1"/>
      <c r="X152" s="1"/>
      <c r="Y152" s="1"/>
      <c r="Z152" s="1"/>
    </row>
    <row r="153" spans="1:26" ht="42" customHeight="1" x14ac:dyDescent="0.15">
      <c r="A153" s="1"/>
      <c r="B153" s="1"/>
      <c r="C153" s="1"/>
      <c r="D153" s="18"/>
      <c r="E153" s="18"/>
      <c r="F153" s="18"/>
      <c r="G153" s="18"/>
      <c r="H153" s="18"/>
      <c r="I153" s="18"/>
      <c r="J153" s="18"/>
      <c r="K153" s="18"/>
      <c r="L153" s="18"/>
      <c r="M153" s="18"/>
      <c r="N153" s="18"/>
      <c r="O153" s="18"/>
      <c r="P153" s="18"/>
      <c r="Q153" s="18"/>
      <c r="R153" s="18"/>
      <c r="S153" s="1"/>
      <c r="T153" s="1"/>
      <c r="U153" s="1"/>
      <c r="V153" s="1"/>
      <c r="W153" s="1"/>
      <c r="X153" s="1"/>
      <c r="Y153" s="1"/>
      <c r="Z153" s="1"/>
    </row>
    <row r="154" spans="1:26" ht="42" customHeight="1" x14ac:dyDescent="0.15">
      <c r="A154" s="1"/>
      <c r="B154" s="1"/>
      <c r="C154" s="1"/>
      <c r="D154" s="18"/>
      <c r="E154" s="18"/>
      <c r="F154" s="18"/>
      <c r="G154" s="18"/>
      <c r="H154" s="18"/>
      <c r="I154" s="18"/>
      <c r="J154" s="18"/>
      <c r="K154" s="18"/>
      <c r="L154" s="18"/>
      <c r="M154" s="18"/>
      <c r="N154" s="18"/>
      <c r="O154" s="18"/>
      <c r="P154" s="18"/>
      <c r="Q154" s="18"/>
      <c r="R154" s="18"/>
      <c r="S154" s="1"/>
      <c r="T154" s="1"/>
      <c r="U154" s="1"/>
      <c r="V154" s="1"/>
      <c r="W154" s="1"/>
      <c r="X154" s="1"/>
      <c r="Y154" s="1"/>
      <c r="Z154" s="1"/>
    </row>
    <row r="155" spans="1:26" ht="42" customHeight="1" x14ac:dyDescent="0.15">
      <c r="A155" s="1"/>
      <c r="B155" s="1"/>
      <c r="C155" s="1"/>
      <c r="D155" s="18"/>
      <c r="E155" s="18"/>
      <c r="F155" s="18"/>
      <c r="G155" s="18"/>
      <c r="H155" s="18"/>
      <c r="I155" s="18"/>
      <c r="J155" s="18"/>
      <c r="K155" s="18"/>
      <c r="L155" s="18"/>
      <c r="M155" s="18"/>
      <c r="N155" s="18"/>
      <c r="O155" s="18"/>
      <c r="P155" s="18"/>
      <c r="Q155" s="18"/>
      <c r="R155" s="18"/>
      <c r="S155" s="1"/>
      <c r="T155" s="1"/>
      <c r="U155" s="1"/>
      <c r="V155" s="1"/>
      <c r="W155" s="1"/>
      <c r="X155" s="1"/>
      <c r="Y155" s="1"/>
      <c r="Z155" s="1"/>
    </row>
    <row r="156" spans="1:26" ht="42" customHeight="1" x14ac:dyDescent="0.15">
      <c r="A156" s="1"/>
      <c r="B156" s="1"/>
      <c r="C156" s="1"/>
      <c r="D156" s="18"/>
      <c r="E156" s="18"/>
      <c r="F156" s="18"/>
      <c r="G156" s="18"/>
      <c r="H156" s="18"/>
      <c r="I156" s="18"/>
      <c r="J156" s="18"/>
      <c r="K156" s="18"/>
      <c r="L156" s="18"/>
      <c r="M156" s="18"/>
      <c r="N156" s="18"/>
      <c r="O156" s="18"/>
      <c r="P156" s="18"/>
      <c r="Q156" s="18"/>
      <c r="R156" s="18"/>
      <c r="S156" s="1"/>
      <c r="T156" s="1"/>
      <c r="U156" s="1"/>
      <c r="V156" s="1"/>
      <c r="W156" s="1"/>
      <c r="X156" s="1"/>
      <c r="Y156" s="1"/>
      <c r="Z156" s="1"/>
    </row>
    <row r="157" spans="1:26" ht="42" customHeight="1" x14ac:dyDescent="0.15">
      <c r="A157" s="1"/>
      <c r="B157" s="1"/>
      <c r="C157" s="1"/>
      <c r="D157" s="18"/>
      <c r="E157" s="18"/>
      <c r="F157" s="18"/>
      <c r="G157" s="18"/>
      <c r="H157" s="18"/>
      <c r="I157" s="18"/>
      <c r="J157" s="18"/>
      <c r="K157" s="18"/>
      <c r="L157" s="18"/>
      <c r="M157" s="18"/>
      <c r="N157" s="18"/>
      <c r="O157" s="18"/>
      <c r="P157" s="18"/>
      <c r="Q157" s="18"/>
      <c r="R157" s="18"/>
      <c r="S157" s="1"/>
      <c r="T157" s="1"/>
      <c r="U157" s="1"/>
      <c r="V157" s="1"/>
      <c r="W157" s="1"/>
      <c r="X157" s="1"/>
      <c r="Y157" s="1"/>
      <c r="Z157" s="1"/>
    </row>
    <row r="158" spans="1:26" ht="42" customHeight="1" x14ac:dyDescent="0.15">
      <c r="A158" s="1"/>
      <c r="B158" s="1"/>
      <c r="C158" s="1"/>
      <c r="D158" s="18"/>
      <c r="E158" s="18"/>
      <c r="F158" s="18"/>
      <c r="G158" s="18"/>
      <c r="H158" s="18"/>
      <c r="I158" s="18"/>
      <c r="J158" s="18"/>
      <c r="K158" s="18"/>
      <c r="L158" s="18"/>
      <c r="M158" s="18"/>
      <c r="N158" s="18"/>
      <c r="O158" s="18"/>
      <c r="P158" s="18"/>
      <c r="Q158" s="18"/>
      <c r="R158" s="18"/>
      <c r="S158" s="1"/>
      <c r="T158" s="1"/>
      <c r="U158" s="1"/>
      <c r="V158" s="1"/>
      <c r="W158" s="1"/>
      <c r="X158" s="1"/>
      <c r="Y158" s="1"/>
      <c r="Z158" s="1"/>
    </row>
    <row r="159" spans="1:26" ht="42" customHeight="1" x14ac:dyDescent="0.15">
      <c r="A159" s="1"/>
      <c r="B159" s="1"/>
      <c r="C159" s="1"/>
      <c r="D159" s="18"/>
      <c r="E159" s="18"/>
      <c r="F159" s="18"/>
      <c r="G159" s="18"/>
      <c r="H159" s="18"/>
      <c r="I159" s="18"/>
      <c r="J159" s="18"/>
      <c r="K159" s="18"/>
      <c r="L159" s="18"/>
      <c r="M159" s="18"/>
      <c r="N159" s="18"/>
      <c r="O159" s="18"/>
      <c r="P159" s="18"/>
      <c r="Q159" s="18"/>
      <c r="R159" s="18"/>
      <c r="S159" s="1"/>
      <c r="T159" s="1"/>
      <c r="U159" s="1"/>
      <c r="V159" s="1"/>
      <c r="W159" s="1"/>
      <c r="X159" s="1"/>
      <c r="Y159" s="1"/>
      <c r="Z159" s="1"/>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9"/>
  <sheetViews>
    <sheetView showGridLines="0" zoomScaleNormal="100" workbookViewId="0">
      <selection activeCell="O48" sqref="O48"/>
    </sheetView>
  </sheetViews>
  <sheetFormatPr baseColWidth="10" defaultColWidth="8.6640625" defaultRowHeight="15" customHeight="1" x14ac:dyDescent="0.15"/>
  <cols>
    <col min="1" max="1" width="28" customWidth="1"/>
    <col min="2" max="2" width="32" customWidth="1"/>
    <col min="3" max="3" width="13" customWidth="1"/>
    <col min="4" max="15" width="42" customWidth="1"/>
    <col min="16" max="16" width="34" customWidth="1"/>
    <col min="17" max="17" width="28.1640625" customWidth="1"/>
    <col min="18" max="18" width="55.33203125" customWidth="1"/>
    <col min="19" max="19" width="57" customWidth="1"/>
    <col min="20" max="20" width="69" customWidth="1"/>
  </cols>
  <sheetData>
    <row r="1" spans="1:20" ht="17.25" customHeight="1" x14ac:dyDescent="0.2">
      <c r="A1" s="2" t="s">
        <v>457</v>
      </c>
    </row>
    <row r="3" spans="1:20" ht="15" customHeight="1" x14ac:dyDescent="0.15">
      <c r="A3" s="5" t="s">
        <v>94</v>
      </c>
      <c r="B3" s="5" t="s">
        <v>95</v>
      </c>
      <c r="C3" s="5" t="s">
        <v>97</v>
      </c>
      <c r="D3" s="5" t="s">
        <v>441</v>
      </c>
      <c r="E3" s="5" t="s">
        <v>442</v>
      </c>
      <c r="F3" s="5" t="s">
        <v>443</v>
      </c>
      <c r="G3" s="5" t="s">
        <v>444</v>
      </c>
      <c r="H3" s="5" t="s">
        <v>445</v>
      </c>
      <c r="I3" s="5" t="s">
        <v>446</v>
      </c>
      <c r="J3" s="5" t="s">
        <v>447</v>
      </c>
      <c r="K3" s="5" t="s">
        <v>448</v>
      </c>
      <c r="L3" s="5" t="s">
        <v>449</v>
      </c>
      <c r="M3" s="5" t="s">
        <v>450</v>
      </c>
      <c r="N3" s="5" t="s">
        <v>451</v>
      </c>
      <c r="O3" s="5" t="s">
        <v>452</v>
      </c>
      <c r="P3" s="5" t="s">
        <v>458</v>
      </c>
      <c r="Q3" s="5" t="s">
        <v>459</v>
      </c>
      <c r="R3" s="5" t="s">
        <v>455</v>
      </c>
      <c r="S3" s="5" t="s">
        <v>456</v>
      </c>
      <c r="T3" s="5" t="s">
        <v>460</v>
      </c>
    </row>
    <row r="4" spans="1:20" ht="48" customHeight="1" x14ac:dyDescent="0.15">
      <c r="A4" s="1" t="s">
        <v>119</v>
      </c>
      <c r="B4" s="1" t="s">
        <v>120</v>
      </c>
      <c r="C4" s="18">
        <v>147.45099999999999</v>
      </c>
      <c r="D4" s="18">
        <f>SUMIFS('05_Categorias_x_Activo'!$G$4:$G$159,'05_Categorias_x_Activo'!$A$4:$A$159,$A4,'05_Categorias_x_Activo'!$B$4:$B$159,$B4)</f>
        <v>1.6762296250000002</v>
      </c>
      <c r="E4" s="18">
        <f>SUMIFS('05_Categorias_x_Activo'!$H$4:$H$159,'05_Categorias_x_Activo'!$A$4:$A$159,$A4,'05_Categorias_x_Activo'!$B$4:$B$159,$B4)</f>
        <v>2.007031725</v>
      </c>
      <c r="F4" s="18">
        <f>SUMIFS('05_Categorias_x_Activo'!$I$4:$I$159,'05_Categorias_x_Activo'!$A$4:$A$159,$A4,'05_Categorias_x_Activo'!$B$4:$B$159,$B4)</f>
        <v>2.9638158250000002</v>
      </c>
      <c r="G4" s="18">
        <f>SUMIFS('05_Categorias_x_Activo'!$J$4:$J$159,'05_Categorias_x_Activo'!$A$4:$A$159,$A4,'05_Categorias_x_Activo'!$B$4:$B$159,$B4)</f>
        <v>4.4707979499999997</v>
      </c>
      <c r="H4" s="18">
        <f>SUMIFS('05_Categorias_x_Activo'!$K$4:$K$159,'05_Categorias_x_Activo'!$A$4:$A$159,$A4,'05_Categorias_x_Activo'!$B$4:$B$159,$B4)</f>
        <v>1.1572500000000001</v>
      </c>
      <c r="I4" s="18">
        <f>SUMIFS('05_Categorias_x_Activo'!$L$4:$L$159,'05_Categorias_x_Activo'!$A$4:$A$159,$A4,'05_Categorias_x_Activo'!$B$4:$B$159,$B4)</f>
        <v>1.3560000000000001</v>
      </c>
      <c r="J4" s="18">
        <f>SUMIFS('05_Categorias_x_Activo'!$M$4:$M$159,'05_Categorias_x_Activo'!$A$4:$A$159,$A4,'05_Categorias_x_Activo'!$B$4:$B$159,$B4)</f>
        <v>1.8438750000000002</v>
      </c>
      <c r="K4" s="18">
        <f>SUMIFS('05_Categorias_x_Activo'!$N$4:$N$159,'05_Categorias_x_Activo'!$A$4:$A$159,$A4,'05_Categorias_x_Activo'!$B$4:$B$159,$B4)</f>
        <v>2.5012500000000002</v>
      </c>
      <c r="L4" s="18">
        <f>SUMIFS('05_Categorias_x_Activo'!$O$4:$O$159,'05_Categorias_x_Activo'!$A$4:$A$159,$A4,'05_Categorias_x_Activo'!$B$4:$B$159,$B4)</f>
        <v>2.8334796250000003</v>
      </c>
      <c r="M4" s="18">
        <f>SUMIFS('05_Categorias_x_Activo'!$P$4:$P$159,'05_Categorias_x_Activo'!$A$4:$A$159,$A4,'05_Categorias_x_Activo'!$B$4:$B$159,$B4)</f>
        <v>3.3630317250000004</v>
      </c>
      <c r="N4" s="18">
        <f>SUMIFS('05_Categorias_x_Activo'!$Q$4:$Q$159,'05_Categorias_x_Activo'!$A$4:$A$159,$A4,'05_Categorias_x_Activo'!$B$4:$B$159,$B4)</f>
        <v>4.8076908249999999</v>
      </c>
      <c r="O4" s="18">
        <f>SUMIFS('05_Categorias_x_Activo'!$R$4:$R$159,'05_Categorias_x_Activo'!$A$4:$A$159,$A4,'05_Categorias_x_Activo'!$B$4:$B$159,$B4)</f>
        <v>6.9720479500000003</v>
      </c>
      <c r="P4" s="1" t="s">
        <v>40</v>
      </c>
      <c r="Q4" s="1" t="s">
        <v>42</v>
      </c>
      <c r="R4" s="1" t="s">
        <v>461</v>
      </c>
      <c r="S4" s="1" t="s">
        <v>462</v>
      </c>
      <c r="T4" s="1" t="s">
        <v>463</v>
      </c>
    </row>
    <row r="5" spans="1:20" ht="48" customHeight="1" x14ac:dyDescent="0.15">
      <c r="A5" s="1"/>
      <c r="B5" s="1"/>
      <c r="C5" s="18"/>
      <c r="D5" s="18"/>
      <c r="E5" s="18"/>
      <c r="F5" s="18"/>
      <c r="G5" s="18"/>
      <c r="H5" s="18"/>
      <c r="I5" s="18"/>
      <c r="J5" s="18"/>
      <c r="K5" s="18"/>
      <c r="L5" s="18"/>
      <c r="M5" s="18"/>
      <c r="N5" s="18"/>
      <c r="O5" s="18"/>
      <c r="P5" s="1"/>
      <c r="Q5" s="1"/>
      <c r="R5" s="1"/>
      <c r="S5" s="1"/>
      <c r="T5" s="1"/>
    </row>
    <row r="6" spans="1:20" ht="48" customHeight="1" x14ac:dyDescent="0.15">
      <c r="A6" s="1"/>
      <c r="B6" s="1"/>
      <c r="C6" s="18"/>
      <c r="D6" s="18"/>
      <c r="E6" s="18"/>
      <c r="F6" s="18"/>
      <c r="G6" s="18"/>
      <c r="H6" s="18"/>
      <c r="I6" s="18"/>
      <c r="J6" s="18"/>
      <c r="K6" s="18"/>
      <c r="L6" s="18"/>
      <c r="M6" s="18"/>
      <c r="N6" s="18"/>
      <c r="O6" s="18"/>
      <c r="P6" s="1"/>
      <c r="Q6" s="1"/>
      <c r="R6" s="1"/>
      <c r="S6" s="1"/>
      <c r="T6" s="1"/>
    </row>
    <row r="7" spans="1:20" ht="48" customHeight="1" x14ac:dyDescent="0.15">
      <c r="A7" s="1"/>
      <c r="B7" s="1"/>
      <c r="C7" s="18"/>
      <c r="D7" s="18"/>
      <c r="E7" s="18"/>
      <c r="F7" s="18"/>
      <c r="G7" s="18"/>
      <c r="H7" s="18"/>
      <c r="I7" s="18"/>
      <c r="J7" s="18"/>
      <c r="K7" s="18"/>
      <c r="L7" s="18"/>
      <c r="M7" s="18"/>
      <c r="N7" s="18"/>
      <c r="O7" s="18"/>
      <c r="P7" s="1"/>
      <c r="Q7" s="1"/>
      <c r="R7" s="1"/>
      <c r="S7" s="1"/>
      <c r="T7" s="1"/>
    </row>
    <row r="8" spans="1:20" ht="48" customHeight="1" x14ac:dyDescent="0.15">
      <c r="A8" s="1"/>
      <c r="B8" s="1"/>
      <c r="C8" s="18"/>
      <c r="D8" s="18"/>
      <c r="E8" s="18"/>
      <c r="F8" s="18"/>
      <c r="G8" s="18"/>
      <c r="H8" s="18"/>
      <c r="I8" s="18"/>
      <c r="J8" s="18"/>
      <c r="K8" s="18"/>
      <c r="L8" s="18"/>
      <c r="M8" s="18"/>
      <c r="N8" s="18"/>
      <c r="O8" s="18"/>
      <c r="P8" s="1"/>
      <c r="Q8" s="1"/>
      <c r="R8" s="1"/>
      <c r="S8" s="1"/>
      <c r="T8" s="1"/>
    </row>
    <row r="9" spans="1:20" ht="48" customHeight="1" x14ac:dyDescent="0.15">
      <c r="A9" s="1"/>
      <c r="B9" s="1"/>
      <c r="C9" s="18"/>
      <c r="D9" s="18"/>
      <c r="E9" s="18"/>
      <c r="F9" s="18"/>
      <c r="G9" s="18"/>
      <c r="H9" s="18"/>
      <c r="I9" s="18"/>
      <c r="J9" s="18"/>
      <c r="K9" s="18"/>
      <c r="L9" s="18"/>
      <c r="M9" s="18"/>
      <c r="N9" s="18"/>
      <c r="O9" s="18"/>
      <c r="P9" s="1"/>
      <c r="Q9" s="1"/>
      <c r="R9" s="1"/>
      <c r="S9" s="1"/>
      <c r="T9" s="1"/>
    </row>
    <row r="10" spans="1:20" ht="48" customHeight="1" x14ac:dyDescent="0.15">
      <c r="A10" s="1"/>
      <c r="B10" s="1"/>
      <c r="C10" s="18"/>
      <c r="D10" s="18"/>
      <c r="E10" s="18"/>
      <c r="F10" s="18"/>
      <c r="G10" s="18"/>
      <c r="H10" s="18"/>
      <c r="I10" s="18"/>
      <c r="J10" s="18"/>
      <c r="K10" s="18"/>
      <c r="L10" s="18"/>
      <c r="M10" s="18"/>
      <c r="N10" s="18"/>
      <c r="O10" s="18"/>
      <c r="P10" s="1"/>
      <c r="Q10" s="1"/>
      <c r="R10" s="1"/>
      <c r="S10" s="1"/>
      <c r="T10" s="1"/>
    </row>
    <row r="11" spans="1:20" ht="48" customHeight="1" x14ac:dyDescent="0.15">
      <c r="A11" s="1"/>
      <c r="B11" s="1"/>
      <c r="C11" s="18"/>
      <c r="D11" s="18"/>
      <c r="E11" s="18"/>
      <c r="F11" s="18"/>
      <c r="G11" s="18"/>
      <c r="H11" s="18"/>
      <c r="I11" s="18"/>
      <c r="J11" s="18"/>
      <c r="K11" s="18"/>
      <c r="L11" s="18"/>
      <c r="M11" s="18"/>
      <c r="N11" s="18"/>
      <c r="O11" s="18"/>
      <c r="P11" s="1"/>
      <c r="Q11" s="1"/>
      <c r="R11" s="1"/>
      <c r="S11" s="1"/>
      <c r="T11" s="1"/>
    </row>
    <row r="12" spans="1:20" ht="48" customHeight="1" x14ac:dyDescent="0.15">
      <c r="A12" s="1"/>
      <c r="B12" s="1"/>
      <c r="C12" s="18"/>
      <c r="D12" s="18"/>
      <c r="E12" s="18"/>
      <c r="F12" s="18"/>
      <c r="G12" s="18"/>
      <c r="H12" s="18"/>
      <c r="I12" s="18"/>
      <c r="J12" s="18"/>
      <c r="K12" s="18"/>
      <c r="L12" s="18"/>
      <c r="M12" s="18"/>
      <c r="N12" s="18"/>
      <c r="O12" s="18"/>
      <c r="P12" s="1"/>
      <c r="Q12" s="1"/>
      <c r="R12" s="1"/>
      <c r="S12" s="1"/>
      <c r="T12" s="1"/>
    </row>
    <row r="13" spans="1:20" ht="48" customHeight="1" x14ac:dyDescent="0.15">
      <c r="A13" s="1"/>
      <c r="B13" s="1"/>
      <c r="C13" s="18"/>
      <c r="D13" s="18"/>
      <c r="E13" s="18"/>
      <c r="F13" s="18"/>
      <c r="G13" s="18"/>
      <c r="H13" s="18"/>
      <c r="I13" s="18"/>
      <c r="J13" s="18"/>
      <c r="K13" s="18"/>
      <c r="L13" s="18"/>
      <c r="M13" s="18"/>
      <c r="N13" s="18"/>
      <c r="O13" s="18"/>
      <c r="P13" s="1"/>
      <c r="Q13" s="1"/>
      <c r="R13" s="1"/>
      <c r="S13" s="1"/>
      <c r="T13" s="1"/>
    </row>
    <row r="14" spans="1:20" ht="48" customHeight="1" x14ac:dyDescent="0.15">
      <c r="A14" s="1"/>
      <c r="B14" s="1"/>
      <c r="C14" s="18"/>
      <c r="D14" s="18"/>
      <c r="E14" s="18"/>
      <c r="F14" s="18"/>
      <c r="G14" s="18"/>
      <c r="H14" s="18"/>
      <c r="I14" s="18"/>
      <c r="J14" s="18"/>
      <c r="K14" s="18"/>
      <c r="L14" s="18"/>
      <c r="M14" s="18"/>
      <c r="N14" s="18"/>
      <c r="O14" s="18"/>
      <c r="P14" s="1"/>
      <c r="Q14" s="1"/>
      <c r="R14" s="1"/>
      <c r="S14" s="1"/>
      <c r="T14" s="1"/>
    </row>
    <row r="15" spans="1:20" ht="48" customHeight="1" x14ac:dyDescent="0.15">
      <c r="A15" s="1"/>
      <c r="B15" s="1"/>
      <c r="C15" s="18"/>
      <c r="D15" s="18"/>
      <c r="E15" s="18"/>
      <c r="F15" s="18"/>
      <c r="G15" s="18"/>
      <c r="H15" s="18"/>
      <c r="I15" s="18"/>
      <c r="J15" s="18"/>
      <c r="K15" s="18"/>
      <c r="L15" s="18"/>
      <c r="M15" s="18"/>
      <c r="N15" s="18"/>
      <c r="O15" s="18"/>
      <c r="P15" s="1"/>
      <c r="Q15" s="1"/>
      <c r="R15" s="1"/>
      <c r="S15" s="1"/>
      <c r="T15" s="1"/>
    </row>
    <row r="16" spans="1:20" ht="48" customHeight="1" x14ac:dyDescent="0.15">
      <c r="A16" s="1"/>
      <c r="B16" s="1"/>
      <c r="C16" s="18"/>
      <c r="D16" s="18"/>
      <c r="E16" s="18"/>
      <c r="F16" s="18"/>
      <c r="G16" s="18"/>
      <c r="H16" s="18"/>
      <c r="I16" s="18"/>
      <c r="J16" s="18"/>
      <c r="K16" s="18"/>
      <c r="L16" s="18"/>
      <c r="M16" s="18"/>
      <c r="N16" s="18"/>
      <c r="O16" s="18"/>
      <c r="P16" s="1"/>
      <c r="Q16" s="1"/>
      <c r="R16" s="1"/>
      <c r="S16" s="1"/>
      <c r="T16" s="1"/>
    </row>
    <row r="17" spans="1:20" ht="48" customHeight="1" x14ac:dyDescent="0.15">
      <c r="A17" s="1"/>
      <c r="B17" s="1"/>
      <c r="C17" s="18"/>
      <c r="D17" s="18"/>
      <c r="E17" s="18"/>
      <c r="F17" s="18"/>
      <c r="G17" s="18"/>
      <c r="H17" s="18"/>
      <c r="I17" s="18"/>
      <c r="J17" s="18"/>
      <c r="K17" s="18"/>
      <c r="L17" s="18"/>
      <c r="M17" s="18"/>
      <c r="N17" s="18"/>
      <c r="O17" s="18"/>
      <c r="P17" s="1"/>
      <c r="Q17" s="1"/>
      <c r="R17" s="1"/>
      <c r="S17" s="1"/>
      <c r="T17" s="1"/>
    </row>
    <row r="18" spans="1:20" ht="48" customHeight="1" x14ac:dyDescent="0.15">
      <c r="A18" s="1"/>
      <c r="B18" s="1"/>
      <c r="C18" s="18"/>
      <c r="D18" s="18"/>
      <c r="E18" s="18"/>
      <c r="F18" s="18"/>
      <c r="G18" s="18"/>
      <c r="H18" s="18"/>
      <c r="I18" s="18"/>
      <c r="J18" s="18"/>
      <c r="K18" s="18"/>
      <c r="L18" s="18"/>
      <c r="M18" s="18"/>
      <c r="N18" s="18"/>
      <c r="O18" s="18"/>
      <c r="P18" s="1"/>
      <c r="Q18" s="1"/>
      <c r="R18" s="1"/>
      <c r="S18" s="1"/>
      <c r="T18" s="1"/>
    </row>
    <row r="19" spans="1:20" ht="48" customHeight="1" x14ac:dyDescent="0.15">
      <c r="A19" s="1"/>
      <c r="B19" s="1"/>
      <c r="C19" s="18"/>
      <c r="D19" s="18"/>
      <c r="E19" s="18"/>
      <c r="F19" s="18"/>
      <c r="G19" s="18"/>
      <c r="H19" s="18"/>
      <c r="I19" s="18"/>
      <c r="J19" s="18"/>
      <c r="K19" s="18"/>
      <c r="L19" s="18"/>
      <c r="M19" s="18"/>
      <c r="N19" s="18"/>
      <c r="O19" s="18"/>
      <c r="P19" s="1"/>
      <c r="Q19" s="1"/>
      <c r="R19" s="1"/>
      <c r="S19" s="1"/>
      <c r="T19" s="1"/>
    </row>
    <row r="20" spans="1:20" ht="48" customHeight="1" x14ac:dyDescent="0.15">
      <c r="A20" s="1"/>
      <c r="B20" s="1"/>
      <c r="C20" s="18"/>
      <c r="D20" s="18"/>
      <c r="E20" s="18"/>
      <c r="F20" s="18"/>
      <c r="G20" s="18"/>
      <c r="H20" s="18"/>
      <c r="I20" s="18"/>
      <c r="J20" s="18"/>
      <c r="K20" s="18"/>
      <c r="L20" s="18"/>
      <c r="M20" s="18"/>
      <c r="N20" s="18"/>
      <c r="O20" s="18"/>
      <c r="P20" s="1"/>
      <c r="Q20" s="1"/>
      <c r="R20" s="1"/>
      <c r="S20" s="1"/>
      <c r="T20" s="1"/>
    </row>
    <row r="21" spans="1:20" ht="48" customHeight="1" x14ac:dyDescent="0.15">
      <c r="A21" s="1"/>
      <c r="B21" s="1"/>
      <c r="C21" s="18"/>
      <c r="D21" s="18"/>
      <c r="E21" s="18"/>
      <c r="F21" s="18"/>
      <c r="G21" s="18"/>
      <c r="H21" s="18"/>
      <c r="I21" s="18"/>
      <c r="J21" s="18"/>
      <c r="K21" s="18"/>
      <c r="L21" s="18"/>
      <c r="M21" s="18"/>
      <c r="N21" s="18"/>
      <c r="O21" s="18"/>
      <c r="P21" s="1"/>
      <c r="Q21" s="1"/>
      <c r="R21" s="1"/>
      <c r="S21" s="1"/>
      <c r="T21" s="1"/>
    </row>
    <row r="22" spans="1:20" ht="48" customHeight="1" x14ac:dyDescent="0.15">
      <c r="A22" s="1"/>
      <c r="B22" s="1"/>
      <c r="C22" s="18"/>
      <c r="D22" s="18"/>
      <c r="E22" s="18"/>
      <c r="F22" s="18"/>
      <c r="G22" s="18"/>
      <c r="H22" s="18"/>
      <c r="I22" s="18"/>
      <c r="J22" s="18"/>
      <c r="K22" s="18"/>
      <c r="L22" s="18"/>
      <c r="M22" s="18"/>
      <c r="N22" s="18"/>
      <c r="O22" s="18"/>
      <c r="P22" s="1"/>
      <c r="Q22" s="1"/>
      <c r="R22" s="1"/>
      <c r="S22" s="1"/>
      <c r="T22" s="1"/>
    </row>
    <row r="23" spans="1:20" ht="48" customHeight="1" x14ac:dyDescent="0.15">
      <c r="A23" s="1"/>
      <c r="B23" s="1"/>
      <c r="C23" s="18"/>
      <c r="D23" s="18"/>
      <c r="E23" s="18"/>
      <c r="F23" s="18"/>
      <c r="G23" s="18"/>
      <c r="H23" s="18"/>
      <c r="I23" s="18"/>
      <c r="J23" s="18"/>
      <c r="K23" s="18"/>
      <c r="L23" s="18"/>
      <c r="M23" s="18"/>
      <c r="N23" s="18"/>
      <c r="O23" s="18"/>
      <c r="P23" s="1"/>
      <c r="Q23" s="1"/>
      <c r="R23" s="1"/>
      <c r="S23" s="1"/>
      <c r="T23" s="1"/>
    </row>
    <row r="24" spans="1:20" ht="48" customHeight="1" x14ac:dyDescent="0.15">
      <c r="A24" s="1"/>
      <c r="B24" s="1"/>
      <c r="C24" s="18"/>
      <c r="D24" s="18"/>
      <c r="E24" s="18"/>
      <c r="F24" s="18"/>
      <c r="G24" s="18"/>
      <c r="H24" s="18"/>
      <c r="I24" s="18"/>
      <c r="J24" s="18"/>
      <c r="K24" s="18"/>
      <c r="L24" s="18"/>
      <c r="M24" s="18"/>
      <c r="N24" s="18"/>
      <c r="O24" s="18"/>
      <c r="P24" s="1"/>
      <c r="Q24" s="1"/>
      <c r="R24" s="1"/>
      <c r="S24" s="1"/>
      <c r="T24" s="1"/>
    </row>
    <row r="25" spans="1:20" ht="48" customHeight="1" x14ac:dyDescent="0.15">
      <c r="A25" s="1"/>
      <c r="B25" s="1"/>
      <c r="C25" s="18"/>
      <c r="D25" s="18"/>
      <c r="E25" s="18"/>
      <c r="F25" s="18"/>
      <c r="G25" s="18"/>
      <c r="H25" s="18"/>
      <c r="I25" s="18"/>
      <c r="J25" s="18"/>
      <c r="K25" s="18"/>
      <c r="L25" s="18"/>
      <c r="M25" s="18"/>
      <c r="N25" s="18"/>
      <c r="O25" s="18"/>
      <c r="P25" s="1"/>
      <c r="Q25" s="1"/>
      <c r="R25" s="1"/>
      <c r="S25" s="1"/>
      <c r="T25" s="1"/>
    </row>
    <row r="26" spans="1:20" ht="48" customHeight="1" x14ac:dyDescent="0.15">
      <c r="A26" s="1"/>
      <c r="B26" s="1"/>
      <c r="C26" s="18"/>
      <c r="D26" s="18"/>
      <c r="E26" s="18"/>
      <c r="F26" s="18"/>
      <c r="G26" s="18"/>
      <c r="H26" s="18"/>
      <c r="I26" s="18"/>
      <c r="J26" s="18"/>
      <c r="K26" s="18"/>
      <c r="L26" s="18"/>
      <c r="M26" s="18"/>
      <c r="N26" s="18"/>
      <c r="O26" s="18"/>
      <c r="P26" s="1"/>
      <c r="Q26" s="1"/>
      <c r="R26" s="1"/>
      <c r="S26" s="1"/>
      <c r="T26" s="1"/>
    </row>
    <row r="27" spans="1:20" ht="48" customHeight="1" x14ac:dyDescent="0.15">
      <c r="A27" s="1"/>
      <c r="B27" s="1"/>
      <c r="C27" s="18"/>
      <c r="D27" s="18"/>
      <c r="E27" s="18"/>
      <c r="F27" s="18"/>
      <c r="G27" s="18"/>
      <c r="H27" s="18"/>
      <c r="I27" s="18"/>
      <c r="J27" s="18"/>
      <c r="K27" s="18"/>
      <c r="L27" s="18"/>
      <c r="M27" s="18"/>
      <c r="N27" s="18"/>
      <c r="O27" s="18"/>
      <c r="P27" s="1"/>
      <c r="Q27" s="1"/>
      <c r="R27" s="1"/>
      <c r="S27" s="1"/>
      <c r="T27" s="1"/>
    </row>
    <row r="28" spans="1:20" ht="48" customHeight="1" x14ac:dyDescent="0.15">
      <c r="A28" s="1"/>
      <c r="B28" s="1"/>
      <c r="C28" s="18"/>
      <c r="D28" s="18"/>
      <c r="E28" s="18"/>
      <c r="F28" s="18"/>
      <c r="G28" s="18"/>
      <c r="H28" s="18"/>
      <c r="I28" s="18"/>
      <c r="J28" s="18"/>
      <c r="K28" s="18"/>
      <c r="L28" s="18"/>
      <c r="M28" s="18"/>
      <c r="N28" s="18"/>
      <c r="O28" s="18"/>
      <c r="P28" s="1"/>
      <c r="Q28" s="1"/>
      <c r="R28" s="1"/>
      <c r="S28" s="1"/>
      <c r="T28" s="1"/>
    </row>
    <row r="29" spans="1:20" ht="48" customHeight="1" x14ac:dyDescent="0.15">
      <c r="A29" s="1"/>
      <c r="B29" s="1"/>
      <c r="C29" s="18"/>
      <c r="D29" s="18"/>
      <c r="E29" s="18"/>
      <c r="F29" s="18"/>
      <c r="G29" s="18"/>
      <c r="H29" s="18"/>
      <c r="I29" s="18"/>
      <c r="J29" s="18"/>
      <c r="K29" s="18"/>
      <c r="L29" s="18"/>
      <c r="M29" s="18"/>
      <c r="N29" s="18"/>
      <c r="O29" s="18"/>
      <c r="P29" s="1"/>
      <c r="Q29" s="1"/>
      <c r="R29" s="1"/>
      <c r="S29" s="1"/>
      <c r="T29" s="1"/>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30</vt:i4>
      </vt:variant>
    </vt:vector>
  </HeadingPairs>
  <TitlesOfParts>
    <vt:vector size="30" baseType="lpstr">
      <vt:lpstr>01_Instrucciones</vt:lpstr>
      <vt:lpstr>02_Categorias_Factores</vt:lpstr>
      <vt:lpstr>03_Resumen_Activos</vt:lpstr>
      <vt:lpstr>03A_Origen_columnas_L_X</vt:lpstr>
      <vt:lpstr>03B_Vintage_Ducto</vt:lpstr>
      <vt:lpstr>04_Matriz_Ponderacion</vt:lpstr>
      <vt:lpstr>04A_Nota_Matriz_K_AJ</vt:lpstr>
      <vt:lpstr>05_Categorias_x_Activo</vt:lpstr>
      <vt:lpstr>06_Activos</vt:lpstr>
      <vt:lpstr>07_Ductos</vt:lpstr>
      <vt:lpstr>08_Segmentos_Bandera</vt:lpstr>
      <vt:lpstr>08A_Nota_Segmentos_Bandera</vt:lpstr>
      <vt:lpstr>09_Cromatografia</vt:lpstr>
      <vt:lpstr>10_Brechas_Criticas</vt:lpstr>
      <vt:lpstr>10A_Nota_Brechas_Criticas</vt:lpstr>
      <vt:lpstr>11_Fuentes</vt:lpstr>
      <vt:lpstr>12_Anexo_Fila05</vt:lpstr>
      <vt:lpstr>13_CAPEX_OPEX_USD</vt:lpstr>
      <vt:lpstr>14_Biblioteca_Costos_v6</vt:lpstr>
      <vt:lpstr>15_Mapeo_Activos_v6</vt:lpstr>
      <vt:lpstr>16_CAPEX_OPEX_USD_v6</vt:lpstr>
      <vt:lpstr>17_Indicadores_USD_pulg_m</vt:lpstr>
      <vt:lpstr>12A_Nota_Anexo_Fila05</vt:lpstr>
      <vt:lpstr>15A_Nota_Mapeo_Activos_v6</vt:lpstr>
      <vt:lpstr>14A_Origen_Biblioteca_v6</vt:lpstr>
      <vt:lpstr>14B_Bibliografia_Benchmarks</vt:lpstr>
      <vt:lpstr>16A_Nota_G6_H9</vt:lpstr>
      <vt:lpstr>16C_Rangos_Parametros</vt:lpstr>
      <vt:lpstr>16D_Semaforo_Consolidado</vt:lpstr>
      <vt:lpstr>14D_Desglose_Familias_v6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Libardo Acero Garcia</cp:lastModifiedBy>
  <cp:revision>0</cp:revision>
  <dcterms:created xsi:type="dcterms:W3CDTF">2026-03-29T03:56:39Z</dcterms:created>
  <dcterms:modified xsi:type="dcterms:W3CDTF">2026-06-10T13:36:47Z</dcterms:modified>
  <dc:language>en-US</dc:language>
</cp:coreProperties>
</file>