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7\"/>
    </mc:Choice>
  </mc:AlternateContent>
  <bookViews>
    <workbookView xWindow="0" yWindow="0" windowWidth="15120" windowHeight="6885"/>
  </bookViews>
  <sheets>
    <sheet name="Calculos impacto CVMar2017" sheetId="2" r:id="rId1"/>
    <sheet name="Hoja1" sheetId="1" r:id="rId2"/>
  </sheets>
  <definedNames>
    <definedName name="solver_adj" localSheetId="0" hidden="1">'Calculos impacto CVMar2017'!$H$19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'Calculos impacto CVMar2017'!$G$89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13.82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I28" i="2" s="1"/>
  <c r="G19" i="2"/>
  <c r="H28" i="2" s="1"/>
  <c r="G18" i="2"/>
  <c r="G28" i="2" s="1"/>
  <c r="G17" i="2"/>
  <c r="F30" i="2" s="1"/>
  <c r="G16" i="2"/>
  <c r="D71" i="2" s="1"/>
  <c r="G15" i="2"/>
  <c r="C42" i="2"/>
  <c r="C58" i="2"/>
  <c r="G4" i="2"/>
  <c r="C27" i="2" s="1"/>
  <c r="D22" i="2"/>
  <c r="D21" i="2"/>
  <c r="C22" i="2"/>
  <c r="C21" i="2"/>
  <c r="B22" i="2"/>
  <c r="B21" i="2"/>
  <c r="E70" i="2" l="1"/>
  <c r="G59" i="2"/>
  <c r="G43" i="2"/>
  <c r="G55" i="2"/>
  <c r="G39" i="2"/>
  <c r="G51" i="2"/>
  <c r="G35" i="2"/>
  <c r="G27" i="2"/>
  <c r="G47" i="2"/>
  <c r="G31" i="2"/>
  <c r="G62" i="2"/>
  <c r="G58" i="2"/>
  <c r="G54" i="2"/>
  <c r="G50" i="2"/>
  <c r="G46" i="2"/>
  <c r="G42" i="2"/>
  <c r="G38" i="2"/>
  <c r="G34" i="2"/>
  <c r="G30" i="2"/>
  <c r="G61" i="2"/>
  <c r="G57" i="2"/>
  <c r="G53" i="2"/>
  <c r="G49" i="2"/>
  <c r="G45" i="2"/>
  <c r="G41" i="2"/>
  <c r="G37" i="2"/>
  <c r="G33" i="2"/>
  <c r="G29" i="2"/>
  <c r="G60" i="2"/>
  <c r="G56" i="2"/>
  <c r="G52" i="2"/>
  <c r="G48" i="2"/>
  <c r="G44" i="2"/>
  <c r="G40" i="2"/>
  <c r="G36" i="2"/>
  <c r="G32" i="2"/>
  <c r="C70" i="2"/>
  <c r="E72" i="2"/>
  <c r="C73" i="2"/>
  <c r="C69" i="2"/>
  <c r="E71" i="2"/>
  <c r="C72" i="2"/>
  <c r="E68" i="2"/>
  <c r="H71" i="2"/>
  <c r="C68" i="2"/>
  <c r="C71" i="2"/>
  <c r="E73" i="2"/>
  <c r="E69" i="2"/>
  <c r="D68" i="2"/>
  <c r="D70" i="2"/>
  <c r="D73" i="2"/>
  <c r="D69" i="2"/>
  <c r="D72" i="2"/>
  <c r="I43" i="2"/>
  <c r="I59" i="2"/>
  <c r="I55" i="2"/>
  <c r="I39" i="2"/>
  <c r="I51" i="2"/>
  <c r="I35" i="2"/>
  <c r="I27" i="2"/>
  <c r="I47" i="2"/>
  <c r="I31" i="2"/>
  <c r="H55" i="2"/>
  <c r="H51" i="2"/>
  <c r="H35" i="2"/>
  <c r="H39" i="2"/>
  <c r="H27" i="2"/>
  <c r="H47" i="2"/>
  <c r="H31" i="2"/>
  <c r="H59" i="2"/>
  <c r="H43" i="2"/>
  <c r="I62" i="2"/>
  <c r="I58" i="2"/>
  <c r="O58" i="2" s="1"/>
  <c r="I54" i="2"/>
  <c r="I50" i="2"/>
  <c r="I46" i="2"/>
  <c r="I42" i="2"/>
  <c r="O42" i="2" s="1"/>
  <c r="I38" i="2"/>
  <c r="I34" i="2"/>
  <c r="I30" i="2"/>
  <c r="I61" i="2"/>
  <c r="I57" i="2"/>
  <c r="I53" i="2"/>
  <c r="I49" i="2"/>
  <c r="I45" i="2"/>
  <c r="I41" i="2"/>
  <c r="I37" i="2"/>
  <c r="I33" i="2"/>
  <c r="I29" i="2"/>
  <c r="I60" i="2"/>
  <c r="I56" i="2"/>
  <c r="I52" i="2"/>
  <c r="I48" i="2"/>
  <c r="I44" i="2"/>
  <c r="I40" i="2"/>
  <c r="I36" i="2"/>
  <c r="I32" i="2"/>
  <c r="H62" i="2"/>
  <c r="H58" i="2"/>
  <c r="H54" i="2"/>
  <c r="H50" i="2"/>
  <c r="H46" i="2"/>
  <c r="H42" i="2"/>
  <c r="H38" i="2"/>
  <c r="H34" i="2"/>
  <c r="H30" i="2"/>
  <c r="H61" i="2"/>
  <c r="H57" i="2"/>
  <c r="H53" i="2"/>
  <c r="H49" i="2"/>
  <c r="H45" i="2"/>
  <c r="H41" i="2"/>
  <c r="H37" i="2"/>
  <c r="H33" i="2"/>
  <c r="H29" i="2"/>
  <c r="H60" i="2"/>
  <c r="H56" i="2"/>
  <c r="H52" i="2"/>
  <c r="H48" i="2"/>
  <c r="H44" i="2"/>
  <c r="H40" i="2"/>
  <c r="H36" i="2"/>
  <c r="H32" i="2"/>
  <c r="F41" i="2"/>
  <c r="F57" i="2"/>
  <c r="F53" i="2"/>
  <c r="F37" i="2"/>
  <c r="F49" i="2"/>
  <c r="F33" i="2"/>
  <c r="F61" i="2"/>
  <c r="F45" i="2"/>
  <c r="F29" i="2"/>
  <c r="E52" i="2"/>
  <c r="E44" i="2"/>
  <c r="E32" i="2"/>
  <c r="E27" i="2"/>
  <c r="K27" i="2" s="1"/>
  <c r="E59" i="2"/>
  <c r="E55" i="2"/>
  <c r="E51" i="2"/>
  <c r="E47" i="2"/>
  <c r="E43" i="2"/>
  <c r="E39" i="2"/>
  <c r="E35" i="2"/>
  <c r="E31" i="2"/>
  <c r="E60" i="2"/>
  <c r="E48" i="2"/>
  <c r="E40" i="2"/>
  <c r="E28" i="2"/>
  <c r="E62" i="2"/>
  <c r="E58" i="2"/>
  <c r="K58" i="2" s="1"/>
  <c r="E54" i="2"/>
  <c r="E50" i="2"/>
  <c r="E46" i="2"/>
  <c r="E42" i="2"/>
  <c r="K42" i="2" s="1"/>
  <c r="E38" i="2"/>
  <c r="E34" i="2"/>
  <c r="E30" i="2"/>
  <c r="E56" i="2"/>
  <c r="E36" i="2"/>
  <c r="E61" i="2"/>
  <c r="E57" i="2"/>
  <c r="E53" i="2"/>
  <c r="E49" i="2"/>
  <c r="E45" i="2"/>
  <c r="E41" i="2"/>
  <c r="E37" i="2"/>
  <c r="E33" i="2"/>
  <c r="E29" i="2"/>
  <c r="F60" i="2"/>
  <c r="F56" i="2"/>
  <c r="F52" i="2"/>
  <c r="F48" i="2"/>
  <c r="F44" i="2"/>
  <c r="F40" i="2"/>
  <c r="F36" i="2"/>
  <c r="F32" i="2"/>
  <c r="F28" i="2"/>
  <c r="F27" i="2"/>
  <c r="L27" i="2" s="1"/>
  <c r="F59" i="2"/>
  <c r="F55" i="2"/>
  <c r="F51" i="2"/>
  <c r="F47" i="2"/>
  <c r="F43" i="2"/>
  <c r="F39" i="2"/>
  <c r="F35" i="2"/>
  <c r="F31" i="2"/>
  <c r="F62" i="2"/>
  <c r="F58" i="2"/>
  <c r="L58" i="2" s="1"/>
  <c r="F54" i="2"/>
  <c r="F50" i="2"/>
  <c r="F46" i="2"/>
  <c r="F42" i="2"/>
  <c r="L42" i="2" s="1"/>
  <c r="F38" i="2"/>
  <c r="F34" i="2"/>
  <c r="D31" i="2"/>
  <c r="G69" i="2"/>
  <c r="F71" i="2"/>
  <c r="G73" i="2"/>
  <c r="F68" i="2"/>
  <c r="F70" i="2"/>
  <c r="G72" i="2"/>
  <c r="H68" i="2"/>
  <c r="H70" i="2"/>
  <c r="D27" i="2"/>
  <c r="J27" i="2" s="1"/>
  <c r="F73" i="2"/>
  <c r="F69" i="2"/>
  <c r="G71" i="2"/>
  <c r="H73" i="2"/>
  <c r="H69" i="2"/>
  <c r="D47" i="2"/>
  <c r="N27" i="2"/>
  <c r="F72" i="2"/>
  <c r="G68" i="2"/>
  <c r="G70" i="2"/>
  <c r="H72" i="2"/>
  <c r="C54" i="2"/>
  <c r="C38" i="2"/>
  <c r="D59" i="2"/>
  <c r="D43" i="2"/>
  <c r="O27" i="2"/>
  <c r="C50" i="2"/>
  <c r="C34" i="2"/>
  <c r="D55" i="2"/>
  <c r="D39" i="2"/>
  <c r="C62" i="2"/>
  <c r="C46" i="2"/>
  <c r="C30" i="2"/>
  <c r="D51" i="2"/>
  <c r="D35" i="2"/>
  <c r="M27" i="2"/>
  <c r="C61" i="2"/>
  <c r="C57" i="2"/>
  <c r="C53" i="2"/>
  <c r="C49" i="2"/>
  <c r="C45" i="2"/>
  <c r="C41" i="2"/>
  <c r="C37" i="2"/>
  <c r="C33" i="2"/>
  <c r="C29" i="2"/>
  <c r="D62" i="2"/>
  <c r="D58" i="2"/>
  <c r="J58" i="2" s="1"/>
  <c r="D54" i="2"/>
  <c r="D50" i="2"/>
  <c r="D46" i="2"/>
  <c r="D42" i="2"/>
  <c r="J42" i="2" s="1"/>
  <c r="D38" i="2"/>
  <c r="D34" i="2"/>
  <c r="D30" i="2"/>
  <c r="M58" i="2"/>
  <c r="M42" i="2"/>
  <c r="N58" i="2"/>
  <c r="N42" i="2"/>
  <c r="C60" i="2"/>
  <c r="C56" i="2"/>
  <c r="C52" i="2"/>
  <c r="C48" i="2"/>
  <c r="C44" i="2"/>
  <c r="C40" i="2"/>
  <c r="C36" i="2"/>
  <c r="C32" i="2"/>
  <c r="C28" i="2"/>
  <c r="D61" i="2"/>
  <c r="D57" i="2"/>
  <c r="D53" i="2"/>
  <c r="D49" i="2"/>
  <c r="D45" i="2"/>
  <c r="D41" i="2"/>
  <c r="D37" i="2"/>
  <c r="D33" i="2"/>
  <c r="D29" i="2"/>
  <c r="C59" i="2"/>
  <c r="C55" i="2"/>
  <c r="C51" i="2"/>
  <c r="C47" i="2"/>
  <c r="C43" i="2"/>
  <c r="C39" i="2"/>
  <c r="C35" i="2"/>
  <c r="C31" i="2"/>
  <c r="D60" i="2"/>
  <c r="D56" i="2"/>
  <c r="D52" i="2"/>
  <c r="D48" i="2"/>
  <c r="D44" i="2"/>
  <c r="D40" i="2"/>
  <c r="D36" i="2"/>
  <c r="D32" i="2"/>
  <c r="D28" i="2"/>
  <c r="G78" i="2" l="1"/>
  <c r="F78" i="2"/>
  <c r="H78" i="2"/>
  <c r="C78" i="2"/>
  <c r="E78" i="2"/>
  <c r="D78" i="2"/>
  <c r="L44" i="2"/>
  <c r="O44" i="2"/>
  <c r="M44" i="2"/>
  <c r="J44" i="2"/>
  <c r="N44" i="2"/>
  <c r="K44" i="2"/>
  <c r="J33" i="2"/>
  <c r="N33" i="2"/>
  <c r="K33" i="2"/>
  <c r="O33" i="2"/>
  <c r="M33" i="2"/>
  <c r="L33" i="2"/>
  <c r="L46" i="2"/>
  <c r="O46" i="2"/>
  <c r="M46" i="2"/>
  <c r="J46" i="2"/>
  <c r="N46" i="2"/>
  <c r="K46" i="2"/>
  <c r="J43" i="2"/>
  <c r="N43" i="2"/>
  <c r="K43" i="2"/>
  <c r="O43" i="2"/>
  <c r="M43" i="2"/>
  <c r="L43" i="2"/>
  <c r="J59" i="2"/>
  <c r="N59" i="2"/>
  <c r="K59" i="2"/>
  <c r="O59" i="2"/>
  <c r="L59" i="2"/>
  <c r="M59" i="2"/>
  <c r="L32" i="2"/>
  <c r="M32" i="2"/>
  <c r="K32" i="2"/>
  <c r="J32" i="2"/>
  <c r="N32" i="2"/>
  <c r="O32" i="2"/>
  <c r="L48" i="2"/>
  <c r="O48" i="2"/>
  <c r="M48" i="2"/>
  <c r="J48" i="2"/>
  <c r="N48" i="2"/>
  <c r="K48" i="2"/>
  <c r="J37" i="2"/>
  <c r="N37" i="2"/>
  <c r="K37" i="2"/>
  <c r="O37" i="2"/>
  <c r="M37" i="2"/>
  <c r="L37" i="2"/>
  <c r="J53" i="2"/>
  <c r="N53" i="2"/>
  <c r="K53" i="2"/>
  <c r="O53" i="2"/>
  <c r="L53" i="2"/>
  <c r="M53" i="2"/>
  <c r="L62" i="2"/>
  <c r="M62" i="2"/>
  <c r="J62" i="2"/>
  <c r="N62" i="2"/>
  <c r="K62" i="2"/>
  <c r="O62" i="2"/>
  <c r="L38" i="2"/>
  <c r="O38" i="2"/>
  <c r="M38" i="2"/>
  <c r="J38" i="2"/>
  <c r="N38" i="2"/>
  <c r="K38" i="2"/>
  <c r="J55" i="2"/>
  <c r="N55" i="2"/>
  <c r="K55" i="2"/>
  <c r="O55" i="2"/>
  <c r="L55" i="2"/>
  <c r="M55" i="2"/>
  <c r="L28" i="2"/>
  <c r="O28" i="2"/>
  <c r="M28" i="2"/>
  <c r="K28" i="2"/>
  <c r="J28" i="2"/>
  <c r="N28" i="2"/>
  <c r="L60" i="2"/>
  <c r="M60" i="2"/>
  <c r="J60" i="2"/>
  <c r="N60" i="2"/>
  <c r="K60" i="2"/>
  <c r="O60" i="2"/>
  <c r="J49" i="2"/>
  <c r="N49" i="2"/>
  <c r="K49" i="2"/>
  <c r="O49" i="2"/>
  <c r="L49" i="2"/>
  <c r="M49" i="2"/>
  <c r="L50" i="2"/>
  <c r="K50" i="2"/>
  <c r="M50" i="2"/>
  <c r="J50" i="2"/>
  <c r="N50" i="2"/>
  <c r="O50" i="2"/>
  <c r="J31" i="2"/>
  <c r="N31" i="2"/>
  <c r="K31" i="2"/>
  <c r="O31" i="2"/>
  <c r="L31" i="2"/>
  <c r="M31" i="2"/>
  <c r="J47" i="2"/>
  <c r="N47" i="2"/>
  <c r="K47" i="2"/>
  <c r="O47" i="2"/>
  <c r="M47" i="2"/>
  <c r="L47" i="2"/>
  <c r="L36" i="2"/>
  <c r="K36" i="2"/>
  <c r="M36" i="2"/>
  <c r="O36" i="2"/>
  <c r="J36" i="2"/>
  <c r="N36" i="2"/>
  <c r="L52" i="2"/>
  <c r="M52" i="2"/>
  <c r="J52" i="2"/>
  <c r="N52" i="2"/>
  <c r="O52" i="2"/>
  <c r="K52" i="2"/>
  <c r="J41" i="2"/>
  <c r="N41" i="2"/>
  <c r="K41" i="2"/>
  <c r="O41" i="2"/>
  <c r="L41" i="2"/>
  <c r="M41" i="2"/>
  <c r="J57" i="2"/>
  <c r="N57" i="2"/>
  <c r="K57" i="2"/>
  <c r="O57" i="2"/>
  <c r="L57" i="2"/>
  <c r="M57" i="2"/>
  <c r="L54" i="2"/>
  <c r="M54" i="2"/>
  <c r="J54" i="2"/>
  <c r="N54" i="2"/>
  <c r="K54" i="2"/>
  <c r="O54" i="2"/>
  <c r="J39" i="2"/>
  <c r="N39" i="2"/>
  <c r="K39" i="2"/>
  <c r="O39" i="2"/>
  <c r="M39" i="2"/>
  <c r="L39" i="2"/>
  <c r="J35" i="2"/>
  <c r="N35" i="2"/>
  <c r="K35" i="2"/>
  <c r="O35" i="2"/>
  <c r="M35" i="2"/>
  <c r="L35" i="2"/>
  <c r="J51" i="2"/>
  <c r="N51" i="2"/>
  <c r="K51" i="2"/>
  <c r="O51" i="2"/>
  <c r="L51" i="2"/>
  <c r="M51" i="2"/>
  <c r="L40" i="2"/>
  <c r="O40" i="2"/>
  <c r="M40" i="2"/>
  <c r="J40" i="2"/>
  <c r="N40" i="2"/>
  <c r="K40" i="2"/>
  <c r="L56" i="2"/>
  <c r="M56" i="2"/>
  <c r="J56" i="2"/>
  <c r="N56" i="2"/>
  <c r="K56" i="2"/>
  <c r="O56" i="2"/>
  <c r="J29" i="2"/>
  <c r="N29" i="2"/>
  <c r="K29" i="2"/>
  <c r="O29" i="2"/>
  <c r="M29" i="2"/>
  <c r="L29" i="2"/>
  <c r="J45" i="2"/>
  <c r="N45" i="2"/>
  <c r="K45" i="2"/>
  <c r="O45" i="2"/>
  <c r="M45" i="2"/>
  <c r="L45" i="2"/>
  <c r="J61" i="2"/>
  <c r="N61" i="2"/>
  <c r="K61" i="2"/>
  <c r="O61" i="2"/>
  <c r="L61" i="2"/>
  <c r="M61" i="2"/>
  <c r="L30" i="2"/>
  <c r="M30" i="2"/>
  <c r="K30" i="2"/>
  <c r="O30" i="2"/>
  <c r="J30" i="2"/>
  <c r="N30" i="2"/>
  <c r="L34" i="2"/>
  <c r="M34" i="2"/>
  <c r="J34" i="2"/>
  <c r="N34" i="2"/>
  <c r="K34" i="2"/>
  <c r="O34" i="2"/>
  <c r="D93" i="2" l="1"/>
  <c r="D95" i="2" s="1"/>
  <c r="D96" i="2" s="1"/>
  <c r="D97" i="2" s="1"/>
  <c r="F85" i="2"/>
  <c r="F87" i="2" s="1"/>
  <c r="F88" i="2" s="1"/>
  <c r="F89" i="2" s="1"/>
  <c r="H93" i="2"/>
  <c r="H95" i="2" s="1"/>
  <c r="H96" i="2" s="1"/>
  <c r="H97" i="2" s="1"/>
  <c r="C85" i="2"/>
  <c r="C87" i="2" s="1"/>
  <c r="C88" i="2" s="1"/>
  <c r="C89" i="2" s="1"/>
  <c r="C93" i="2"/>
  <c r="C95" i="2" s="1"/>
  <c r="C96" i="2" s="1"/>
  <c r="C97" i="2" s="1"/>
  <c r="E93" i="2"/>
  <c r="E95" i="2" s="1"/>
  <c r="E96" i="2" s="1"/>
  <c r="E97" i="2" s="1"/>
  <c r="D85" i="2"/>
  <c r="D87" i="2" s="1"/>
  <c r="D88" i="2" s="1"/>
  <c r="D89" i="2" s="1"/>
  <c r="G85" i="2"/>
  <c r="G87" i="2" s="1"/>
  <c r="G88" i="2" s="1"/>
  <c r="G89" i="2" s="1"/>
  <c r="F93" i="2"/>
  <c r="F95" i="2" s="1"/>
  <c r="F96" i="2" s="1"/>
  <c r="F97" i="2" s="1"/>
  <c r="G93" i="2"/>
  <c r="G95" i="2" s="1"/>
  <c r="G96" i="2" s="1"/>
  <c r="G97" i="2" s="1"/>
  <c r="H85" i="2"/>
  <c r="H87" i="2" s="1"/>
  <c r="H88" i="2" s="1"/>
  <c r="H89" i="2" s="1"/>
  <c r="E85" i="2"/>
  <c r="E87" i="2" s="1"/>
  <c r="E88" i="2" s="1"/>
  <c r="E89" i="2" s="1"/>
  <c r="G77" i="2"/>
  <c r="G79" i="2" s="1"/>
  <c r="G80" i="2" s="1"/>
  <c r="G81" i="2" s="1"/>
  <c r="H77" i="2"/>
  <c r="H79" i="2" s="1"/>
  <c r="H80" i="2" s="1"/>
  <c r="H81" i="2" s="1"/>
  <c r="C77" i="2"/>
  <c r="C79" i="2" s="1"/>
  <c r="C80" i="2" s="1"/>
  <c r="C81" i="2" s="1"/>
  <c r="F77" i="2"/>
  <c r="F79" i="2" s="1"/>
  <c r="F80" i="2" s="1"/>
  <c r="F81" i="2" s="1"/>
  <c r="E77" i="2"/>
  <c r="E79" i="2" s="1"/>
  <c r="E80" i="2" s="1"/>
  <c r="E81" i="2" s="1"/>
  <c r="D77" i="2"/>
  <c r="D79" i="2" s="1"/>
  <c r="D80" i="2" s="1"/>
  <c r="D81" i="2" s="1"/>
  <c r="D7" i="2" l="1"/>
  <c r="D6" i="2"/>
  <c r="D5" i="2"/>
</calcChain>
</file>

<file path=xl/sharedStrings.xml><?xml version="1.0" encoding="utf-8"?>
<sst xmlns="http://schemas.openxmlformats.org/spreadsheetml/2006/main" count="121" uniqueCount="62">
  <si>
    <t>Mes</t>
  </si>
  <si>
    <t>Año</t>
  </si>
  <si>
    <t>Diesel</t>
  </si>
  <si>
    <t>GNI</t>
  </si>
  <si>
    <t>TRM</t>
  </si>
  <si>
    <t>Calculos impacto</t>
  </si>
  <si>
    <t xml:space="preserve">Costos referencia combustible (Marzo 2017) </t>
  </si>
  <si>
    <t>Fuel Oil 6</t>
  </si>
  <si>
    <t>COP/MBTU</t>
  </si>
  <si>
    <t>USD/MBTU</t>
  </si>
  <si>
    <t>COM</t>
  </si>
  <si>
    <t>OCV</t>
  </si>
  <si>
    <t>COP/kWh</t>
  </si>
  <si>
    <t>Costos de operación y otros costos (Marzo 2017)</t>
  </si>
  <si>
    <t>Max</t>
  </si>
  <si>
    <t>Min</t>
  </si>
  <si>
    <t>Diésel</t>
  </si>
  <si>
    <t>Heat rate (MBTU/MWh)</t>
  </si>
  <si>
    <t>F.O</t>
  </si>
  <si>
    <t>Precio de escasez</t>
  </si>
  <si>
    <t>Costos variables de operación (COP/kWh)</t>
  </si>
  <si>
    <t>Costos fijos de AOM</t>
  </si>
  <si>
    <t>USD-kWh-año</t>
  </si>
  <si>
    <t>Costos fijos de combustible</t>
  </si>
  <si>
    <t>Supuestos costos fijos</t>
  </si>
  <si>
    <t>Tasa de descuento</t>
  </si>
  <si>
    <t>E.A</t>
  </si>
  <si>
    <t>E.M</t>
  </si>
  <si>
    <t>Costos mensuales</t>
  </si>
  <si>
    <t>Otros supuestos</t>
  </si>
  <si>
    <t>Cap</t>
  </si>
  <si>
    <t>MW</t>
  </si>
  <si>
    <t>Costo fijo mensual (USD)</t>
  </si>
  <si>
    <t>GNI +</t>
  </si>
  <si>
    <t>GNI -</t>
  </si>
  <si>
    <t>Costo fijo mensual de combustible (USD)</t>
  </si>
  <si>
    <t>Diesel +</t>
  </si>
  <si>
    <t>Diesel -</t>
  </si>
  <si>
    <t>FO -</t>
  </si>
  <si>
    <t>FO +</t>
  </si>
  <si>
    <t>FO-</t>
  </si>
  <si>
    <t>Costo fijo total (USD)</t>
  </si>
  <si>
    <t>VPN</t>
  </si>
  <si>
    <t>Costos fijos</t>
  </si>
  <si>
    <t>Ingresos PC</t>
  </si>
  <si>
    <t>Ingresos periodo crítico USD</t>
  </si>
  <si>
    <t>Total</t>
  </si>
  <si>
    <t>Pago mensual</t>
  </si>
  <si>
    <t>CxC</t>
  </si>
  <si>
    <t>Escenario 3 años + 6 meses</t>
  </si>
  <si>
    <t>Escenario 3 años + 0 meses</t>
  </si>
  <si>
    <t>Escenario 1 año + 0 meses</t>
  </si>
  <si>
    <t>OEF MWh-año</t>
  </si>
  <si>
    <t>Comentario:</t>
  </si>
  <si>
    <t>En el documento soporte salen los resultados</t>
  </si>
  <si>
    <t>Cambian los resultados del Escenario 1 que es el que contempla</t>
  </si>
  <si>
    <t>un periodo crítico de 6 meses en un lapso de 3 años.</t>
  </si>
  <si>
    <t>de unas rentas inframarginales expresadas en MWh</t>
  </si>
  <si>
    <t>Dicha inconsistencia minimizaba los ingresos/pérdidas en periodo crítico</t>
  </si>
  <si>
    <t>Relación CAP/OEF</t>
  </si>
  <si>
    <t>y multiplicadas por un diferencial de precio de escasez y costo variable expresado en COP/kWh.</t>
  </si>
  <si>
    <t>En 29.07.2017 se detecta el error y se procede a corregirlo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</si>
</sst>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;[Red]\-&quot;$&quot;#,##0.00"/>
    <numFmt numFmtId="165" formatCode="_-* #,##0.00_-;\-* #,##0.00_-;_-* &quot;-&quot;??_-;_-@_-"/>
    <numFmt numFmtId="166" formatCode="_-* #,##0_-;\-* #,##0_-;_-* &quot;-&quot;??_-;_-@_-"/>
    <numFmt numFmtId="167" formatCode="0.000"/>
    <numFmt numFmtId="168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166" fontId="0" fillId="0" borderId="0" xfId="1" applyNumberFormat="1" applyFont="1"/>
    <xf numFmtId="0" fontId="3" fillId="2" borderId="0" xfId="0" applyFont="1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165" fontId="0" fillId="0" borderId="0" xfId="1" applyNumberFormat="1" applyFont="1" applyBorder="1"/>
    <xf numFmtId="0" fontId="0" fillId="0" borderId="6" xfId="0" applyBorder="1"/>
    <xf numFmtId="165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2" xfId="0" applyBorder="1"/>
    <xf numFmtId="0" fontId="0" fillId="0" borderId="1" xfId="0" applyBorder="1"/>
    <xf numFmtId="167" fontId="0" fillId="0" borderId="5" xfId="0" applyNumberFormat="1" applyBorder="1"/>
    <xf numFmtId="167" fontId="0" fillId="0" borderId="8" xfId="0" applyNumberForma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14" xfId="0" applyBorder="1"/>
    <xf numFmtId="0" fontId="4" fillId="4" borderId="14" xfId="0" applyFont="1" applyFill="1" applyBorder="1" applyAlignment="1">
      <alignment horizontal="right" wrapText="1"/>
    </xf>
    <xf numFmtId="2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167" fontId="0" fillId="0" borderId="0" xfId="0" applyNumberFormat="1" applyFont="1" applyFill="1" applyBorder="1"/>
    <xf numFmtId="9" fontId="0" fillId="0" borderId="0" xfId="0" applyNumberFormat="1" applyBorder="1"/>
    <xf numFmtId="166" fontId="0" fillId="10" borderId="0" xfId="0" applyNumberFormat="1" applyFill="1"/>
    <xf numFmtId="166" fontId="0" fillId="11" borderId="0" xfId="0" applyNumberFormat="1" applyFill="1"/>
    <xf numFmtId="0" fontId="2" fillId="10" borderId="6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/>
    </xf>
    <xf numFmtId="0" fontId="2" fillId="10" borderId="7" xfId="0" applyFont="1" applyFill="1" applyBorder="1"/>
    <xf numFmtId="0" fontId="2" fillId="11" borderId="7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/>
    </xf>
    <xf numFmtId="0" fontId="2" fillId="11" borderId="7" xfId="0" applyFont="1" applyFill="1" applyBorder="1"/>
    <xf numFmtId="0" fontId="2" fillId="11" borderId="8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166" fontId="0" fillId="12" borderId="0" xfId="0" applyNumberFormat="1" applyFill="1" applyBorder="1"/>
    <xf numFmtId="166" fontId="0" fillId="12" borderId="5" xfId="0" applyNumberFormat="1" applyFill="1" applyBorder="1"/>
    <xf numFmtId="166" fontId="0" fillId="12" borderId="7" xfId="0" applyNumberFormat="1" applyFill="1" applyBorder="1"/>
    <xf numFmtId="166" fontId="0" fillId="12" borderId="8" xfId="0" applyNumberFormat="1" applyFill="1" applyBorder="1"/>
    <xf numFmtId="16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0" fillId="0" borderId="0" xfId="0" applyNumberFormat="1" applyBorder="1"/>
    <xf numFmtId="166" fontId="0" fillId="12" borderId="4" xfId="0" applyNumberFormat="1" applyFill="1" applyBorder="1"/>
    <xf numFmtId="166" fontId="0" fillId="12" borderId="6" xfId="0" applyNumberFormat="1" applyFill="1" applyBorder="1"/>
    <xf numFmtId="0" fontId="0" fillId="0" borderId="0" xfId="0" applyFill="1" applyBorder="1"/>
    <xf numFmtId="0" fontId="2" fillId="1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12" borderId="9" xfId="0" applyFont="1" applyFill="1" applyBorder="1" applyAlignment="1">
      <alignment horizontal="center" wrapText="1"/>
    </xf>
    <xf numFmtId="0" fontId="2" fillId="12" borderId="10" xfId="0" applyFont="1" applyFill="1" applyBorder="1" applyAlignment="1">
      <alignment horizontal="center"/>
    </xf>
    <xf numFmtId="0" fontId="2" fillId="12" borderId="10" xfId="0" applyFont="1" applyFill="1" applyBorder="1"/>
    <xf numFmtId="0" fontId="2" fillId="12" borderId="11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Font="1" applyFill="1" applyBorder="1"/>
    <xf numFmtId="0" fontId="0" fillId="0" borderId="0" xfId="0" applyFill="1"/>
    <xf numFmtId="168" fontId="0" fillId="0" borderId="0" xfId="0" applyNumberFormat="1" applyFill="1"/>
    <xf numFmtId="10" fontId="0" fillId="0" borderId="7" xfId="2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workbookViewId="0">
      <selection activeCell="A9" sqref="A9:D9"/>
    </sheetView>
  </sheetViews>
  <sheetFormatPr baseColWidth="10" defaultRowHeight="15" x14ac:dyDescent="0.25"/>
  <cols>
    <col min="2" max="2" width="13.85546875" customWidth="1"/>
    <col min="3" max="3" width="17.42578125" bestFit="1" customWidth="1"/>
    <col min="4" max="5" width="15.140625" bestFit="1" customWidth="1"/>
    <col min="6" max="6" width="17.140625" customWidth="1"/>
    <col min="7" max="7" width="16.7109375" customWidth="1"/>
    <col min="8" max="8" width="17.5703125" customWidth="1"/>
    <col min="9" max="9" width="15.140625" bestFit="1" customWidth="1"/>
    <col min="10" max="15" width="10.5703125" bestFit="1" customWidth="1"/>
    <col min="16" max="18" width="18.85546875" bestFit="1" customWidth="1"/>
    <col min="19" max="20" width="19.85546875" bestFit="1" customWidth="1"/>
    <col min="21" max="21" width="18.85546875" bestFit="1" customWidth="1"/>
  </cols>
  <sheetData>
    <row r="1" spans="1:9" s="2" customFormat="1" ht="18.75" x14ac:dyDescent="0.3">
      <c r="A1" s="52" t="s">
        <v>5</v>
      </c>
      <c r="B1" s="53"/>
    </row>
    <row r="2" spans="1:9" ht="15.75" thickBot="1" x14ac:dyDescent="0.3"/>
    <row r="3" spans="1:9" ht="15.75" thickBot="1" x14ac:dyDescent="0.3">
      <c r="A3" s="94" t="s">
        <v>6</v>
      </c>
      <c r="B3" s="95"/>
      <c r="C3" s="95"/>
      <c r="D3" s="96"/>
      <c r="F3" s="84" t="s">
        <v>24</v>
      </c>
      <c r="G3" s="85"/>
      <c r="H3" s="86"/>
    </row>
    <row r="4" spans="1:9" x14ac:dyDescent="0.25">
      <c r="A4" s="13"/>
      <c r="B4" s="11" t="s">
        <v>8</v>
      </c>
      <c r="C4" s="11" t="s">
        <v>4</v>
      </c>
      <c r="D4" s="12" t="s">
        <v>9</v>
      </c>
      <c r="F4" s="3" t="s">
        <v>21</v>
      </c>
      <c r="G4" s="24">
        <f>41.75</f>
        <v>41.75</v>
      </c>
      <c r="H4" s="5" t="s">
        <v>22</v>
      </c>
    </row>
    <row r="5" spans="1:9" ht="15.75" thickBot="1" x14ac:dyDescent="0.3">
      <c r="A5" s="3" t="s">
        <v>7</v>
      </c>
      <c r="B5" s="6">
        <v>40831.71</v>
      </c>
      <c r="C5" s="4">
        <v>2942</v>
      </c>
      <c r="D5" s="14">
        <f>+B5/$C$5</f>
        <v>13.878895309313393</v>
      </c>
      <c r="F5" s="7" t="s">
        <v>23</v>
      </c>
      <c r="G5" s="9">
        <v>0.5</v>
      </c>
      <c r="H5" s="10" t="s">
        <v>9</v>
      </c>
    </row>
    <row r="6" spans="1:9" x14ac:dyDescent="0.25">
      <c r="A6" s="3" t="s">
        <v>2</v>
      </c>
      <c r="B6" s="6">
        <v>57188.73</v>
      </c>
      <c r="C6" s="4"/>
      <c r="D6" s="14">
        <f>+B6/$C$5</f>
        <v>19.438725356900068</v>
      </c>
    </row>
    <row r="7" spans="1:9" ht="15.75" thickBot="1" x14ac:dyDescent="0.3">
      <c r="A7" s="7" t="s">
        <v>3</v>
      </c>
      <c r="B7" s="8">
        <v>29196.54</v>
      </c>
      <c r="C7" s="9"/>
      <c r="D7" s="15">
        <f>+B7/$C$5</f>
        <v>9.924044867437118</v>
      </c>
    </row>
    <row r="8" spans="1:9" ht="15.75" thickBot="1" x14ac:dyDescent="0.3">
      <c r="F8" s="87" t="s">
        <v>29</v>
      </c>
      <c r="G8" s="88"/>
      <c r="H8" s="89"/>
    </row>
    <row r="9" spans="1:9" ht="15.75" thickBot="1" x14ac:dyDescent="0.3">
      <c r="A9" s="97" t="s">
        <v>13</v>
      </c>
      <c r="B9" s="98"/>
      <c r="C9" s="98"/>
      <c r="D9" s="99"/>
      <c r="F9" s="3" t="s">
        <v>19</v>
      </c>
      <c r="G9" s="4">
        <v>492</v>
      </c>
      <c r="H9" s="5" t="s">
        <v>12</v>
      </c>
    </row>
    <row r="10" spans="1:9" x14ac:dyDescent="0.25">
      <c r="A10" s="13"/>
      <c r="B10" s="17" t="s">
        <v>12</v>
      </c>
      <c r="C10" s="17"/>
      <c r="D10" s="18" t="s">
        <v>12</v>
      </c>
      <c r="F10" s="3" t="s">
        <v>25</v>
      </c>
      <c r="G10" s="25">
        <v>0.1</v>
      </c>
      <c r="H10" s="5" t="s">
        <v>26</v>
      </c>
    </row>
    <row r="11" spans="1:9" ht="15.75" thickBot="1" x14ac:dyDescent="0.3">
      <c r="A11" s="19" t="s">
        <v>10</v>
      </c>
      <c r="B11" s="20">
        <v>16.648</v>
      </c>
      <c r="C11" s="19" t="s">
        <v>11</v>
      </c>
      <c r="D11" s="20">
        <v>63.71</v>
      </c>
      <c r="F11" s="7"/>
      <c r="G11" s="77">
        <v>7.9741404289037643E-3</v>
      </c>
      <c r="H11" s="10" t="s">
        <v>27</v>
      </c>
    </row>
    <row r="12" spans="1:9" ht="15.75" thickBot="1" x14ac:dyDescent="0.3"/>
    <row r="13" spans="1:9" ht="15.75" thickBot="1" x14ac:dyDescent="0.3">
      <c r="A13" s="100" t="s">
        <v>17</v>
      </c>
      <c r="B13" s="101"/>
      <c r="C13" s="101"/>
      <c r="D13" s="102"/>
      <c r="F13" t="s">
        <v>30</v>
      </c>
      <c r="G13">
        <v>400</v>
      </c>
      <c r="H13" t="s">
        <v>31</v>
      </c>
    </row>
    <row r="14" spans="1:9" x14ac:dyDescent="0.25">
      <c r="A14" s="13"/>
      <c r="B14" s="58" t="s">
        <v>3</v>
      </c>
      <c r="C14" s="59" t="s">
        <v>16</v>
      </c>
      <c r="D14" s="60" t="s">
        <v>18</v>
      </c>
      <c r="G14" t="s">
        <v>52</v>
      </c>
      <c r="H14" t="s">
        <v>59</v>
      </c>
      <c r="I14" s="75"/>
    </row>
    <row r="15" spans="1:9" x14ac:dyDescent="0.25">
      <c r="A15" s="3" t="s">
        <v>14</v>
      </c>
      <c r="B15" s="61">
        <v>11.8</v>
      </c>
      <c r="C15" s="21">
        <v>9.77</v>
      </c>
      <c r="D15" s="62">
        <v>12.11</v>
      </c>
      <c r="F15" t="s">
        <v>33</v>
      </c>
      <c r="G15" s="1">
        <f t="shared" ref="G15:G20" si="0">+$G$13*24*H15*365</f>
        <v>2908320</v>
      </c>
      <c r="H15" s="76">
        <v>0.83</v>
      </c>
    </row>
    <row r="16" spans="1:9" ht="15.75" thickBot="1" x14ac:dyDescent="0.3">
      <c r="A16" s="7" t="s">
        <v>15</v>
      </c>
      <c r="B16" s="63">
        <v>6.85</v>
      </c>
      <c r="C16" s="64">
        <v>6.6032999999999999</v>
      </c>
      <c r="D16" s="65">
        <v>11.8239</v>
      </c>
      <c r="F16" t="s">
        <v>34</v>
      </c>
      <c r="G16" s="1">
        <f t="shared" si="0"/>
        <v>2368620.3795620417</v>
      </c>
      <c r="H16" s="76">
        <v>0.67597613571976078</v>
      </c>
    </row>
    <row r="17" spans="1:15" x14ac:dyDescent="0.25">
      <c r="F17" t="s">
        <v>36</v>
      </c>
      <c r="G17" s="1">
        <f t="shared" si="0"/>
        <v>3231511.6479017395</v>
      </c>
      <c r="H17" s="76">
        <v>0.92223505933268823</v>
      </c>
    </row>
    <row r="18" spans="1:15" ht="15.75" thickBot="1" x14ac:dyDescent="0.3">
      <c r="F18" t="s">
        <v>37</v>
      </c>
      <c r="G18" s="1">
        <f t="shared" si="0"/>
        <v>2596671.6035921443</v>
      </c>
      <c r="H18" s="76">
        <v>0.74105924760049779</v>
      </c>
    </row>
    <row r="19" spans="1:15" ht="15.75" thickBot="1" x14ac:dyDescent="0.3">
      <c r="A19" s="103" t="s">
        <v>20</v>
      </c>
      <c r="B19" s="104"/>
      <c r="C19" s="104"/>
      <c r="D19" s="105"/>
      <c r="F19" t="s">
        <v>39</v>
      </c>
      <c r="G19" s="1">
        <f t="shared" si="0"/>
        <v>3468960</v>
      </c>
      <c r="H19" s="76">
        <v>0.99</v>
      </c>
    </row>
    <row r="20" spans="1:15" x14ac:dyDescent="0.25">
      <c r="A20" s="3"/>
      <c r="B20" s="71" t="s">
        <v>3</v>
      </c>
      <c r="C20" s="72" t="s">
        <v>2</v>
      </c>
      <c r="D20" s="73" t="s">
        <v>18</v>
      </c>
      <c r="F20" t="s">
        <v>38</v>
      </c>
      <c r="G20" s="1">
        <f t="shared" si="0"/>
        <v>2394687.9117719186</v>
      </c>
      <c r="H20" s="76">
        <v>0.68341549993490835</v>
      </c>
    </row>
    <row r="21" spans="1:15" x14ac:dyDescent="0.25">
      <c r="A21" s="3" t="s">
        <v>14</v>
      </c>
      <c r="B21" s="66">
        <f>+((B15*$B$7)/1000)+$B$11+$D$11</f>
        <v>424.87717200000003</v>
      </c>
      <c r="C21" s="23">
        <f>+((C15*$B$6)/1000)+$B$11+$D$11</f>
        <v>639.09189210000011</v>
      </c>
      <c r="D21" s="67">
        <f>+((D15*$B$5)/1000)+$B$11+$D$11</f>
        <v>574.83000809999999</v>
      </c>
    </row>
    <row r="22" spans="1:15" ht="15.75" thickBot="1" x14ac:dyDescent="0.3">
      <c r="A22" s="7" t="s">
        <v>15</v>
      </c>
      <c r="B22" s="68">
        <f>+((B16*$B$7)/1000)+$B$11+$D$11</f>
        <v>280.35429899999997</v>
      </c>
      <c r="C22" s="69">
        <f>+((C16*$B$6)/1000)+$B$11+$D$11</f>
        <v>457.99234080900004</v>
      </c>
      <c r="D22" s="70">
        <f>+((D16*$B$5)/1000)+$B$11+$D$11</f>
        <v>563.14805586900002</v>
      </c>
    </row>
    <row r="24" spans="1:15" ht="15.75" thickBot="1" x14ac:dyDescent="0.3"/>
    <row r="25" spans="1:15" x14ac:dyDescent="0.25">
      <c r="A25" s="35" t="s">
        <v>28</v>
      </c>
      <c r="B25" s="36"/>
      <c r="C25" s="90" t="s">
        <v>32</v>
      </c>
      <c r="D25" s="92" t="s">
        <v>35</v>
      </c>
      <c r="E25" s="93"/>
      <c r="F25" s="93"/>
      <c r="G25" s="93"/>
      <c r="H25" s="93"/>
      <c r="I25" s="93"/>
      <c r="J25" s="78" t="s">
        <v>41</v>
      </c>
      <c r="K25" s="78"/>
      <c r="L25" s="78"/>
      <c r="M25" s="78"/>
      <c r="N25" s="78"/>
      <c r="O25" s="79"/>
    </row>
    <row r="26" spans="1:15" ht="15.75" thickBot="1" x14ac:dyDescent="0.3">
      <c r="A26" s="37" t="s">
        <v>1</v>
      </c>
      <c r="B26" s="38" t="s">
        <v>0</v>
      </c>
      <c r="C26" s="91"/>
      <c r="D26" s="28" t="s">
        <v>33</v>
      </c>
      <c r="E26" s="29" t="s">
        <v>34</v>
      </c>
      <c r="F26" s="30" t="s">
        <v>36</v>
      </c>
      <c r="G26" s="30" t="s">
        <v>37</v>
      </c>
      <c r="H26" s="30" t="s">
        <v>39</v>
      </c>
      <c r="I26" s="30" t="s">
        <v>40</v>
      </c>
      <c r="J26" s="31" t="s">
        <v>33</v>
      </c>
      <c r="K26" s="32" t="s">
        <v>34</v>
      </c>
      <c r="L26" s="33" t="s">
        <v>36</v>
      </c>
      <c r="M26" s="33" t="s">
        <v>37</v>
      </c>
      <c r="N26" s="33" t="s">
        <v>39</v>
      </c>
      <c r="O26" s="34" t="s">
        <v>40</v>
      </c>
    </row>
    <row r="27" spans="1:15" x14ac:dyDescent="0.25">
      <c r="A27">
        <v>1</v>
      </c>
      <c r="B27">
        <v>1</v>
      </c>
      <c r="C27" s="1">
        <f t="shared" ref="C27:C62" si="1">+$G$4*($G$13*1000)/12</f>
        <v>1391666.6666666667</v>
      </c>
      <c r="D27" s="26">
        <f t="shared" ref="D27:D62" si="2">+$B$15*$G$5*($G$15/12)</f>
        <v>1429924</v>
      </c>
      <c r="E27" s="26">
        <f>+$B$16*$G$5*($G$16/12)</f>
        <v>676043.7333333327</v>
      </c>
      <c r="F27" s="26">
        <f>+$C$15*$G$5*($G$17/12)</f>
        <v>1315494.533333333</v>
      </c>
      <c r="G27" s="26">
        <f>+$C$16*$G$5*($G$18/12)</f>
        <v>714441.73333333363</v>
      </c>
      <c r="H27" s="26">
        <f>+$D$15*$G$5*($G$19/12)</f>
        <v>1750379.4</v>
      </c>
      <c r="I27" s="26">
        <f>+$D$16*$G$5*($G$20/12)</f>
        <v>1179772.9333333329</v>
      </c>
      <c r="J27" s="27">
        <f>+$C27+D27</f>
        <v>2821590.666666667</v>
      </c>
      <c r="K27" s="27">
        <f t="shared" ref="K27:O27" si="3">+$C27+E27</f>
        <v>2067710.3999999994</v>
      </c>
      <c r="L27" s="27">
        <f t="shared" si="3"/>
        <v>2707161.1999999997</v>
      </c>
      <c r="M27" s="27">
        <f t="shared" si="3"/>
        <v>2106108.4000000004</v>
      </c>
      <c r="N27" s="27">
        <f t="shared" si="3"/>
        <v>3142046.0666666664</v>
      </c>
      <c r="O27" s="27">
        <f t="shared" si="3"/>
        <v>2571439.5999999996</v>
      </c>
    </row>
    <row r="28" spans="1:15" x14ac:dyDescent="0.25">
      <c r="A28">
        <v>1</v>
      </c>
      <c r="B28">
        <v>2</v>
      </c>
      <c r="C28" s="1">
        <f t="shared" si="1"/>
        <v>1391666.6666666667</v>
      </c>
      <c r="D28" s="26">
        <f t="shared" si="2"/>
        <v>1429924</v>
      </c>
      <c r="E28" s="26">
        <f t="shared" ref="E28:E62" si="4">+$B$16*$G$5*($G$16/12)</f>
        <v>676043.7333333327</v>
      </c>
      <c r="F28" s="26">
        <f t="shared" ref="F28:F62" si="5">+$C$15*$G$5*($G$17/12)</f>
        <v>1315494.533333333</v>
      </c>
      <c r="G28" s="26">
        <f t="shared" ref="G28:G62" si="6">+$C$16*$G$5*($G$18/12)</f>
        <v>714441.73333333363</v>
      </c>
      <c r="H28" s="26">
        <f t="shared" ref="H28:H62" si="7">+$D$15*$G$5*($G$19/12)</f>
        <v>1750379.4</v>
      </c>
      <c r="I28" s="26">
        <f t="shared" ref="I28:I62" si="8">+$D$16*$G$5*($G$20/12)</f>
        <v>1179772.9333333329</v>
      </c>
      <c r="J28" s="27">
        <f t="shared" ref="J28:J62" si="9">+$C28+D28</f>
        <v>2821590.666666667</v>
      </c>
      <c r="K28" s="27">
        <f t="shared" ref="K28:K62" si="10">+$C28+E28</f>
        <v>2067710.3999999994</v>
      </c>
      <c r="L28" s="27">
        <f t="shared" ref="L28:L62" si="11">+$C28+F28</f>
        <v>2707161.1999999997</v>
      </c>
      <c r="M28" s="27">
        <f t="shared" ref="M28:M62" si="12">+$C28+G28</f>
        <v>2106108.4000000004</v>
      </c>
      <c r="N28" s="27">
        <f t="shared" ref="N28:N62" si="13">+$C28+H28</f>
        <v>3142046.0666666664</v>
      </c>
      <c r="O28" s="27">
        <f t="shared" ref="O28:O62" si="14">+$C28+I28</f>
        <v>2571439.5999999996</v>
      </c>
    </row>
    <row r="29" spans="1:15" x14ac:dyDescent="0.25">
      <c r="A29">
        <v>1</v>
      </c>
      <c r="B29">
        <v>3</v>
      </c>
      <c r="C29" s="1">
        <f t="shared" si="1"/>
        <v>1391666.6666666667</v>
      </c>
      <c r="D29" s="26">
        <f t="shared" si="2"/>
        <v>1429924</v>
      </c>
      <c r="E29" s="26">
        <f t="shared" si="4"/>
        <v>676043.7333333327</v>
      </c>
      <c r="F29" s="26">
        <f t="shared" si="5"/>
        <v>1315494.533333333</v>
      </c>
      <c r="G29" s="26">
        <f t="shared" si="6"/>
        <v>714441.73333333363</v>
      </c>
      <c r="H29" s="26">
        <f t="shared" si="7"/>
        <v>1750379.4</v>
      </c>
      <c r="I29" s="26">
        <f t="shared" si="8"/>
        <v>1179772.9333333329</v>
      </c>
      <c r="J29" s="27">
        <f t="shared" si="9"/>
        <v>2821590.666666667</v>
      </c>
      <c r="K29" s="27">
        <f t="shared" si="10"/>
        <v>2067710.3999999994</v>
      </c>
      <c r="L29" s="27">
        <f t="shared" si="11"/>
        <v>2707161.1999999997</v>
      </c>
      <c r="M29" s="27">
        <f t="shared" si="12"/>
        <v>2106108.4000000004</v>
      </c>
      <c r="N29" s="27">
        <f t="shared" si="13"/>
        <v>3142046.0666666664</v>
      </c>
      <c r="O29" s="27">
        <f t="shared" si="14"/>
        <v>2571439.5999999996</v>
      </c>
    </row>
    <row r="30" spans="1:15" x14ac:dyDescent="0.25">
      <c r="A30">
        <v>1</v>
      </c>
      <c r="B30">
        <v>4</v>
      </c>
      <c r="C30" s="1">
        <f t="shared" si="1"/>
        <v>1391666.6666666667</v>
      </c>
      <c r="D30" s="26">
        <f t="shared" si="2"/>
        <v>1429924</v>
      </c>
      <c r="E30" s="26">
        <f t="shared" si="4"/>
        <v>676043.7333333327</v>
      </c>
      <c r="F30" s="26">
        <f t="shared" si="5"/>
        <v>1315494.533333333</v>
      </c>
      <c r="G30" s="26">
        <f t="shared" si="6"/>
        <v>714441.73333333363</v>
      </c>
      <c r="H30" s="26">
        <f t="shared" si="7"/>
        <v>1750379.4</v>
      </c>
      <c r="I30" s="26">
        <f t="shared" si="8"/>
        <v>1179772.9333333329</v>
      </c>
      <c r="J30" s="27">
        <f t="shared" si="9"/>
        <v>2821590.666666667</v>
      </c>
      <c r="K30" s="27">
        <f t="shared" si="10"/>
        <v>2067710.3999999994</v>
      </c>
      <c r="L30" s="27">
        <f t="shared" si="11"/>
        <v>2707161.1999999997</v>
      </c>
      <c r="M30" s="27">
        <f t="shared" si="12"/>
        <v>2106108.4000000004</v>
      </c>
      <c r="N30" s="27">
        <f t="shared" si="13"/>
        <v>3142046.0666666664</v>
      </c>
      <c r="O30" s="27">
        <f t="shared" si="14"/>
        <v>2571439.5999999996</v>
      </c>
    </row>
    <row r="31" spans="1:15" x14ac:dyDescent="0.25">
      <c r="A31">
        <v>1</v>
      </c>
      <c r="B31">
        <v>5</v>
      </c>
      <c r="C31" s="1">
        <f t="shared" si="1"/>
        <v>1391666.6666666667</v>
      </c>
      <c r="D31" s="26">
        <f t="shared" si="2"/>
        <v>1429924</v>
      </c>
      <c r="E31" s="26">
        <f t="shared" si="4"/>
        <v>676043.7333333327</v>
      </c>
      <c r="F31" s="26">
        <f t="shared" si="5"/>
        <v>1315494.533333333</v>
      </c>
      <c r="G31" s="26">
        <f t="shared" si="6"/>
        <v>714441.73333333363</v>
      </c>
      <c r="H31" s="26">
        <f t="shared" si="7"/>
        <v>1750379.4</v>
      </c>
      <c r="I31" s="26">
        <f t="shared" si="8"/>
        <v>1179772.9333333329</v>
      </c>
      <c r="J31" s="27">
        <f t="shared" si="9"/>
        <v>2821590.666666667</v>
      </c>
      <c r="K31" s="27">
        <f t="shared" si="10"/>
        <v>2067710.3999999994</v>
      </c>
      <c r="L31" s="27">
        <f t="shared" si="11"/>
        <v>2707161.1999999997</v>
      </c>
      <c r="M31" s="27">
        <f t="shared" si="12"/>
        <v>2106108.4000000004</v>
      </c>
      <c r="N31" s="27">
        <f t="shared" si="13"/>
        <v>3142046.0666666664</v>
      </c>
      <c r="O31" s="27">
        <f t="shared" si="14"/>
        <v>2571439.5999999996</v>
      </c>
    </row>
    <row r="32" spans="1:15" x14ac:dyDescent="0.25">
      <c r="A32">
        <v>1</v>
      </c>
      <c r="B32">
        <v>6</v>
      </c>
      <c r="C32" s="1">
        <f t="shared" si="1"/>
        <v>1391666.6666666667</v>
      </c>
      <c r="D32" s="26">
        <f t="shared" si="2"/>
        <v>1429924</v>
      </c>
      <c r="E32" s="26">
        <f t="shared" si="4"/>
        <v>676043.7333333327</v>
      </c>
      <c r="F32" s="26">
        <f t="shared" si="5"/>
        <v>1315494.533333333</v>
      </c>
      <c r="G32" s="26">
        <f t="shared" si="6"/>
        <v>714441.73333333363</v>
      </c>
      <c r="H32" s="26">
        <f t="shared" si="7"/>
        <v>1750379.4</v>
      </c>
      <c r="I32" s="26">
        <f t="shared" si="8"/>
        <v>1179772.9333333329</v>
      </c>
      <c r="J32" s="27">
        <f t="shared" si="9"/>
        <v>2821590.666666667</v>
      </c>
      <c r="K32" s="27">
        <f t="shared" si="10"/>
        <v>2067710.3999999994</v>
      </c>
      <c r="L32" s="27">
        <f t="shared" si="11"/>
        <v>2707161.1999999997</v>
      </c>
      <c r="M32" s="27">
        <f t="shared" si="12"/>
        <v>2106108.4000000004</v>
      </c>
      <c r="N32" s="27">
        <f t="shared" si="13"/>
        <v>3142046.0666666664</v>
      </c>
      <c r="O32" s="27">
        <f t="shared" si="14"/>
        <v>2571439.5999999996</v>
      </c>
    </row>
    <row r="33" spans="1:15" x14ac:dyDescent="0.25">
      <c r="A33">
        <v>1</v>
      </c>
      <c r="B33">
        <v>7</v>
      </c>
      <c r="C33" s="1">
        <f t="shared" si="1"/>
        <v>1391666.6666666667</v>
      </c>
      <c r="D33" s="26">
        <f t="shared" si="2"/>
        <v>1429924</v>
      </c>
      <c r="E33" s="26">
        <f t="shared" si="4"/>
        <v>676043.7333333327</v>
      </c>
      <c r="F33" s="26">
        <f t="shared" si="5"/>
        <v>1315494.533333333</v>
      </c>
      <c r="G33" s="26">
        <f t="shared" si="6"/>
        <v>714441.73333333363</v>
      </c>
      <c r="H33" s="26">
        <f t="shared" si="7"/>
        <v>1750379.4</v>
      </c>
      <c r="I33" s="26">
        <f t="shared" si="8"/>
        <v>1179772.9333333329</v>
      </c>
      <c r="J33" s="27">
        <f t="shared" si="9"/>
        <v>2821590.666666667</v>
      </c>
      <c r="K33" s="27">
        <f t="shared" si="10"/>
        <v>2067710.3999999994</v>
      </c>
      <c r="L33" s="27">
        <f t="shared" si="11"/>
        <v>2707161.1999999997</v>
      </c>
      <c r="M33" s="27">
        <f t="shared" si="12"/>
        <v>2106108.4000000004</v>
      </c>
      <c r="N33" s="27">
        <f t="shared" si="13"/>
        <v>3142046.0666666664</v>
      </c>
      <c r="O33" s="27">
        <f t="shared" si="14"/>
        <v>2571439.5999999996</v>
      </c>
    </row>
    <row r="34" spans="1:15" x14ac:dyDescent="0.25">
      <c r="A34">
        <v>1</v>
      </c>
      <c r="B34">
        <v>8</v>
      </c>
      <c r="C34" s="1">
        <f t="shared" si="1"/>
        <v>1391666.6666666667</v>
      </c>
      <c r="D34" s="26">
        <f t="shared" si="2"/>
        <v>1429924</v>
      </c>
      <c r="E34" s="26">
        <f t="shared" si="4"/>
        <v>676043.7333333327</v>
      </c>
      <c r="F34" s="26">
        <f t="shared" si="5"/>
        <v>1315494.533333333</v>
      </c>
      <c r="G34" s="26">
        <f t="shared" si="6"/>
        <v>714441.73333333363</v>
      </c>
      <c r="H34" s="26">
        <f t="shared" si="7"/>
        <v>1750379.4</v>
      </c>
      <c r="I34" s="26">
        <f t="shared" si="8"/>
        <v>1179772.9333333329</v>
      </c>
      <c r="J34" s="27">
        <f t="shared" si="9"/>
        <v>2821590.666666667</v>
      </c>
      <c r="K34" s="27">
        <f t="shared" si="10"/>
        <v>2067710.3999999994</v>
      </c>
      <c r="L34" s="27">
        <f t="shared" si="11"/>
        <v>2707161.1999999997</v>
      </c>
      <c r="M34" s="27">
        <f t="shared" si="12"/>
        <v>2106108.4000000004</v>
      </c>
      <c r="N34" s="27">
        <f t="shared" si="13"/>
        <v>3142046.0666666664</v>
      </c>
      <c r="O34" s="27">
        <f t="shared" si="14"/>
        <v>2571439.5999999996</v>
      </c>
    </row>
    <row r="35" spans="1:15" x14ac:dyDescent="0.25">
      <c r="A35">
        <v>1</v>
      </c>
      <c r="B35">
        <v>9</v>
      </c>
      <c r="C35" s="1">
        <f t="shared" si="1"/>
        <v>1391666.6666666667</v>
      </c>
      <c r="D35" s="26">
        <f t="shared" si="2"/>
        <v>1429924</v>
      </c>
      <c r="E35" s="26">
        <f t="shared" si="4"/>
        <v>676043.7333333327</v>
      </c>
      <c r="F35" s="26">
        <f t="shared" si="5"/>
        <v>1315494.533333333</v>
      </c>
      <c r="G35" s="26">
        <f t="shared" si="6"/>
        <v>714441.73333333363</v>
      </c>
      <c r="H35" s="26">
        <f t="shared" si="7"/>
        <v>1750379.4</v>
      </c>
      <c r="I35" s="26">
        <f t="shared" si="8"/>
        <v>1179772.9333333329</v>
      </c>
      <c r="J35" s="27">
        <f t="shared" si="9"/>
        <v>2821590.666666667</v>
      </c>
      <c r="K35" s="27">
        <f t="shared" si="10"/>
        <v>2067710.3999999994</v>
      </c>
      <c r="L35" s="27">
        <f t="shared" si="11"/>
        <v>2707161.1999999997</v>
      </c>
      <c r="M35" s="27">
        <f t="shared" si="12"/>
        <v>2106108.4000000004</v>
      </c>
      <c r="N35" s="27">
        <f t="shared" si="13"/>
        <v>3142046.0666666664</v>
      </c>
      <c r="O35" s="27">
        <f t="shared" si="14"/>
        <v>2571439.5999999996</v>
      </c>
    </row>
    <row r="36" spans="1:15" x14ac:dyDescent="0.25">
      <c r="A36">
        <v>1</v>
      </c>
      <c r="B36">
        <v>10</v>
      </c>
      <c r="C36" s="1">
        <f t="shared" si="1"/>
        <v>1391666.6666666667</v>
      </c>
      <c r="D36" s="26">
        <f t="shared" si="2"/>
        <v>1429924</v>
      </c>
      <c r="E36" s="26">
        <f t="shared" si="4"/>
        <v>676043.7333333327</v>
      </c>
      <c r="F36" s="26">
        <f t="shared" si="5"/>
        <v>1315494.533333333</v>
      </c>
      <c r="G36" s="26">
        <f t="shared" si="6"/>
        <v>714441.73333333363</v>
      </c>
      <c r="H36" s="26">
        <f t="shared" si="7"/>
        <v>1750379.4</v>
      </c>
      <c r="I36" s="26">
        <f t="shared" si="8"/>
        <v>1179772.9333333329</v>
      </c>
      <c r="J36" s="27">
        <f t="shared" si="9"/>
        <v>2821590.666666667</v>
      </c>
      <c r="K36" s="27">
        <f t="shared" si="10"/>
        <v>2067710.3999999994</v>
      </c>
      <c r="L36" s="27">
        <f t="shared" si="11"/>
        <v>2707161.1999999997</v>
      </c>
      <c r="M36" s="27">
        <f t="shared" si="12"/>
        <v>2106108.4000000004</v>
      </c>
      <c r="N36" s="27">
        <f t="shared" si="13"/>
        <v>3142046.0666666664</v>
      </c>
      <c r="O36" s="27">
        <f t="shared" si="14"/>
        <v>2571439.5999999996</v>
      </c>
    </row>
    <row r="37" spans="1:15" x14ac:dyDescent="0.25">
      <c r="A37">
        <v>1</v>
      </c>
      <c r="B37">
        <v>11</v>
      </c>
      <c r="C37" s="1">
        <f t="shared" si="1"/>
        <v>1391666.6666666667</v>
      </c>
      <c r="D37" s="26">
        <f t="shared" si="2"/>
        <v>1429924</v>
      </c>
      <c r="E37" s="26">
        <f t="shared" si="4"/>
        <v>676043.7333333327</v>
      </c>
      <c r="F37" s="26">
        <f t="shared" si="5"/>
        <v>1315494.533333333</v>
      </c>
      <c r="G37" s="26">
        <f t="shared" si="6"/>
        <v>714441.73333333363</v>
      </c>
      <c r="H37" s="26">
        <f t="shared" si="7"/>
        <v>1750379.4</v>
      </c>
      <c r="I37" s="26">
        <f t="shared" si="8"/>
        <v>1179772.9333333329</v>
      </c>
      <c r="J37" s="27">
        <f t="shared" si="9"/>
        <v>2821590.666666667</v>
      </c>
      <c r="K37" s="27">
        <f t="shared" si="10"/>
        <v>2067710.3999999994</v>
      </c>
      <c r="L37" s="27">
        <f t="shared" si="11"/>
        <v>2707161.1999999997</v>
      </c>
      <c r="M37" s="27">
        <f t="shared" si="12"/>
        <v>2106108.4000000004</v>
      </c>
      <c r="N37" s="27">
        <f t="shared" si="13"/>
        <v>3142046.0666666664</v>
      </c>
      <c r="O37" s="27">
        <f t="shared" si="14"/>
        <v>2571439.5999999996</v>
      </c>
    </row>
    <row r="38" spans="1:15" x14ac:dyDescent="0.25">
      <c r="A38">
        <v>1</v>
      </c>
      <c r="B38">
        <v>12</v>
      </c>
      <c r="C38" s="1">
        <f t="shared" si="1"/>
        <v>1391666.6666666667</v>
      </c>
      <c r="D38" s="26">
        <f t="shared" si="2"/>
        <v>1429924</v>
      </c>
      <c r="E38" s="26">
        <f t="shared" si="4"/>
        <v>676043.7333333327</v>
      </c>
      <c r="F38" s="26">
        <f t="shared" si="5"/>
        <v>1315494.533333333</v>
      </c>
      <c r="G38" s="26">
        <f t="shared" si="6"/>
        <v>714441.73333333363</v>
      </c>
      <c r="H38" s="26">
        <f t="shared" si="7"/>
        <v>1750379.4</v>
      </c>
      <c r="I38" s="26">
        <f t="shared" si="8"/>
        <v>1179772.9333333329</v>
      </c>
      <c r="J38" s="27">
        <f t="shared" si="9"/>
        <v>2821590.666666667</v>
      </c>
      <c r="K38" s="27">
        <f t="shared" si="10"/>
        <v>2067710.3999999994</v>
      </c>
      <c r="L38" s="27">
        <f t="shared" si="11"/>
        <v>2707161.1999999997</v>
      </c>
      <c r="M38" s="27">
        <f t="shared" si="12"/>
        <v>2106108.4000000004</v>
      </c>
      <c r="N38" s="27">
        <f t="shared" si="13"/>
        <v>3142046.0666666664</v>
      </c>
      <c r="O38" s="27">
        <f t="shared" si="14"/>
        <v>2571439.5999999996</v>
      </c>
    </row>
    <row r="39" spans="1:15" x14ac:dyDescent="0.25">
      <c r="A39">
        <v>2</v>
      </c>
      <c r="B39">
        <v>1</v>
      </c>
      <c r="C39" s="1">
        <f t="shared" si="1"/>
        <v>1391666.6666666667</v>
      </c>
      <c r="D39" s="26">
        <f t="shared" si="2"/>
        <v>1429924</v>
      </c>
      <c r="E39" s="26">
        <f t="shared" si="4"/>
        <v>676043.7333333327</v>
      </c>
      <c r="F39" s="26">
        <f t="shared" si="5"/>
        <v>1315494.533333333</v>
      </c>
      <c r="G39" s="26">
        <f t="shared" si="6"/>
        <v>714441.73333333363</v>
      </c>
      <c r="H39" s="26">
        <f t="shared" si="7"/>
        <v>1750379.4</v>
      </c>
      <c r="I39" s="26">
        <f t="shared" si="8"/>
        <v>1179772.9333333329</v>
      </c>
      <c r="J39" s="27">
        <f t="shared" si="9"/>
        <v>2821590.666666667</v>
      </c>
      <c r="K39" s="27">
        <f t="shared" si="10"/>
        <v>2067710.3999999994</v>
      </c>
      <c r="L39" s="27">
        <f t="shared" si="11"/>
        <v>2707161.1999999997</v>
      </c>
      <c r="M39" s="27">
        <f t="shared" si="12"/>
        <v>2106108.4000000004</v>
      </c>
      <c r="N39" s="27">
        <f t="shared" si="13"/>
        <v>3142046.0666666664</v>
      </c>
      <c r="O39" s="27">
        <f t="shared" si="14"/>
        <v>2571439.5999999996</v>
      </c>
    </row>
    <row r="40" spans="1:15" x14ac:dyDescent="0.25">
      <c r="A40">
        <v>2</v>
      </c>
      <c r="B40">
        <v>2</v>
      </c>
      <c r="C40" s="1">
        <f t="shared" si="1"/>
        <v>1391666.6666666667</v>
      </c>
      <c r="D40" s="26">
        <f t="shared" si="2"/>
        <v>1429924</v>
      </c>
      <c r="E40" s="26">
        <f t="shared" si="4"/>
        <v>676043.7333333327</v>
      </c>
      <c r="F40" s="26">
        <f t="shared" si="5"/>
        <v>1315494.533333333</v>
      </c>
      <c r="G40" s="26">
        <f t="shared" si="6"/>
        <v>714441.73333333363</v>
      </c>
      <c r="H40" s="26">
        <f t="shared" si="7"/>
        <v>1750379.4</v>
      </c>
      <c r="I40" s="26">
        <f t="shared" si="8"/>
        <v>1179772.9333333329</v>
      </c>
      <c r="J40" s="27">
        <f t="shared" si="9"/>
        <v>2821590.666666667</v>
      </c>
      <c r="K40" s="27">
        <f t="shared" si="10"/>
        <v>2067710.3999999994</v>
      </c>
      <c r="L40" s="27">
        <f t="shared" si="11"/>
        <v>2707161.1999999997</v>
      </c>
      <c r="M40" s="27">
        <f t="shared" si="12"/>
        <v>2106108.4000000004</v>
      </c>
      <c r="N40" s="27">
        <f t="shared" si="13"/>
        <v>3142046.0666666664</v>
      </c>
      <c r="O40" s="27">
        <f t="shared" si="14"/>
        <v>2571439.5999999996</v>
      </c>
    </row>
    <row r="41" spans="1:15" x14ac:dyDescent="0.25">
      <c r="A41">
        <v>2</v>
      </c>
      <c r="B41">
        <v>3</v>
      </c>
      <c r="C41" s="1">
        <f t="shared" si="1"/>
        <v>1391666.6666666667</v>
      </c>
      <c r="D41" s="26">
        <f t="shared" si="2"/>
        <v>1429924</v>
      </c>
      <c r="E41" s="26">
        <f t="shared" si="4"/>
        <v>676043.7333333327</v>
      </c>
      <c r="F41" s="26">
        <f t="shared" si="5"/>
        <v>1315494.533333333</v>
      </c>
      <c r="G41" s="26">
        <f t="shared" si="6"/>
        <v>714441.73333333363</v>
      </c>
      <c r="H41" s="26">
        <f t="shared" si="7"/>
        <v>1750379.4</v>
      </c>
      <c r="I41" s="26">
        <f t="shared" si="8"/>
        <v>1179772.9333333329</v>
      </c>
      <c r="J41" s="27">
        <f t="shared" si="9"/>
        <v>2821590.666666667</v>
      </c>
      <c r="K41" s="27">
        <f t="shared" si="10"/>
        <v>2067710.3999999994</v>
      </c>
      <c r="L41" s="27">
        <f t="shared" si="11"/>
        <v>2707161.1999999997</v>
      </c>
      <c r="M41" s="27">
        <f t="shared" si="12"/>
        <v>2106108.4000000004</v>
      </c>
      <c r="N41" s="27">
        <f t="shared" si="13"/>
        <v>3142046.0666666664</v>
      </c>
      <c r="O41" s="27">
        <f t="shared" si="14"/>
        <v>2571439.5999999996</v>
      </c>
    </row>
    <row r="42" spans="1:15" x14ac:dyDescent="0.25">
      <c r="A42">
        <v>2</v>
      </c>
      <c r="B42">
        <v>4</v>
      </c>
      <c r="C42" s="1">
        <f t="shared" si="1"/>
        <v>1391666.6666666667</v>
      </c>
      <c r="D42" s="26">
        <f t="shared" si="2"/>
        <v>1429924</v>
      </c>
      <c r="E42" s="26">
        <f t="shared" si="4"/>
        <v>676043.7333333327</v>
      </c>
      <c r="F42" s="26">
        <f t="shared" si="5"/>
        <v>1315494.533333333</v>
      </c>
      <c r="G42" s="26">
        <f t="shared" si="6"/>
        <v>714441.73333333363</v>
      </c>
      <c r="H42" s="26">
        <f t="shared" si="7"/>
        <v>1750379.4</v>
      </c>
      <c r="I42" s="26">
        <f t="shared" si="8"/>
        <v>1179772.9333333329</v>
      </c>
      <c r="J42" s="27">
        <f t="shared" si="9"/>
        <v>2821590.666666667</v>
      </c>
      <c r="K42" s="27">
        <f t="shared" si="10"/>
        <v>2067710.3999999994</v>
      </c>
      <c r="L42" s="27">
        <f t="shared" si="11"/>
        <v>2707161.1999999997</v>
      </c>
      <c r="M42" s="27">
        <f t="shared" si="12"/>
        <v>2106108.4000000004</v>
      </c>
      <c r="N42" s="27">
        <f t="shared" si="13"/>
        <v>3142046.0666666664</v>
      </c>
      <c r="O42" s="27">
        <f t="shared" si="14"/>
        <v>2571439.5999999996</v>
      </c>
    </row>
    <row r="43" spans="1:15" x14ac:dyDescent="0.25">
      <c r="A43">
        <v>2</v>
      </c>
      <c r="B43">
        <v>5</v>
      </c>
      <c r="C43" s="1">
        <f t="shared" si="1"/>
        <v>1391666.6666666667</v>
      </c>
      <c r="D43" s="26">
        <f t="shared" si="2"/>
        <v>1429924</v>
      </c>
      <c r="E43" s="26">
        <f t="shared" si="4"/>
        <v>676043.7333333327</v>
      </c>
      <c r="F43" s="26">
        <f t="shared" si="5"/>
        <v>1315494.533333333</v>
      </c>
      <c r="G43" s="26">
        <f t="shared" si="6"/>
        <v>714441.73333333363</v>
      </c>
      <c r="H43" s="26">
        <f t="shared" si="7"/>
        <v>1750379.4</v>
      </c>
      <c r="I43" s="26">
        <f t="shared" si="8"/>
        <v>1179772.9333333329</v>
      </c>
      <c r="J43" s="27">
        <f t="shared" si="9"/>
        <v>2821590.666666667</v>
      </c>
      <c r="K43" s="27">
        <f t="shared" si="10"/>
        <v>2067710.3999999994</v>
      </c>
      <c r="L43" s="27">
        <f t="shared" si="11"/>
        <v>2707161.1999999997</v>
      </c>
      <c r="M43" s="27">
        <f t="shared" si="12"/>
        <v>2106108.4000000004</v>
      </c>
      <c r="N43" s="27">
        <f t="shared" si="13"/>
        <v>3142046.0666666664</v>
      </c>
      <c r="O43" s="27">
        <f t="shared" si="14"/>
        <v>2571439.5999999996</v>
      </c>
    </row>
    <row r="44" spans="1:15" x14ac:dyDescent="0.25">
      <c r="A44">
        <v>2</v>
      </c>
      <c r="B44">
        <v>6</v>
      </c>
      <c r="C44" s="1">
        <f t="shared" si="1"/>
        <v>1391666.6666666667</v>
      </c>
      <c r="D44" s="26">
        <f t="shared" si="2"/>
        <v>1429924</v>
      </c>
      <c r="E44" s="26">
        <f t="shared" si="4"/>
        <v>676043.7333333327</v>
      </c>
      <c r="F44" s="26">
        <f t="shared" si="5"/>
        <v>1315494.533333333</v>
      </c>
      <c r="G44" s="26">
        <f t="shared" si="6"/>
        <v>714441.73333333363</v>
      </c>
      <c r="H44" s="26">
        <f t="shared" si="7"/>
        <v>1750379.4</v>
      </c>
      <c r="I44" s="26">
        <f t="shared" si="8"/>
        <v>1179772.9333333329</v>
      </c>
      <c r="J44" s="27">
        <f t="shared" si="9"/>
        <v>2821590.666666667</v>
      </c>
      <c r="K44" s="27">
        <f t="shared" si="10"/>
        <v>2067710.3999999994</v>
      </c>
      <c r="L44" s="27">
        <f t="shared" si="11"/>
        <v>2707161.1999999997</v>
      </c>
      <c r="M44" s="27">
        <f t="shared" si="12"/>
        <v>2106108.4000000004</v>
      </c>
      <c r="N44" s="27">
        <f t="shared" si="13"/>
        <v>3142046.0666666664</v>
      </c>
      <c r="O44" s="27">
        <f t="shared" si="14"/>
        <v>2571439.5999999996</v>
      </c>
    </row>
    <row r="45" spans="1:15" x14ac:dyDescent="0.25">
      <c r="A45">
        <v>2</v>
      </c>
      <c r="B45">
        <v>7</v>
      </c>
      <c r="C45" s="1">
        <f t="shared" si="1"/>
        <v>1391666.6666666667</v>
      </c>
      <c r="D45" s="26">
        <f t="shared" si="2"/>
        <v>1429924</v>
      </c>
      <c r="E45" s="26">
        <f t="shared" si="4"/>
        <v>676043.7333333327</v>
      </c>
      <c r="F45" s="26">
        <f t="shared" si="5"/>
        <v>1315494.533333333</v>
      </c>
      <c r="G45" s="26">
        <f t="shared" si="6"/>
        <v>714441.73333333363</v>
      </c>
      <c r="H45" s="26">
        <f t="shared" si="7"/>
        <v>1750379.4</v>
      </c>
      <c r="I45" s="26">
        <f t="shared" si="8"/>
        <v>1179772.9333333329</v>
      </c>
      <c r="J45" s="27">
        <f t="shared" si="9"/>
        <v>2821590.666666667</v>
      </c>
      <c r="K45" s="27">
        <f t="shared" si="10"/>
        <v>2067710.3999999994</v>
      </c>
      <c r="L45" s="27">
        <f t="shared" si="11"/>
        <v>2707161.1999999997</v>
      </c>
      <c r="M45" s="27">
        <f t="shared" si="12"/>
        <v>2106108.4000000004</v>
      </c>
      <c r="N45" s="27">
        <f t="shared" si="13"/>
        <v>3142046.0666666664</v>
      </c>
      <c r="O45" s="27">
        <f t="shared" si="14"/>
        <v>2571439.5999999996</v>
      </c>
    </row>
    <row r="46" spans="1:15" x14ac:dyDescent="0.25">
      <c r="A46">
        <v>2</v>
      </c>
      <c r="B46">
        <v>8</v>
      </c>
      <c r="C46" s="1">
        <f t="shared" si="1"/>
        <v>1391666.6666666667</v>
      </c>
      <c r="D46" s="26">
        <f t="shared" si="2"/>
        <v>1429924</v>
      </c>
      <c r="E46" s="26">
        <f t="shared" si="4"/>
        <v>676043.7333333327</v>
      </c>
      <c r="F46" s="26">
        <f t="shared" si="5"/>
        <v>1315494.533333333</v>
      </c>
      <c r="G46" s="26">
        <f t="shared" si="6"/>
        <v>714441.73333333363</v>
      </c>
      <c r="H46" s="26">
        <f t="shared" si="7"/>
        <v>1750379.4</v>
      </c>
      <c r="I46" s="26">
        <f t="shared" si="8"/>
        <v>1179772.9333333329</v>
      </c>
      <c r="J46" s="27">
        <f t="shared" si="9"/>
        <v>2821590.666666667</v>
      </c>
      <c r="K46" s="27">
        <f t="shared" si="10"/>
        <v>2067710.3999999994</v>
      </c>
      <c r="L46" s="27">
        <f t="shared" si="11"/>
        <v>2707161.1999999997</v>
      </c>
      <c r="M46" s="27">
        <f t="shared" si="12"/>
        <v>2106108.4000000004</v>
      </c>
      <c r="N46" s="27">
        <f t="shared" si="13"/>
        <v>3142046.0666666664</v>
      </c>
      <c r="O46" s="27">
        <f t="shared" si="14"/>
        <v>2571439.5999999996</v>
      </c>
    </row>
    <row r="47" spans="1:15" x14ac:dyDescent="0.25">
      <c r="A47">
        <v>2</v>
      </c>
      <c r="B47">
        <v>9</v>
      </c>
      <c r="C47" s="1">
        <f t="shared" si="1"/>
        <v>1391666.6666666667</v>
      </c>
      <c r="D47" s="26">
        <f t="shared" si="2"/>
        <v>1429924</v>
      </c>
      <c r="E47" s="26">
        <f t="shared" si="4"/>
        <v>676043.7333333327</v>
      </c>
      <c r="F47" s="26">
        <f t="shared" si="5"/>
        <v>1315494.533333333</v>
      </c>
      <c r="G47" s="26">
        <f t="shared" si="6"/>
        <v>714441.73333333363</v>
      </c>
      <c r="H47" s="26">
        <f t="shared" si="7"/>
        <v>1750379.4</v>
      </c>
      <c r="I47" s="26">
        <f t="shared" si="8"/>
        <v>1179772.9333333329</v>
      </c>
      <c r="J47" s="27">
        <f t="shared" si="9"/>
        <v>2821590.666666667</v>
      </c>
      <c r="K47" s="27">
        <f t="shared" si="10"/>
        <v>2067710.3999999994</v>
      </c>
      <c r="L47" s="27">
        <f t="shared" si="11"/>
        <v>2707161.1999999997</v>
      </c>
      <c r="M47" s="27">
        <f t="shared" si="12"/>
        <v>2106108.4000000004</v>
      </c>
      <c r="N47" s="27">
        <f t="shared" si="13"/>
        <v>3142046.0666666664</v>
      </c>
      <c r="O47" s="27">
        <f t="shared" si="14"/>
        <v>2571439.5999999996</v>
      </c>
    </row>
    <row r="48" spans="1:15" x14ac:dyDescent="0.25">
      <c r="A48">
        <v>2</v>
      </c>
      <c r="B48">
        <v>10</v>
      </c>
      <c r="C48" s="1">
        <f t="shared" si="1"/>
        <v>1391666.6666666667</v>
      </c>
      <c r="D48" s="26">
        <f t="shared" si="2"/>
        <v>1429924</v>
      </c>
      <c r="E48" s="26">
        <f t="shared" si="4"/>
        <v>676043.7333333327</v>
      </c>
      <c r="F48" s="26">
        <f t="shared" si="5"/>
        <v>1315494.533333333</v>
      </c>
      <c r="G48" s="26">
        <f t="shared" si="6"/>
        <v>714441.73333333363</v>
      </c>
      <c r="H48" s="26">
        <f t="shared" si="7"/>
        <v>1750379.4</v>
      </c>
      <c r="I48" s="26">
        <f t="shared" si="8"/>
        <v>1179772.9333333329</v>
      </c>
      <c r="J48" s="27">
        <f t="shared" si="9"/>
        <v>2821590.666666667</v>
      </c>
      <c r="K48" s="27">
        <f t="shared" si="10"/>
        <v>2067710.3999999994</v>
      </c>
      <c r="L48" s="27">
        <f t="shared" si="11"/>
        <v>2707161.1999999997</v>
      </c>
      <c r="M48" s="27">
        <f t="shared" si="12"/>
        <v>2106108.4000000004</v>
      </c>
      <c r="N48" s="27">
        <f t="shared" si="13"/>
        <v>3142046.0666666664</v>
      </c>
      <c r="O48" s="27">
        <f t="shared" si="14"/>
        <v>2571439.5999999996</v>
      </c>
    </row>
    <row r="49" spans="1:15" x14ac:dyDescent="0.25">
      <c r="A49">
        <v>2</v>
      </c>
      <c r="B49">
        <v>11</v>
      </c>
      <c r="C49" s="1">
        <f t="shared" si="1"/>
        <v>1391666.6666666667</v>
      </c>
      <c r="D49" s="26">
        <f t="shared" si="2"/>
        <v>1429924</v>
      </c>
      <c r="E49" s="26">
        <f t="shared" si="4"/>
        <v>676043.7333333327</v>
      </c>
      <c r="F49" s="26">
        <f t="shared" si="5"/>
        <v>1315494.533333333</v>
      </c>
      <c r="G49" s="26">
        <f t="shared" si="6"/>
        <v>714441.73333333363</v>
      </c>
      <c r="H49" s="26">
        <f t="shared" si="7"/>
        <v>1750379.4</v>
      </c>
      <c r="I49" s="26">
        <f t="shared" si="8"/>
        <v>1179772.9333333329</v>
      </c>
      <c r="J49" s="27">
        <f t="shared" si="9"/>
        <v>2821590.666666667</v>
      </c>
      <c r="K49" s="27">
        <f t="shared" si="10"/>
        <v>2067710.3999999994</v>
      </c>
      <c r="L49" s="27">
        <f t="shared" si="11"/>
        <v>2707161.1999999997</v>
      </c>
      <c r="M49" s="27">
        <f t="shared" si="12"/>
        <v>2106108.4000000004</v>
      </c>
      <c r="N49" s="27">
        <f t="shared" si="13"/>
        <v>3142046.0666666664</v>
      </c>
      <c r="O49" s="27">
        <f t="shared" si="14"/>
        <v>2571439.5999999996</v>
      </c>
    </row>
    <row r="50" spans="1:15" x14ac:dyDescent="0.25">
      <c r="A50">
        <v>2</v>
      </c>
      <c r="B50">
        <v>12</v>
      </c>
      <c r="C50" s="1">
        <f t="shared" si="1"/>
        <v>1391666.6666666667</v>
      </c>
      <c r="D50" s="26">
        <f t="shared" si="2"/>
        <v>1429924</v>
      </c>
      <c r="E50" s="26">
        <f t="shared" si="4"/>
        <v>676043.7333333327</v>
      </c>
      <c r="F50" s="26">
        <f t="shared" si="5"/>
        <v>1315494.533333333</v>
      </c>
      <c r="G50" s="26">
        <f t="shared" si="6"/>
        <v>714441.73333333363</v>
      </c>
      <c r="H50" s="26">
        <f t="shared" si="7"/>
        <v>1750379.4</v>
      </c>
      <c r="I50" s="26">
        <f t="shared" si="8"/>
        <v>1179772.9333333329</v>
      </c>
      <c r="J50" s="27">
        <f t="shared" si="9"/>
        <v>2821590.666666667</v>
      </c>
      <c r="K50" s="27">
        <f t="shared" si="10"/>
        <v>2067710.3999999994</v>
      </c>
      <c r="L50" s="27">
        <f t="shared" si="11"/>
        <v>2707161.1999999997</v>
      </c>
      <c r="M50" s="27">
        <f t="shared" si="12"/>
        <v>2106108.4000000004</v>
      </c>
      <c r="N50" s="27">
        <f t="shared" si="13"/>
        <v>3142046.0666666664</v>
      </c>
      <c r="O50" s="27">
        <f t="shared" si="14"/>
        <v>2571439.5999999996</v>
      </c>
    </row>
    <row r="51" spans="1:15" x14ac:dyDescent="0.25">
      <c r="A51">
        <v>3</v>
      </c>
      <c r="B51">
        <v>1</v>
      </c>
      <c r="C51" s="1">
        <f t="shared" si="1"/>
        <v>1391666.6666666667</v>
      </c>
      <c r="D51" s="26">
        <f t="shared" si="2"/>
        <v>1429924</v>
      </c>
      <c r="E51" s="26">
        <f t="shared" si="4"/>
        <v>676043.7333333327</v>
      </c>
      <c r="F51" s="26">
        <f t="shared" si="5"/>
        <v>1315494.533333333</v>
      </c>
      <c r="G51" s="26">
        <f t="shared" si="6"/>
        <v>714441.73333333363</v>
      </c>
      <c r="H51" s="26">
        <f t="shared" si="7"/>
        <v>1750379.4</v>
      </c>
      <c r="I51" s="26">
        <f t="shared" si="8"/>
        <v>1179772.9333333329</v>
      </c>
      <c r="J51" s="27">
        <f t="shared" si="9"/>
        <v>2821590.666666667</v>
      </c>
      <c r="K51" s="27">
        <f t="shared" si="10"/>
        <v>2067710.3999999994</v>
      </c>
      <c r="L51" s="27">
        <f t="shared" si="11"/>
        <v>2707161.1999999997</v>
      </c>
      <c r="M51" s="27">
        <f t="shared" si="12"/>
        <v>2106108.4000000004</v>
      </c>
      <c r="N51" s="27">
        <f t="shared" si="13"/>
        <v>3142046.0666666664</v>
      </c>
      <c r="O51" s="27">
        <f t="shared" si="14"/>
        <v>2571439.5999999996</v>
      </c>
    </row>
    <row r="52" spans="1:15" x14ac:dyDescent="0.25">
      <c r="A52">
        <v>3</v>
      </c>
      <c r="B52">
        <v>2</v>
      </c>
      <c r="C52" s="1">
        <f t="shared" si="1"/>
        <v>1391666.6666666667</v>
      </c>
      <c r="D52" s="26">
        <f t="shared" si="2"/>
        <v>1429924</v>
      </c>
      <c r="E52" s="26">
        <f t="shared" si="4"/>
        <v>676043.7333333327</v>
      </c>
      <c r="F52" s="26">
        <f t="shared" si="5"/>
        <v>1315494.533333333</v>
      </c>
      <c r="G52" s="26">
        <f t="shared" si="6"/>
        <v>714441.73333333363</v>
      </c>
      <c r="H52" s="26">
        <f t="shared" si="7"/>
        <v>1750379.4</v>
      </c>
      <c r="I52" s="26">
        <f t="shared" si="8"/>
        <v>1179772.9333333329</v>
      </c>
      <c r="J52" s="27">
        <f t="shared" si="9"/>
        <v>2821590.666666667</v>
      </c>
      <c r="K52" s="27">
        <f t="shared" si="10"/>
        <v>2067710.3999999994</v>
      </c>
      <c r="L52" s="27">
        <f t="shared" si="11"/>
        <v>2707161.1999999997</v>
      </c>
      <c r="M52" s="27">
        <f t="shared" si="12"/>
        <v>2106108.4000000004</v>
      </c>
      <c r="N52" s="27">
        <f t="shared" si="13"/>
        <v>3142046.0666666664</v>
      </c>
      <c r="O52" s="27">
        <f t="shared" si="14"/>
        <v>2571439.5999999996</v>
      </c>
    </row>
    <row r="53" spans="1:15" x14ac:dyDescent="0.25">
      <c r="A53">
        <v>3</v>
      </c>
      <c r="B53">
        <v>3</v>
      </c>
      <c r="C53" s="1">
        <f t="shared" si="1"/>
        <v>1391666.6666666667</v>
      </c>
      <c r="D53" s="26">
        <f t="shared" si="2"/>
        <v>1429924</v>
      </c>
      <c r="E53" s="26">
        <f t="shared" si="4"/>
        <v>676043.7333333327</v>
      </c>
      <c r="F53" s="26">
        <f t="shared" si="5"/>
        <v>1315494.533333333</v>
      </c>
      <c r="G53" s="26">
        <f t="shared" si="6"/>
        <v>714441.73333333363</v>
      </c>
      <c r="H53" s="26">
        <f t="shared" si="7"/>
        <v>1750379.4</v>
      </c>
      <c r="I53" s="26">
        <f t="shared" si="8"/>
        <v>1179772.9333333329</v>
      </c>
      <c r="J53" s="27">
        <f t="shared" si="9"/>
        <v>2821590.666666667</v>
      </c>
      <c r="K53" s="27">
        <f t="shared" si="10"/>
        <v>2067710.3999999994</v>
      </c>
      <c r="L53" s="27">
        <f t="shared" si="11"/>
        <v>2707161.1999999997</v>
      </c>
      <c r="M53" s="27">
        <f t="shared" si="12"/>
        <v>2106108.4000000004</v>
      </c>
      <c r="N53" s="27">
        <f t="shared" si="13"/>
        <v>3142046.0666666664</v>
      </c>
      <c r="O53" s="27">
        <f t="shared" si="14"/>
        <v>2571439.5999999996</v>
      </c>
    </row>
    <row r="54" spans="1:15" x14ac:dyDescent="0.25">
      <c r="A54">
        <v>3</v>
      </c>
      <c r="B54">
        <v>4</v>
      </c>
      <c r="C54" s="1">
        <f t="shared" si="1"/>
        <v>1391666.6666666667</v>
      </c>
      <c r="D54" s="26">
        <f t="shared" si="2"/>
        <v>1429924</v>
      </c>
      <c r="E54" s="26">
        <f t="shared" si="4"/>
        <v>676043.7333333327</v>
      </c>
      <c r="F54" s="26">
        <f t="shared" si="5"/>
        <v>1315494.533333333</v>
      </c>
      <c r="G54" s="26">
        <f t="shared" si="6"/>
        <v>714441.73333333363</v>
      </c>
      <c r="H54" s="26">
        <f t="shared" si="7"/>
        <v>1750379.4</v>
      </c>
      <c r="I54" s="26">
        <f t="shared" si="8"/>
        <v>1179772.9333333329</v>
      </c>
      <c r="J54" s="27">
        <f t="shared" si="9"/>
        <v>2821590.666666667</v>
      </c>
      <c r="K54" s="27">
        <f t="shared" si="10"/>
        <v>2067710.3999999994</v>
      </c>
      <c r="L54" s="27">
        <f t="shared" si="11"/>
        <v>2707161.1999999997</v>
      </c>
      <c r="M54" s="27">
        <f t="shared" si="12"/>
        <v>2106108.4000000004</v>
      </c>
      <c r="N54" s="27">
        <f t="shared" si="13"/>
        <v>3142046.0666666664</v>
      </c>
      <c r="O54" s="27">
        <f t="shared" si="14"/>
        <v>2571439.5999999996</v>
      </c>
    </row>
    <row r="55" spans="1:15" x14ac:dyDescent="0.25">
      <c r="A55">
        <v>3</v>
      </c>
      <c r="B55">
        <v>5</v>
      </c>
      <c r="C55" s="1">
        <f t="shared" si="1"/>
        <v>1391666.6666666667</v>
      </c>
      <c r="D55" s="26">
        <f t="shared" si="2"/>
        <v>1429924</v>
      </c>
      <c r="E55" s="26">
        <f t="shared" si="4"/>
        <v>676043.7333333327</v>
      </c>
      <c r="F55" s="26">
        <f t="shared" si="5"/>
        <v>1315494.533333333</v>
      </c>
      <c r="G55" s="26">
        <f t="shared" si="6"/>
        <v>714441.73333333363</v>
      </c>
      <c r="H55" s="26">
        <f t="shared" si="7"/>
        <v>1750379.4</v>
      </c>
      <c r="I55" s="26">
        <f t="shared" si="8"/>
        <v>1179772.9333333329</v>
      </c>
      <c r="J55" s="27">
        <f t="shared" si="9"/>
        <v>2821590.666666667</v>
      </c>
      <c r="K55" s="27">
        <f t="shared" si="10"/>
        <v>2067710.3999999994</v>
      </c>
      <c r="L55" s="27">
        <f t="shared" si="11"/>
        <v>2707161.1999999997</v>
      </c>
      <c r="M55" s="27">
        <f t="shared" si="12"/>
        <v>2106108.4000000004</v>
      </c>
      <c r="N55" s="27">
        <f t="shared" si="13"/>
        <v>3142046.0666666664</v>
      </c>
      <c r="O55" s="27">
        <f t="shared" si="14"/>
        <v>2571439.5999999996</v>
      </c>
    </row>
    <row r="56" spans="1:15" x14ac:dyDescent="0.25">
      <c r="A56">
        <v>3</v>
      </c>
      <c r="B56">
        <v>6</v>
      </c>
      <c r="C56" s="1">
        <f t="shared" si="1"/>
        <v>1391666.6666666667</v>
      </c>
      <c r="D56" s="26">
        <f t="shared" si="2"/>
        <v>1429924</v>
      </c>
      <c r="E56" s="26">
        <f t="shared" si="4"/>
        <v>676043.7333333327</v>
      </c>
      <c r="F56" s="26">
        <f t="shared" si="5"/>
        <v>1315494.533333333</v>
      </c>
      <c r="G56" s="26">
        <f t="shared" si="6"/>
        <v>714441.73333333363</v>
      </c>
      <c r="H56" s="26">
        <f t="shared" si="7"/>
        <v>1750379.4</v>
      </c>
      <c r="I56" s="26">
        <f t="shared" si="8"/>
        <v>1179772.9333333329</v>
      </c>
      <c r="J56" s="27">
        <f t="shared" si="9"/>
        <v>2821590.666666667</v>
      </c>
      <c r="K56" s="27">
        <f t="shared" si="10"/>
        <v>2067710.3999999994</v>
      </c>
      <c r="L56" s="27">
        <f t="shared" si="11"/>
        <v>2707161.1999999997</v>
      </c>
      <c r="M56" s="27">
        <f t="shared" si="12"/>
        <v>2106108.4000000004</v>
      </c>
      <c r="N56" s="27">
        <f t="shared" si="13"/>
        <v>3142046.0666666664</v>
      </c>
      <c r="O56" s="27">
        <f t="shared" si="14"/>
        <v>2571439.5999999996</v>
      </c>
    </row>
    <row r="57" spans="1:15" x14ac:dyDescent="0.25">
      <c r="A57">
        <v>3</v>
      </c>
      <c r="B57">
        <v>7</v>
      </c>
      <c r="C57" s="1">
        <f t="shared" si="1"/>
        <v>1391666.6666666667</v>
      </c>
      <c r="D57" s="26">
        <f t="shared" si="2"/>
        <v>1429924</v>
      </c>
      <c r="E57" s="26">
        <f t="shared" si="4"/>
        <v>676043.7333333327</v>
      </c>
      <c r="F57" s="26">
        <f t="shared" si="5"/>
        <v>1315494.533333333</v>
      </c>
      <c r="G57" s="26">
        <f t="shared" si="6"/>
        <v>714441.73333333363</v>
      </c>
      <c r="H57" s="26">
        <f t="shared" si="7"/>
        <v>1750379.4</v>
      </c>
      <c r="I57" s="26">
        <f t="shared" si="8"/>
        <v>1179772.9333333329</v>
      </c>
      <c r="J57" s="27">
        <f t="shared" si="9"/>
        <v>2821590.666666667</v>
      </c>
      <c r="K57" s="27">
        <f t="shared" si="10"/>
        <v>2067710.3999999994</v>
      </c>
      <c r="L57" s="27">
        <f t="shared" si="11"/>
        <v>2707161.1999999997</v>
      </c>
      <c r="M57" s="27">
        <f t="shared" si="12"/>
        <v>2106108.4000000004</v>
      </c>
      <c r="N57" s="27">
        <f t="shared" si="13"/>
        <v>3142046.0666666664</v>
      </c>
      <c r="O57" s="27">
        <f t="shared" si="14"/>
        <v>2571439.5999999996</v>
      </c>
    </row>
    <row r="58" spans="1:15" x14ac:dyDescent="0.25">
      <c r="A58">
        <v>3</v>
      </c>
      <c r="B58">
        <v>8</v>
      </c>
      <c r="C58" s="1">
        <f t="shared" si="1"/>
        <v>1391666.6666666667</v>
      </c>
      <c r="D58" s="26">
        <f t="shared" si="2"/>
        <v>1429924</v>
      </c>
      <c r="E58" s="26">
        <f t="shared" si="4"/>
        <v>676043.7333333327</v>
      </c>
      <c r="F58" s="26">
        <f t="shared" si="5"/>
        <v>1315494.533333333</v>
      </c>
      <c r="G58" s="26">
        <f t="shared" si="6"/>
        <v>714441.73333333363</v>
      </c>
      <c r="H58" s="26">
        <f t="shared" si="7"/>
        <v>1750379.4</v>
      </c>
      <c r="I58" s="26">
        <f t="shared" si="8"/>
        <v>1179772.9333333329</v>
      </c>
      <c r="J58" s="27">
        <f t="shared" si="9"/>
        <v>2821590.666666667</v>
      </c>
      <c r="K58" s="27">
        <f t="shared" si="10"/>
        <v>2067710.3999999994</v>
      </c>
      <c r="L58" s="27">
        <f t="shared" si="11"/>
        <v>2707161.1999999997</v>
      </c>
      <c r="M58" s="27">
        <f t="shared" si="12"/>
        <v>2106108.4000000004</v>
      </c>
      <c r="N58" s="27">
        <f t="shared" si="13"/>
        <v>3142046.0666666664</v>
      </c>
      <c r="O58" s="27">
        <f t="shared" si="14"/>
        <v>2571439.5999999996</v>
      </c>
    </row>
    <row r="59" spans="1:15" x14ac:dyDescent="0.25">
      <c r="A59">
        <v>3</v>
      </c>
      <c r="B59">
        <v>9</v>
      </c>
      <c r="C59" s="1">
        <f t="shared" si="1"/>
        <v>1391666.6666666667</v>
      </c>
      <c r="D59" s="26">
        <f t="shared" si="2"/>
        <v>1429924</v>
      </c>
      <c r="E59" s="26">
        <f t="shared" si="4"/>
        <v>676043.7333333327</v>
      </c>
      <c r="F59" s="26">
        <f t="shared" si="5"/>
        <v>1315494.533333333</v>
      </c>
      <c r="G59" s="26">
        <f t="shared" si="6"/>
        <v>714441.73333333363</v>
      </c>
      <c r="H59" s="26">
        <f t="shared" si="7"/>
        <v>1750379.4</v>
      </c>
      <c r="I59" s="26">
        <f t="shared" si="8"/>
        <v>1179772.9333333329</v>
      </c>
      <c r="J59" s="27">
        <f t="shared" si="9"/>
        <v>2821590.666666667</v>
      </c>
      <c r="K59" s="27">
        <f t="shared" si="10"/>
        <v>2067710.3999999994</v>
      </c>
      <c r="L59" s="27">
        <f t="shared" si="11"/>
        <v>2707161.1999999997</v>
      </c>
      <c r="M59" s="27">
        <f t="shared" si="12"/>
        <v>2106108.4000000004</v>
      </c>
      <c r="N59" s="27">
        <f t="shared" si="13"/>
        <v>3142046.0666666664</v>
      </c>
      <c r="O59" s="27">
        <f t="shared" si="14"/>
        <v>2571439.5999999996</v>
      </c>
    </row>
    <row r="60" spans="1:15" x14ac:dyDescent="0.25">
      <c r="A60">
        <v>3</v>
      </c>
      <c r="B60">
        <v>10</v>
      </c>
      <c r="C60" s="1">
        <f t="shared" si="1"/>
        <v>1391666.6666666667</v>
      </c>
      <c r="D60" s="26">
        <f t="shared" si="2"/>
        <v>1429924</v>
      </c>
      <c r="E60" s="26">
        <f t="shared" si="4"/>
        <v>676043.7333333327</v>
      </c>
      <c r="F60" s="26">
        <f t="shared" si="5"/>
        <v>1315494.533333333</v>
      </c>
      <c r="G60" s="26">
        <f t="shared" si="6"/>
        <v>714441.73333333363</v>
      </c>
      <c r="H60" s="26">
        <f t="shared" si="7"/>
        <v>1750379.4</v>
      </c>
      <c r="I60" s="26">
        <f t="shared" si="8"/>
        <v>1179772.9333333329</v>
      </c>
      <c r="J60" s="27">
        <f t="shared" si="9"/>
        <v>2821590.666666667</v>
      </c>
      <c r="K60" s="27">
        <f t="shared" si="10"/>
        <v>2067710.3999999994</v>
      </c>
      <c r="L60" s="27">
        <f t="shared" si="11"/>
        <v>2707161.1999999997</v>
      </c>
      <c r="M60" s="27">
        <f t="shared" si="12"/>
        <v>2106108.4000000004</v>
      </c>
      <c r="N60" s="27">
        <f t="shared" si="13"/>
        <v>3142046.0666666664</v>
      </c>
      <c r="O60" s="27">
        <f t="shared" si="14"/>
        <v>2571439.5999999996</v>
      </c>
    </row>
    <row r="61" spans="1:15" x14ac:dyDescent="0.25">
      <c r="A61">
        <v>3</v>
      </c>
      <c r="B61">
        <v>11</v>
      </c>
      <c r="C61" s="1">
        <f t="shared" si="1"/>
        <v>1391666.6666666667</v>
      </c>
      <c r="D61" s="26">
        <f t="shared" si="2"/>
        <v>1429924</v>
      </c>
      <c r="E61" s="26">
        <f t="shared" si="4"/>
        <v>676043.7333333327</v>
      </c>
      <c r="F61" s="26">
        <f t="shared" si="5"/>
        <v>1315494.533333333</v>
      </c>
      <c r="G61" s="26">
        <f t="shared" si="6"/>
        <v>714441.73333333363</v>
      </c>
      <c r="H61" s="26">
        <f t="shared" si="7"/>
        <v>1750379.4</v>
      </c>
      <c r="I61" s="26">
        <f t="shared" si="8"/>
        <v>1179772.9333333329</v>
      </c>
      <c r="J61" s="27">
        <f t="shared" si="9"/>
        <v>2821590.666666667</v>
      </c>
      <c r="K61" s="27">
        <f t="shared" si="10"/>
        <v>2067710.3999999994</v>
      </c>
      <c r="L61" s="27">
        <f t="shared" si="11"/>
        <v>2707161.1999999997</v>
      </c>
      <c r="M61" s="27">
        <f t="shared" si="12"/>
        <v>2106108.4000000004</v>
      </c>
      <c r="N61" s="27">
        <f t="shared" si="13"/>
        <v>3142046.0666666664</v>
      </c>
      <c r="O61" s="27">
        <f t="shared" si="14"/>
        <v>2571439.5999999996</v>
      </c>
    </row>
    <row r="62" spans="1:15" x14ac:dyDescent="0.25">
      <c r="A62">
        <v>3</v>
      </c>
      <c r="B62">
        <v>12</v>
      </c>
      <c r="C62" s="1">
        <f t="shared" si="1"/>
        <v>1391666.6666666667</v>
      </c>
      <c r="D62" s="26">
        <f t="shared" si="2"/>
        <v>1429924</v>
      </c>
      <c r="E62" s="26">
        <f t="shared" si="4"/>
        <v>676043.7333333327</v>
      </c>
      <c r="F62" s="26">
        <f t="shared" si="5"/>
        <v>1315494.533333333</v>
      </c>
      <c r="G62" s="26">
        <f t="shared" si="6"/>
        <v>714441.73333333363</v>
      </c>
      <c r="H62" s="26">
        <f t="shared" si="7"/>
        <v>1750379.4</v>
      </c>
      <c r="I62" s="26">
        <f t="shared" si="8"/>
        <v>1179772.9333333329</v>
      </c>
      <c r="J62" s="27">
        <f t="shared" si="9"/>
        <v>2821590.666666667</v>
      </c>
      <c r="K62" s="27">
        <f t="shared" si="10"/>
        <v>2067710.3999999994</v>
      </c>
      <c r="L62" s="27">
        <f t="shared" si="11"/>
        <v>2707161.1999999997</v>
      </c>
      <c r="M62" s="27">
        <f t="shared" si="12"/>
        <v>2106108.4000000004</v>
      </c>
      <c r="N62" s="27">
        <f t="shared" si="13"/>
        <v>3142046.0666666664</v>
      </c>
      <c r="O62" s="27">
        <f t="shared" si="14"/>
        <v>2571439.5999999996</v>
      </c>
    </row>
    <row r="64" spans="1:15" x14ac:dyDescent="0.25">
      <c r="A64" s="16"/>
    </row>
    <row r="65" spans="1:9" ht="15.75" thickBot="1" x14ac:dyDescent="0.3"/>
    <row r="66" spans="1:9" ht="15.75" thickBot="1" x14ac:dyDescent="0.3">
      <c r="A66" s="35" t="s">
        <v>28</v>
      </c>
      <c r="B66" s="36"/>
      <c r="C66" s="80" t="s">
        <v>45</v>
      </c>
      <c r="D66" s="81"/>
      <c r="E66" s="81"/>
      <c r="F66" s="81"/>
      <c r="G66" s="81"/>
      <c r="H66" s="82"/>
      <c r="I66" s="16" t="s">
        <v>53</v>
      </c>
    </row>
    <row r="67" spans="1:9" ht="15.75" thickBot="1" x14ac:dyDescent="0.3">
      <c r="A67" s="37" t="s">
        <v>1</v>
      </c>
      <c r="B67" s="38" t="s">
        <v>0</v>
      </c>
      <c r="C67" s="54" t="s">
        <v>33</v>
      </c>
      <c r="D67" s="55" t="s">
        <v>34</v>
      </c>
      <c r="E67" s="56" t="s">
        <v>36</v>
      </c>
      <c r="F67" s="56" t="s">
        <v>37</v>
      </c>
      <c r="G67" s="56" t="s">
        <v>39</v>
      </c>
      <c r="H67" s="57" t="s">
        <v>40</v>
      </c>
      <c r="I67" s="74" t="s">
        <v>54</v>
      </c>
    </row>
    <row r="68" spans="1:9" x14ac:dyDescent="0.25">
      <c r="A68" s="3"/>
      <c r="B68" s="4">
        <v>1</v>
      </c>
      <c r="C68" s="48">
        <f>+($G$9-$B$21)*($G$15*1000/12)/$C$5</f>
        <v>5529533.8525084946</v>
      </c>
      <c r="D68" s="39">
        <f>+($G$9-$B$22)*($G$16*1000/12)/$C$5</f>
        <v>14199759.818584139</v>
      </c>
      <c r="E68" s="39">
        <f>+($G$9-$C$21)*($G$15*1000/12)/$C$5</f>
        <v>-12117332.076599602</v>
      </c>
      <c r="F68" s="39">
        <f t="shared" ref="F68:F73" si="15">+($G$9-$C$22)*($G$15*1000/12)/$C$5</f>
        <v>2801528.3077942729</v>
      </c>
      <c r="G68" s="39">
        <f t="shared" ref="G68:G73" si="16">+($G$9-$D$21)*($G$15*1000/12)/$C$5</f>
        <v>-6823480.8848116919</v>
      </c>
      <c r="H68" s="40">
        <f t="shared" ref="H68:H73" si="17">+($G$9-$D$22)*($G$15*1000/12)/$C$5</f>
        <v>-5861129.4426957322</v>
      </c>
      <c r="I68" t="s">
        <v>57</v>
      </c>
    </row>
    <row r="69" spans="1:9" x14ac:dyDescent="0.25">
      <c r="A69" s="3"/>
      <c r="B69" s="4">
        <v>2</v>
      </c>
      <c r="C69" s="48">
        <f t="shared" ref="C69:C73" si="18">+($G$9-$B$21)*($G$15*1000/12)/$C$5</f>
        <v>5529533.8525084946</v>
      </c>
      <c r="D69" s="39">
        <f t="shared" ref="D69:D73" si="19">+($G$9-$B$22)*($G$16*1000/12)/$C$5</f>
        <v>14199759.818584139</v>
      </c>
      <c r="E69" s="39">
        <f t="shared" ref="E69:E73" si="20">+($G$9-$C$21)*($G$15*1000/12)/$C$5</f>
        <v>-12117332.076599602</v>
      </c>
      <c r="F69" s="39">
        <f t="shared" si="15"/>
        <v>2801528.3077942729</v>
      </c>
      <c r="G69" s="39">
        <f t="shared" si="16"/>
        <v>-6823480.8848116919</v>
      </c>
      <c r="H69" s="40">
        <f t="shared" si="17"/>
        <v>-5861129.4426957322</v>
      </c>
      <c r="I69" t="s">
        <v>60</v>
      </c>
    </row>
    <row r="70" spans="1:9" x14ac:dyDescent="0.25">
      <c r="A70" s="3"/>
      <c r="B70" s="4">
        <v>3</v>
      </c>
      <c r="C70" s="48">
        <f t="shared" si="18"/>
        <v>5529533.8525084946</v>
      </c>
      <c r="D70" s="39">
        <f t="shared" si="19"/>
        <v>14199759.818584139</v>
      </c>
      <c r="E70" s="39">
        <f t="shared" si="20"/>
        <v>-12117332.076599602</v>
      </c>
      <c r="F70" s="39">
        <f t="shared" si="15"/>
        <v>2801528.3077942729</v>
      </c>
      <c r="G70" s="39">
        <f t="shared" si="16"/>
        <v>-6823480.8848116919</v>
      </c>
      <c r="H70" s="40">
        <f t="shared" si="17"/>
        <v>-5861129.4426957322</v>
      </c>
      <c r="I70" t="s">
        <v>58</v>
      </c>
    </row>
    <row r="71" spans="1:9" x14ac:dyDescent="0.25">
      <c r="A71" s="3"/>
      <c r="B71" s="4">
        <v>4</v>
      </c>
      <c r="C71" s="48">
        <f t="shared" si="18"/>
        <v>5529533.8525084946</v>
      </c>
      <c r="D71" s="39">
        <f t="shared" si="19"/>
        <v>14199759.818584139</v>
      </c>
      <c r="E71" s="39">
        <f t="shared" si="20"/>
        <v>-12117332.076599602</v>
      </c>
      <c r="F71" s="39">
        <f t="shared" si="15"/>
        <v>2801528.3077942729</v>
      </c>
      <c r="G71" s="39">
        <f t="shared" si="16"/>
        <v>-6823480.8848116919</v>
      </c>
      <c r="H71" s="40">
        <f t="shared" si="17"/>
        <v>-5861129.4426957322</v>
      </c>
      <c r="I71" t="s">
        <v>61</v>
      </c>
    </row>
    <row r="72" spans="1:9" x14ac:dyDescent="0.25">
      <c r="A72" s="3"/>
      <c r="B72" s="4">
        <v>5</v>
      </c>
      <c r="C72" s="48">
        <f t="shared" si="18"/>
        <v>5529533.8525084946</v>
      </c>
      <c r="D72" s="39">
        <f t="shared" si="19"/>
        <v>14199759.818584139</v>
      </c>
      <c r="E72" s="39">
        <f t="shared" si="20"/>
        <v>-12117332.076599602</v>
      </c>
      <c r="F72" s="39">
        <f t="shared" si="15"/>
        <v>2801528.3077942729</v>
      </c>
      <c r="G72" s="39">
        <f t="shared" si="16"/>
        <v>-6823480.8848116919</v>
      </c>
      <c r="H72" s="40">
        <f t="shared" si="17"/>
        <v>-5861129.4426957322</v>
      </c>
      <c r="I72" t="s">
        <v>55</v>
      </c>
    </row>
    <row r="73" spans="1:9" ht="15.75" thickBot="1" x14ac:dyDescent="0.3">
      <c r="A73" s="7"/>
      <c r="B73" s="9">
        <v>6</v>
      </c>
      <c r="C73" s="49">
        <f t="shared" si="18"/>
        <v>5529533.8525084946</v>
      </c>
      <c r="D73" s="41">
        <f t="shared" si="19"/>
        <v>14199759.818584139</v>
      </c>
      <c r="E73" s="41">
        <f t="shared" si="20"/>
        <v>-12117332.076599602</v>
      </c>
      <c r="F73" s="41">
        <f t="shared" si="15"/>
        <v>2801528.3077942729</v>
      </c>
      <c r="G73" s="41">
        <f t="shared" si="16"/>
        <v>-6823480.8848116919</v>
      </c>
      <c r="H73" s="42">
        <f t="shared" si="17"/>
        <v>-5861129.4426957322</v>
      </c>
      <c r="I73" t="s">
        <v>56</v>
      </c>
    </row>
    <row r="75" spans="1:9" x14ac:dyDescent="0.25">
      <c r="A75" s="83" t="s">
        <v>49</v>
      </c>
      <c r="B75" s="83"/>
      <c r="C75" t="s">
        <v>42</v>
      </c>
    </row>
    <row r="76" spans="1:9" x14ac:dyDescent="0.25">
      <c r="B76" s="4"/>
      <c r="C76" s="44" t="s">
        <v>33</v>
      </c>
      <c r="D76" s="45" t="s">
        <v>34</v>
      </c>
      <c r="E76" s="46" t="s">
        <v>36</v>
      </c>
      <c r="F76" s="46" t="s">
        <v>37</v>
      </c>
      <c r="G76" s="46" t="s">
        <v>39</v>
      </c>
      <c r="H76" s="46" t="s">
        <v>40</v>
      </c>
    </row>
    <row r="77" spans="1:9" x14ac:dyDescent="0.25">
      <c r="B77" s="4" t="s">
        <v>43</v>
      </c>
      <c r="C77" s="47">
        <f>+NPV($G$11,J27:J62)</f>
        <v>87995420.06695202</v>
      </c>
      <c r="D77" s="47">
        <f t="shared" ref="D77:H77" si="21">+NPV($G$11,K27:K62)</f>
        <v>64484564.460143283</v>
      </c>
      <c r="E77" s="47">
        <f t="shared" si="21"/>
        <v>84426770.260186747</v>
      </c>
      <c r="F77" s="47">
        <f t="shared" si="21"/>
        <v>65682062.091407634</v>
      </c>
      <c r="G77" s="47">
        <f t="shared" si="21"/>
        <v>97989289.081636578</v>
      </c>
      <c r="H77" s="47">
        <f t="shared" si="21"/>
        <v>80194094.222075343</v>
      </c>
    </row>
    <row r="78" spans="1:9" x14ac:dyDescent="0.25">
      <c r="B78" s="4" t="s">
        <v>44</v>
      </c>
      <c r="C78" s="47">
        <f>+NPV($G$11,C68:C73)</f>
        <v>32270586.462441701</v>
      </c>
      <c r="D78" s="47">
        <f t="shared" ref="D78:H78" si="22">+NPV($G$11,D68:D73)</f>
        <v>82870380.974997565</v>
      </c>
      <c r="E78" s="47">
        <f t="shared" si="22"/>
        <v>-70717247.222319081</v>
      </c>
      <c r="F78" s="47">
        <f t="shared" si="22"/>
        <v>16349834.162357034</v>
      </c>
      <c r="G78" s="47">
        <f t="shared" si="22"/>
        <v>-39822114.438858233</v>
      </c>
      <c r="H78" s="47">
        <f t="shared" si="22"/>
        <v>-34205791.933486469</v>
      </c>
    </row>
    <row r="79" spans="1:9" x14ac:dyDescent="0.25">
      <c r="B79" s="4" t="s">
        <v>46</v>
      </c>
      <c r="C79" s="43">
        <f>+C78-C77</f>
        <v>-55724833.604510322</v>
      </c>
      <c r="D79" s="43">
        <f t="shared" ref="D79:H79" si="23">+D78-D77</f>
        <v>18385816.514854282</v>
      </c>
      <c r="E79" s="43">
        <f t="shared" si="23"/>
        <v>-155144017.48250583</v>
      </c>
      <c r="F79" s="43">
        <f t="shared" si="23"/>
        <v>-49332227.929050602</v>
      </c>
      <c r="G79" s="43">
        <f t="shared" si="23"/>
        <v>-137811403.52049482</v>
      </c>
      <c r="H79" s="43">
        <f t="shared" si="23"/>
        <v>-114399886.1555618</v>
      </c>
    </row>
    <row r="80" spans="1:9" x14ac:dyDescent="0.25">
      <c r="B80" s="50" t="s">
        <v>47</v>
      </c>
      <c r="C80" s="43">
        <f>+PMT($G$11,12*3,C79)</f>
        <v>1786827.8858195986</v>
      </c>
      <c r="D80" s="43">
        <f t="shared" ref="D80:H80" si="24">+PMT($G$11,12*3,D79)</f>
        <v>-589544.86765206058</v>
      </c>
      <c r="E80" s="43">
        <f t="shared" si="24"/>
        <v>4974723.8138614576</v>
      </c>
      <c r="F80" s="43">
        <f t="shared" si="24"/>
        <v>1581847.7118988005</v>
      </c>
      <c r="G80" s="43">
        <f t="shared" si="24"/>
        <v>4418950.0957868537</v>
      </c>
      <c r="H80" s="43">
        <f t="shared" si="24"/>
        <v>3668255.1296268073</v>
      </c>
    </row>
    <row r="81" spans="1:8" x14ac:dyDescent="0.25">
      <c r="B81" s="50" t="s">
        <v>48</v>
      </c>
      <c r="C81" s="22">
        <f t="shared" ref="C81:H81" si="25">+C80/($G$15/12)</f>
        <v>7.372618772980684</v>
      </c>
      <c r="D81" s="22">
        <f t="shared" si="25"/>
        <v>-2.4325171961217222</v>
      </c>
      <c r="E81" s="22">
        <f t="shared" si="25"/>
        <v>20.52617516859819</v>
      </c>
      <c r="F81" s="22">
        <f t="shared" si="25"/>
        <v>6.5268514272107625</v>
      </c>
      <c r="G81" s="22">
        <f t="shared" si="25"/>
        <v>18.233000890356717</v>
      </c>
      <c r="H81" s="22">
        <f t="shared" si="25"/>
        <v>15.135563333994089</v>
      </c>
    </row>
    <row r="82" spans="1:8" x14ac:dyDescent="0.25">
      <c r="B82" s="4"/>
    </row>
    <row r="83" spans="1:8" x14ac:dyDescent="0.25">
      <c r="A83" s="51" t="s">
        <v>50</v>
      </c>
      <c r="B83" s="51"/>
      <c r="C83" t="s">
        <v>42</v>
      </c>
    </row>
    <row r="84" spans="1:8" x14ac:dyDescent="0.25">
      <c r="B84" s="4"/>
      <c r="C84" s="44" t="s">
        <v>33</v>
      </c>
      <c r="D84" s="45" t="s">
        <v>34</v>
      </c>
      <c r="E84" s="46" t="s">
        <v>36</v>
      </c>
      <c r="F84" s="46" t="s">
        <v>37</v>
      </c>
      <c r="G84" s="46" t="s">
        <v>39</v>
      </c>
      <c r="H84" s="46" t="s">
        <v>40</v>
      </c>
    </row>
    <row r="85" spans="1:8" x14ac:dyDescent="0.25">
      <c r="B85" s="4" t="s">
        <v>43</v>
      </c>
      <c r="C85" s="47">
        <f>+NPV($G$11,J27:J62)</f>
        <v>87995420.06695202</v>
      </c>
      <c r="D85" s="47">
        <f t="shared" ref="D85:H85" si="26">+NPV($G$11,K27:K62)</f>
        <v>64484564.460143283</v>
      </c>
      <c r="E85" s="47">
        <f t="shared" si="26"/>
        <v>84426770.260186747</v>
      </c>
      <c r="F85" s="47">
        <f t="shared" si="26"/>
        <v>65682062.091407634</v>
      </c>
      <c r="G85" s="47">
        <f t="shared" si="26"/>
        <v>97989289.081636578</v>
      </c>
      <c r="H85" s="47">
        <f t="shared" si="26"/>
        <v>80194094.222075343</v>
      </c>
    </row>
    <row r="86" spans="1:8" x14ac:dyDescent="0.25">
      <c r="B86" s="4" t="s">
        <v>44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</row>
    <row r="87" spans="1:8" x14ac:dyDescent="0.25">
      <c r="B87" s="4" t="s">
        <v>46</v>
      </c>
      <c r="C87" s="43">
        <f>+C86-C85</f>
        <v>-87995420.06695202</v>
      </c>
      <c r="D87" s="43">
        <f t="shared" ref="D87" si="27">+D86-D85</f>
        <v>-64484564.460143283</v>
      </c>
      <c r="E87" s="43">
        <f t="shared" ref="E87" si="28">+E86-E85</f>
        <v>-84426770.260186747</v>
      </c>
      <c r="F87" s="43">
        <f t="shared" ref="F87" si="29">+F86-F85</f>
        <v>-65682062.091407634</v>
      </c>
      <c r="G87" s="43">
        <f t="shared" ref="G87" si="30">+G86-G85</f>
        <v>-97989289.081636578</v>
      </c>
      <c r="H87" s="43">
        <f t="shared" ref="H87" si="31">+H86-H85</f>
        <v>-80194094.222075343</v>
      </c>
    </row>
    <row r="88" spans="1:8" x14ac:dyDescent="0.25">
      <c r="B88" s="50" t="s">
        <v>47</v>
      </c>
      <c r="C88" s="43">
        <f>+PMT($G$11,12*3,C87)</f>
        <v>2821590.6666666665</v>
      </c>
      <c r="D88" s="43">
        <f t="shared" ref="D88" si="32">+PMT($G$11,12*3,D87)</f>
        <v>2067710.3999999992</v>
      </c>
      <c r="E88" s="43">
        <f t="shared" ref="E88" si="33">+PMT($G$11,12*3,E87)</f>
        <v>2707161.1999999993</v>
      </c>
      <c r="F88" s="43">
        <f t="shared" ref="F88" si="34">+PMT($G$11,12*3,F87)</f>
        <v>2106108.4000000008</v>
      </c>
      <c r="G88" s="43">
        <f t="shared" ref="G88" si="35">+PMT($G$11,12*3,G87)</f>
        <v>3142046.0666666669</v>
      </c>
      <c r="H88" s="43">
        <f t="shared" ref="H88" si="36">+PMT($G$11,12*3,H87)</f>
        <v>2571439.5999999996</v>
      </c>
    </row>
    <row r="89" spans="1:8" x14ac:dyDescent="0.25">
      <c r="B89" s="50" t="s">
        <v>48</v>
      </c>
      <c r="C89" s="22">
        <f t="shared" ref="C89:H89" si="37">+C88/($G$15/12)</f>
        <v>11.64214666886725</v>
      </c>
      <c r="D89" s="22">
        <f t="shared" si="37"/>
        <v>8.5315662650602384</v>
      </c>
      <c r="E89" s="22">
        <f t="shared" si="37"/>
        <v>11.169999999999996</v>
      </c>
      <c r="F89" s="22">
        <f t="shared" si="37"/>
        <v>8.6900000000000031</v>
      </c>
      <c r="G89" s="22">
        <f t="shared" si="37"/>
        <v>12.9643755845299</v>
      </c>
      <c r="H89" s="22">
        <f t="shared" si="37"/>
        <v>10.609999999999998</v>
      </c>
    </row>
    <row r="91" spans="1:8" x14ac:dyDescent="0.25">
      <c r="A91" s="51" t="s">
        <v>51</v>
      </c>
      <c r="B91" s="51"/>
      <c r="C91" t="s">
        <v>42</v>
      </c>
      <c r="G91" s="1"/>
    </row>
    <row r="92" spans="1:8" x14ac:dyDescent="0.25">
      <c r="B92" s="4"/>
      <c r="C92" s="44" t="s">
        <v>33</v>
      </c>
      <c r="D92" s="45" t="s">
        <v>34</v>
      </c>
      <c r="E92" s="46" t="s">
        <v>36</v>
      </c>
      <c r="F92" s="46" t="s">
        <v>37</v>
      </c>
      <c r="G92" s="46" t="s">
        <v>39</v>
      </c>
      <c r="H92" s="46" t="s">
        <v>40</v>
      </c>
    </row>
    <row r="93" spans="1:8" x14ac:dyDescent="0.25">
      <c r="B93" s="4" t="s">
        <v>43</v>
      </c>
      <c r="C93" s="47">
        <f>+NPV($G$11,J27:J38)</f>
        <v>32167510.054686397</v>
      </c>
      <c r="D93" s="47">
        <f t="shared" ref="D93:H93" si="38">+NPV($G$11,K27:K38)</f>
        <v>23572907.24978048</v>
      </c>
      <c r="E93" s="47">
        <f t="shared" si="38"/>
        <v>30862958.312636256</v>
      </c>
      <c r="F93" s="47">
        <f t="shared" si="38"/>
        <v>24010663.181451131</v>
      </c>
      <c r="G93" s="47">
        <f t="shared" si="38"/>
        <v>35820857.942229681</v>
      </c>
      <c r="H93" s="47">
        <f t="shared" si="38"/>
        <v>29315665.863658965</v>
      </c>
    </row>
    <row r="94" spans="1:8" x14ac:dyDescent="0.25">
      <c r="B94" s="4" t="s">
        <v>44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</row>
    <row r="95" spans="1:8" x14ac:dyDescent="0.25">
      <c r="B95" s="4" t="s">
        <v>46</v>
      </c>
      <c r="C95" s="43">
        <f>+C94-C93</f>
        <v>-32167510.054686397</v>
      </c>
      <c r="D95" s="43">
        <f t="shared" ref="D95" si="39">+D94-D93</f>
        <v>-23572907.24978048</v>
      </c>
      <c r="E95" s="43">
        <f t="shared" ref="E95" si="40">+E94-E93</f>
        <v>-30862958.312636256</v>
      </c>
      <c r="F95" s="43">
        <f t="shared" ref="F95" si="41">+F94-F93</f>
        <v>-24010663.181451131</v>
      </c>
      <c r="G95" s="43">
        <f t="shared" ref="G95" si="42">+G94-G93</f>
        <v>-35820857.942229681</v>
      </c>
      <c r="H95" s="43">
        <f t="shared" ref="H95" si="43">+H94-H93</f>
        <v>-29315665.863658965</v>
      </c>
    </row>
    <row r="96" spans="1:8" x14ac:dyDescent="0.25">
      <c r="B96" s="50" t="s">
        <v>47</v>
      </c>
      <c r="C96" s="43">
        <f>+PMT($G$11,12,C95)</f>
        <v>2821590.666666667</v>
      </c>
      <c r="D96" s="43">
        <f t="shared" ref="D96:H96" si="44">+PMT($G$11,12,D95)</f>
        <v>2067710.3999999994</v>
      </c>
      <c r="E96" s="43">
        <f t="shared" si="44"/>
        <v>2707161.1999999997</v>
      </c>
      <c r="F96" s="43">
        <f t="shared" si="44"/>
        <v>2106108.4000000004</v>
      </c>
      <c r="G96" s="43">
        <f t="shared" si="44"/>
        <v>3142046.066666666</v>
      </c>
      <c r="H96" s="43">
        <f t="shared" si="44"/>
        <v>2571439.5999999996</v>
      </c>
    </row>
    <row r="97" spans="2:8" x14ac:dyDescent="0.25">
      <c r="B97" s="50" t="s">
        <v>48</v>
      </c>
      <c r="C97" s="22">
        <f t="shared" ref="C97:H97" si="45">+C96/($G$15/12)</f>
        <v>11.642146668867252</v>
      </c>
      <c r="D97" s="22">
        <f t="shared" si="45"/>
        <v>8.5315662650602384</v>
      </c>
      <c r="E97" s="22">
        <f t="shared" si="45"/>
        <v>11.169999999999998</v>
      </c>
      <c r="F97" s="22">
        <f t="shared" si="45"/>
        <v>8.6900000000000013</v>
      </c>
      <c r="G97" s="22">
        <f t="shared" si="45"/>
        <v>12.964375584529897</v>
      </c>
      <c r="H97" s="22">
        <f t="shared" si="45"/>
        <v>10.609999999999998</v>
      </c>
    </row>
  </sheetData>
  <mergeCells count="11">
    <mergeCell ref="J25:O25"/>
    <mergeCell ref="C66:H66"/>
    <mergeCell ref="A75:B75"/>
    <mergeCell ref="F3:H3"/>
    <mergeCell ref="F8:H8"/>
    <mergeCell ref="C25:C26"/>
    <mergeCell ref="D25:I25"/>
    <mergeCell ref="A3:D3"/>
    <mergeCell ref="A9:D9"/>
    <mergeCell ref="A13:D13"/>
    <mergeCell ref="A19:D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Calculos impacto CVMar2017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Patricia Escobar Rangel</dc:creator>
  <cp:lastModifiedBy>Luz Stella Rojas Macias</cp:lastModifiedBy>
  <dcterms:created xsi:type="dcterms:W3CDTF">2017-08-04T14:14:25Z</dcterms:created>
  <dcterms:modified xsi:type="dcterms:W3CDTF">2017-08-11T16:52:11Z</dcterms:modified>
</cp:coreProperties>
</file>