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840" windowHeight="9135" activeTab="2"/>
  </bookViews>
  <sheets>
    <sheet name="Datos Empresa" sheetId="14" r:id="rId1"/>
    <sheet name="Variables" sheetId="8" r:id="rId2"/>
    <sheet name="Cálculo" sheetId="10" r:id="rId3"/>
    <sheet name="Listas Desplegables" sheetId="13" r:id="rId4"/>
    <sheet name="Instructivo" sheetId="15" r:id="rId5"/>
  </sheets>
  <externalReferences>
    <externalReference r:id="rId6"/>
  </externalReferences>
  <definedNames>
    <definedName name="_xlnm._FilterDatabase" localSheetId="0" hidden="1">#REF!</definedName>
    <definedName name="_xlnm._FilterDatabase" hidden="1">#REF!</definedName>
    <definedName name="consumos">'[1]F10. RC Usuarios tradicionales'!$K$11:$S$25</definedName>
    <definedName name="CU">[1]CU2!$A$3:$U$16</definedName>
    <definedName name="cuenta_sui1">'[1]F1. Cuenta 444'!$C$8:$I$13</definedName>
    <definedName name="cuentas_PUC">'[1]F2. Cuentas PUC'!$C$8:$I$31</definedName>
    <definedName name="CV_031">'[1]Cv 031'!$A$20:$P$24</definedName>
    <definedName name="Garantías">[1]vlr_garantias!$A$1:$E$5</definedName>
    <definedName name="solver_lin" hidden="1">0</definedName>
    <definedName name="solver_num" hidden="1">0</definedName>
    <definedName name="solver_tmp" hidden="1">#NAME?</definedName>
    <definedName name="solver_typ" hidden="1">3</definedName>
    <definedName name="solver_val" hidden="1">47.37</definedName>
    <definedName name="usuarios">[1]usuarios!$A$1:$B$14</definedName>
  </definedNames>
  <calcPr calcId="152511"/>
</workbook>
</file>

<file path=xl/calcChain.xml><?xml version="1.0" encoding="utf-8"?>
<calcChain xmlns="http://schemas.openxmlformats.org/spreadsheetml/2006/main">
  <c r="A13" i="10" l="1"/>
  <c r="A12" i="10"/>
  <c r="A11" i="10"/>
  <c r="A10" i="10"/>
  <c r="A9" i="10"/>
  <c r="A8" i="10"/>
  <c r="A7" i="10"/>
  <c r="A6" i="10"/>
  <c r="A5" i="10"/>
  <c r="A4" i="10"/>
  <c r="A3" i="10"/>
  <c r="A2" i="10"/>
  <c r="K5" i="10" l="1"/>
  <c r="K4" i="10"/>
  <c r="J4" i="10" s="1"/>
  <c r="H5" i="10"/>
  <c r="H4" i="10"/>
  <c r="D5" i="10"/>
  <c r="D4" i="10"/>
  <c r="E4" i="10"/>
  <c r="O4" i="10"/>
  <c r="M4" i="10" s="1"/>
  <c r="K6" i="10" l="1"/>
  <c r="J5" i="10"/>
  <c r="H6" i="10"/>
  <c r="D6" i="10"/>
  <c r="E5" i="10"/>
  <c r="O5" i="10"/>
  <c r="M5" i="10" s="1"/>
  <c r="K7" i="10" l="1"/>
  <c r="J6" i="10"/>
  <c r="H7" i="10"/>
  <c r="D7" i="10"/>
  <c r="E6" i="10"/>
  <c r="O6" i="10"/>
  <c r="M6" i="10" s="1"/>
  <c r="K8" i="10" l="1"/>
  <c r="J7" i="10"/>
  <c r="H8" i="10"/>
  <c r="D8" i="10"/>
  <c r="E7" i="10"/>
  <c r="F7" i="10" s="1"/>
  <c r="G7" i="10" s="1"/>
  <c r="I7" i="10" s="1"/>
  <c r="O7" i="10"/>
  <c r="M7" i="10" s="1"/>
  <c r="O2" i="10"/>
  <c r="M2" i="10" s="1"/>
  <c r="K2" i="10"/>
  <c r="J2" i="10" s="1"/>
  <c r="H2" i="10"/>
  <c r="E2" i="10"/>
  <c r="D2" i="10"/>
  <c r="F6" i="10"/>
  <c r="G6" i="10" s="1"/>
  <c r="I6" i="10" s="1"/>
  <c r="L6" i="10" s="1"/>
  <c r="N6" i="10" s="1"/>
  <c r="F5" i="10"/>
  <c r="G5" i="10" s="1"/>
  <c r="I5" i="10" s="1"/>
  <c r="L5" i="10" s="1"/>
  <c r="N5" i="10" s="1"/>
  <c r="F4" i="10"/>
  <c r="G4" i="10" s="1"/>
  <c r="I4" i="10" s="1"/>
  <c r="L4" i="10" s="1"/>
  <c r="N4" i="10" s="1"/>
  <c r="O3" i="10"/>
  <c r="M3" i="10" s="1"/>
  <c r="K3" i="10"/>
  <c r="J3" i="10" s="1"/>
  <c r="H3" i="10"/>
  <c r="E3" i="10"/>
  <c r="D3" i="10"/>
  <c r="F2" i="10" l="1"/>
  <c r="G2" i="10" s="1"/>
  <c r="I2" i="10" s="1"/>
  <c r="L2" i="10" s="1"/>
  <c r="N2" i="10" s="1"/>
  <c r="F3" i="10"/>
  <c r="G3" i="10" s="1"/>
  <c r="I3" i="10" s="1"/>
  <c r="L3" i="10" s="1"/>
  <c r="N3" i="10" s="1"/>
  <c r="K9" i="10"/>
  <c r="L7" i="10"/>
  <c r="N7" i="10" s="1"/>
  <c r="J8" i="10"/>
  <c r="H9" i="10"/>
  <c r="D9" i="10"/>
  <c r="E8" i="10"/>
  <c r="F8" i="10" s="1"/>
  <c r="G8" i="10" s="1"/>
  <c r="I8" i="10" s="1"/>
  <c r="L8" i="10" s="1"/>
  <c r="O8" i="10"/>
  <c r="M8" i="10" s="1"/>
  <c r="K10" i="10" l="1"/>
  <c r="J9" i="10"/>
  <c r="H10" i="10"/>
  <c r="D10" i="10"/>
  <c r="E9" i="10"/>
  <c r="F9" i="10" s="1"/>
  <c r="G9" i="10" s="1"/>
  <c r="I9" i="10" s="1"/>
  <c r="N8" i="10"/>
  <c r="O9" i="10"/>
  <c r="M9" i="10" s="1"/>
  <c r="AA51" i="8"/>
  <c r="Y51" i="8"/>
  <c r="W51" i="8"/>
  <c r="U51" i="8"/>
  <c r="S51" i="8"/>
  <c r="Q51" i="8"/>
  <c r="O51" i="8"/>
  <c r="M51" i="8"/>
  <c r="K51" i="8"/>
  <c r="I51" i="8"/>
  <c r="G51" i="8"/>
  <c r="E51" i="8"/>
  <c r="AA11" i="8"/>
  <c r="Y11" i="8"/>
  <c r="W11" i="8"/>
  <c r="U11" i="8"/>
  <c r="S11" i="8"/>
  <c r="Q11" i="8"/>
  <c r="O11" i="8"/>
  <c r="M11" i="8"/>
  <c r="K11" i="8"/>
  <c r="I11" i="8"/>
  <c r="G11" i="8"/>
  <c r="E11" i="8"/>
  <c r="K11" i="10" l="1"/>
  <c r="J10" i="10"/>
  <c r="L9" i="10"/>
  <c r="N9" i="10" s="1"/>
  <c r="H11" i="10"/>
  <c r="D11" i="10"/>
  <c r="E10" i="10"/>
  <c r="F10" i="10" s="1"/>
  <c r="G10" i="10" s="1"/>
  <c r="I10" i="10" s="1"/>
  <c r="O10" i="10"/>
  <c r="M10" i="10" s="1"/>
  <c r="K12" i="10" l="1"/>
  <c r="J11" i="10"/>
  <c r="L10" i="10"/>
  <c r="N10" i="10" s="1"/>
  <c r="H12" i="10"/>
  <c r="D12" i="10"/>
  <c r="E11" i="10"/>
  <c r="F11" i="10" s="1"/>
  <c r="G11" i="10" s="1"/>
  <c r="I11" i="10" s="1"/>
  <c r="L11" i="10" s="1"/>
  <c r="O11" i="10"/>
  <c r="M11" i="10" s="1"/>
  <c r="K13" i="10" l="1"/>
  <c r="J12" i="10"/>
  <c r="H13" i="10"/>
  <c r="D13" i="10"/>
  <c r="E12" i="10"/>
  <c r="F12" i="10" s="1"/>
  <c r="G12" i="10" s="1"/>
  <c r="I12" i="10" s="1"/>
  <c r="N11" i="10"/>
  <c r="O12" i="10"/>
  <c r="M12" i="10" s="1"/>
  <c r="J13" i="10" l="1"/>
  <c r="L12" i="10"/>
  <c r="N12" i="10" s="1"/>
  <c r="E13" i="10"/>
  <c r="F13" i="10" s="1"/>
  <c r="G13" i="10" s="1"/>
  <c r="I13" i="10" s="1"/>
  <c r="O13" i="10"/>
  <c r="M13" i="10" s="1"/>
  <c r="L13" i="10" l="1"/>
  <c r="N13" i="10" s="1"/>
</calcChain>
</file>

<file path=xl/sharedStrings.xml><?xml version="1.0" encoding="utf-8"?>
<sst xmlns="http://schemas.openxmlformats.org/spreadsheetml/2006/main" count="360" uniqueCount="291">
  <si>
    <t>m :</t>
  </si>
  <si>
    <t>Mes de prestación del servicio.</t>
  </si>
  <si>
    <t>Índice de precios al consumidor reportado por el DANE para diciembre de 2013.</t>
  </si>
  <si>
    <t>Factor de productividad acumulado para la actividad de comercialización de energía eléctrica. Durante el primer año calendario de vigencia de la metodología esta variable tendrá un valor igual a cero, el cual se incrementará en 0,00725 cada año calendario. 
Cumplido el quinto año calendario de vigencia de la presente resolución, los comercializadores continuarán aplicando el factor de productividad del año 5, hasta tanto la Comisión establezca una nueva metodología.</t>
  </si>
  <si>
    <t>m:</t>
  </si>
  <si>
    <t>Es el mes para el cual se calcula el costo unitario de prestación del servicio.</t>
  </si>
  <si>
    <t>Ventas totales a usuarios del comercializador minorista i, regulados y no regulados, en el mes m-1</t>
  </si>
  <si>
    <t>Número de usuarios regulados atendidos por el comercializador minorista i, del mercado de comercialización j, en el mes m-2. Corresponderá al número total usuarios regulados reportados en los formatos 2 y 3 de la Resolución SSPD 20102400008055 o aquella que la modifique o sustituya.</t>
  </si>
  <si>
    <t>Costo que remunera la actividad de prestador de última instancia a usuarios regulados en el mercado de comercialización j, en el mes m. Hasta que se adopte e implemente la resolución que remunera este costo, el valor de esta variable será igual a cero.</t>
  </si>
  <si>
    <t>($/factura)</t>
  </si>
  <si>
    <t>Unidad</t>
  </si>
  <si>
    <t>Margen operacional definido por la CREG de acuerdo con el artículo 13 de esta resolución.</t>
  </si>
  <si>
    <t xml:space="preserve">j: </t>
  </si>
  <si>
    <t>Mercado de comercialización</t>
  </si>
  <si>
    <t xml:space="preserve">Descripción </t>
  </si>
  <si>
    <t>Valor</t>
  </si>
  <si>
    <t>Factor definido en el artículo 18</t>
  </si>
  <si>
    <t>r1</t>
  </si>
  <si>
    <t>N</t>
  </si>
  <si>
    <t>r2</t>
  </si>
  <si>
    <t>M</t>
  </si>
  <si>
    <t>Facturación</t>
  </si>
  <si>
    <t>Valor promedio (4 últimos trimestres) del déficit de subsidios causados y no pagados una vez finalizado cada trimestre, de acuerdo con las validaciones realizadas por el Ministerio de Minas y Energía, de conformidad con el artículo 5 del Decreto 847 de 2001 o aquel que lo modifique, complemente o sustituya, para el comercializador i, en el mercado de comercialización j, para los trimestres T.</t>
  </si>
  <si>
    <t>Costo de oportunidad mes vencido, calculado como el promedio semanal de las tasas de interés preferencial o corporativo, de los créditos comerciales, vigentes a partir del segundo mes del último trimestre de T y hasta el mes anterior al mes de giro de subsidios por parte del Ministerio de Minas y Energía. 
La fuente de información será la publicada por el Banco de la República de acuerdo con el formato 088 de la Superintendencia Financiera de Colombia.</t>
  </si>
  <si>
    <t>Promedio del número de meses transcurridos desde la finalización de los trimestres T hasta el giro de los subsidios de esos trimestres para el comercializador deficitario i, en el mercado de comercialización j.
En el caso de que un comercializador sea superavitario y se vuelva deficitario el valor de N deberá ser igual a 1,5.</t>
  </si>
  <si>
    <t>Valor promedio (4 últimos trimestres)  del déficit de subsidios pagados antes de finalizar cada trimestre, de acuerdo con las validaciones realizadas por el Ministerio de Minas y Energía, de conformidad con el artículo 5 del Decreto 847 de 2001 o aquel que lo modifique o sustituya, para el comercializador i, en el mercado de comercialización j, para los trimestres T.</t>
  </si>
  <si>
    <t>Corresponde a la facturación por concepto de ventas de energía realizadas por el comercializador i, en el mercado de comercialización j, para los trimestres T. Esta facturación debe coincidir con lo reportado al Sistema Unificado de Información, SUI, para  usuarios regulados en los formatos 2 y 3 de la Resolución SSPD 20102400008055 o aquella que la modifique, complemente o sustituya.</t>
  </si>
  <si>
    <t xml:space="preserve">Costo de oportunidad mes vencido, calculado como el promedio semanal de las tasas de los Certificados de Ahorro a Término, vigentes a partir del segundo mes del último trimestre de T y hasta el mes anterior al mes de giro de subsidios por parte del Ministerio de Minas y Energía. </t>
  </si>
  <si>
    <t>Promedio del número de meses de pago anticipado respecto de la finalización de los trimestres T para el comercializador deficitario i, en el mercado de comercialización j.</t>
  </si>
  <si>
    <t>($/kWh)</t>
  </si>
  <si>
    <t>%</t>
  </si>
  <si>
    <t xml:space="preserve">Factor que compensa por los costos financieros asociados al ciclo de efectivo de la actividad de comercialización, del comercializador i, en el mercado de comercialización j, para el mes m. </t>
  </si>
  <si>
    <t>CFEi,j,m:</t>
  </si>
  <si>
    <t>CFSi,j,m:</t>
  </si>
  <si>
    <t>$</t>
  </si>
  <si>
    <t>Costo financiero asociado al giro de los subsidios al comercializador deficitario i, en el mercado de comercialización j, aplicable en el mes m. Este factor será igual a cero cuando en la última validación trimestral realizada por el Ministerio de Minas y Energía, el comercializador i, en el mercado de comercialización j, sea superavitario.</t>
  </si>
  <si>
    <t>Índice</t>
  </si>
  <si>
    <t>Componente variable que remunera costos asociados a la atención de usuarios regulados por parte del comercializador minorista i, del mercado de comercialización j, en el mes m</t>
  </si>
  <si>
    <t xml:space="preserve"> (kWh)</t>
  </si>
  <si>
    <t>Pesos ($),</t>
  </si>
  <si>
    <t>Costos de garantías para cubrir el pago de los cargos por uso del STR y/o del SDL, de usuarios regulados,para el comercializador minorista i, del mercado de comercialización j, correspondientes al mes m-1, conforme con la regulación vigente. Esta variable se calculará de acuerdo con lo establecido en el artículo 20 de la Resolución CREG 180 de 2014.</t>
  </si>
  <si>
    <t>Ventas totales a usuarios regulados del comercializador minorista i, del mercado de comercialización j, en el mes m-1</t>
  </si>
  <si>
    <t>Costos de garantías en el Mercado Mayorista , para el comercializador minorista  i, correspondientes al mes m-1, conforme con la regulación vigente. Esta variable se calculará de acuerdo con lo establecido en el artículo 19 de la Resolución CREG 180 de 2014.</t>
  </si>
  <si>
    <t>kWh</t>
  </si>
  <si>
    <t>Art 11.</t>
  </si>
  <si>
    <t>Art 12.</t>
  </si>
  <si>
    <t>Art 18.</t>
  </si>
  <si>
    <t>Fecha</t>
  </si>
  <si>
    <t>dd</t>
  </si>
  <si>
    <t>aaaa</t>
  </si>
  <si>
    <t>Ciudad</t>
  </si>
  <si>
    <t>Dirección</t>
  </si>
  <si>
    <t>NIT</t>
  </si>
  <si>
    <t xml:space="preserve">INFORME DE CÁLCULO DEL CARGO DE COMERCIALIZACIÓN DE ENERGÍA ELÉCTRICA A USUARIOS REGULADOS </t>
  </si>
  <si>
    <t>Teléfonos de contacto</t>
  </si>
  <si>
    <t>Correo electrónico de contacto</t>
  </si>
  <si>
    <t>Nombre</t>
  </si>
  <si>
    <t>PBX</t>
  </si>
  <si>
    <t>Correo electrónico</t>
  </si>
  <si>
    <t>2. DATOS ESPECÍFICOS</t>
  </si>
  <si>
    <t>Mercado de Comercialización</t>
  </si>
  <si>
    <t>mm</t>
  </si>
  <si>
    <t>Profesional de contacto</t>
  </si>
  <si>
    <t>3. COMENTARIOS</t>
  </si>
  <si>
    <r>
      <t>Sub1</t>
    </r>
    <r>
      <rPr>
        <b/>
        <i/>
        <vertAlign val="subscript"/>
        <sz val="11"/>
        <rFont val="Calibri"/>
        <family val="2"/>
        <scheme val="minor"/>
      </rPr>
      <t>i,j,T*</t>
    </r>
  </si>
  <si>
    <r>
      <t>Sub2</t>
    </r>
    <r>
      <rPr>
        <b/>
        <i/>
        <vertAlign val="subscript"/>
        <sz val="11"/>
        <rFont val="Calibri"/>
        <family val="2"/>
        <scheme val="minor"/>
      </rPr>
      <t>i,j,T*</t>
    </r>
  </si>
  <si>
    <r>
      <t>Cf</t>
    </r>
    <r>
      <rPr>
        <b/>
        <i/>
        <vertAlign val="subscript"/>
        <sz val="11"/>
        <rFont val="Calibri"/>
        <family val="2"/>
        <scheme val="minor"/>
      </rPr>
      <t>j,m</t>
    </r>
    <r>
      <rPr>
        <b/>
        <sz val="11"/>
        <rFont val="Calibri"/>
        <family val="2"/>
        <scheme val="minor"/>
      </rPr>
      <t>:</t>
    </r>
  </si>
  <si>
    <r>
      <t xml:space="preserve">Costo base de comercialización para cada mercado de comercialización </t>
    </r>
    <r>
      <rPr>
        <i/>
        <sz val="11"/>
        <rFont val="Calibri"/>
        <family val="2"/>
        <scheme val="minor"/>
      </rPr>
      <t>j</t>
    </r>
    <r>
      <rPr>
        <sz val="11"/>
        <rFont val="Calibri"/>
        <family val="2"/>
        <scheme val="minor"/>
      </rPr>
      <t>, expresado en pesos por factura, correspondiente al mes  m de prestación de servicio.</t>
    </r>
  </si>
  <si>
    <r>
      <t>Cf</t>
    </r>
    <r>
      <rPr>
        <b/>
        <i/>
        <vertAlign val="subscript"/>
        <sz val="11"/>
        <rFont val="Calibri"/>
        <family val="2"/>
        <scheme val="minor"/>
      </rPr>
      <t>j</t>
    </r>
    <r>
      <rPr>
        <b/>
        <sz val="11"/>
        <rFont val="Calibri"/>
        <family val="2"/>
        <scheme val="minor"/>
      </rPr>
      <t>:</t>
    </r>
  </si>
  <si>
    <r>
      <t>IPC</t>
    </r>
    <r>
      <rPr>
        <b/>
        <i/>
        <vertAlign val="subscript"/>
        <sz val="11"/>
        <rFont val="Calibri"/>
        <family val="2"/>
        <scheme val="minor"/>
      </rPr>
      <t>m-1</t>
    </r>
    <r>
      <rPr>
        <b/>
        <sz val="11"/>
        <rFont val="Calibri"/>
        <family val="2"/>
        <scheme val="minor"/>
      </rPr>
      <t>:</t>
    </r>
  </si>
  <si>
    <r>
      <t xml:space="preserve">Índice de precios al consumidor reportado por el DANE para el mes </t>
    </r>
    <r>
      <rPr>
        <i/>
        <sz val="11"/>
        <rFont val="Calibri"/>
        <family val="2"/>
        <scheme val="minor"/>
      </rPr>
      <t>m-1</t>
    </r>
    <r>
      <rPr>
        <sz val="11"/>
        <rFont val="Calibri"/>
        <family val="2"/>
        <scheme val="minor"/>
      </rPr>
      <t>.</t>
    </r>
  </si>
  <si>
    <r>
      <t>IPC</t>
    </r>
    <r>
      <rPr>
        <b/>
        <i/>
        <vertAlign val="subscript"/>
        <sz val="11"/>
        <rFont val="Calibri"/>
        <family val="2"/>
        <scheme val="minor"/>
      </rPr>
      <t>0</t>
    </r>
    <r>
      <rPr>
        <b/>
        <sz val="11"/>
        <rFont val="Calibri"/>
        <family val="2"/>
        <scheme val="minor"/>
      </rPr>
      <t>:</t>
    </r>
  </si>
  <si>
    <r>
      <t>X</t>
    </r>
    <r>
      <rPr>
        <b/>
        <sz val="11"/>
        <rFont val="Calibri"/>
        <family val="2"/>
        <scheme val="minor"/>
      </rPr>
      <t>:</t>
    </r>
  </si>
  <si>
    <r>
      <t>C*</t>
    </r>
    <r>
      <rPr>
        <b/>
        <i/>
        <vertAlign val="subscript"/>
        <sz val="11"/>
        <rFont val="Bookman Old Style"/>
        <family val="1"/>
      </rPr>
      <t>i,j,m</t>
    </r>
    <r>
      <rPr>
        <b/>
        <i/>
        <sz val="11"/>
        <rFont val="Bookman Old Style"/>
        <family val="1"/>
      </rPr>
      <t>:</t>
    </r>
  </si>
  <si>
    <r>
      <t xml:space="preserve">Costo variable de la actividad de comercialización para el comercializador </t>
    </r>
    <r>
      <rPr>
        <i/>
        <sz val="11"/>
        <rFont val="Bookman Old Style"/>
        <family val="1"/>
      </rPr>
      <t>i</t>
    </r>
    <r>
      <rPr>
        <sz val="11"/>
        <rFont val="Bookman Old Style"/>
        <family val="1"/>
      </rPr>
      <t xml:space="preserve">, del mercado de comercialización </t>
    </r>
    <r>
      <rPr>
        <i/>
        <sz val="11"/>
        <rFont val="Bookman Old Style"/>
        <family val="1"/>
      </rPr>
      <t>j</t>
    </r>
    <r>
      <rPr>
        <sz val="11"/>
        <rFont val="Bookman Old Style"/>
        <family val="1"/>
      </rPr>
      <t xml:space="preserve">, en el mes </t>
    </r>
    <r>
      <rPr>
        <i/>
        <sz val="11"/>
        <rFont val="Bookman Old Style"/>
        <family val="1"/>
      </rPr>
      <t>m</t>
    </r>
    <r>
      <rPr>
        <sz val="11"/>
        <rFont val="Bookman Old Style"/>
        <family val="1"/>
      </rPr>
      <t>.</t>
    </r>
  </si>
  <si>
    <r>
      <t>G</t>
    </r>
    <r>
      <rPr>
        <b/>
        <i/>
        <vertAlign val="subscript"/>
        <sz val="12"/>
        <rFont val="Bookman Old Style"/>
        <family val="1"/>
      </rPr>
      <t>i,j,m-1</t>
    </r>
    <r>
      <rPr>
        <b/>
        <sz val="12"/>
        <rFont val="Bookman Old Style"/>
        <family val="1"/>
      </rPr>
      <t>:</t>
    </r>
  </si>
  <si>
    <r>
      <t xml:space="preserve">Costo de compra de energía para los usuarios regulados del comercializador </t>
    </r>
    <r>
      <rPr>
        <i/>
        <sz val="11"/>
        <rFont val="Bookman Old Style"/>
        <family val="1"/>
      </rPr>
      <t>i</t>
    </r>
    <r>
      <rPr>
        <sz val="11"/>
        <rFont val="Bookman Old Style"/>
        <family val="1"/>
      </rPr>
      <t xml:space="preserve">, en el mercado de comercialización </t>
    </r>
    <r>
      <rPr>
        <i/>
        <sz val="11"/>
        <rFont val="Bookman Old Style"/>
        <family val="1"/>
      </rPr>
      <t>j</t>
    </r>
    <r>
      <rPr>
        <sz val="11"/>
        <rFont val="Bookman Old Style"/>
        <family val="1"/>
      </rPr>
      <t xml:space="preserve">, en el mes </t>
    </r>
    <r>
      <rPr>
        <i/>
        <sz val="11"/>
        <rFont val="Bookman Old Style"/>
        <family val="1"/>
      </rPr>
      <t>m-1</t>
    </r>
    <r>
      <rPr>
        <sz val="11"/>
        <rFont val="Bookman Old Style"/>
        <family val="1"/>
      </rPr>
      <t xml:space="preserve">, determinado conforme se establece en la Resolución CREG 119 de 2007 o aquella que la modifique, complemente o sustituya. </t>
    </r>
  </si>
  <si>
    <r>
      <t>T</t>
    </r>
    <r>
      <rPr>
        <b/>
        <i/>
        <vertAlign val="subscript"/>
        <sz val="12"/>
        <rFont val="Bookman Old Style"/>
        <family val="1"/>
      </rPr>
      <t>m-1</t>
    </r>
    <r>
      <rPr>
        <b/>
        <sz val="12"/>
        <rFont val="Bookman Old Style"/>
        <family val="1"/>
      </rPr>
      <t>:</t>
    </r>
  </si>
  <si>
    <r>
      <t xml:space="preserve">Costo por el uso del sistema de transmisión nacional para el mes </t>
    </r>
    <r>
      <rPr>
        <i/>
        <sz val="11"/>
        <rFont val="Bookman Old Style"/>
        <family val="1"/>
      </rPr>
      <t>m-1</t>
    </r>
    <r>
      <rPr>
        <sz val="11"/>
        <rFont val="Bookman Old Style"/>
        <family val="1"/>
      </rPr>
      <t>, determinado conforme se establece en la Resolución CREG 119 de 2007 o aquella que la modifique, complemente o sustituya.</t>
    </r>
  </si>
  <si>
    <r>
      <t>D</t>
    </r>
    <r>
      <rPr>
        <b/>
        <i/>
        <vertAlign val="subscript"/>
        <sz val="12"/>
        <rFont val="Calibri"/>
        <family val="2"/>
        <scheme val="minor"/>
      </rPr>
      <t>1,j,m-1</t>
    </r>
    <r>
      <rPr>
        <b/>
        <sz val="12"/>
        <rFont val="Calibri"/>
        <family val="2"/>
        <scheme val="minor"/>
      </rPr>
      <t>:</t>
    </r>
  </si>
  <si>
    <r>
      <t xml:space="preserve">Costo por el uso de los sistemas de distribución en el nivel de tensión 1, en el mercado de comercialización </t>
    </r>
    <r>
      <rPr>
        <i/>
        <sz val="11"/>
        <rFont val="Calibri"/>
        <family val="2"/>
        <scheme val="minor"/>
      </rPr>
      <t>j</t>
    </r>
    <r>
      <rPr>
        <sz val="11"/>
        <rFont val="Calibri"/>
        <family val="2"/>
        <scheme val="minor"/>
      </rPr>
      <t xml:space="preserve">, para el mes </t>
    </r>
    <r>
      <rPr>
        <i/>
        <sz val="11"/>
        <rFont val="Calibri"/>
        <family val="2"/>
        <scheme val="minor"/>
      </rPr>
      <t>m-1</t>
    </r>
    <r>
      <rPr>
        <sz val="11"/>
        <rFont val="Calibri"/>
        <family val="2"/>
        <scheme val="minor"/>
      </rPr>
      <t>, determinado conforme se establece en la Resolución CREG 119 de 2007 o aquella que la modifique, complemente o sustituya.  Cargo unificado según ADD</t>
    </r>
  </si>
  <si>
    <r>
      <t>PR</t>
    </r>
    <r>
      <rPr>
        <b/>
        <i/>
        <vertAlign val="subscript"/>
        <sz val="12"/>
        <rFont val="Calibri"/>
        <family val="2"/>
        <scheme val="minor"/>
      </rPr>
      <t>1,j,m-1</t>
    </r>
    <r>
      <rPr>
        <b/>
        <sz val="12"/>
        <rFont val="Calibri"/>
        <family val="2"/>
        <scheme val="minor"/>
      </rPr>
      <t>:</t>
    </r>
  </si>
  <si>
    <r>
      <t xml:space="preserve">Costo de compra, transporte y reducción de pérdidas de energía acumuladas hasta el nivel de tensión 1, en el mercado de comercialización </t>
    </r>
    <r>
      <rPr>
        <i/>
        <sz val="11"/>
        <rFont val="Calibri"/>
        <family val="2"/>
        <scheme val="minor"/>
      </rPr>
      <t>j</t>
    </r>
    <r>
      <rPr>
        <sz val="11"/>
        <rFont val="Calibri"/>
        <family val="2"/>
        <scheme val="minor"/>
      </rPr>
      <t xml:space="preserve">, para el mes </t>
    </r>
    <r>
      <rPr>
        <i/>
        <sz val="11"/>
        <rFont val="Calibri"/>
        <family val="2"/>
        <scheme val="minor"/>
      </rPr>
      <t>m-1</t>
    </r>
    <r>
      <rPr>
        <sz val="11"/>
        <rFont val="Calibri"/>
        <family val="2"/>
        <scheme val="minor"/>
      </rPr>
      <t>, determinado conforme se establece en la Resolución CREG 119 de 2007 o aquella que la modifique, complemente o sustituya.</t>
    </r>
  </si>
  <si>
    <r>
      <t>R</t>
    </r>
    <r>
      <rPr>
        <b/>
        <i/>
        <vertAlign val="subscript"/>
        <sz val="12"/>
        <rFont val="Bookman Old Style"/>
        <family val="1"/>
      </rPr>
      <t>i,m-1</t>
    </r>
    <r>
      <rPr>
        <b/>
        <sz val="12"/>
        <rFont val="Bookman Old Style"/>
        <family val="1"/>
      </rPr>
      <t>:</t>
    </r>
  </si>
  <si>
    <r>
      <t xml:space="preserve">Costo de restricciones y de servicios asociados con generación, asignados al comercializador </t>
    </r>
    <r>
      <rPr>
        <i/>
        <sz val="11"/>
        <rFont val="Bookman Old Style"/>
        <family val="1"/>
      </rPr>
      <t>i</t>
    </r>
    <r>
      <rPr>
        <sz val="11"/>
        <rFont val="Bookman Old Style"/>
        <family val="1"/>
      </rPr>
      <t xml:space="preserve">, en el mes </t>
    </r>
    <r>
      <rPr>
        <i/>
        <sz val="11"/>
        <rFont val="Bookman Old Style"/>
        <family val="1"/>
      </rPr>
      <t>m-1</t>
    </r>
    <r>
      <rPr>
        <sz val="11"/>
        <rFont val="Bookman Old Style"/>
        <family val="1"/>
      </rPr>
      <t>, determinado conforme se establece en la Resolución CREG 119 de 2007 o aquella que la modifique, complemente o sustituya.</t>
    </r>
  </si>
  <si>
    <r>
      <t>mo</t>
    </r>
    <r>
      <rPr>
        <b/>
        <sz val="12"/>
        <rFont val="Bookman Old Style"/>
        <family val="1"/>
      </rPr>
      <t>:</t>
    </r>
  </si>
  <si>
    <r>
      <t>RC</t>
    </r>
    <r>
      <rPr>
        <b/>
        <i/>
        <vertAlign val="subscript"/>
        <sz val="12"/>
        <rFont val="Bookman Old Style"/>
        <family val="1"/>
      </rPr>
      <t>i,j,m</t>
    </r>
    <r>
      <rPr>
        <b/>
        <sz val="12"/>
        <rFont val="Bookman Old Style"/>
        <family val="1"/>
      </rPr>
      <t>:</t>
    </r>
  </si>
  <si>
    <r>
      <t>Cv</t>
    </r>
    <r>
      <rPr>
        <b/>
        <i/>
        <vertAlign val="subscript"/>
        <sz val="11"/>
        <rFont val="Calibri"/>
        <family val="2"/>
        <scheme val="minor"/>
      </rPr>
      <t>m,i,j</t>
    </r>
    <r>
      <rPr>
        <b/>
        <i/>
        <sz val="11"/>
        <rFont val="Calibri"/>
        <family val="2"/>
        <scheme val="minor"/>
      </rPr>
      <t>:</t>
    </r>
  </si>
  <si>
    <r>
      <t xml:space="preserve">Margen de comercialización para el comercializador minorista </t>
    </r>
    <r>
      <rPr>
        <i/>
        <sz val="11"/>
        <rFont val="Calibri"/>
        <family val="2"/>
        <scheme val="minor"/>
      </rPr>
      <t>i</t>
    </r>
    <r>
      <rPr>
        <sz val="11"/>
        <rFont val="Calibri"/>
        <family val="2"/>
        <scheme val="minor"/>
      </rPr>
      <t xml:space="preserve">, del mercado de comercialización </t>
    </r>
    <r>
      <rPr>
        <i/>
        <sz val="11"/>
        <rFont val="Calibri"/>
        <family val="2"/>
        <scheme val="minor"/>
      </rPr>
      <t>j</t>
    </r>
    <r>
      <rPr>
        <sz val="11"/>
        <rFont val="Calibri"/>
        <family val="2"/>
        <scheme val="minor"/>
      </rPr>
      <t>, correspondiente al mes m.</t>
    </r>
  </si>
  <si>
    <r>
      <t>CER</t>
    </r>
    <r>
      <rPr>
        <b/>
        <i/>
        <vertAlign val="subscript"/>
        <sz val="11"/>
        <rFont val="Calibri"/>
        <family val="2"/>
        <scheme val="minor"/>
      </rPr>
      <t>i,m</t>
    </r>
    <r>
      <rPr>
        <b/>
        <i/>
        <sz val="11"/>
        <rFont val="Calibri"/>
        <family val="2"/>
        <scheme val="minor"/>
      </rPr>
      <t>:</t>
    </r>
  </si>
  <si>
    <r>
      <t xml:space="preserve">Costo mensual de las contribuciones a las entidades de regulación (CREG) y control (SSPD), liquidado al comercializador minorista </t>
    </r>
    <r>
      <rPr>
        <i/>
        <sz val="11"/>
        <rFont val="Calibri"/>
        <family val="2"/>
        <scheme val="minor"/>
      </rPr>
      <t>i</t>
    </r>
    <r>
      <rPr>
        <sz val="11"/>
        <rFont val="Calibri"/>
        <family val="2"/>
        <scheme val="minor"/>
      </rPr>
      <t xml:space="preserve"> conforme a la regulación vigente. El costo mensual de las contribuciones corresponderá a una doceava parte del pago anual que se efectúa a la CREG y a la SSPD.</t>
    </r>
  </si>
  <si>
    <r>
      <t>CCD</t>
    </r>
    <r>
      <rPr>
        <b/>
        <i/>
        <vertAlign val="subscript"/>
        <sz val="11"/>
        <rFont val="Calibri"/>
        <family val="2"/>
        <scheme val="minor"/>
      </rPr>
      <t>i,m-1</t>
    </r>
    <r>
      <rPr>
        <b/>
        <i/>
        <sz val="11"/>
        <rFont val="Calibri"/>
        <family val="2"/>
        <scheme val="minor"/>
      </rPr>
      <t>:</t>
    </r>
  </si>
  <si>
    <r>
      <t xml:space="preserve">Costos de los servicios del Centro Nacional de Despacho y del Administrador del Sistema de Intercambio Comerciales, ASIC, asignados al comercializador minorista </t>
    </r>
    <r>
      <rPr>
        <i/>
        <sz val="11"/>
        <rFont val="Calibri"/>
        <family val="2"/>
        <scheme val="minor"/>
      </rPr>
      <t>i</t>
    </r>
    <r>
      <rPr>
        <sz val="11"/>
        <rFont val="Calibri"/>
        <family val="2"/>
        <scheme val="minor"/>
      </rPr>
      <t>, correspondientes al mes m-1, de acuerdo con la regulación vigente.</t>
    </r>
  </si>
  <si>
    <r>
      <t>CG</t>
    </r>
    <r>
      <rPr>
        <b/>
        <i/>
        <vertAlign val="subscript"/>
        <sz val="11"/>
        <rFont val="Calibri"/>
        <family val="2"/>
        <scheme val="minor"/>
      </rPr>
      <t>i,m-1</t>
    </r>
    <r>
      <rPr>
        <b/>
        <i/>
        <sz val="11"/>
        <rFont val="Calibri"/>
        <family val="2"/>
        <scheme val="minor"/>
      </rPr>
      <t>:</t>
    </r>
  </si>
  <si>
    <r>
      <t>V</t>
    </r>
    <r>
      <rPr>
        <b/>
        <i/>
        <vertAlign val="subscript"/>
        <sz val="11"/>
        <rFont val="Calibri"/>
        <family val="2"/>
        <scheme val="minor"/>
      </rPr>
      <t>i,m-1</t>
    </r>
    <r>
      <rPr>
        <b/>
        <i/>
        <sz val="11"/>
        <rFont val="Calibri"/>
        <family val="2"/>
        <scheme val="minor"/>
      </rPr>
      <t>:</t>
    </r>
  </si>
  <si>
    <r>
      <t>CvR</t>
    </r>
    <r>
      <rPr>
        <b/>
        <i/>
        <vertAlign val="subscript"/>
        <sz val="11"/>
        <rFont val="Calibri"/>
        <family val="2"/>
        <scheme val="minor"/>
      </rPr>
      <t>i,j,m</t>
    </r>
    <r>
      <rPr>
        <b/>
        <i/>
        <sz val="11"/>
        <rFont val="Calibri"/>
        <family val="2"/>
        <scheme val="minor"/>
      </rPr>
      <t>:</t>
    </r>
  </si>
  <si>
    <r>
      <t xml:space="preserve">Porción del costo base de comercialización, </t>
    </r>
    <r>
      <rPr>
        <i/>
        <sz val="11"/>
        <rFont val="Calibri"/>
        <family val="2"/>
        <scheme val="minor"/>
      </rPr>
      <t>Cf</t>
    </r>
    <r>
      <rPr>
        <i/>
        <vertAlign val="subscript"/>
        <sz val="11"/>
        <rFont val="Calibri"/>
        <family val="2"/>
        <scheme val="minor"/>
      </rPr>
      <t>m,j</t>
    </r>
    <r>
      <rPr>
        <sz val="11"/>
        <rFont val="Calibri"/>
        <family val="2"/>
        <scheme val="minor"/>
      </rPr>
      <t xml:space="preserve"> , que se remunera a través de la componente fija del costo unitario de prestación del servicio, </t>
    </r>
    <r>
      <rPr>
        <i/>
        <sz val="11"/>
        <rFont val="Calibri"/>
        <family val="2"/>
        <scheme val="minor"/>
      </rPr>
      <t>CUf</t>
    </r>
    <r>
      <rPr>
        <i/>
        <vertAlign val="subscript"/>
        <sz val="11"/>
        <rFont val="Calibri"/>
        <family val="2"/>
        <scheme val="minor"/>
      </rPr>
      <t>m,j</t>
    </r>
  </si>
  <si>
    <r>
      <t>UR</t>
    </r>
    <r>
      <rPr>
        <b/>
        <i/>
        <vertAlign val="subscript"/>
        <sz val="11"/>
        <rFont val="Calibri"/>
        <family val="2"/>
        <scheme val="minor"/>
      </rPr>
      <t>i,j,m-2</t>
    </r>
    <r>
      <rPr>
        <b/>
        <i/>
        <sz val="11"/>
        <rFont val="Calibri"/>
        <family val="2"/>
        <scheme val="minor"/>
      </rPr>
      <t>:</t>
    </r>
  </si>
  <si>
    <r>
      <t>CGCU</t>
    </r>
    <r>
      <rPr>
        <b/>
        <i/>
        <vertAlign val="subscript"/>
        <sz val="11"/>
        <rFont val="Calibri"/>
        <family val="2"/>
        <scheme val="minor"/>
      </rPr>
      <t>i,j,m-1</t>
    </r>
    <r>
      <rPr>
        <b/>
        <i/>
        <sz val="11"/>
        <rFont val="Calibri"/>
        <family val="2"/>
        <scheme val="minor"/>
      </rPr>
      <t>:</t>
    </r>
  </si>
  <si>
    <r>
      <t>PUI</t>
    </r>
    <r>
      <rPr>
        <b/>
        <i/>
        <vertAlign val="subscript"/>
        <sz val="11"/>
        <rFont val="Calibri"/>
        <family val="2"/>
        <scheme val="minor"/>
      </rPr>
      <t>j,m</t>
    </r>
    <r>
      <rPr>
        <b/>
        <i/>
        <sz val="11"/>
        <rFont val="Calibri"/>
        <family val="2"/>
        <scheme val="minor"/>
      </rPr>
      <t>:</t>
    </r>
  </si>
  <si>
    <r>
      <t>VR</t>
    </r>
    <r>
      <rPr>
        <b/>
        <i/>
        <vertAlign val="subscript"/>
        <sz val="11"/>
        <rFont val="Calibri"/>
        <family val="2"/>
        <scheme val="minor"/>
      </rPr>
      <t>i,j,m-2</t>
    </r>
    <r>
      <rPr>
        <b/>
        <i/>
        <sz val="11"/>
        <rFont val="Calibri"/>
        <family val="2"/>
        <scheme val="minor"/>
      </rPr>
      <t>:</t>
    </r>
  </si>
  <si>
    <t xml:space="preserve">Variable </t>
  </si>
  <si>
    <t>Comentarios / fuente</t>
  </si>
  <si>
    <r>
      <t xml:space="preserve">Riesgo de cartera del comercializador </t>
    </r>
    <r>
      <rPr>
        <i/>
        <sz val="11"/>
        <rFont val="Bookman Old Style"/>
        <family val="1"/>
      </rPr>
      <t>i</t>
    </r>
    <r>
      <rPr>
        <sz val="11"/>
        <rFont val="Bookman Old Style"/>
        <family val="1"/>
      </rPr>
      <t xml:space="preserve">, en el mercado de comercialización </t>
    </r>
    <r>
      <rPr>
        <i/>
        <sz val="11"/>
        <rFont val="Bookman Old Style"/>
        <family val="1"/>
      </rPr>
      <t>j</t>
    </r>
    <r>
      <rPr>
        <sz val="11"/>
        <rFont val="Bookman Old Style"/>
        <family val="1"/>
      </rPr>
      <t xml:space="preserve">, para el mes </t>
    </r>
    <r>
      <rPr>
        <i/>
        <sz val="11"/>
        <rFont val="Bookman Old Style"/>
        <family val="1"/>
      </rPr>
      <t>m</t>
    </r>
    <r>
      <rPr>
        <sz val="11"/>
        <rFont val="Bookman Old Style"/>
        <family val="1"/>
      </rPr>
      <t>, calculado de conformidad con lo establecido en el artículo 14 de esta resolución.</t>
    </r>
  </si>
  <si>
    <t>1. AGENTE COMERCIALIZADOR</t>
  </si>
  <si>
    <t>Mes Apliacion  Tarifas</t>
  </si>
  <si>
    <t>Agente Comercializador</t>
  </si>
  <si>
    <t>Mercado de Comercializacion</t>
  </si>
  <si>
    <t>VATIA S.A. E.S.P.</t>
  </si>
  <si>
    <t>CAUCA</t>
  </si>
  <si>
    <t xml:space="preserve">β: </t>
  </si>
  <si>
    <t>Cfj,m:</t>
  </si>
  <si>
    <t>C*i,j,m:</t>
  </si>
  <si>
    <t>Cvm,i,j:</t>
  </si>
  <si>
    <t>CvRi,j,m:</t>
  </si>
  <si>
    <t>AMERICANA DE ENERGIA S.A.S. E.S.P.</t>
  </si>
  <si>
    <t>CHOCO</t>
  </si>
  <si>
    <t>A.S.C. INGENIERIA S.A. E.S.P.</t>
  </si>
  <si>
    <t>BOYACA</t>
  </si>
  <si>
    <t>ARAUCA</t>
  </si>
  <si>
    <t>EMPRESA DE ENERGIA DE CASANARE S.A. E.S.P.</t>
  </si>
  <si>
    <t>SANTANDER</t>
  </si>
  <si>
    <t>ENERGIA EMPRESARIAL DE LA COSTA S.A. E.S.P.</t>
  </si>
  <si>
    <t>NORTE DE SANTANDER</t>
  </si>
  <si>
    <t>CALDAS</t>
  </si>
  <si>
    <t>CENTRALES ELECTRICAS DE NARINO S.A. E.S.P.</t>
  </si>
  <si>
    <t>PEREIRA</t>
  </si>
  <si>
    <t>CODENSA S.A. E.S.P.</t>
  </si>
  <si>
    <t>QUINDIO</t>
  </si>
  <si>
    <t>COMPANIA ENERGETICA DE OCCIDENTE S.A.S. ESP</t>
  </si>
  <si>
    <t>CALI</t>
  </si>
  <si>
    <t>TULUA</t>
  </si>
  <si>
    <t>COMPANIA DE ELECTRICIDAD DE TULUA S.A. E.S.P.</t>
  </si>
  <si>
    <t>CARTAGO</t>
  </si>
  <si>
    <t>AES CHIVOR &amp; CIA. S.C.A. E.S.P.</t>
  </si>
  <si>
    <t>TOLIMA</t>
  </si>
  <si>
    <t>CEMEX ENERGY S.A.S. E.S.P.</t>
  </si>
  <si>
    <t>HUILA</t>
  </si>
  <si>
    <t>CAQUETA</t>
  </si>
  <si>
    <t>COENERSA S.A.S. E.S.P.</t>
  </si>
  <si>
    <t>CENTRALES ELECTRICAS DEL NORTE DE SANTANDER S.A. E.S.P.</t>
  </si>
  <si>
    <t>NARIÑO</t>
  </si>
  <si>
    <t>COLENERGIA S.A. E.S.P.</t>
  </si>
  <si>
    <t>CUNDINAMARCA</t>
  </si>
  <si>
    <t>ELECTRIFICADORA DEL CAQUETA S.A. E.S.P.</t>
  </si>
  <si>
    <t>META</t>
  </si>
  <si>
    <t>EMPRESAS MUNICIPALES DE CARTAGO E.S.P. INTERVENIDA</t>
  </si>
  <si>
    <t>COMPANIA ENERGETICA DEL TOLIMA S.A. E.S.P.</t>
  </si>
  <si>
    <t>DISTRIBUIDORA Y COMERCIALIZADORA DE ENERGIA ELECTRICA S.A. E.S.P.</t>
  </si>
  <si>
    <t>DICELER S.A. E.S.P.</t>
  </si>
  <si>
    <t>RUITOQUE</t>
  </si>
  <si>
    <t>EMPRESA DE ENERGIA DEL BAJO PUTUMAYO S.A. E.S.P.</t>
  </si>
  <si>
    <t>EMPRESA DE ENERGIA DE BOYACA S.A. E.S.P. EMPRESA DE SERVICIOS PUBLICOS</t>
  </si>
  <si>
    <t>ELECTRIFICADORA DEL CARIBE S.A. E.S.P.</t>
  </si>
  <si>
    <t>PUTUMAYO</t>
  </si>
  <si>
    <t>SIBUNDOY</t>
  </si>
  <si>
    <t>EMPRESA DE ENERGIA DEL QUINDIO S.A. E.S.P.</t>
  </si>
  <si>
    <t>EMPRESA DE ENERGIA DE CUNDINAMARCA S.A. E.S.P.</t>
  </si>
  <si>
    <t>BAJO PUTUMAYO</t>
  </si>
  <si>
    <t>EMPRESA DE ENERGIA DE PEREIRA S.A. E.S.P.</t>
  </si>
  <si>
    <t>E2 ENERGIA EFICIENTE S.A. E.S.P.</t>
  </si>
  <si>
    <t>ENERGETICOS S.A. E.S.P.</t>
  </si>
  <si>
    <t>EMPRESA DE ENERGIA ELECTRICA DEL DEPARTAMENTO DEL GUAVIARE S.A. E.S.P.</t>
  </si>
  <si>
    <t>GUAVIARE</t>
  </si>
  <si>
    <t>EMPRESA MUNICIPAL DE ENERGIA ELECTRICA S.A. E.S.P.</t>
  </si>
  <si>
    <t>CASANARE</t>
  </si>
  <si>
    <t>ECOMMERCIAL S.A.S. E.S.P.</t>
  </si>
  <si>
    <t>EMPRESA MUNICIPAL DE SERVICIOS PUBLICOS DE CARTAGENA DEL CHAIRA</t>
  </si>
  <si>
    <t>ELECTRIFICADORA DEL META S.A. E.S.P.</t>
  </si>
  <si>
    <t>EMGESA S.A. E.S.P.</t>
  </si>
  <si>
    <t>EMPRESA DE ENERGIA DE ARAUCA E.S.P.</t>
  </si>
  <si>
    <t>ENERGIA Y ALUMBRADO DE PEREIRA S.A. E.S.P.</t>
  </si>
  <si>
    <t>EMPRESAS PUBLICAS DE MEDELLIN E.S.P.</t>
  </si>
  <si>
    <t>ENERGIA SOCIAL DE LA COSTA S.A. E.S.P.</t>
  </si>
  <si>
    <t>EMPRESA DE SERVICIOS PUBLICOS DE SANTANDER S.A E.S.P</t>
  </si>
  <si>
    <t>ELECTRIFICADORA DE SANTANDER S.A. E.S.P.</t>
  </si>
  <si>
    <t>ENERTOTAL S.A. E.S.P.</t>
  </si>
  <si>
    <t>ENERVIA S.A. E.S.P.</t>
  </si>
  <si>
    <t>EMPRESA DE ENERGIA DEL VALLE DE SIBUNDOY S.A. E.S.P.</t>
  </si>
  <si>
    <t>FUENTES DE ENERGIAS RENOVABLES SAS ESP</t>
  </si>
  <si>
    <t>FORCEFUL ENERGY S.A.S. E.S.P.</t>
  </si>
  <si>
    <t>GENERARCO S.A.S. E.S.P.</t>
  </si>
  <si>
    <t>GENERADORA Y COMERCIALIZADORA DE ENERGIA DEL CARIBE S.A. E.S.P.</t>
  </si>
  <si>
    <t>GENERAMOS ENERGIA S.A. E.S.P.</t>
  </si>
  <si>
    <t>GENERSA S.A.S. E.S.P.</t>
  </si>
  <si>
    <t>GENERSYS S.A.S. E.S.P.</t>
  </si>
  <si>
    <t>GESTION ENERGETICA S.A. E.S.P.</t>
  </si>
  <si>
    <t>ELECTRIFICADORA DEL HUILA S.A. E.S.P.</t>
  </si>
  <si>
    <t>HZ ENERGY S.A.S. E.S.P.</t>
  </si>
  <si>
    <t>ISAGEN S.A. E.S.P.</t>
  </si>
  <si>
    <t>ITALCOL ENERGIA S.A. E.S.P.</t>
  </si>
  <si>
    <t>EMPRESA MULTIPROPOSITO DE CALARCA S.A. E.S.P.</t>
  </si>
  <si>
    <t>ENERCO S.A. E.S.P.</t>
  </si>
  <si>
    <t>PROYECTOS ENERGETICOS DEL CAUCA S.A. E.S.P.</t>
  </si>
  <si>
    <t>PROFESIONALES EN ENERGIA S.A E.S.P.</t>
  </si>
  <si>
    <t>PROELECTRICA &amp; CIA. S.C.A. E.S.P</t>
  </si>
  <si>
    <t>QI ENERGY S.A.S. E.S.P.</t>
  </si>
  <si>
    <t>ENERGIA Y AGUA S.A.S. E.S.P.</t>
  </si>
  <si>
    <t>RENOVATIO TRADING AMERICAS S.A.S. E.S.P</t>
  </si>
  <si>
    <t>RUITOQUE S.A. E.S.P.</t>
  </si>
  <si>
    <t>TERMOTASAJERO S.A. E.S.P.</t>
  </si>
  <si>
    <t>Resolución CREG - Cargo Cx</t>
  </si>
  <si>
    <r>
      <t xml:space="preserve">Demanda Regulada </t>
    </r>
    <r>
      <rPr>
        <sz val="10"/>
        <color theme="1"/>
        <rFont val="Calibri"/>
        <family val="2"/>
        <scheme val="minor"/>
      </rPr>
      <t>(GWh-año)</t>
    </r>
  </si>
  <si>
    <t>CENTRAL HIDROELECTRICA DE CALDAS S.A. E.S.P.</t>
  </si>
  <si>
    <t xml:space="preserve">EMPRESA DE ENERGIA DEL PACIFICO S.A. E.S.P.  </t>
  </si>
  <si>
    <t>EMPRESA DE ENERGIA DEL PUTUMAYO S.A.  E.S.P.</t>
  </si>
  <si>
    <t xml:space="preserve">EMPRESA DISTRIBUIDORA DEL PACIFICO S.A. E.S.P. </t>
  </si>
  <si>
    <t xml:space="preserve">EMPRESAS MUNICIPALES DE CALI E.I.C.E. E.S.P. </t>
  </si>
  <si>
    <t xml:space="preserve">ANTIOQUIA </t>
  </si>
  <si>
    <t>BOGOTA - SABANA</t>
  </si>
  <si>
    <t>COCONUCO- POPAYAN</t>
  </si>
  <si>
    <t>REGIÓN CARIBE</t>
  </si>
  <si>
    <t>VALLE DEL CAUCA</t>
  </si>
  <si>
    <t>ASELCA COMERCIALIZADORA DE ENERGIA S.A. E.S.P.</t>
  </si>
  <si>
    <t>AGENTE EXPERTO EN SERVICIOS PÚBLICOS S.A. E.S.P.</t>
  </si>
  <si>
    <t>CENTRAL HIDROELECTRICA CONCORDIA S.A.S. E.S.P.</t>
  </si>
  <si>
    <t xml:space="preserve">CENTRALES ELECTRICAS DEL CAUCA S.A. E.S.P. </t>
  </si>
  <si>
    <t xml:space="preserve">COMERCIALIZADORA DEL CAFE S.A.S E.S.P </t>
  </si>
  <si>
    <t>GENERCOMERCIAL S.A.S E.S.P</t>
  </si>
  <si>
    <t>IA ENERGÍA Y GESTIÓN S.A.S. E.S.P.</t>
  </si>
  <si>
    <t>INVERSIONES, SUMINISTROS  Y SERVICIOS SAFEANA S.A.S. E.S.P.</t>
  </si>
  <si>
    <t>NITRO ENERGY COLOMBIA S.A.S. E.S.P.</t>
  </si>
  <si>
    <t>RIOPAILA ENERGÍA S.A.S. E.S.P.</t>
  </si>
  <si>
    <t>TERMOPIEDRAS S.A.  E.S.P.</t>
  </si>
  <si>
    <t>TERPEL ENERGÍA S.A.S. E.S.P.</t>
  </si>
  <si>
    <t>VP INGENERGIA S.A. E.S.P.</t>
  </si>
  <si>
    <t>RCi,j,m:</t>
  </si>
  <si>
    <r>
      <t>RCT</t>
    </r>
    <r>
      <rPr>
        <b/>
        <i/>
        <sz val="9"/>
        <rFont val="Bookman Old Style"/>
        <family val="1"/>
      </rPr>
      <t>j</t>
    </r>
  </si>
  <si>
    <t>Prima por el riesgo de cartera no gestionable de los usuarios tradicionales del mercado de comercialización j.</t>
  </si>
  <si>
    <r>
      <t>RCAE</t>
    </r>
    <r>
      <rPr>
        <b/>
        <i/>
        <sz val="8"/>
        <rFont val="Bookman Old Style"/>
        <family val="1"/>
      </rPr>
      <t>j,t</t>
    </r>
  </si>
  <si>
    <t xml:space="preserve">Prima de riesgo de cartera a reconocer al comercializador integrado al operador de red, por la atención de usuarios en áreas especiales, que al 31 de diciembre del año 2013, estaban siendo atendidos por dicho comercializador, en el mercado de comercialización j, para el año t. </t>
  </si>
  <si>
    <t xml:space="preserve">RCSNEi,j,t: </t>
  </si>
  <si>
    <t>Prima de riesgo de cartera a reconocer al comercializador i, en el mercado de comercialización j, para el año t, por atender usuarios ubicados en barrios subnormales que al 31 de diciembre del año 2013 estaban siendo atendidos por un comercializador diferente al integrado al operador de red.</t>
  </si>
  <si>
    <t>RCNU:</t>
  </si>
  <si>
    <t>Recaudo totali,j,t:</t>
  </si>
  <si>
    <t>Porcentaje de recaudo total estimado para el comercializador i, en el mercado de comercialización j, para el año t.</t>
  </si>
  <si>
    <t>t:</t>
  </si>
  <si>
    <t>Año calendario de vigencia de la metodología de comercialización.</t>
  </si>
  <si>
    <t>IFSSRIi,j:</t>
  </si>
  <si>
    <t>Porcentaje de recaudo a través de subsidios del Fondo de Solidaridad para Subsidios y Redistribución de Ingresos, FSSRI, respecto de la facturación total, estimado como un promedio de los valores reales de los años t - 1 y t - 2, para el comercializador i, en el mercado de comercialización j.</t>
  </si>
  <si>
    <t>IFOESi,j:</t>
  </si>
  <si>
    <t>Porcentaje de recaudo a través de recursos del Fondo de Energía Social, FOES, o cualquier otro fondo que se cree con el objetivo de cubrir el pago del consumo de energía eléctrica de usuarios en barrios subnormales, respecto de la facturación total, estimado como un promedio de los valores reales de los años t - 1 y t - 2, para el comercializador i, en el mercado de comercialización j.</t>
  </si>
  <si>
    <t>VUTri,j,m-1:</t>
  </si>
  <si>
    <t>Ventas totales a usuarios regulados del comercializador i, en el mercado de comercialización j, para el mes m-1, descontando los valores de las variables VAEi,j,m-1, VSNEi,j,m-1 y VNUi,j,m-1. Esta variable se expresa en kilovatios hora (kWh).</t>
  </si>
  <si>
    <t>VAEi,j,m-1:</t>
  </si>
  <si>
    <t xml:space="preserve">Ventas totales a los usuarios ubicados en áreas especiales que al 31 de diciembre de 2013 estaban siendo atendidos por el comercializador i, en el mercado de comercialización j, para el mes m-1. Esta variable se expresa en kilovatios hora (kWh). </t>
  </si>
  <si>
    <t>VSNEi,j,m-1:</t>
  </si>
  <si>
    <t>Ventas realizadas por el comercializador i, en el mercado de comercialización j, a usuarios ubicados en barrios subnormales  que al 31 de diciembre del año 2013 estaban siendo atendidos por un comercializador diferente al integrado al operador de red, para el mes m-1. Esta variable se expresa en kilovatios hora (kWh).</t>
  </si>
  <si>
    <t>VNUi,j,m-1:</t>
  </si>
  <si>
    <t>Ventas a los nuevos usuarios regulados incorporados al SIN, atendidos por el comercializador i, en el mercado de comercialización j, en el mes m-1. Esta variable se expresa en kilovatios hora (kWh).</t>
  </si>
  <si>
    <t>VRCi,j,m-1:</t>
  </si>
  <si>
    <t>Ventas totales a usuarios regulados realizadas por el comercializador i, en el mercado de comercialización j, en el mes m-1, expresadas en kilovatios hora (kWh).                                                                                                                                                                     La suma de las variables VUTri,j,m-1, VAEi,j,m-1, VSNEi,j,m-1 y VNUi,j,m-1 debe ser igual a la variable VRCi,j,m-1.</t>
  </si>
  <si>
    <t>Prima de riesgo de cartera a reconocer al comercializador por atender nuevos usuarios regulados incorporados al SIN mediante planes de expansión de cobertura, de conformidad con la política pública definida por el Ministerio de Minas y Energía. La variable RCNU tendrá un valor máximo de 15,22 %.</t>
  </si>
  <si>
    <t>IFSSRIi,j (t-1):</t>
  </si>
  <si>
    <t>IFSSRIi,j (t-2):</t>
  </si>
  <si>
    <t>Facturación (t-1)</t>
  </si>
  <si>
    <t>Mill $</t>
  </si>
  <si>
    <t>Recaudo a través de subsidios del Fondo de Solidaridad para Subsidios y Redistribución de Ingresos, FSSRI del año t - 1, para el comercializador i, en el mercado de comercialización j.</t>
  </si>
  <si>
    <t>Recaudo a través de subsidios del Fondo de Solidaridad para Subsidios y Redistribución de Ingresos, FSSRI del año t - 2, para el comercializador i, en el mercado de comercialización j.</t>
  </si>
  <si>
    <t>facturación total del año t - 1</t>
  </si>
  <si>
    <t>Facturación (t-2)</t>
  </si>
  <si>
    <t>facturación total del año t - 2</t>
  </si>
  <si>
    <t>IFOESi,j  (t-1):</t>
  </si>
  <si>
    <t>IFOESi,j (t-2):</t>
  </si>
  <si>
    <t xml:space="preserve"> recaudo a través de recursos del Fondo de Energía Social, FOES, o cualquier otro fondo que se cree con el objetivo de cubrir el pago del consumo de energía eléctrica de usuarios en barrios subnormales del año t - 1</t>
  </si>
  <si>
    <t xml:space="preserve"> recaudo a través de recursos del Fondo de Energía Social, FOES, o cualquier otro fondo que se cree con el objetivo de cubrir el pago del consumo de energía eléctrica de usuarios en barrios subnormales del año t - 2</t>
  </si>
  <si>
    <t>COMPONENTE VARIABLE DEL COSTO UNITARIO RESOLUCIÓN CREG 191 DE 2014</t>
  </si>
  <si>
    <t>HOJA</t>
  </si>
  <si>
    <t>Datos Empresa</t>
  </si>
  <si>
    <t>DETALLE</t>
  </si>
  <si>
    <t>En esta hoja se deben llenar los campos correspondientes al agente comercializador para cada uno de los mercados de comercialización que atiende.</t>
  </si>
  <si>
    <t>Variables</t>
  </si>
  <si>
    <t>Columna A</t>
  </si>
  <si>
    <t>Corresponde a cada una de las variable involucradas en en cálculo de los componentes Cvm,i,j y Cfj,m definidos en la resolución 180 de 2014</t>
  </si>
  <si>
    <t>Columna B</t>
  </si>
  <si>
    <t>Corresponde a las unidades en que deben estar expresadas las variables de acuerdo con lo definido en la reglamentación vigente</t>
  </si>
  <si>
    <t>Columna C</t>
  </si>
  <si>
    <t>Columnas  C y D</t>
  </si>
  <si>
    <t xml:space="preserve">Corresponden a las definiciones dadas por la regulación para cada una de las variables </t>
  </si>
  <si>
    <t>Columna E</t>
  </si>
  <si>
    <t>Columna F</t>
  </si>
  <si>
    <t>De las columnas G a la AB existen 11 pares de columnas adicionales, con las mismas características, para los 11 meses restantes del año a publicar.</t>
  </si>
  <si>
    <t>Cálculo</t>
  </si>
  <si>
    <t>Escoger de la lista el Agente Comercializador que reporta la información</t>
  </si>
  <si>
    <t>Escoger de la lista el Mercado de Comercialización del cual se está reportando la información</t>
  </si>
  <si>
    <t>Nota: Este formato corresponde a un mercado de comercialización. Para Agentes Comercializadores con más de un mercado de comercialización deben enviar el mismo número de formatos.</t>
  </si>
  <si>
    <t>COMPONENTE FIJA RESOLUCIÓN CREG 180 DE 2014</t>
  </si>
  <si>
    <t>COMPONENTE VARIABLE RESOLUCIÓN CREG 180 DE 2014</t>
  </si>
  <si>
    <t>Se debe reportar el valor exacto de la variable, que fue utilizado en el cálculo del mes de enero del año a publicar</t>
  </si>
  <si>
    <t>Se reporta la fuente utilizada, o si se requiere, algún comentario necesario para explicar alguna particularidad en el mes de enero del año a publicar para esa variable</t>
  </si>
  <si>
    <r>
      <t xml:space="preserve">Costo base de comercialización para cada mercado de comercialización </t>
    </r>
    <r>
      <rPr>
        <i/>
        <sz val="11"/>
        <rFont val="Calibri"/>
        <family val="2"/>
        <scheme val="minor"/>
      </rPr>
      <t>j</t>
    </r>
    <r>
      <rPr>
        <sz val="11"/>
        <rFont val="Calibri"/>
        <family val="2"/>
        <scheme val="minor"/>
      </rPr>
      <t>,  corresponde al aprobado a cada comercialilzador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</si>
</sst>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C0A]mmm\-yy;@"/>
    <numFmt numFmtId="167" formatCode="0.0000%"/>
    <numFmt numFmtId="168" formatCode="_(* #,##0.0000_);_(* \(#,##0.000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charset val="1"/>
      <scheme val="minor"/>
    </font>
    <font>
      <sz val="10"/>
      <name val="Arial"/>
      <family val="2"/>
    </font>
    <font>
      <b/>
      <sz val="14"/>
      <color theme="1"/>
      <name val="Calibri"/>
      <family val="2"/>
      <scheme val="minor"/>
    </font>
    <font>
      <b/>
      <sz val="14"/>
      <color theme="1"/>
      <name val="Arial"/>
      <family val="2"/>
    </font>
    <font>
      <sz val="11"/>
      <name val="Calibri"/>
      <family val="2"/>
      <scheme val="minor"/>
    </font>
    <font>
      <b/>
      <sz val="11"/>
      <name val="Calibri"/>
      <family val="2"/>
      <scheme val="minor"/>
    </font>
    <font>
      <b/>
      <sz val="11"/>
      <color theme="0" tint="-0.34998626667073579"/>
      <name val="Calibri"/>
      <family val="2"/>
      <scheme val="minor"/>
    </font>
    <font>
      <b/>
      <i/>
      <sz val="12"/>
      <name val="Calibri"/>
      <family val="2"/>
      <scheme val="minor"/>
    </font>
    <font>
      <b/>
      <i/>
      <sz val="11"/>
      <name val="Calibri"/>
      <family val="2"/>
      <scheme val="minor"/>
    </font>
    <font>
      <b/>
      <i/>
      <vertAlign val="subscript"/>
      <sz val="11"/>
      <name val="Calibri"/>
      <family val="2"/>
      <scheme val="minor"/>
    </font>
    <font>
      <i/>
      <sz val="11"/>
      <name val="Calibri"/>
      <family val="2"/>
      <scheme val="minor"/>
    </font>
    <font>
      <b/>
      <i/>
      <vertAlign val="subscript"/>
      <sz val="11"/>
      <name val="Bookman Old Style"/>
      <family val="1"/>
    </font>
    <font>
      <b/>
      <i/>
      <sz val="11"/>
      <name val="Bookman Old Style"/>
      <family val="1"/>
    </font>
    <font>
      <i/>
      <sz val="11"/>
      <name val="Bookman Old Style"/>
      <family val="1"/>
    </font>
    <font>
      <sz val="11"/>
      <name val="Bookman Old Style"/>
      <family val="1"/>
    </font>
    <font>
      <b/>
      <i/>
      <sz val="12"/>
      <name val="Bookman Old Style"/>
      <family val="1"/>
    </font>
    <font>
      <b/>
      <i/>
      <vertAlign val="subscript"/>
      <sz val="12"/>
      <name val="Bookman Old Style"/>
      <family val="1"/>
    </font>
    <font>
      <b/>
      <sz val="12"/>
      <name val="Bookman Old Style"/>
      <family val="1"/>
    </font>
    <font>
      <b/>
      <i/>
      <vertAlign val="subscript"/>
      <sz val="12"/>
      <name val="Calibri"/>
      <family val="2"/>
      <scheme val="minor"/>
    </font>
    <font>
      <b/>
      <sz val="12"/>
      <name val="Calibri"/>
      <family val="2"/>
      <scheme val="minor"/>
    </font>
    <font>
      <i/>
      <vertAlign val="subscript"/>
      <sz val="11"/>
      <name val="Calibri"/>
      <family val="2"/>
      <scheme val="minor"/>
    </font>
    <font>
      <b/>
      <sz val="11"/>
      <name val="Calibri"/>
      <family val="2"/>
    </font>
    <font>
      <b/>
      <i/>
      <sz val="18"/>
      <name val="Calibri"/>
      <family val="2"/>
      <scheme val="minor"/>
    </font>
    <font>
      <sz val="10"/>
      <color theme="1"/>
      <name val="Calibri"/>
      <family val="2"/>
      <scheme val="minor"/>
    </font>
    <font>
      <b/>
      <i/>
      <sz val="9"/>
      <name val="Bookman Old Style"/>
      <family val="1"/>
    </font>
    <font>
      <b/>
      <i/>
      <sz val="8"/>
      <name val="Bookman Old Style"/>
      <family val="1"/>
    </font>
    <font>
      <b/>
      <sz val="11"/>
      <name val="Bookman Old Style"/>
      <family val="1"/>
    </font>
    <font>
      <sz val="14"/>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thin">
        <color auto="1"/>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cellStyleXfs>
  <cellXfs count="123">
    <xf numFmtId="0" fontId="0" fillId="0" borderId="0" xfId="0"/>
    <xf numFmtId="0" fontId="0" fillId="0" borderId="0" xfId="0" applyFill="1"/>
    <xf numFmtId="0" fontId="0" fillId="0" borderId="6" xfId="0" applyFill="1" applyBorder="1"/>
    <xf numFmtId="0" fontId="7" fillId="0" borderId="0" xfId="0" applyFont="1"/>
    <xf numFmtId="166"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11" fillId="2" borderId="1" xfId="0" applyFont="1" applyFill="1" applyBorder="1" applyAlignment="1">
      <alignment horizontal="center"/>
    </xf>
    <xf numFmtId="0" fontId="11" fillId="2" borderId="1" xfId="0" applyNumberFormat="1" applyFont="1" applyFill="1" applyBorder="1" applyAlignment="1">
      <alignment horizontal="center"/>
    </xf>
    <xf numFmtId="0" fontId="7" fillId="0" borderId="1" xfId="0" applyFont="1" applyBorder="1"/>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6" fillId="0" borderId="1" xfId="0" applyFont="1" applyFill="1" applyBorder="1" applyAlignment="1">
      <alignment horizontal="center" vertical="center"/>
    </xf>
    <xf numFmtId="3" fontId="7" fillId="0" borderId="1" xfId="0" applyNumberFormat="1" applyFont="1" applyBorder="1"/>
    <xf numFmtId="0" fontId="24" fillId="0" borderId="1" xfId="0" applyFont="1" applyBorder="1" applyAlignment="1">
      <alignment horizontal="center" vertical="center"/>
    </xf>
    <xf numFmtId="14" fontId="7" fillId="0" borderId="1" xfId="0" applyNumberFormat="1" applyFont="1" applyBorder="1"/>
    <xf numFmtId="0" fontId="7" fillId="0" borderId="0" xfId="0" applyFont="1" applyBorder="1"/>
    <xf numFmtId="17" fontId="8" fillId="3" borderId="1" xfId="0" applyNumberFormat="1" applyFont="1" applyFill="1" applyBorder="1"/>
    <xf numFmtId="17" fontId="8" fillId="3" borderId="1" xfId="0" applyNumberFormat="1" applyFont="1" applyFill="1" applyBorder="1" applyAlignment="1"/>
    <xf numFmtId="0" fontId="25" fillId="3" borderId="1" xfId="0" applyFont="1" applyFill="1" applyBorder="1" applyAlignment="1">
      <alignment horizontal="center" vertical="center"/>
    </xf>
    <xf numFmtId="0" fontId="25" fillId="4" borderId="1" xfId="0" applyFont="1" applyFill="1" applyBorder="1" applyAlignment="1">
      <alignment horizontal="center" vertical="center"/>
    </xf>
    <xf numFmtId="0" fontId="0" fillId="0" borderId="0" xfId="0" applyAlignment="1"/>
    <xf numFmtId="0" fontId="18" fillId="3" borderId="1" xfId="0" applyFont="1" applyFill="1" applyBorder="1" applyAlignment="1">
      <alignment horizontal="center" vertical="center"/>
    </xf>
    <xf numFmtId="0" fontId="30" fillId="0" borderId="0" xfId="0" applyFont="1" applyFill="1"/>
    <xf numFmtId="164" fontId="0" fillId="0" borderId="1" xfId="0" applyNumberFormat="1" applyFont="1" applyFill="1" applyBorder="1" applyAlignment="1" applyProtection="1">
      <alignment horizontal="center" vertical="center"/>
      <protection locked="0"/>
    </xf>
    <xf numFmtId="0" fontId="0" fillId="0" borderId="0" xfId="0" applyFont="1" applyFill="1"/>
    <xf numFmtId="17" fontId="30" fillId="0" borderId="0" xfId="0" applyNumberFormat="1" applyFont="1" applyFill="1" applyBorder="1"/>
    <xf numFmtId="0" fontId="31" fillId="0" borderId="1" xfId="0" applyFont="1" applyFill="1" applyBorder="1" applyAlignment="1">
      <alignment horizontal="center" vertical="center" wrapText="1"/>
    </xf>
    <xf numFmtId="17" fontId="31" fillId="0" borderId="1" xfId="0" applyNumberFormat="1" applyFont="1" applyFill="1" applyBorder="1" applyAlignment="1">
      <alignment horizontal="center" vertical="center"/>
    </xf>
    <xf numFmtId="10" fontId="7" fillId="0" borderId="1" xfId="2" applyNumberFormat="1" applyFont="1" applyBorder="1"/>
    <xf numFmtId="165" fontId="7" fillId="0" borderId="1" xfId="2" applyNumberFormat="1" applyFont="1" applyBorder="1"/>
    <xf numFmtId="10" fontId="8" fillId="0" borderId="1" xfId="2" applyNumberFormat="1" applyFont="1" applyFill="1" applyBorder="1" applyAlignment="1" applyProtection="1">
      <alignment horizontal="center" vertical="center"/>
    </xf>
    <xf numFmtId="164" fontId="8" fillId="4"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center" vertical="center"/>
    </xf>
    <xf numFmtId="167" fontId="8" fillId="0" borderId="1" xfId="2" applyNumberFormat="1" applyFont="1" applyFill="1" applyBorder="1" applyAlignment="1" applyProtection="1">
      <alignment horizontal="center" vertical="center"/>
    </xf>
    <xf numFmtId="165" fontId="8" fillId="0" borderId="1" xfId="2" applyNumberFormat="1" applyFont="1" applyFill="1" applyBorder="1" applyAlignment="1" applyProtection="1">
      <alignment horizontal="center" vertical="center"/>
    </xf>
    <xf numFmtId="43" fontId="8" fillId="0" borderId="1" xfId="1" applyFont="1" applyFill="1" applyBorder="1" applyAlignment="1" applyProtection="1">
      <alignment horizontal="center" vertical="center"/>
    </xf>
    <xf numFmtId="168" fontId="8" fillId="4" borderId="1" xfId="1" applyNumberFormat="1" applyFont="1" applyFill="1" applyBorder="1" applyAlignment="1" applyProtection="1">
      <alignment horizontal="center" vertical="center"/>
    </xf>
    <xf numFmtId="0" fontId="2" fillId="0" borderId="0" xfId="0" applyFont="1"/>
    <xf numFmtId="0" fontId="0" fillId="0" borderId="1" xfId="0" applyBorder="1"/>
    <xf numFmtId="0" fontId="2" fillId="6" borderId="1" xfId="0" applyFont="1" applyFill="1" applyBorder="1" applyAlignment="1">
      <alignment horizontal="center"/>
    </xf>
    <xf numFmtId="0" fontId="2" fillId="6" borderId="1" xfId="0" applyFont="1" applyFill="1" applyBorder="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5" fillId="0" borderId="0" xfId="0" applyFont="1" applyFill="1" applyAlignment="1">
      <alignment horizontal="center" vertical="center" wrapText="1"/>
    </xf>
    <xf numFmtId="0" fontId="2" fillId="0" borderId="0" xfId="0" applyFont="1" applyFill="1" applyAlignment="1">
      <alignment horizontal="center" vertical="center"/>
    </xf>
    <xf numFmtId="0" fontId="9"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0" xfId="0" applyFill="1" applyAlignment="1">
      <alignment horizontal="center"/>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2" fillId="0" borderId="0" xfId="0" applyFont="1" applyFill="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5" xfId="0" applyFill="1" applyBorder="1" applyAlignment="1">
      <alignment horizontal="center"/>
    </xf>
    <xf numFmtId="0" fontId="0" fillId="0" borderId="17" xfId="0" applyFill="1" applyBorder="1" applyAlignment="1">
      <alignment horizontal="center"/>
    </xf>
    <xf numFmtId="0" fontId="0" fillId="0" borderId="2" xfId="0" applyFill="1" applyBorder="1" applyAlignment="1">
      <alignment horizontal="center" wrapText="1"/>
    </xf>
    <xf numFmtId="0" fontId="0" fillId="0" borderId="19" xfId="0" applyFill="1" applyBorder="1" applyAlignment="1">
      <alignment horizontal="center" wrapText="1"/>
    </xf>
    <xf numFmtId="0" fontId="0" fillId="0" borderId="20" xfId="0" applyFill="1" applyBorder="1" applyAlignment="1">
      <alignment horizontal="center" wrapText="1"/>
    </xf>
    <xf numFmtId="0" fontId="0" fillId="0" borderId="21" xfId="0" applyFill="1" applyBorder="1" applyAlignment="1">
      <alignment horizontal="center"/>
    </xf>
    <xf numFmtId="0" fontId="0" fillId="0" borderId="19" xfId="0" applyFill="1" applyBorder="1" applyAlignment="1">
      <alignment horizontal="center"/>
    </xf>
    <xf numFmtId="0" fontId="0" fillId="0" borderId="3" xfId="0" applyFill="1" applyBorder="1" applyAlignment="1">
      <alignment horizont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17" fillId="0" borderId="1" xfId="0"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xf>
    <xf numFmtId="0" fontId="8" fillId="3" borderId="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8" fillId="5" borderId="2" xfId="0" applyFont="1" applyFill="1" applyBorder="1" applyAlignment="1">
      <alignment horizontal="center"/>
    </xf>
    <xf numFmtId="0" fontId="8" fillId="5" borderId="19" xfId="0" applyFont="1" applyFill="1" applyBorder="1" applyAlignment="1">
      <alignment horizontal="center"/>
    </xf>
    <xf numFmtId="0" fontId="8" fillId="5" borderId="3" xfId="0" applyFont="1" applyFill="1" applyBorder="1" applyAlignment="1">
      <alignment horizontal="center"/>
    </xf>
    <xf numFmtId="0" fontId="11" fillId="2" borderId="1" xfId="0" applyFont="1" applyFill="1" applyBorder="1" applyAlignment="1">
      <alignment horizont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19" xfId="0" applyFont="1" applyFill="1" applyBorder="1" applyAlignment="1">
      <alignment horizontal="center"/>
    </xf>
    <xf numFmtId="0" fontId="7" fillId="5" borderId="3" xfId="0" applyFont="1" applyFill="1" applyBorder="1" applyAlignment="1">
      <alignment horizontal="center"/>
    </xf>
    <xf numFmtId="0" fontId="0" fillId="0" borderId="1" xfId="0" applyFont="1" applyBorder="1" applyAlignment="1">
      <alignment horizontal="left"/>
    </xf>
    <xf numFmtId="0" fontId="2" fillId="6" borderId="7" xfId="0" applyFont="1" applyFill="1" applyBorder="1" applyAlignment="1">
      <alignment horizontal="center" vertical="top"/>
    </xf>
    <xf numFmtId="0" fontId="2" fillId="6" borderId="6" xfId="0" applyFont="1" applyFill="1" applyBorder="1" applyAlignment="1">
      <alignment horizontal="center" vertical="top"/>
    </xf>
    <xf numFmtId="0" fontId="2" fillId="6" borderId="8" xfId="0" applyFont="1" applyFill="1" applyBorder="1" applyAlignment="1">
      <alignment horizontal="center" vertical="top"/>
    </xf>
    <xf numFmtId="0" fontId="2" fillId="6" borderId="1" xfId="0" applyFont="1" applyFill="1" applyBorder="1" applyAlignment="1">
      <alignment horizontal="center"/>
    </xf>
    <xf numFmtId="0" fontId="0" fillId="0" borderId="0" xfId="0" applyFont="1" applyAlignment="1">
      <alignment horizontal="left"/>
    </xf>
    <xf numFmtId="0" fontId="0" fillId="0" borderId="1" xfId="0" applyBorder="1" applyAlignment="1">
      <alignment horizontal="left"/>
    </xf>
  </cellXfs>
  <cellStyles count="5">
    <cellStyle name="Millares" xfId="1" builtinId="3"/>
    <cellStyle name="Normal" xfId="0" builtinId="0"/>
    <cellStyle name="Normal 2" xfId="3"/>
    <cellStyle name="Normal 2 2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0</xdr:rowOff>
    </xdr:from>
    <xdr:to>
      <xdr:col>13</xdr:col>
      <xdr:colOff>9525</xdr:colOff>
      <xdr:row>4</xdr:row>
      <xdr:rowOff>9524</xdr:rowOff>
    </xdr:to>
    <xdr:sp macro="" textlink="">
      <xdr:nvSpPr>
        <xdr:cNvPr id="2" name="1 Rectángulo redondeado"/>
        <xdr:cNvSpPr/>
      </xdr:nvSpPr>
      <xdr:spPr>
        <a:xfrm>
          <a:off x="552450" y="952500"/>
          <a:ext cx="1809750" cy="390524"/>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xdr:from>
      <xdr:col>33</xdr:col>
      <xdr:colOff>0</xdr:colOff>
      <xdr:row>2</xdr:row>
      <xdr:rowOff>0</xdr:rowOff>
    </xdr:from>
    <xdr:to>
      <xdr:col>44</xdr:col>
      <xdr:colOff>0</xdr:colOff>
      <xdr:row>4</xdr:row>
      <xdr:rowOff>9524</xdr:rowOff>
    </xdr:to>
    <xdr:sp macro="" textlink="">
      <xdr:nvSpPr>
        <xdr:cNvPr id="3" name="2 Rectángulo redondeado"/>
        <xdr:cNvSpPr/>
      </xdr:nvSpPr>
      <xdr:spPr>
        <a:xfrm>
          <a:off x="5972175" y="952500"/>
          <a:ext cx="1990725" cy="390524"/>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51870921/AppData/Local/Microsoft/Windows/Temporary%20Internet%20Files/Content.Outlook/Y11RA7UF/Formulaci&#243;n%20CREG%20180%20de%202014%20C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extendida"/>
      <sheetName val="usuarios"/>
      <sheetName val="Cv"/>
      <sheetName val="CU2"/>
      <sheetName val="Cv 031"/>
      <sheetName val="vlr_garantias"/>
      <sheetName val="Costo Base"/>
      <sheetName val="GCj"/>
      <sheetName val="actualización"/>
      <sheetName val="Co"/>
      <sheetName val="RC"/>
      <sheetName val="RCT"/>
      <sheetName val="RCA"/>
      <sheetName val="regla RCA"/>
      <sheetName val="IPC"/>
      <sheetName val="RCSNE"/>
      <sheetName val="RCNU"/>
      <sheetName val="CFE"/>
      <sheetName val="Garantias"/>
      <sheetName val="frontera estoc."/>
      <sheetName val="var front estoc."/>
      <sheetName val="aom sui"/>
      <sheetName val="costos comer."/>
      <sheetName val="Inicio"/>
      <sheetName val="F1. Cuenta 444"/>
      <sheetName val="F2. Cuentas PUC"/>
      <sheetName val="F3. Otros costos y gastos"/>
      <sheetName val="F4. Pérdidas"/>
      <sheetName val="F5. Personal y Misceláneos"/>
      <sheetName val="F6.Materiales-Equipos-Edificios"/>
      <sheetName val="resum. redes2"/>
      <sheetName val="F7. Red N2"/>
      <sheetName val="F8. Usuarios - Facturas"/>
      <sheetName val="F9. Usuarios desconectados"/>
      <sheetName val="F10. RC Usuarios tradicionales"/>
      <sheetName val="F11. RC áreas especiales"/>
      <sheetName val="F12. Costo contribuciones"/>
      <sheetName val="Soporte_ F.2_ CREG 2009-2013"/>
      <sheetName val="Soporte_F.4 PÉRDIDAS 2009-2010"/>
      <sheetName val="Soporte_F.8 Circ 074_2014_clien"/>
      <sheetName val="F9. Usuarios descon_IVAN"/>
      <sheetName val="Soporte_F.10a_Tradicionales"/>
      <sheetName val="Fuente_ Desconec_Circulares"/>
      <sheetName val="Comparativo_Usus Desco_CIRCULAR"/>
    </sheetNames>
    <sheetDataSet>
      <sheetData sheetId="0"/>
      <sheetData sheetId="1">
        <row r="1">
          <cell r="A1" t="str">
            <v>mes</v>
          </cell>
          <cell r="B1" t="str">
            <v>cant de usuarios</v>
          </cell>
        </row>
        <row r="2">
          <cell r="A2">
            <v>41640</v>
          </cell>
          <cell r="B2">
            <v>436908</v>
          </cell>
        </row>
        <row r="3">
          <cell r="A3">
            <v>41671</v>
          </cell>
          <cell r="B3">
            <v>437936</v>
          </cell>
        </row>
        <row r="4">
          <cell r="A4">
            <v>41699</v>
          </cell>
          <cell r="B4">
            <v>438945</v>
          </cell>
        </row>
        <row r="5">
          <cell r="A5">
            <v>41730</v>
          </cell>
          <cell r="B5">
            <v>439810</v>
          </cell>
        </row>
        <row r="6">
          <cell r="A6">
            <v>41760</v>
          </cell>
          <cell r="B6">
            <v>441181</v>
          </cell>
        </row>
        <row r="7">
          <cell r="A7">
            <v>41791</v>
          </cell>
          <cell r="B7">
            <v>442014</v>
          </cell>
        </row>
        <row r="8">
          <cell r="A8">
            <v>41821</v>
          </cell>
          <cell r="B8">
            <v>442538</v>
          </cell>
        </row>
        <row r="9">
          <cell r="A9">
            <v>41852</v>
          </cell>
          <cell r="B9">
            <v>443413</v>
          </cell>
        </row>
        <row r="10">
          <cell r="A10">
            <v>41883</v>
          </cell>
          <cell r="B10">
            <v>444371</v>
          </cell>
        </row>
        <row r="11">
          <cell r="A11">
            <v>41913</v>
          </cell>
          <cell r="B11">
            <v>444792</v>
          </cell>
        </row>
        <row r="12">
          <cell r="A12">
            <v>41944</v>
          </cell>
          <cell r="B12">
            <v>445864</v>
          </cell>
        </row>
        <row r="13">
          <cell r="A13">
            <v>41974</v>
          </cell>
          <cell r="B13">
            <v>446546</v>
          </cell>
        </row>
        <row r="14">
          <cell r="A14">
            <v>42005</v>
          </cell>
          <cell r="B14">
            <v>447979</v>
          </cell>
        </row>
      </sheetData>
      <sheetData sheetId="2">
        <row r="4">
          <cell r="C4">
            <v>42005</v>
          </cell>
        </row>
      </sheetData>
      <sheetData sheetId="3">
        <row r="3">
          <cell r="A3">
            <v>41640</v>
          </cell>
          <cell r="B3">
            <v>41640</v>
          </cell>
          <cell r="C3">
            <v>138.1915917576643</v>
          </cell>
          <cell r="D3">
            <v>21.123696531021427</v>
          </cell>
          <cell r="E3">
            <v>141.15130234210901</v>
          </cell>
          <cell r="F3">
            <v>90.716554464687007</v>
          </cell>
          <cell r="G3">
            <v>39.462855995810997</v>
          </cell>
          <cell r="H3">
            <v>57.398400691332753</v>
          </cell>
          <cell r="M3">
            <v>25.863908825550634</v>
          </cell>
          <cell r="N3">
            <v>8.8216875852729295</v>
          </cell>
          <cell r="O3">
            <v>5.7383949779769825</v>
          </cell>
          <cell r="P3">
            <v>4.1988440620080443</v>
          </cell>
          <cell r="S3">
            <v>387.92774420968618</v>
          </cell>
          <cell r="T3">
            <v>320.45077509198649</v>
          </cell>
          <cell r="U3">
            <v>266.11378401581453</v>
          </cell>
        </row>
        <row r="4">
          <cell r="A4">
            <v>41671</v>
          </cell>
          <cell r="B4">
            <v>41671</v>
          </cell>
          <cell r="C4">
            <v>139.43321521802042</v>
          </cell>
          <cell r="D4">
            <v>19.141226070000002</v>
          </cell>
          <cell r="E4">
            <v>142.68015576373901</v>
          </cell>
          <cell r="F4">
            <v>92.037265809879003</v>
          </cell>
          <cell r="G4">
            <v>40.804916240007003</v>
          </cell>
          <cell r="H4">
            <v>56.912194021099602</v>
          </cell>
          <cell r="M4">
            <v>26.101105993259182</v>
          </cell>
          <cell r="N4">
            <v>9.0752458215792835</v>
          </cell>
          <cell r="O4">
            <v>5.9955652707433158</v>
          </cell>
          <cell r="P4">
            <v>2.3231205801618162</v>
          </cell>
          <cell r="S4">
            <v>386.59101764628002</v>
          </cell>
          <cell r="T4">
            <v>318.92226752074009</v>
          </cell>
          <cell r="U4">
            <v>264.61023740003213</v>
          </cell>
        </row>
        <row r="5">
          <cell r="A5">
            <v>41699</v>
          </cell>
          <cell r="B5">
            <v>41699</v>
          </cell>
          <cell r="C5">
            <v>140.96841994681776</v>
          </cell>
          <cell r="D5">
            <v>22.245736000000001</v>
          </cell>
          <cell r="E5">
            <v>139.34894516144601</v>
          </cell>
          <cell r="F5">
            <v>88.979636916359993</v>
          </cell>
          <cell r="G5">
            <v>41.131172790691998</v>
          </cell>
          <cell r="H5">
            <v>57.464161645092545</v>
          </cell>
          <cell r="M5">
            <v>26.830562772675272</v>
          </cell>
          <cell r="N5">
            <v>9.312503400359228</v>
          </cell>
          <cell r="O5">
            <v>6.1437331300333851</v>
          </cell>
          <cell r="P5">
            <v>4.7422737319808759</v>
          </cell>
          <cell r="S5">
            <v>391.60009925801245</v>
          </cell>
          <cell r="T5">
            <v>323.7127316406104</v>
          </cell>
          <cell r="U5">
            <v>272.6954972446166</v>
          </cell>
        </row>
        <row r="6">
          <cell r="A6">
            <v>41730</v>
          </cell>
          <cell r="B6">
            <v>41730</v>
          </cell>
          <cell r="C6">
            <v>142.62168624714727</v>
          </cell>
          <cell r="D6">
            <v>22.281642999999999</v>
          </cell>
          <cell r="E6">
            <v>140.29933681618101</v>
          </cell>
          <cell r="F6">
            <v>89.169397938169993</v>
          </cell>
          <cell r="G6">
            <v>41.383760801530997</v>
          </cell>
          <cell r="H6">
            <v>57.570475992343781</v>
          </cell>
          <cell r="M6">
            <v>26.743951466957171</v>
          </cell>
          <cell r="N6">
            <v>9.1087333182950747</v>
          </cell>
          <cell r="O6">
            <v>5.9181061513026814</v>
          </cell>
          <cell r="P6">
            <v>4.2920661837745513</v>
          </cell>
          <cell r="S6">
            <v>393.80915970640376</v>
          </cell>
          <cell r="T6">
            <v>325.04400267973074</v>
          </cell>
          <cell r="U6">
            <v>274.06773837609933</v>
          </cell>
        </row>
        <row r="7">
          <cell r="A7">
            <v>41760</v>
          </cell>
          <cell r="B7">
            <v>41760</v>
          </cell>
          <cell r="C7">
            <v>155.14951080547675</v>
          </cell>
          <cell r="D7">
            <v>20.176378999999997</v>
          </cell>
          <cell r="E7">
            <v>148.62490458870599</v>
          </cell>
          <cell r="F7">
            <v>94.810376261615005</v>
          </cell>
          <cell r="G7">
            <v>41.722485156462</v>
          </cell>
          <cell r="H7">
            <v>57.924444846349402</v>
          </cell>
          <cell r="M7">
            <v>28.268262221406037</v>
          </cell>
          <cell r="N7">
            <v>9.5476843040223649</v>
          </cell>
          <cell r="O7">
            <v>6.1603848924676576</v>
          </cell>
          <cell r="P7">
            <v>6.4451558260711224</v>
          </cell>
          <cell r="S7">
            <v>416.58865728800924</v>
          </cell>
          <cell r="T7">
            <v>344.05355104353464</v>
          </cell>
          <cell r="U7">
            <v>287.57836052682694</v>
          </cell>
        </row>
        <row r="8">
          <cell r="A8">
            <v>41791</v>
          </cell>
          <cell r="B8">
            <v>41791</v>
          </cell>
          <cell r="C8">
            <v>149.89576882917902</v>
          </cell>
          <cell r="D8">
            <v>20.972147000000003</v>
          </cell>
          <cell r="E8">
            <v>150.40009704028699</v>
          </cell>
          <cell r="F8">
            <v>95.859009387265004</v>
          </cell>
          <cell r="G8">
            <v>42.317016668013999</v>
          </cell>
          <cell r="H8">
            <v>58.062517658602438</v>
          </cell>
          <cell r="M8">
            <v>27.42580962929528</v>
          </cell>
          <cell r="N8">
            <v>9.2029372413108295</v>
          </cell>
          <cell r="O8">
            <v>5.9054690872354119</v>
          </cell>
          <cell r="P8">
            <v>5.2264889657681808</v>
          </cell>
          <cell r="S8">
            <v>411.98282912313186</v>
          </cell>
          <cell r="T8">
            <v>339.21886908212548</v>
          </cell>
          <cell r="U8">
            <v>282.37940820879902</v>
          </cell>
        </row>
        <row r="9">
          <cell r="A9">
            <v>41821</v>
          </cell>
          <cell r="B9">
            <v>41821</v>
          </cell>
          <cell r="C9">
            <v>144.85391622458172</v>
          </cell>
          <cell r="D9">
            <v>20.064972999999998</v>
          </cell>
          <cell r="E9">
            <v>145.24062962908701</v>
          </cell>
          <cell r="F9">
            <v>93.300372380632993</v>
          </cell>
          <cell r="G9">
            <v>41.409184067269997</v>
          </cell>
          <cell r="H9">
            <v>58.418258666470287</v>
          </cell>
          <cell r="M9">
            <v>26.552180800162557</v>
          </cell>
          <cell r="N9">
            <v>8.9494987118225069</v>
          </cell>
          <cell r="O9">
            <v>5.764402840233803</v>
          </cell>
          <cell r="P9">
            <v>5.4225199087791083</v>
          </cell>
          <cell r="S9">
            <v>400.55247822908069</v>
          </cell>
          <cell r="T9">
            <v>331.00953889228668</v>
          </cell>
          <cell r="U9">
            <v>275.93325470733492</v>
          </cell>
        </row>
        <row r="10">
          <cell r="A10">
            <v>41852</v>
          </cell>
          <cell r="B10">
            <v>41852</v>
          </cell>
          <cell r="C10">
            <v>144.49515236025948</v>
          </cell>
          <cell r="D10">
            <v>20.718475999999999</v>
          </cell>
          <cell r="E10">
            <v>142.32648219652501</v>
          </cell>
          <cell r="F10">
            <v>91.000246826590995</v>
          </cell>
          <cell r="G10">
            <v>41.325972829995003</v>
          </cell>
          <cell r="H10">
            <v>58.41708546042004</v>
          </cell>
          <cell r="M10">
            <v>27.098915928704788</v>
          </cell>
          <cell r="N10">
            <v>9.3769311791634031</v>
          </cell>
          <cell r="O10">
            <v>6.171161154276799</v>
          </cell>
          <cell r="P10">
            <v>6.9117509011745435</v>
          </cell>
          <cell r="S10">
            <v>399.96786284708389</v>
          </cell>
          <cell r="T10">
            <v>330.9196427276085</v>
          </cell>
          <cell r="U10">
            <v>278.0395987061259</v>
          </cell>
        </row>
        <row r="11">
          <cell r="A11">
            <v>41883</v>
          </cell>
          <cell r="B11">
            <v>41883</v>
          </cell>
          <cell r="C11">
            <v>147.8141938576793</v>
          </cell>
          <cell r="D11">
            <v>20.312569</v>
          </cell>
          <cell r="E11">
            <v>147.03674192536701</v>
          </cell>
          <cell r="F11">
            <v>93.127082928068006</v>
          </cell>
          <cell r="G11">
            <v>42.189759451885003</v>
          </cell>
          <cell r="H11">
            <v>58.596862279065554</v>
          </cell>
          <cell r="M11">
            <v>27.874606783254116</v>
          </cell>
          <cell r="N11">
            <v>9.7876574340706135</v>
          </cell>
          <cell r="O11">
            <v>6.5164132841074354</v>
          </cell>
          <cell r="P11">
            <v>4.2738804995598167</v>
          </cell>
          <cell r="S11">
            <v>405.90885434492577</v>
          </cell>
          <cell r="T11">
            <v>333.91224599844332</v>
          </cell>
          <cell r="U11">
            <v>279.70367837229713</v>
          </cell>
        </row>
        <row r="12">
          <cell r="A12">
            <v>41913</v>
          </cell>
          <cell r="B12">
            <v>41913</v>
          </cell>
          <cell r="C12">
            <v>145.91380106746197</v>
          </cell>
          <cell r="D12">
            <v>21.955380999999999</v>
          </cell>
          <cell r="E12">
            <v>150.32691983222901</v>
          </cell>
          <cell r="F12">
            <v>95.823678057817006</v>
          </cell>
          <cell r="G12">
            <v>42.192708963976003</v>
          </cell>
          <cell r="H12">
            <v>58.552177727119442</v>
          </cell>
          <cell r="M12">
            <v>27.754626366997734</v>
          </cell>
          <cell r="N12">
            <v>9.7089625415837322</v>
          </cell>
          <cell r="O12">
            <v>6.445046063633634</v>
          </cell>
          <cell r="P12">
            <v>5.228359004699592</v>
          </cell>
          <cell r="S12">
            <v>409.73126499850775</v>
          </cell>
          <cell r="T12">
            <v>337.18235939868174</v>
          </cell>
          <cell r="U12">
            <v>280.28747382689068</v>
          </cell>
        </row>
        <row r="13">
          <cell r="A13">
            <v>41944</v>
          </cell>
          <cell r="B13">
            <v>41944</v>
          </cell>
          <cell r="C13">
            <v>149.48303525029812</v>
          </cell>
          <cell r="D13">
            <v>21.326620999999999</v>
          </cell>
          <cell r="E13">
            <v>147.32546812421899</v>
          </cell>
          <cell r="F13">
            <v>94.413954436913002</v>
          </cell>
          <cell r="G13">
            <v>41.604715950884</v>
          </cell>
          <cell r="H13">
            <v>58.76092737040706</v>
          </cell>
          <cell r="M13">
            <v>27.815512304777318</v>
          </cell>
          <cell r="N13">
            <v>9.5286969895749927</v>
          </cell>
          <cell r="O13">
            <v>6.2203861794281279</v>
          </cell>
          <cell r="P13">
            <v>6.4978701191340313</v>
          </cell>
          <cell r="S13">
            <v>411.20943416883546</v>
          </cell>
          <cell r="T13">
            <v>340.01110516632718</v>
          </cell>
          <cell r="U13">
            <v>283.89355587015132</v>
          </cell>
        </row>
        <row r="14">
          <cell r="A14">
            <v>41974</v>
          </cell>
          <cell r="B14">
            <v>41974</v>
          </cell>
          <cell r="C14">
            <v>144.78776541567697</v>
          </cell>
          <cell r="D14">
            <v>21.447646999999996</v>
          </cell>
          <cell r="E14">
            <v>143.83304963359299</v>
          </cell>
          <cell r="F14">
            <v>93.131473291055002</v>
          </cell>
          <cell r="G14">
            <v>42.707786810137002</v>
          </cell>
          <cell r="H14">
            <v>58.724617099172825</v>
          </cell>
          <cell r="M14">
            <v>27.09672729909672</v>
          </cell>
          <cell r="N14">
            <v>9.295017456439739</v>
          </cell>
          <cell r="O14">
            <v>6.074516575624342</v>
          </cell>
          <cell r="P14">
            <v>2.4810443583155837</v>
          </cell>
          <cell r="S14">
            <v>398.37085080585501</v>
          </cell>
          <cell r="T14">
            <v>329.86756462066006</v>
          </cell>
          <cell r="U14">
            <v>276.22337725892669</v>
          </cell>
        </row>
        <row r="15">
          <cell r="A15">
            <v>42005</v>
          </cell>
          <cell r="B15">
            <v>42005</v>
          </cell>
          <cell r="C15">
            <v>147.26513333112905</v>
          </cell>
          <cell r="D15">
            <v>22.50928</v>
          </cell>
          <cell r="E15">
            <v>147.50769420131499</v>
          </cell>
          <cell r="F15">
            <v>95.949383184596002</v>
          </cell>
          <cell r="G15">
            <v>43.784953600000001</v>
          </cell>
          <cell r="H15">
            <v>54.978131088780863</v>
          </cell>
          <cell r="M15">
            <v>28.223829794908056</v>
          </cell>
          <cell r="N15">
            <v>9.9461411541485951</v>
          </cell>
          <cell r="O15">
            <v>6.6405420011634213</v>
          </cell>
          <cell r="P15">
            <v>3.4616001260591975</v>
          </cell>
          <cell r="S15">
            <v>403.9456685421921</v>
          </cell>
          <cell r="T15">
            <v>334.1096688847137</v>
          </cell>
          <cell r="U15">
            <v>278.63964014713247</v>
          </cell>
        </row>
        <row r="16">
          <cell r="A16">
            <v>42036</v>
          </cell>
          <cell r="B16">
            <v>42036</v>
          </cell>
          <cell r="C16">
            <v>152.97984993613926</v>
          </cell>
          <cell r="D16">
            <v>22.190318000000001</v>
          </cell>
          <cell r="E16">
            <v>155.284934101315</v>
          </cell>
          <cell r="F16">
            <v>96.046820499382989</v>
          </cell>
          <cell r="G16">
            <v>44.188560616191999</v>
          </cell>
          <cell r="H16">
            <v>54.626531112926074</v>
          </cell>
          <cell r="M16">
            <v>28.394964150188304</v>
          </cell>
          <cell r="N16">
            <v>9.6642872590876312</v>
          </cell>
          <cell r="O16">
            <v>6.2754387341214608</v>
          </cell>
          <cell r="P16">
            <v>0.17227613347251966</v>
          </cell>
          <cell r="S16">
            <v>413.64887343404109</v>
          </cell>
          <cell r="T16">
            <v>335.68008294100844</v>
          </cell>
          <cell r="U16">
            <v>280.43297453285129</v>
          </cell>
        </row>
      </sheetData>
      <sheetData sheetId="4">
        <row r="20">
          <cell r="A20" t="str">
            <v>CARGOS CND Y SIC</v>
          </cell>
          <cell r="B20" t="str">
            <v>CND ($)</v>
          </cell>
          <cell r="C20" t="str">
            <v>SIC ($)</v>
          </cell>
          <cell r="D20" t="str">
            <v>IVA SIC ($)</v>
          </cell>
          <cell r="E20" t="str">
            <v>HONORARIOS MAS OTROS</v>
          </cell>
          <cell r="F20" t="str">
            <v>SIC ($) + IVA + HONORARIOS</v>
          </cell>
          <cell r="G20" t="str">
            <v>CCD ($)</v>
          </cell>
          <cell r="H20" t="str">
            <v>CFMt-1</v>
          </cell>
          <cell r="I20" t="str">
            <v>CER</v>
          </cell>
          <cell r="J20" t="str">
            <v>GARANTIAS FINANCIERAS Junio 2006</v>
          </cell>
          <cell r="K20" t="str">
            <v>C*m,t</v>
          </cell>
          <cell r="L20" t="str">
            <v>CVm,i</v>
          </cell>
          <cell r="M20" t="str">
            <v>Cfm,j</v>
          </cell>
          <cell r="N20" t="str">
            <v>Costos</v>
          </cell>
          <cell r="O20" t="str">
            <v>margen</v>
          </cell>
          <cell r="P20" t="str">
            <v>costo comer sin renta</v>
          </cell>
        </row>
        <row r="21">
          <cell r="A21">
            <v>41913</v>
          </cell>
          <cell r="B21">
            <v>38568995</v>
          </cell>
          <cell r="C21">
            <v>13774642</v>
          </cell>
          <cell r="D21">
            <v>2203942.7200000002</v>
          </cell>
          <cell r="E21">
            <v>0</v>
          </cell>
          <cell r="F21">
            <v>15978584.720000001</v>
          </cell>
          <cell r="G21">
            <v>54547579.719999999</v>
          </cell>
          <cell r="H21">
            <v>154.77704402720818</v>
          </cell>
          <cell r="I21">
            <v>51778086.228749998</v>
          </cell>
          <cell r="J21">
            <v>0.12</v>
          </cell>
          <cell r="K21">
            <v>57.063578628394112</v>
          </cell>
          <cell r="L21">
            <v>58.552177727119442</v>
          </cell>
          <cell r="M21">
            <v>0</v>
          </cell>
          <cell r="N21">
            <v>49.62050315512532</v>
          </cell>
          <cell r="O21">
            <v>7.4430754732687916</v>
          </cell>
          <cell r="P21">
            <v>51.109102253850651</v>
          </cell>
        </row>
        <row r="22">
          <cell r="A22">
            <v>41944</v>
          </cell>
          <cell r="B22">
            <v>38880068</v>
          </cell>
          <cell r="C22">
            <v>13885739</v>
          </cell>
          <cell r="D22">
            <v>2221718.2400000002</v>
          </cell>
          <cell r="E22">
            <v>0</v>
          </cell>
          <cell r="F22">
            <v>16107457.24</v>
          </cell>
          <cell r="G22">
            <v>54987525.240000002</v>
          </cell>
          <cell r="H22">
            <v>154.77704402720818</v>
          </cell>
          <cell r="I22">
            <v>51778086.228749998</v>
          </cell>
          <cell r="J22">
            <v>0.12</v>
          </cell>
          <cell r="K22">
            <v>57.155859502846369</v>
          </cell>
          <cell r="L22">
            <v>58.76092737040706</v>
          </cell>
          <cell r="M22">
            <v>0</v>
          </cell>
          <cell r="N22">
            <v>49.700747393779451</v>
          </cell>
          <cell r="O22">
            <v>7.455112109066917</v>
          </cell>
          <cell r="P22">
            <v>51.305815261340143</v>
          </cell>
        </row>
        <row r="23">
          <cell r="A23">
            <v>41974</v>
          </cell>
          <cell r="B23">
            <v>38762408</v>
          </cell>
          <cell r="C23">
            <v>13843754.448275862</v>
          </cell>
          <cell r="D23">
            <v>2215000.7117241379</v>
          </cell>
          <cell r="E23">
            <v>0</v>
          </cell>
          <cell r="F23">
            <v>16058755.16</v>
          </cell>
          <cell r="G23">
            <v>54821163.159999996</v>
          </cell>
          <cell r="H23">
            <v>154.77704402720818</v>
          </cell>
          <cell r="I23">
            <v>51778086.228749998</v>
          </cell>
          <cell r="J23">
            <v>0.12</v>
          </cell>
          <cell r="K23">
            <v>57.233569712911418</v>
          </cell>
          <cell r="L23">
            <v>58.724617099172825</v>
          </cell>
          <cell r="M23">
            <v>0</v>
          </cell>
          <cell r="N23">
            <v>49.768321489488194</v>
          </cell>
          <cell r="O23">
            <v>7.4652482234232238</v>
          </cell>
          <cell r="P23">
            <v>51.259368875749601</v>
          </cell>
        </row>
        <row r="24">
          <cell r="A24">
            <v>42005</v>
          </cell>
          <cell r="B24">
            <v>39403319</v>
          </cell>
          <cell r="C24">
            <v>14072502.99</v>
          </cell>
          <cell r="D24">
            <v>2251600.4783999999</v>
          </cell>
          <cell r="E24">
            <v>0</v>
          </cell>
          <cell r="F24">
            <v>16324103.4684</v>
          </cell>
          <cell r="G24">
            <v>55727422.468400002</v>
          </cell>
          <cell r="H24">
            <v>166.64905153463312</v>
          </cell>
          <cell r="I24">
            <v>55772117.535750002</v>
          </cell>
          <cell r="J24">
            <v>0.12</v>
          </cell>
          <cell r="K24">
            <v>53.296112014566042</v>
          </cell>
          <cell r="L24">
            <v>54.978131088780863</v>
          </cell>
          <cell r="M24">
            <v>0</v>
          </cell>
          <cell r="N24">
            <v>46.344445230057431</v>
          </cell>
          <cell r="O24">
            <v>6.9516667845086104</v>
          </cell>
          <cell r="P24">
            <v>48.026464304272253</v>
          </cell>
        </row>
      </sheetData>
      <sheetData sheetId="5">
        <row r="1">
          <cell r="A1" t="str">
            <v>Mes</v>
          </cell>
          <cell r="B1" t="str">
            <v>MR</v>
          </cell>
          <cell r="C1" t="str">
            <v>IVA</v>
          </cell>
          <cell r="D1" t="str">
            <v>TOTAL</v>
          </cell>
          <cell r="E1" t="str">
            <v>TOTAL COMERCIALIZADOR</v>
          </cell>
        </row>
        <row r="2">
          <cell r="A2">
            <v>41913</v>
          </cell>
          <cell r="B2">
            <v>2039077.24</v>
          </cell>
          <cell r="C2">
            <v>326252.36</v>
          </cell>
          <cell r="D2">
            <v>2365329.59</v>
          </cell>
          <cell r="E2">
            <v>0</v>
          </cell>
        </row>
        <row r="3">
          <cell r="A3">
            <v>41944</v>
          </cell>
          <cell r="B3">
            <v>1609886.22</v>
          </cell>
          <cell r="C3">
            <v>257581.79</v>
          </cell>
          <cell r="D3">
            <v>1867468.01</v>
          </cell>
          <cell r="E3">
            <v>2106479</v>
          </cell>
        </row>
        <row r="4">
          <cell r="A4">
            <v>41974</v>
          </cell>
          <cell r="B4">
            <v>1836673.89</v>
          </cell>
          <cell r="C4">
            <v>293867.82</v>
          </cell>
          <cell r="D4">
            <v>2130541.7200000002</v>
          </cell>
          <cell r="E4">
            <v>2370645</v>
          </cell>
        </row>
        <row r="5">
          <cell r="A5">
            <v>42005</v>
          </cell>
          <cell r="B5">
            <v>2823736.52</v>
          </cell>
          <cell r="C5">
            <v>451797.84</v>
          </cell>
          <cell r="D5">
            <v>3275534.36</v>
          </cell>
          <cell r="E5">
            <v>3321105</v>
          </cell>
        </row>
      </sheetData>
      <sheetData sheetId="6"/>
      <sheetData sheetId="7"/>
      <sheetData sheetId="8"/>
      <sheetData sheetId="9">
        <row r="3">
          <cell r="C3">
            <v>9.502875661747586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C8">
            <v>444</v>
          </cell>
          <cell r="D8" t="str">
            <v>Unidad de servicio de comercialización de energía</v>
          </cell>
          <cell r="E8">
            <v>164429165774</v>
          </cell>
          <cell r="F8">
            <v>240267144517</v>
          </cell>
          <cell r="G8">
            <v>372322824593</v>
          </cell>
          <cell r="H8">
            <v>175114487113</v>
          </cell>
          <cell r="I8">
            <v>167679196850</v>
          </cell>
        </row>
        <row r="9">
          <cell r="C9">
            <v>444756</v>
          </cell>
          <cell r="D9" t="str">
            <v>Bienes y servicios para la venta</v>
          </cell>
          <cell r="E9">
            <v>0</v>
          </cell>
          <cell r="F9">
            <v>0</v>
          </cell>
          <cell r="G9">
            <v>0</v>
          </cell>
          <cell r="H9">
            <v>347776948</v>
          </cell>
          <cell r="I9">
            <v>0</v>
          </cell>
        </row>
        <row r="10">
          <cell r="C10">
            <v>444766</v>
          </cell>
          <cell r="D10" t="str">
            <v>Bienes y servicios para la venta</v>
          </cell>
          <cell r="E10">
            <v>85252579385</v>
          </cell>
          <cell r="F10">
            <v>64714301610</v>
          </cell>
          <cell r="G10">
            <v>56027097996</v>
          </cell>
          <cell r="H10">
            <v>12903488678</v>
          </cell>
          <cell r="I10">
            <v>119169743036.08002</v>
          </cell>
        </row>
        <row r="11">
          <cell r="C11">
            <v>444796</v>
          </cell>
          <cell r="D11" t="str">
            <v>Bienes y servicios para la venta</v>
          </cell>
          <cell r="E11">
            <v>0</v>
          </cell>
          <cell r="F11">
            <v>0</v>
          </cell>
          <cell r="G11">
            <v>0</v>
          </cell>
          <cell r="H11">
            <v>0</v>
          </cell>
          <cell r="I11">
            <v>0</v>
          </cell>
        </row>
        <row r="12">
          <cell r="C12">
            <v>444816</v>
          </cell>
          <cell r="D12" t="str">
            <v>Bienes y servicios para la venta</v>
          </cell>
          <cell r="E12">
            <v>0</v>
          </cell>
          <cell r="F12">
            <v>100143246881</v>
          </cell>
          <cell r="G12">
            <v>255548183355</v>
          </cell>
          <cell r="H12">
            <v>117890103010</v>
          </cell>
          <cell r="I12">
            <v>0</v>
          </cell>
        </row>
        <row r="13">
          <cell r="C13">
            <v>444836</v>
          </cell>
          <cell r="D13" t="str">
            <v>Bienes y servicios para la venta</v>
          </cell>
          <cell r="E13">
            <v>0</v>
          </cell>
          <cell r="F13">
            <v>0</v>
          </cell>
          <cell r="G13">
            <v>0</v>
          </cell>
          <cell r="H13">
            <v>0</v>
          </cell>
          <cell r="I13">
            <v>0</v>
          </cell>
        </row>
      </sheetData>
      <sheetData sheetId="25">
        <row r="8">
          <cell r="C8">
            <v>510206</v>
          </cell>
          <cell r="D8" t="str">
            <v>Pensiones de jubilación</v>
          </cell>
          <cell r="E8">
            <v>0</v>
          </cell>
          <cell r="F8">
            <v>0</v>
          </cell>
          <cell r="G8">
            <v>0</v>
          </cell>
          <cell r="H8">
            <v>0</v>
          </cell>
          <cell r="I8">
            <v>0</v>
          </cell>
        </row>
        <row r="9">
          <cell r="C9">
            <v>510207</v>
          </cell>
          <cell r="D9" t="str">
            <v>Cuotas partes de pensiones de jubilación</v>
          </cell>
          <cell r="E9">
            <v>0</v>
          </cell>
          <cell r="F9">
            <v>0</v>
          </cell>
          <cell r="G9">
            <v>0</v>
          </cell>
          <cell r="H9">
            <v>0</v>
          </cell>
          <cell r="I9">
            <v>0</v>
          </cell>
        </row>
        <row r="10">
          <cell r="C10">
            <v>510208</v>
          </cell>
          <cell r="D10" t="str">
            <v>Indemnizaciones sustitutivas</v>
          </cell>
          <cell r="E10">
            <v>0</v>
          </cell>
          <cell r="F10">
            <v>0</v>
          </cell>
          <cell r="G10">
            <v>0</v>
          </cell>
          <cell r="H10">
            <v>0</v>
          </cell>
          <cell r="I10">
            <v>0</v>
          </cell>
        </row>
        <row r="11">
          <cell r="C11">
            <v>510209</v>
          </cell>
          <cell r="D11" t="str">
            <v>Amortización cálculo actuarial pensiones actuales</v>
          </cell>
          <cell r="E11">
            <v>2735391754</v>
          </cell>
          <cell r="F11">
            <v>2772148873.0346007</v>
          </cell>
          <cell r="G11">
            <v>2714868011.0751948</v>
          </cell>
          <cell r="H11">
            <v>0</v>
          </cell>
          <cell r="I11">
            <v>0</v>
          </cell>
        </row>
        <row r="12">
          <cell r="C12">
            <v>510210</v>
          </cell>
          <cell r="D12" t="str">
            <v>Amortización cálculo actuarial de futuras pensiones</v>
          </cell>
          <cell r="E12">
            <v>178945113</v>
          </cell>
          <cell r="F12">
            <v>498214504.80835623</v>
          </cell>
          <cell r="G12">
            <v>0</v>
          </cell>
          <cell r="H12">
            <v>0</v>
          </cell>
          <cell r="I12">
            <v>0</v>
          </cell>
        </row>
        <row r="13">
          <cell r="C13">
            <v>510211</v>
          </cell>
          <cell r="D13" t="str">
            <v>Amortización cálculo actuarial de cuotas partes de pensiones</v>
          </cell>
          <cell r="E13">
            <v>37065319</v>
          </cell>
          <cell r="F13">
            <v>61403930.721898898</v>
          </cell>
          <cell r="G13">
            <v>36433150.924805105</v>
          </cell>
          <cell r="H13">
            <v>0</v>
          </cell>
          <cell r="I13">
            <v>0</v>
          </cell>
        </row>
        <row r="14">
          <cell r="C14">
            <v>510212</v>
          </cell>
          <cell r="D14" t="str">
            <v>Amortización de la liquidación provisional de cuotas partes de bonos pensionales</v>
          </cell>
          <cell r="E14">
            <v>0</v>
          </cell>
          <cell r="F14">
            <v>0</v>
          </cell>
          <cell r="G14">
            <v>0</v>
          </cell>
          <cell r="H14">
            <v>0</v>
          </cell>
          <cell r="I14">
            <v>0</v>
          </cell>
        </row>
        <row r="15">
          <cell r="C15">
            <v>510214</v>
          </cell>
          <cell r="D15" t="str">
            <v>Cuotas partes de bonos pensionales emitidos</v>
          </cell>
          <cell r="E15">
            <v>0</v>
          </cell>
          <cell r="F15">
            <v>0</v>
          </cell>
          <cell r="G15">
            <v>0</v>
          </cell>
          <cell r="H15">
            <v>0</v>
          </cell>
          <cell r="I15">
            <v>0</v>
          </cell>
        </row>
        <row r="16">
          <cell r="C16">
            <v>512007</v>
          </cell>
          <cell r="D16" t="str">
            <v>Multas</v>
          </cell>
          <cell r="E16">
            <v>643301</v>
          </cell>
          <cell r="F16">
            <v>0</v>
          </cell>
          <cell r="G16">
            <v>227032</v>
          </cell>
          <cell r="H16">
            <v>46653477</v>
          </cell>
          <cell r="I16">
            <v>2188141.8400000003</v>
          </cell>
        </row>
        <row r="17">
          <cell r="C17">
            <v>512008</v>
          </cell>
          <cell r="D17" t="str">
            <v>Sanciones</v>
          </cell>
          <cell r="E17">
            <v>0</v>
          </cell>
          <cell r="F17">
            <v>268800</v>
          </cell>
          <cell r="G17">
            <v>0</v>
          </cell>
          <cell r="H17">
            <v>0</v>
          </cell>
          <cell r="I17">
            <v>0</v>
          </cell>
        </row>
        <row r="18">
          <cell r="C18">
            <v>512017</v>
          </cell>
          <cell r="D18" t="str">
            <v>Intereses de mora</v>
          </cell>
          <cell r="E18">
            <v>0</v>
          </cell>
          <cell r="F18">
            <v>0</v>
          </cell>
          <cell r="G18">
            <v>0</v>
          </cell>
          <cell r="H18">
            <v>0</v>
          </cell>
          <cell r="I18">
            <v>0</v>
          </cell>
        </row>
        <row r="19">
          <cell r="C19">
            <v>5302</v>
          </cell>
          <cell r="D19" t="str">
            <v>Provisión para protección de Inversión</v>
          </cell>
          <cell r="E19">
            <v>0</v>
          </cell>
          <cell r="F19">
            <v>0</v>
          </cell>
          <cell r="G19">
            <v>0</v>
          </cell>
          <cell r="H19">
            <v>0</v>
          </cell>
          <cell r="I19">
            <v>0</v>
          </cell>
        </row>
        <row r="20">
          <cell r="C20">
            <v>5304</v>
          </cell>
          <cell r="D20" t="str">
            <v>Provisión para deudores</v>
          </cell>
          <cell r="E20">
            <v>14607031879</v>
          </cell>
          <cell r="F20">
            <v>8470169844.811882</v>
          </cell>
          <cell r="G20">
            <v>10999480350</v>
          </cell>
          <cell r="H20">
            <v>958259913</v>
          </cell>
          <cell r="I20">
            <v>171115604.25000006</v>
          </cell>
        </row>
        <row r="21">
          <cell r="C21">
            <v>5306</v>
          </cell>
          <cell r="D21" t="str">
            <v>Provisión para protección de Inventarios</v>
          </cell>
          <cell r="E21">
            <v>482881652</v>
          </cell>
          <cell r="F21">
            <v>129199634.336667</v>
          </cell>
          <cell r="G21">
            <v>19359629</v>
          </cell>
          <cell r="H21">
            <v>215822619</v>
          </cell>
          <cell r="I21">
            <v>0</v>
          </cell>
        </row>
        <row r="22">
          <cell r="C22">
            <v>5309</v>
          </cell>
          <cell r="D22" t="str">
            <v>Provisión para responsabilidades</v>
          </cell>
          <cell r="E22">
            <v>0</v>
          </cell>
          <cell r="F22">
            <v>0</v>
          </cell>
          <cell r="G22">
            <v>0</v>
          </cell>
          <cell r="H22">
            <v>0</v>
          </cell>
          <cell r="I22">
            <v>0</v>
          </cell>
        </row>
        <row r="23">
          <cell r="C23">
            <v>5313</v>
          </cell>
          <cell r="D23" t="str">
            <v>Provisión para obligaciones fiscales</v>
          </cell>
          <cell r="E23">
            <v>12941605649</v>
          </cell>
          <cell r="F23">
            <v>11326354607.0121</v>
          </cell>
          <cell r="G23">
            <v>1393015247</v>
          </cell>
          <cell r="H23">
            <v>0</v>
          </cell>
          <cell r="I23">
            <v>0</v>
          </cell>
        </row>
        <row r="24">
          <cell r="C24">
            <v>5344</v>
          </cell>
          <cell r="D24" t="str">
            <v>Amortización de benes entregados a terceros</v>
          </cell>
          <cell r="E24">
            <v>0</v>
          </cell>
          <cell r="F24">
            <v>0</v>
          </cell>
          <cell r="G24">
            <v>0</v>
          </cell>
          <cell r="H24">
            <v>0</v>
          </cell>
          <cell r="I24">
            <v>0</v>
          </cell>
        </row>
        <row r="25">
          <cell r="C25">
            <v>58</v>
          </cell>
          <cell r="D25" t="str">
            <v>Otros gastos</v>
          </cell>
          <cell r="E25">
            <v>1269363200</v>
          </cell>
          <cell r="F25">
            <v>808670096.67047656</v>
          </cell>
          <cell r="G25">
            <v>1197102181</v>
          </cell>
          <cell r="H25">
            <v>0</v>
          </cell>
          <cell r="I25">
            <v>0</v>
          </cell>
        </row>
        <row r="26">
          <cell r="C26">
            <v>752007</v>
          </cell>
          <cell r="D26" t="str">
            <v>Amortización bienes entregados a terceros</v>
          </cell>
          <cell r="E26">
            <v>0</v>
          </cell>
          <cell r="F26">
            <v>0</v>
          </cell>
          <cell r="G26">
            <v>0</v>
          </cell>
          <cell r="H26">
            <v>0</v>
          </cell>
          <cell r="I26">
            <v>0</v>
          </cell>
        </row>
        <row r="27">
          <cell r="C27">
            <v>752008</v>
          </cell>
          <cell r="D27" t="str">
            <v>Amortización mejoras en propiedades ajenas</v>
          </cell>
          <cell r="E27">
            <v>0</v>
          </cell>
          <cell r="F27">
            <v>0</v>
          </cell>
          <cell r="G27">
            <v>0</v>
          </cell>
          <cell r="H27">
            <v>0</v>
          </cell>
          <cell r="I27">
            <v>0</v>
          </cell>
        </row>
        <row r="28">
          <cell r="C28">
            <v>7530</v>
          </cell>
          <cell r="D28" t="str">
            <v>Costo de bienes y servicios públicos para la venta</v>
          </cell>
          <cell r="E28">
            <v>85252579385</v>
          </cell>
          <cell r="F28">
            <v>164857548490.75845</v>
          </cell>
          <cell r="G28">
            <v>311575281351</v>
          </cell>
          <cell r="H28">
            <v>131141368636.79999</v>
          </cell>
          <cell r="I28">
            <v>119169743036.08002</v>
          </cell>
        </row>
        <row r="29">
          <cell r="C29">
            <v>754007</v>
          </cell>
          <cell r="D29" t="str">
            <v>Mantenimiento líneas, redes y ductos en comercialización</v>
          </cell>
          <cell r="E29">
            <v>140687</v>
          </cell>
          <cell r="F29">
            <v>924836.61539606727</v>
          </cell>
          <cell r="G29">
            <v>0</v>
          </cell>
          <cell r="H29">
            <v>0</v>
          </cell>
          <cell r="I29">
            <v>0</v>
          </cell>
        </row>
        <row r="30">
          <cell r="C30">
            <v>7555</v>
          </cell>
          <cell r="D30" t="str">
            <v>Costo de pérdidas en prestación del servicio</v>
          </cell>
          <cell r="E30">
            <v>0</v>
          </cell>
          <cell r="F30">
            <v>0</v>
          </cell>
          <cell r="G30">
            <v>0</v>
          </cell>
          <cell r="H30">
            <v>0</v>
          </cell>
          <cell r="I30">
            <v>0</v>
          </cell>
        </row>
        <row r="31">
          <cell r="C31">
            <v>750562</v>
          </cell>
          <cell r="D31" t="str">
            <v>Amortización del Cálculo Actuarial de Futuras Pensiones</v>
          </cell>
          <cell r="E31">
            <v>402122219</v>
          </cell>
          <cell r="F31">
            <v>1142171051.3531892</v>
          </cell>
          <cell r="G31">
            <v>0</v>
          </cell>
          <cell r="H31">
            <v>0</v>
          </cell>
          <cell r="I31">
            <v>0</v>
          </cell>
        </row>
      </sheetData>
      <sheetData sheetId="26"/>
      <sheetData sheetId="27"/>
      <sheetData sheetId="28"/>
      <sheetData sheetId="29"/>
      <sheetData sheetId="30"/>
      <sheetData sheetId="31"/>
      <sheetData sheetId="32"/>
      <sheetData sheetId="33"/>
      <sheetData sheetId="34">
        <row r="11">
          <cell r="K11" t="str">
            <v>E1</v>
          </cell>
          <cell r="L11" t="str">
            <v>Estrato 1</v>
          </cell>
          <cell r="M11">
            <v>69850067</v>
          </cell>
          <cell r="N11">
            <v>787354</v>
          </cell>
          <cell r="O11">
            <v>27098243527</v>
          </cell>
          <cell r="P11">
            <v>12431062610</v>
          </cell>
          <cell r="Q11">
            <v>88.714945246991817</v>
          </cell>
          <cell r="R11">
            <v>0.45874053045593177</v>
          </cell>
          <cell r="S11">
            <v>0</v>
          </cell>
        </row>
        <row r="12">
          <cell r="K12" t="str">
            <v>E2</v>
          </cell>
          <cell r="L12" t="str">
            <v>Estrato 2</v>
          </cell>
          <cell r="M12">
            <v>189155829</v>
          </cell>
          <cell r="N12">
            <v>1867332</v>
          </cell>
          <cell r="O12">
            <v>73338931152</v>
          </cell>
          <cell r="P12">
            <v>25178030399</v>
          </cell>
          <cell r="Q12">
            <v>101.29737454293077</v>
          </cell>
          <cell r="R12">
            <v>0.34331057193643566</v>
          </cell>
          <cell r="S12">
            <v>0</v>
          </cell>
        </row>
        <row r="13">
          <cell r="K13" t="str">
            <v>E3</v>
          </cell>
          <cell r="L13" t="str">
            <v>Estrato 3</v>
          </cell>
          <cell r="M13">
            <v>162667163</v>
          </cell>
          <cell r="N13">
            <v>1388371</v>
          </cell>
          <cell r="O13">
            <v>62628840026</v>
          </cell>
          <cell r="P13">
            <v>7516136419</v>
          </cell>
          <cell r="Q13">
            <v>117.16404548928205</v>
          </cell>
          <cell r="R13">
            <v>0.12001078761605227</v>
          </cell>
          <cell r="S13">
            <v>0</v>
          </cell>
        </row>
        <row r="14">
          <cell r="K14" t="str">
            <v>E4</v>
          </cell>
          <cell r="L14" t="str">
            <v>Estrato 4</v>
          </cell>
          <cell r="M14">
            <v>40241238</v>
          </cell>
          <cell r="N14">
            <v>313787</v>
          </cell>
          <cell r="O14">
            <v>15067770568</v>
          </cell>
          <cell r="P14">
            <v>0</v>
          </cell>
          <cell r="Q14">
            <v>128.24380232450676</v>
          </cell>
          <cell r="R14">
            <v>0</v>
          </cell>
          <cell r="S14">
            <v>0</v>
          </cell>
        </row>
        <row r="15">
          <cell r="K15" t="str">
            <v>E5</v>
          </cell>
          <cell r="L15" t="str">
            <v>Estrato 5</v>
          </cell>
          <cell r="M15">
            <v>11049187</v>
          </cell>
          <cell r="N15">
            <v>82411</v>
          </cell>
          <cell r="O15">
            <v>4067968573</v>
          </cell>
          <cell r="P15">
            <v>0</v>
          </cell>
          <cell r="Q15">
            <v>134.07417699093568</v>
          </cell>
          <cell r="R15">
            <v>0</v>
          </cell>
          <cell r="S15">
            <v>813593491</v>
          </cell>
        </row>
        <row r="16">
          <cell r="K16" t="str">
            <v>E6</v>
          </cell>
          <cell r="L16" t="str">
            <v>Estrato 6</v>
          </cell>
          <cell r="M16">
            <v>16345485</v>
          </cell>
          <cell r="N16">
            <v>112224</v>
          </cell>
          <cell r="O16">
            <v>5943889298</v>
          </cell>
          <cell r="P16">
            <v>0</v>
          </cell>
          <cell r="Q16">
            <v>145.65052929854576</v>
          </cell>
          <cell r="R16">
            <v>0</v>
          </cell>
          <cell r="S16">
            <v>1188777387</v>
          </cell>
        </row>
        <row r="17">
          <cell r="K17" t="str">
            <v>I</v>
          </cell>
          <cell r="L17" t="str">
            <v>Industrial</v>
          </cell>
          <cell r="M17">
            <v>33008445</v>
          </cell>
          <cell r="N17">
            <v>10357</v>
          </cell>
          <cell r="O17">
            <v>11341435212</v>
          </cell>
          <cell r="P17">
            <v>0</v>
          </cell>
          <cell r="Q17">
            <v>3187.0662353963503</v>
          </cell>
          <cell r="R17">
            <v>0</v>
          </cell>
          <cell r="S17">
            <v>1615615475</v>
          </cell>
        </row>
        <row r="18">
          <cell r="K18" t="str">
            <v>C</v>
          </cell>
          <cell r="L18" t="str">
            <v>Comercial</v>
          </cell>
          <cell r="M18">
            <v>181655693</v>
          </cell>
          <cell r="N18">
            <v>406772</v>
          </cell>
          <cell r="O18">
            <v>67446494195</v>
          </cell>
          <cell r="P18">
            <v>0</v>
          </cell>
          <cell r="Q18">
            <v>446.57865585635199</v>
          </cell>
          <cell r="R18">
            <v>0</v>
          </cell>
          <cell r="S18">
            <v>13106178559</v>
          </cell>
        </row>
        <row r="19">
          <cell r="K19" t="str">
            <v>O</v>
          </cell>
          <cell r="L19" t="str">
            <v>Oficial</v>
          </cell>
          <cell r="M19">
            <v>13453958</v>
          </cell>
          <cell r="N19">
            <v>15447</v>
          </cell>
          <cell r="O19">
            <v>4750488994</v>
          </cell>
          <cell r="P19">
            <v>0</v>
          </cell>
          <cell r="Q19">
            <v>870.97546449148706</v>
          </cell>
          <cell r="R19">
            <v>0</v>
          </cell>
          <cell r="S19">
            <v>0</v>
          </cell>
        </row>
        <row r="20">
          <cell r="K20" t="str">
            <v>P</v>
          </cell>
          <cell r="L20" t="str">
            <v>Provisional</v>
          </cell>
          <cell r="M20">
            <v>2138936</v>
          </cell>
          <cell r="N20">
            <v>5944</v>
          </cell>
          <cell r="O20">
            <v>804163097</v>
          </cell>
          <cell r="P20">
            <v>0</v>
          </cell>
          <cell r="Q20">
            <v>359.84791386271871</v>
          </cell>
          <cell r="R20">
            <v>0</v>
          </cell>
          <cell r="S20">
            <v>160834570</v>
          </cell>
        </row>
        <row r="21">
          <cell r="K21" t="str">
            <v>AP</v>
          </cell>
          <cell r="L21" t="str">
            <v>Alumbrado Público</v>
          </cell>
          <cell r="M21">
            <v>10142483</v>
          </cell>
          <cell r="N21">
            <v>21158</v>
          </cell>
          <cell r="O21">
            <v>3397710680</v>
          </cell>
          <cell r="P21">
            <v>0</v>
          </cell>
          <cell r="Q21">
            <v>479.36870214576049</v>
          </cell>
          <cell r="R21">
            <v>0</v>
          </cell>
          <cell r="S21">
            <v>0</v>
          </cell>
        </row>
        <row r="22">
          <cell r="K22" t="str">
            <v>EA</v>
          </cell>
          <cell r="L22" t="str">
            <v>Especial asistencial</v>
          </cell>
          <cell r="M22">
            <v>8057963</v>
          </cell>
          <cell r="N22">
            <v>6544</v>
          </cell>
          <cell r="O22">
            <v>2821350893</v>
          </cell>
          <cell r="P22">
            <v>0</v>
          </cell>
          <cell r="Q22">
            <v>1231.3513141809292</v>
          </cell>
          <cell r="R22">
            <v>0</v>
          </cell>
          <cell r="S22">
            <v>64445</v>
          </cell>
        </row>
        <row r="23">
          <cell r="K23" t="str">
            <v>EE</v>
          </cell>
          <cell r="L23" t="str">
            <v>Especial educativo</v>
          </cell>
          <cell r="M23">
            <v>9176466</v>
          </cell>
          <cell r="N23">
            <v>21432</v>
          </cell>
          <cell r="O23">
            <v>3374088370</v>
          </cell>
          <cell r="P23">
            <v>0</v>
          </cell>
          <cell r="Q23">
            <v>428.16657334826425</v>
          </cell>
          <cell r="R23">
            <v>0</v>
          </cell>
          <cell r="S23">
            <v>0</v>
          </cell>
        </row>
        <row r="24">
          <cell r="K24" t="str">
            <v>AC</v>
          </cell>
          <cell r="L24" t="str">
            <v>Áreas comunes</v>
          </cell>
          <cell r="M24">
            <v>5789291</v>
          </cell>
          <cell r="N24">
            <v>5367</v>
          </cell>
          <cell r="O24">
            <v>2029869650</v>
          </cell>
          <cell r="P24">
            <v>0</v>
          </cell>
          <cell r="Q24">
            <v>1078.6828768399478</v>
          </cell>
          <cell r="R24">
            <v>0</v>
          </cell>
          <cell r="S24">
            <v>0</v>
          </cell>
        </row>
        <row r="25">
          <cell r="K25" t="str">
            <v>IA</v>
          </cell>
          <cell r="L25" t="str">
            <v xml:space="preserve">Industrial Bombeo </v>
          </cell>
          <cell r="M25">
            <v>587203</v>
          </cell>
          <cell r="N25">
            <v>403</v>
          </cell>
          <cell r="O25">
            <v>200766990</v>
          </cell>
          <cell r="P25">
            <v>0</v>
          </cell>
          <cell r="Q25">
            <v>1457.0794044665013</v>
          </cell>
          <cell r="R25">
            <v>0</v>
          </cell>
          <cell r="S25">
            <v>16732215</v>
          </cell>
        </row>
      </sheetData>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showGridLines="0" workbookViewId="0">
      <selection activeCell="A17" sqref="A17:AR19"/>
    </sheetView>
  </sheetViews>
  <sheetFormatPr baseColWidth="10" defaultRowHeight="15" x14ac:dyDescent="0.25"/>
  <cols>
    <col min="1" max="44" width="2.7109375" customWidth="1"/>
  </cols>
  <sheetData>
    <row r="1" spans="1:44" ht="60" customHeight="1" x14ac:dyDescent="0.25">
      <c r="A1" s="48" t="s">
        <v>53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row>
    <row r="2" spans="1:44"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x14ac:dyDescent="0.25">
      <c r="A3" s="49" t="s">
        <v>47</v>
      </c>
      <c r="B3" s="49"/>
      <c r="C3" s="49"/>
      <c r="D3" s="50" t="s">
        <v>48</v>
      </c>
      <c r="E3" s="50"/>
      <c r="F3" s="51" t="s">
        <v>61</v>
      </c>
      <c r="G3" s="52"/>
      <c r="H3" s="52"/>
      <c r="I3" s="53"/>
      <c r="J3" s="50" t="s">
        <v>49</v>
      </c>
      <c r="K3" s="50"/>
      <c r="L3" s="50"/>
      <c r="M3" s="50"/>
      <c r="N3" s="1"/>
      <c r="O3" s="1"/>
      <c r="P3" s="1"/>
      <c r="Q3" s="1"/>
      <c r="R3" s="1"/>
      <c r="S3" s="1"/>
      <c r="T3" s="1"/>
      <c r="U3" s="1"/>
      <c r="V3" s="1"/>
      <c r="W3" s="1"/>
      <c r="X3" s="1"/>
      <c r="Y3" s="1"/>
      <c r="Z3" s="1"/>
      <c r="AA3" s="1"/>
      <c r="AB3" s="1"/>
      <c r="AC3" s="1"/>
      <c r="AD3" s="49" t="s">
        <v>50</v>
      </c>
      <c r="AE3" s="49"/>
      <c r="AF3" s="49"/>
      <c r="AG3" s="49"/>
      <c r="AH3" s="54"/>
      <c r="AI3" s="54"/>
      <c r="AJ3" s="54"/>
      <c r="AK3" s="54"/>
      <c r="AL3" s="54"/>
      <c r="AM3" s="54"/>
      <c r="AN3" s="54"/>
      <c r="AO3" s="54"/>
      <c r="AP3" s="54"/>
      <c r="AQ3" s="54"/>
      <c r="AR3" s="54"/>
    </row>
    <row r="4" spans="1:44" x14ac:dyDescent="0.25">
      <c r="A4" s="49"/>
      <c r="B4" s="49"/>
      <c r="C4" s="49"/>
      <c r="D4" s="1"/>
      <c r="E4" s="2"/>
      <c r="F4" s="55"/>
      <c r="G4" s="56"/>
      <c r="H4" s="56"/>
      <c r="I4" s="57"/>
      <c r="J4" s="1"/>
      <c r="K4" s="2"/>
      <c r="L4" s="2"/>
      <c r="M4" s="1"/>
      <c r="N4" s="1"/>
      <c r="O4" s="1"/>
      <c r="P4" s="1"/>
      <c r="Q4" s="1"/>
      <c r="R4" s="1"/>
      <c r="S4" s="1"/>
      <c r="T4" s="1"/>
      <c r="U4" s="1"/>
      <c r="V4" s="1"/>
      <c r="W4" s="1"/>
      <c r="X4" s="1"/>
      <c r="Y4" s="1"/>
      <c r="Z4" s="1"/>
      <c r="AA4" s="1"/>
      <c r="AB4" s="1"/>
      <c r="AC4" s="1"/>
      <c r="AD4" s="49"/>
      <c r="AE4" s="49"/>
      <c r="AF4" s="49"/>
      <c r="AG4" s="49"/>
      <c r="AH4" s="54"/>
      <c r="AI4" s="54"/>
      <c r="AJ4" s="54"/>
      <c r="AK4" s="54"/>
      <c r="AL4" s="54"/>
      <c r="AM4" s="54"/>
      <c r="AN4" s="54"/>
      <c r="AO4" s="54"/>
      <c r="AP4" s="54"/>
      <c r="AQ4" s="54"/>
      <c r="AR4" s="54"/>
    </row>
    <row r="5" spans="1:44"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x14ac:dyDescent="0.25">
      <c r="A6" s="58" t="s">
        <v>104</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row>
    <row r="7" spans="1:44" x14ac:dyDescent="0.25">
      <c r="A7" s="59" t="s">
        <v>56</v>
      </c>
      <c r="B7" s="59"/>
      <c r="C7" s="59"/>
      <c r="D7" s="59"/>
      <c r="E7" s="59"/>
      <c r="F7" s="59"/>
      <c r="G7" s="59"/>
      <c r="H7" s="59"/>
      <c r="I7" s="59"/>
      <c r="J7" s="59"/>
      <c r="K7" s="59"/>
      <c r="L7" s="59"/>
      <c r="M7" s="59"/>
      <c r="N7" s="59"/>
      <c r="O7" s="59"/>
      <c r="P7" s="59"/>
      <c r="Q7" s="59"/>
      <c r="R7" s="59"/>
      <c r="S7" s="59"/>
      <c r="T7" s="59"/>
      <c r="U7" s="59"/>
      <c r="V7" s="59"/>
      <c r="W7" s="59" t="s">
        <v>51</v>
      </c>
      <c r="X7" s="59"/>
      <c r="Y7" s="59"/>
      <c r="Z7" s="59"/>
      <c r="AA7" s="59"/>
      <c r="AB7" s="59"/>
      <c r="AC7" s="59"/>
      <c r="AD7" s="59"/>
      <c r="AE7" s="59"/>
      <c r="AF7" s="59"/>
      <c r="AG7" s="59"/>
      <c r="AH7" s="59"/>
      <c r="AI7" s="59"/>
      <c r="AJ7" s="59"/>
      <c r="AK7" s="59"/>
      <c r="AL7" s="59"/>
      <c r="AM7" s="59"/>
      <c r="AN7" s="59"/>
      <c r="AO7" s="59"/>
      <c r="AP7" s="59"/>
      <c r="AQ7" s="59"/>
      <c r="AR7" s="59"/>
    </row>
    <row r="8" spans="1:44" x14ac:dyDescent="0.2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row>
    <row r="9" spans="1:44" x14ac:dyDescent="0.25">
      <c r="A9" s="45" t="s">
        <v>52</v>
      </c>
      <c r="B9" s="46"/>
      <c r="C9" s="46"/>
      <c r="D9" s="46"/>
      <c r="E9" s="46"/>
      <c r="F9" s="46"/>
      <c r="G9" s="46"/>
      <c r="H9" s="46"/>
      <c r="I9" s="46"/>
      <c r="J9" s="46"/>
      <c r="K9" s="47"/>
      <c r="L9" s="45" t="s">
        <v>57</v>
      </c>
      <c r="M9" s="46"/>
      <c r="N9" s="46"/>
      <c r="O9" s="46"/>
      <c r="P9" s="46"/>
      <c r="Q9" s="46"/>
      <c r="R9" s="46"/>
      <c r="S9" s="46"/>
      <c r="T9" s="46"/>
      <c r="U9" s="46"/>
      <c r="V9" s="47"/>
      <c r="W9" s="45" t="s">
        <v>58</v>
      </c>
      <c r="X9" s="46"/>
      <c r="Y9" s="46"/>
      <c r="Z9" s="46"/>
      <c r="AA9" s="46"/>
      <c r="AB9" s="46"/>
      <c r="AC9" s="46"/>
      <c r="AD9" s="46"/>
      <c r="AE9" s="46"/>
      <c r="AF9" s="46"/>
      <c r="AG9" s="46"/>
      <c r="AH9" s="46"/>
      <c r="AI9" s="46"/>
      <c r="AJ9" s="46"/>
      <c r="AK9" s="46"/>
      <c r="AL9" s="46"/>
      <c r="AM9" s="46"/>
      <c r="AN9" s="46"/>
      <c r="AO9" s="46"/>
      <c r="AP9" s="46"/>
      <c r="AQ9" s="46"/>
      <c r="AR9" s="47"/>
    </row>
    <row r="10" spans="1:44" x14ac:dyDescent="0.25">
      <c r="A10" s="61"/>
      <c r="B10" s="62"/>
      <c r="C10" s="62"/>
      <c r="D10" s="62"/>
      <c r="E10" s="62"/>
      <c r="F10" s="62"/>
      <c r="G10" s="62"/>
      <c r="H10" s="62"/>
      <c r="I10" s="62"/>
      <c r="J10" s="62"/>
      <c r="K10" s="63"/>
      <c r="L10" s="61"/>
      <c r="M10" s="62"/>
      <c r="N10" s="62"/>
      <c r="O10" s="62"/>
      <c r="P10" s="62"/>
      <c r="Q10" s="62"/>
      <c r="R10" s="62"/>
      <c r="S10" s="62"/>
      <c r="T10" s="62"/>
      <c r="U10" s="62"/>
      <c r="V10" s="63"/>
      <c r="W10" s="61"/>
      <c r="X10" s="62"/>
      <c r="Y10" s="62"/>
      <c r="Z10" s="62"/>
      <c r="AA10" s="62"/>
      <c r="AB10" s="62"/>
      <c r="AC10" s="62"/>
      <c r="AD10" s="62"/>
      <c r="AE10" s="62"/>
      <c r="AF10" s="62"/>
      <c r="AG10" s="62"/>
      <c r="AH10" s="62"/>
      <c r="AI10" s="62"/>
      <c r="AJ10" s="62"/>
      <c r="AK10" s="62"/>
      <c r="AL10" s="62"/>
      <c r="AM10" s="62"/>
      <c r="AN10" s="62"/>
      <c r="AO10" s="62"/>
      <c r="AP10" s="62"/>
      <c r="AQ10" s="62"/>
      <c r="AR10" s="63"/>
    </row>
    <row r="11" spans="1:44" ht="15" customHeight="1" x14ac:dyDescent="0.25">
      <c r="A11" s="58" t="s">
        <v>59</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row>
    <row r="12" spans="1:44" ht="15" customHeight="1" x14ac:dyDescent="0.25">
      <c r="A12" s="64" t="s">
        <v>60</v>
      </c>
      <c r="B12" s="65"/>
      <c r="C12" s="65"/>
      <c r="D12" s="65"/>
      <c r="E12" s="65"/>
      <c r="F12" s="65"/>
      <c r="G12" s="65"/>
      <c r="H12" s="65"/>
      <c r="I12" s="65"/>
      <c r="J12" s="65"/>
      <c r="K12" s="66"/>
      <c r="L12" s="70"/>
      <c r="M12" s="46"/>
      <c r="N12" s="46"/>
      <c r="O12" s="46"/>
      <c r="P12" s="46"/>
      <c r="Q12" s="46"/>
      <c r="R12" s="46"/>
      <c r="S12" s="46"/>
      <c r="T12" s="46"/>
      <c r="U12" s="46"/>
      <c r="V12" s="46"/>
      <c r="W12" s="46"/>
      <c r="X12" s="47"/>
      <c r="Y12" s="72" t="s">
        <v>202</v>
      </c>
      <c r="Z12" s="73"/>
      <c r="AA12" s="73"/>
      <c r="AB12" s="73"/>
      <c r="AC12" s="73"/>
      <c r="AD12" s="73"/>
      <c r="AE12" s="73"/>
      <c r="AF12" s="73"/>
      <c r="AG12" s="73"/>
      <c r="AH12" s="74"/>
      <c r="AI12" s="75" t="s">
        <v>201</v>
      </c>
      <c r="AJ12" s="76"/>
      <c r="AK12" s="76"/>
      <c r="AL12" s="76"/>
      <c r="AM12" s="76"/>
      <c r="AN12" s="76"/>
      <c r="AO12" s="76"/>
      <c r="AP12" s="76"/>
      <c r="AQ12" s="76"/>
      <c r="AR12" s="77"/>
    </row>
    <row r="13" spans="1:44" ht="15" customHeight="1" x14ac:dyDescent="0.25">
      <c r="A13" s="67"/>
      <c r="B13" s="68"/>
      <c r="C13" s="68"/>
      <c r="D13" s="68"/>
      <c r="E13" s="68"/>
      <c r="F13" s="68"/>
      <c r="G13" s="68"/>
      <c r="H13" s="68"/>
      <c r="I13" s="68"/>
      <c r="J13" s="68"/>
      <c r="K13" s="69"/>
      <c r="L13" s="71"/>
      <c r="M13" s="62"/>
      <c r="N13" s="62"/>
      <c r="O13" s="62"/>
      <c r="P13" s="62"/>
      <c r="Q13" s="62"/>
      <c r="R13" s="62"/>
      <c r="S13" s="62"/>
      <c r="T13" s="62"/>
      <c r="U13" s="62"/>
      <c r="V13" s="62"/>
      <c r="W13" s="62"/>
      <c r="X13" s="63"/>
      <c r="Y13" s="72"/>
      <c r="Z13" s="73"/>
      <c r="AA13" s="73"/>
      <c r="AB13" s="73"/>
      <c r="AC13" s="73"/>
      <c r="AD13" s="73"/>
      <c r="AE13" s="73"/>
      <c r="AF13" s="73"/>
      <c r="AG13" s="73"/>
      <c r="AH13" s="74"/>
      <c r="AI13" s="75"/>
      <c r="AJ13" s="76"/>
      <c r="AK13" s="76"/>
      <c r="AL13" s="76"/>
      <c r="AM13" s="76"/>
      <c r="AN13" s="76"/>
      <c r="AO13" s="76"/>
      <c r="AP13" s="76"/>
      <c r="AQ13" s="76"/>
      <c r="AR13" s="77"/>
    </row>
    <row r="14" spans="1:44" x14ac:dyDescent="0.25">
      <c r="A14" s="87" t="s">
        <v>62</v>
      </c>
      <c r="B14" s="88"/>
      <c r="C14" s="88"/>
      <c r="D14" s="88"/>
      <c r="E14" s="88"/>
      <c r="F14" s="88"/>
      <c r="G14" s="88"/>
      <c r="H14" s="88"/>
      <c r="I14" s="88"/>
      <c r="J14" s="88"/>
      <c r="K14" s="88"/>
      <c r="L14" s="88"/>
      <c r="M14" s="88"/>
      <c r="N14" s="88"/>
      <c r="O14" s="88"/>
      <c r="P14" s="88"/>
      <c r="Q14" s="89"/>
      <c r="R14" s="59" t="s">
        <v>54</v>
      </c>
      <c r="S14" s="59"/>
      <c r="T14" s="59"/>
      <c r="U14" s="59"/>
      <c r="V14" s="59"/>
      <c r="W14" s="59"/>
      <c r="X14" s="59"/>
      <c r="Y14" s="59"/>
      <c r="Z14" s="59"/>
      <c r="AA14" s="59"/>
      <c r="AB14" s="59"/>
      <c r="AC14" s="59"/>
      <c r="AD14" s="59"/>
      <c r="AE14" s="59"/>
      <c r="AF14" s="46" t="s">
        <v>55</v>
      </c>
      <c r="AG14" s="46"/>
      <c r="AH14" s="46"/>
      <c r="AI14" s="46"/>
      <c r="AJ14" s="46"/>
      <c r="AK14" s="46"/>
      <c r="AL14" s="46"/>
      <c r="AM14" s="46"/>
      <c r="AN14" s="46"/>
      <c r="AO14" s="46"/>
      <c r="AP14" s="46"/>
      <c r="AQ14" s="46"/>
      <c r="AR14" s="47"/>
    </row>
    <row r="15" spans="1:44" ht="15" customHeight="1" x14ac:dyDescent="0.25">
      <c r="A15" s="90"/>
      <c r="B15" s="91"/>
      <c r="C15" s="91"/>
      <c r="D15" s="91"/>
      <c r="E15" s="91"/>
      <c r="F15" s="91"/>
      <c r="G15" s="91"/>
      <c r="H15" s="91"/>
      <c r="I15" s="91"/>
      <c r="J15" s="91"/>
      <c r="K15" s="91"/>
      <c r="L15" s="91"/>
      <c r="M15" s="91"/>
      <c r="N15" s="91"/>
      <c r="O15" s="91"/>
      <c r="P15" s="91"/>
      <c r="Q15" s="92"/>
      <c r="R15" s="60"/>
      <c r="S15" s="60"/>
      <c r="T15" s="60"/>
      <c r="U15" s="60"/>
      <c r="V15" s="60"/>
      <c r="W15" s="60"/>
      <c r="X15" s="60"/>
      <c r="Y15" s="60"/>
      <c r="Z15" s="60"/>
      <c r="AA15" s="60"/>
      <c r="AB15" s="60"/>
      <c r="AC15" s="60"/>
      <c r="AD15" s="60"/>
      <c r="AE15" s="60"/>
      <c r="AF15" s="62"/>
      <c r="AG15" s="62"/>
      <c r="AH15" s="62"/>
      <c r="AI15" s="62"/>
      <c r="AJ15" s="62"/>
      <c r="AK15" s="62"/>
      <c r="AL15" s="62"/>
      <c r="AM15" s="62"/>
      <c r="AN15" s="62"/>
      <c r="AO15" s="62"/>
      <c r="AP15" s="62"/>
      <c r="AQ15" s="62"/>
      <c r="AR15" s="63"/>
    </row>
    <row r="16" spans="1:44" x14ac:dyDescent="0.25">
      <c r="A16" s="58" t="s">
        <v>63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row>
    <row r="17" spans="1:44" x14ac:dyDescent="0.25">
      <c r="A17" s="78"/>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80"/>
    </row>
    <row r="18" spans="1:44" x14ac:dyDescent="0.25">
      <c r="A18" s="81"/>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3"/>
    </row>
    <row r="19" spans="1:44" x14ac:dyDescent="0.25">
      <c r="A19" s="84"/>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6"/>
    </row>
  </sheetData>
  <dataConsolidate/>
  <mergeCells count="34">
    <mergeCell ref="A16:AR16"/>
    <mergeCell ref="A17:AR19"/>
    <mergeCell ref="A14:Q14"/>
    <mergeCell ref="R14:AE14"/>
    <mergeCell ref="AF14:AR14"/>
    <mergeCell ref="A15:Q15"/>
    <mergeCell ref="R15:AE15"/>
    <mergeCell ref="AF15:AR15"/>
    <mergeCell ref="A10:K10"/>
    <mergeCell ref="L10:V10"/>
    <mergeCell ref="W10:AR10"/>
    <mergeCell ref="A11:AR11"/>
    <mergeCell ref="A12:K13"/>
    <mergeCell ref="L12:X13"/>
    <mergeCell ref="Y12:AH12"/>
    <mergeCell ref="AI12:AR12"/>
    <mergeCell ref="Y13:AH13"/>
    <mergeCell ref="AI13:AR13"/>
    <mergeCell ref="A9:K9"/>
    <mergeCell ref="L9:V9"/>
    <mergeCell ref="W9:AR9"/>
    <mergeCell ref="A1:AR1"/>
    <mergeCell ref="A3:C4"/>
    <mergeCell ref="D3:E3"/>
    <mergeCell ref="F3:I3"/>
    <mergeCell ref="J3:M3"/>
    <mergeCell ref="AD3:AG4"/>
    <mergeCell ref="AH3:AR4"/>
    <mergeCell ref="F4:I4"/>
    <mergeCell ref="A6:AR6"/>
    <mergeCell ref="A7:V7"/>
    <mergeCell ref="W7:AR7"/>
    <mergeCell ref="A8:V8"/>
    <mergeCell ref="W8:AR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 Desplegables'!$B$2:$B$30</xm:f>
          </x14:formula1>
          <xm:sqref>L12:X13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zoomScaleNormal="100" workbookViewId="0">
      <pane ySplit="2" topLeftCell="A3" activePane="bottomLeft" state="frozen"/>
      <selection pane="bottomLeft" activeCell="I11" sqref="I11"/>
    </sheetView>
  </sheetViews>
  <sheetFormatPr baseColWidth="10" defaultColWidth="11.42578125" defaultRowHeight="15" x14ac:dyDescent="0.25"/>
  <cols>
    <col min="1" max="1" width="24.140625" style="3" bestFit="1" customWidth="1"/>
    <col min="2" max="2" width="11.42578125" style="3"/>
    <col min="3" max="4" width="46.5703125" style="3" customWidth="1"/>
    <col min="5" max="5" width="17.140625" style="3" customWidth="1"/>
    <col min="6" max="6" width="20.7109375" style="3" customWidth="1"/>
    <col min="7" max="7" width="12" style="3" bestFit="1" customWidth="1"/>
    <col min="8" max="8" width="20.7109375" style="3" customWidth="1"/>
    <col min="9" max="9" width="12" style="3" bestFit="1" customWidth="1"/>
    <col min="10" max="10" width="20.7109375" style="3" customWidth="1"/>
    <col min="11" max="11" width="12" style="3" bestFit="1" customWidth="1"/>
    <col min="12" max="12" width="20.7109375" style="3" customWidth="1"/>
    <col min="13" max="13" width="12" style="3" bestFit="1" customWidth="1"/>
    <col min="14" max="14" width="20.7109375" style="3" customWidth="1"/>
    <col min="15" max="15" width="12" style="3" bestFit="1" customWidth="1"/>
    <col min="16" max="16" width="20.7109375" style="3" customWidth="1"/>
    <col min="17" max="17" width="12" style="3" bestFit="1" customWidth="1"/>
    <col min="18" max="18" width="20.7109375" style="3" customWidth="1"/>
    <col min="19" max="19" width="12" style="3" bestFit="1" customWidth="1"/>
    <col min="20" max="20" width="20.7109375" style="3" customWidth="1"/>
    <col min="21" max="21" width="12" style="3" bestFit="1" customWidth="1"/>
    <col min="22" max="22" width="20.7109375" style="3" customWidth="1"/>
    <col min="23" max="23" width="12" style="3" bestFit="1" customWidth="1"/>
    <col min="24" max="24" width="20.7109375" style="3" customWidth="1"/>
    <col min="25" max="25" width="12" style="3" bestFit="1" customWidth="1"/>
    <col min="26" max="26" width="20.7109375" style="3" customWidth="1"/>
    <col min="27" max="27" width="12" style="3" bestFit="1" customWidth="1"/>
    <col min="28" max="28" width="20.7109375" style="3" customWidth="1"/>
    <col min="29" max="16384" width="11.42578125" style="3"/>
  </cols>
  <sheetData>
    <row r="1" spans="1:30" x14ac:dyDescent="0.25">
      <c r="A1" s="106" t="s">
        <v>286</v>
      </c>
      <c r="B1" s="107"/>
      <c r="C1" s="107"/>
      <c r="D1" s="108"/>
      <c r="E1" s="112"/>
      <c r="F1" s="112"/>
      <c r="G1" s="112"/>
      <c r="H1" s="112"/>
      <c r="I1" s="112"/>
      <c r="J1" s="112"/>
      <c r="K1" s="112"/>
      <c r="L1" s="112"/>
      <c r="M1" s="112"/>
      <c r="N1" s="112"/>
      <c r="O1" s="112"/>
      <c r="P1" s="112"/>
      <c r="Q1" s="112"/>
      <c r="R1" s="112"/>
      <c r="S1" s="112"/>
      <c r="T1" s="112"/>
      <c r="U1" s="112"/>
      <c r="V1" s="112"/>
      <c r="W1" s="112"/>
      <c r="X1" s="112"/>
      <c r="Y1" s="112"/>
      <c r="Z1" s="112"/>
      <c r="AA1" s="112"/>
      <c r="AB1" s="112"/>
    </row>
    <row r="2" spans="1:30" x14ac:dyDescent="0.25">
      <c r="A2" s="10" t="s">
        <v>101</v>
      </c>
      <c r="B2" s="10" t="s">
        <v>10</v>
      </c>
      <c r="C2" s="109" t="s">
        <v>14</v>
      </c>
      <c r="D2" s="109"/>
      <c r="E2" s="11" t="s">
        <v>15</v>
      </c>
      <c r="F2" s="11" t="s">
        <v>102</v>
      </c>
      <c r="G2" s="11" t="s">
        <v>15</v>
      </c>
      <c r="H2" s="11" t="s">
        <v>102</v>
      </c>
      <c r="I2" s="11" t="s">
        <v>15</v>
      </c>
      <c r="J2" s="11" t="s">
        <v>102</v>
      </c>
      <c r="K2" s="11" t="s">
        <v>15</v>
      </c>
      <c r="L2" s="11" t="s">
        <v>102</v>
      </c>
      <c r="M2" s="11" t="s">
        <v>15</v>
      </c>
      <c r="N2" s="11" t="s">
        <v>102</v>
      </c>
      <c r="O2" s="11" t="s">
        <v>15</v>
      </c>
      <c r="P2" s="11" t="s">
        <v>102</v>
      </c>
      <c r="Q2" s="11" t="s">
        <v>15</v>
      </c>
      <c r="R2" s="11" t="s">
        <v>102</v>
      </c>
      <c r="S2" s="11" t="s">
        <v>15</v>
      </c>
      <c r="T2" s="11" t="s">
        <v>102</v>
      </c>
      <c r="U2" s="11" t="s">
        <v>15</v>
      </c>
      <c r="V2" s="11" t="s">
        <v>102</v>
      </c>
      <c r="W2" s="11" t="s">
        <v>15</v>
      </c>
      <c r="X2" s="11" t="s">
        <v>102</v>
      </c>
      <c r="Y2" s="11" t="s">
        <v>15</v>
      </c>
      <c r="Z2" s="11" t="s">
        <v>102</v>
      </c>
      <c r="AA2" s="11" t="s">
        <v>15</v>
      </c>
      <c r="AB2" s="11" t="s">
        <v>102</v>
      </c>
    </row>
    <row r="3" spans="1:30" ht="32.25" customHeight="1" x14ac:dyDescent="0.25">
      <c r="A3" s="13" t="s">
        <v>66</v>
      </c>
      <c r="B3" s="13" t="s">
        <v>44</v>
      </c>
      <c r="C3" s="94" t="s">
        <v>67</v>
      </c>
      <c r="D3" s="95"/>
      <c r="E3" s="96"/>
      <c r="F3" s="96"/>
      <c r="G3" s="96"/>
      <c r="H3" s="96"/>
      <c r="I3" s="96"/>
      <c r="J3" s="96"/>
      <c r="K3" s="96"/>
      <c r="L3" s="96"/>
      <c r="M3" s="96"/>
      <c r="N3" s="96"/>
      <c r="O3" s="96"/>
      <c r="P3" s="96"/>
      <c r="Q3" s="96"/>
      <c r="R3" s="96"/>
      <c r="S3" s="96"/>
      <c r="T3" s="96"/>
      <c r="U3" s="96"/>
      <c r="V3" s="96"/>
      <c r="W3" s="96"/>
      <c r="X3" s="96"/>
      <c r="Y3" s="96"/>
      <c r="Z3" s="96"/>
      <c r="AA3" s="96"/>
      <c r="AB3" s="96"/>
      <c r="AC3" s="19"/>
    </row>
    <row r="4" spans="1:30" ht="30" customHeight="1" x14ac:dyDescent="0.25">
      <c r="A4" s="14" t="s">
        <v>0</v>
      </c>
      <c r="B4" s="97" t="s">
        <v>1</v>
      </c>
      <c r="C4" s="98"/>
      <c r="D4" s="99"/>
      <c r="E4" s="20">
        <v>42005</v>
      </c>
      <c r="F4" s="12"/>
      <c r="G4" s="20">
        <v>42036</v>
      </c>
      <c r="H4" s="12"/>
      <c r="I4" s="20">
        <v>42064</v>
      </c>
      <c r="J4" s="12"/>
      <c r="K4" s="20">
        <v>42095</v>
      </c>
      <c r="L4" s="12"/>
      <c r="M4" s="20">
        <v>42125</v>
      </c>
      <c r="N4" s="12"/>
      <c r="O4" s="20">
        <v>42156</v>
      </c>
      <c r="P4" s="12"/>
      <c r="Q4" s="20">
        <v>42186</v>
      </c>
      <c r="R4" s="12"/>
      <c r="S4" s="20">
        <v>42217</v>
      </c>
      <c r="T4" s="12"/>
      <c r="U4" s="20">
        <v>42248</v>
      </c>
      <c r="V4" s="12"/>
      <c r="W4" s="20">
        <v>42278</v>
      </c>
      <c r="X4" s="12"/>
      <c r="Y4" s="20">
        <v>42309</v>
      </c>
      <c r="Z4" s="18"/>
      <c r="AA4" s="20">
        <v>42339</v>
      </c>
      <c r="AB4" s="12"/>
    </row>
    <row r="5" spans="1:30" ht="30" customHeight="1" x14ac:dyDescent="0.25">
      <c r="A5" s="6" t="s">
        <v>68</v>
      </c>
      <c r="B5" s="5" t="s">
        <v>9</v>
      </c>
      <c r="C5" s="100" t="s">
        <v>290</v>
      </c>
      <c r="D5" s="101"/>
      <c r="E5" s="16"/>
      <c r="F5" s="16"/>
      <c r="G5" s="16"/>
      <c r="H5" s="16"/>
      <c r="I5" s="16"/>
      <c r="J5" s="16"/>
      <c r="K5" s="16"/>
      <c r="L5" s="16"/>
      <c r="M5" s="16"/>
      <c r="N5" s="16"/>
      <c r="O5" s="16"/>
      <c r="P5" s="16"/>
      <c r="Q5" s="16"/>
      <c r="R5" s="16"/>
      <c r="S5" s="16"/>
      <c r="T5" s="16"/>
      <c r="U5" s="16"/>
      <c r="V5" s="16"/>
      <c r="W5" s="16"/>
      <c r="X5" s="16"/>
      <c r="Y5" s="16"/>
      <c r="Z5" s="16"/>
      <c r="AA5" s="16"/>
      <c r="AB5" s="16"/>
    </row>
    <row r="6" spans="1:30" ht="30" customHeight="1" x14ac:dyDescent="0.25">
      <c r="A6" s="6" t="s">
        <v>69</v>
      </c>
      <c r="B6" s="6" t="s">
        <v>36</v>
      </c>
      <c r="C6" s="100" t="s">
        <v>70</v>
      </c>
      <c r="D6" s="101"/>
      <c r="E6" s="16"/>
      <c r="F6" s="16"/>
      <c r="G6" s="16"/>
      <c r="H6" s="16"/>
      <c r="I6" s="16"/>
      <c r="J6" s="16"/>
      <c r="K6" s="16"/>
      <c r="L6" s="16"/>
      <c r="M6" s="16"/>
      <c r="N6" s="16"/>
      <c r="O6" s="16"/>
      <c r="P6" s="16"/>
      <c r="Q6" s="16"/>
      <c r="R6" s="16"/>
      <c r="S6" s="16"/>
      <c r="T6" s="16"/>
      <c r="U6" s="16"/>
      <c r="V6" s="16"/>
      <c r="W6" s="16"/>
      <c r="X6" s="16"/>
      <c r="Y6" s="16"/>
      <c r="Z6" s="16"/>
      <c r="AA6" s="16"/>
      <c r="AB6" s="16"/>
    </row>
    <row r="7" spans="1:30" ht="30" customHeight="1" x14ac:dyDescent="0.25">
      <c r="A7" s="6" t="s">
        <v>71</v>
      </c>
      <c r="B7" s="6" t="s">
        <v>36</v>
      </c>
      <c r="C7" s="100" t="s">
        <v>2</v>
      </c>
      <c r="D7" s="101"/>
      <c r="E7" s="16"/>
      <c r="F7" s="16"/>
      <c r="G7" s="16"/>
      <c r="H7" s="16"/>
      <c r="I7" s="16"/>
      <c r="J7" s="16"/>
      <c r="K7" s="16"/>
      <c r="L7" s="16"/>
      <c r="M7" s="16"/>
      <c r="N7" s="16"/>
      <c r="O7" s="16"/>
      <c r="P7" s="16"/>
      <c r="Q7" s="16"/>
      <c r="R7" s="16"/>
      <c r="S7" s="16"/>
      <c r="T7" s="16"/>
      <c r="U7" s="16"/>
      <c r="V7" s="16"/>
      <c r="W7" s="16"/>
      <c r="X7" s="16"/>
      <c r="Y7" s="16"/>
      <c r="Z7" s="16"/>
      <c r="AA7" s="16"/>
      <c r="AB7" s="16"/>
    </row>
    <row r="8" spans="1:30" ht="93" customHeight="1" x14ac:dyDescent="0.25">
      <c r="A8" s="6" t="s">
        <v>72</v>
      </c>
      <c r="B8" s="6" t="s">
        <v>30</v>
      </c>
      <c r="C8" s="100" t="s">
        <v>3</v>
      </c>
      <c r="D8" s="101"/>
      <c r="E8" s="32"/>
      <c r="F8" s="16"/>
      <c r="G8" s="16"/>
      <c r="H8" s="16"/>
      <c r="I8" s="16"/>
      <c r="J8" s="16"/>
      <c r="K8" s="16"/>
      <c r="L8" s="16"/>
      <c r="M8" s="16"/>
      <c r="N8" s="16"/>
      <c r="O8" s="16"/>
      <c r="P8" s="16"/>
      <c r="Q8" s="16"/>
      <c r="R8" s="16"/>
      <c r="S8" s="16"/>
      <c r="T8" s="16"/>
      <c r="U8" s="16"/>
      <c r="V8" s="16"/>
      <c r="W8" s="16"/>
      <c r="X8" s="16"/>
      <c r="Y8" s="16"/>
      <c r="Z8" s="16"/>
      <c r="AA8" s="16"/>
      <c r="AB8" s="16"/>
    </row>
    <row r="9" spans="1:30" x14ac:dyDescent="0.25">
      <c r="A9" s="106" t="s">
        <v>287</v>
      </c>
      <c r="B9" s="107"/>
      <c r="C9" s="107"/>
      <c r="D9" s="108"/>
      <c r="E9" s="112"/>
      <c r="F9" s="112"/>
      <c r="G9" s="112"/>
      <c r="H9" s="112"/>
      <c r="I9" s="112"/>
      <c r="J9" s="112"/>
      <c r="K9" s="112"/>
      <c r="L9" s="112"/>
      <c r="M9" s="112"/>
      <c r="N9" s="112"/>
      <c r="O9" s="112"/>
      <c r="P9" s="112"/>
      <c r="Q9" s="112"/>
      <c r="R9" s="112"/>
      <c r="S9" s="112"/>
      <c r="T9" s="112"/>
      <c r="U9" s="112"/>
      <c r="V9" s="112"/>
      <c r="W9" s="112"/>
      <c r="X9" s="112"/>
      <c r="Y9" s="112"/>
      <c r="Z9" s="112"/>
      <c r="AA9" s="112"/>
      <c r="AB9" s="112"/>
    </row>
    <row r="10" spans="1:30" ht="30.75" customHeight="1" x14ac:dyDescent="0.25">
      <c r="A10" s="13" t="s">
        <v>73</v>
      </c>
      <c r="B10" s="13" t="s">
        <v>45</v>
      </c>
      <c r="C10" s="94" t="s">
        <v>74</v>
      </c>
      <c r="D10" s="95"/>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9"/>
      <c r="AD10" s="19"/>
    </row>
    <row r="11" spans="1:30" ht="30.75" customHeight="1" x14ac:dyDescent="0.25">
      <c r="A11" s="25" t="s">
        <v>0</v>
      </c>
      <c r="B11" s="97" t="s">
        <v>1</v>
      </c>
      <c r="C11" s="98"/>
      <c r="D11" s="99"/>
      <c r="E11" s="20">
        <f>+E4</f>
        <v>42005</v>
      </c>
      <c r="F11" s="12"/>
      <c r="G11" s="20">
        <f>+G4</f>
        <v>42036</v>
      </c>
      <c r="H11" s="12"/>
      <c r="I11" s="20">
        <f>+I4</f>
        <v>42064</v>
      </c>
      <c r="J11" s="12"/>
      <c r="K11" s="20">
        <f>+K4</f>
        <v>42095</v>
      </c>
      <c r="L11" s="12"/>
      <c r="M11" s="20">
        <f>+M4</f>
        <v>42125</v>
      </c>
      <c r="N11" s="12"/>
      <c r="O11" s="20">
        <f>+O4</f>
        <v>42156</v>
      </c>
      <c r="P11" s="12"/>
      <c r="Q11" s="20">
        <f>+Q4</f>
        <v>42186</v>
      </c>
      <c r="R11" s="12"/>
      <c r="S11" s="20">
        <f>+S4</f>
        <v>42217</v>
      </c>
      <c r="T11" s="12"/>
      <c r="U11" s="20">
        <f>+U4</f>
        <v>42248</v>
      </c>
      <c r="V11" s="12"/>
      <c r="W11" s="20">
        <f>+W4</f>
        <v>42278</v>
      </c>
      <c r="X11" s="12"/>
      <c r="Y11" s="20">
        <f>+Y4</f>
        <v>42309</v>
      </c>
      <c r="Z11" s="12"/>
      <c r="AA11" s="20">
        <f>+AA4</f>
        <v>42339</v>
      </c>
      <c r="AB11" s="12"/>
    </row>
    <row r="12" spans="1:30" ht="62.25" customHeight="1" x14ac:dyDescent="0.25">
      <c r="A12" s="7" t="s">
        <v>75</v>
      </c>
      <c r="B12" s="7" t="s">
        <v>29</v>
      </c>
      <c r="C12" s="93" t="s">
        <v>76</v>
      </c>
      <c r="D12" s="93"/>
      <c r="E12" s="16"/>
      <c r="F12" s="16"/>
      <c r="G12" s="16"/>
      <c r="H12" s="16"/>
      <c r="I12" s="16"/>
      <c r="J12" s="16"/>
      <c r="K12" s="16"/>
      <c r="L12" s="16"/>
      <c r="M12" s="16"/>
      <c r="N12" s="16"/>
      <c r="O12" s="16"/>
      <c r="P12" s="16"/>
      <c r="Q12" s="16"/>
      <c r="R12" s="16"/>
      <c r="S12" s="16"/>
      <c r="T12" s="16"/>
      <c r="U12" s="16"/>
      <c r="V12" s="16"/>
      <c r="W12" s="16"/>
      <c r="X12" s="16"/>
      <c r="Y12" s="16"/>
      <c r="Z12" s="16"/>
      <c r="AA12" s="16"/>
      <c r="AB12" s="16"/>
    </row>
    <row r="13" spans="1:30" ht="62.25" customHeight="1" x14ac:dyDescent="0.25">
      <c r="A13" s="7" t="s">
        <v>77</v>
      </c>
      <c r="B13" s="7" t="s">
        <v>29</v>
      </c>
      <c r="C13" s="93" t="s">
        <v>78</v>
      </c>
      <c r="D13" s="93"/>
      <c r="E13" s="16"/>
      <c r="F13" s="16"/>
      <c r="G13" s="16"/>
      <c r="H13" s="16"/>
      <c r="I13" s="16"/>
      <c r="J13" s="16"/>
      <c r="K13" s="16"/>
      <c r="L13" s="16"/>
      <c r="M13" s="16"/>
      <c r="N13" s="16"/>
      <c r="O13" s="16"/>
      <c r="P13" s="16"/>
      <c r="Q13" s="16"/>
      <c r="R13" s="16"/>
      <c r="S13" s="16"/>
      <c r="T13" s="16"/>
      <c r="U13" s="16"/>
      <c r="V13" s="16"/>
      <c r="W13" s="16"/>
      <c r="X13" s="16"/>
      <c r="Y13" s="16"/>
      <c r="Z13" s="16"/>
      <c r="AA13" s="16"/>
      <c r="AB13" s="16"/>
    </row>
    <row r="14" spans="1:30" ht="62.25" customHeight="1" x14ac:dyDescent="0.25">
      <c r="A14" s="8" t="s">
        <v>79</v>
      </c>
      <c r="B14" s="8" t="s">
        <v>29</v>
      </c>
      <c r="C14" s="93" t="s">
        <v>80</v>
      </c>
      <c r="D14" s="93"/>
      <c r="E14" s="16"/>
      <c r="F14" s="16"/>
      <c r="G14" s="16"/>
      <c r="H14" s="16"/>
      <c r="I14" s="16"/>
      <c r="J14" s="16"/>
      <c r="K14" s="16"/>
      <c r="L14" s="16"/>
      <c r="M14" s="16"/>
      <c r="N14" s="16"/>
      <c r="O14" s="16"/>
      <c r="P14" s="16"/>
      <c r="Q14" s="16"/>
      <c r="R14" s="16"/>
      <c r="S14" s="16"/>
      <c r="T14" s="16"/>
      <c r="U14" s="16"/>
      <c r="V14" s="16"/>
      <c r="W14" s="16"/>
      <c r="X14" s="16"/>
      <c r="Y14" s="16"/>
      <c r="Z14" s="16"/>
      <c r="AA14" s="16"/>
      <c r="AB14" s="16"/>
    </row>
    <row r="15" spans="1:30" ht="62.25" customHeight="1" x14ac:dyDescent="0.25">
      <c r="A15" s="8" t="s">
        <v>81</v>
      </c>
      <c r="B15" s="8" t="s">
        <v>29</v>
      </c>
      <c r="C15" s="93" t="s">
        <v>82</v>
      </c>
      <c r="D15" s="93"/>
      <c r="E15" s="16"/>
      <c r="F15" s="16"/>
      <c r="G15" s="16"/>
      <c r="H15" s="16"/>
      <c r="I15" s="16"/>
      <c r="J15" s="16"/>
      <c r="K15" s="16"/>
      <c r="L15" s="16"/>
      <c r="M15" s="16"/>
      <c r="N15" s="16"/>
      <c r="O15" s="16"/>
      <c r="P15" s="16"/>
      <c r="Q15" s="16"/>
      <c r="R15" s="16"/>
      <c r="S15" s="16"/>
      <c r="T15" s="16"/>
      <c r="U15" s="16"/>
      <c r="V15" s="16"/>
      <c r="W15" s="16"/>
      <c r="X15" s="16"/>
      <c r="Y15" s="16"/>
      <c r="Z15" s="16"/>
      <c r="AA15" s="16"/>
      <c r="AB15" s="16"/>
    </row>
    <row r="16" spans="1:30" ht="62.25" customHeight="1" x14ac:dyDescent="0.25">
      <c r="A16" s="7" t="s">
        <v>83</v>
      </c>
      <c r="B16" s="7" t="s">
        <v>29</v>
      </c>
      <c r="C16" s="93" t="s">
        <v>84</v>
      </c>
      <c r="D16" s="93"/>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1:28" ht="35.25" customHeight="1" x14ac:dyDescent="0.25">
      <c r="A17" s="7" t="s">
        <v>85</v>
      </c>
      <c r="B17" s="7" t="s">
        <v>30</v>
      </c>
      <c r="C17" s="93" t="s">
        <v>11</v>
      </c>
      <c r="D17" s="93"/>
      <c r="E17" s="32"/>
      <c r="F17" s="16"/>
      <c r="G17" s="16"/>
      <c r="H17" s="16"/>
      <c r="I17" s="16"/>
      <c r="J17" s="16"/>
      <c r="K17" s="16"/>
      <c r="L17" s="16"/>
      <c r="M17" s="16"/>
      <c r="N17" s="16"/>
      <c r="O17" s="16"/>
      <c r="P17" s="16"/>
      <c r="Q17" s="16"/>
      <c r="R17" s="16"/>
      <c r="S17" s="16"/>
      <c r="T17" s="16"/>
      <c r="U17" s="16"/>
      <c r="V17" s="16"/>
      <c r="W17" s="16"/>
      <c r="X17" s="16"/>
      <c r="Y17" s="16"/>
      <c r="Z17" s="16"/>
      <c r="AA17" s="16"/>
      <c r="AB17" s="16"/>
    </row>
    <row r="18" spans="1:28" ht="39.75" customHeight="1" x14ac:dyDescent="0.25">
      <c r="A18" s="25" t="s">
        <v>86</v>
      </c>
      <c r="B18" s="13" t="s">
        <v>30</v>
      </c>
      <c r="C18" s="94" t="s">
        <v>103</v>
      </c>
      <c r="D18" s="95"/>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8" ht="29.45" customHeight="1" x14ac:dyDescent="0.25">
      <c r="A19" s="7" t="s">
        <v>227</v>
      </c>
      <c r="B19" s="7" t="s">
        <v>30</v>
      </c>
      <c r="C19" s="93" t="s">
        <v>228</v>
      </c>
      <c r="D19" s="93"/>
      <c r="E19" s="32"/>
      <c r="F19" s="16"/>
      <c r="G19" s="16"/>
      <c r="H19" s="16"/>
      <c r="I19" s="16"/>
      <c r="J19" s="16"/>
      <c r="K19" s="16"/>
      <c r="L19" s="16"/>
      <c r="M19" s="16"/>
      <c r="N19" s="16"/>
      <c r="O19" s="16"/>
      <c r="P19" s="16"/>
      <c r="Q19" s="16"/>
      <c r="R19" s="16"/>
      <c r="S19" s="16"/>
      <c r="T19" s="16"/>
      <c r="U19" s="16"/>
      <c r="V19" s="16"/>
      <c r="W19" s="16"/>
      <c r="X19" s="16"/>
      <c r="Y19" s="16"/>
      <c r="Z19" s="16"/>
      <c r="AA19" s="16"/>
      <c r="AB19" s="16"/>
    </row>
    <row r="20" spans="1:28" ht="43.15" customHeight="1" x14ac:dyDescent="0.25">
      <c r="A20" s="7" t="s">
        <v>229</v>
      </c>
      <c r="B20" s="7" t="s">
        <v>30</v>
      </c>
      <c r="C20" s="93" t="s">
        <v>230</v>
      </c>
      <c r="D20" s="93"/>
      <c r="E20" s="32"/>
      <c r="F20" s="16"/>
      <c r="G20" s="16"/>
      <c r="H20" s="16"/>
      <c r="I20" s="16"/>
      <c r="J20" s="16"/>
      <c r="K20" s="16"/>
      <c r="L20" s="16"/>
      <c r="M20" s="16"/>
      <c r="N20" s="16"/>
      <c r="O20" s="16"/>
      <c r="P20" s="16"/>
      <c r="Q20" s="16"/>
      <c r="R20" s="16"/>
      <c r="S20" s="16"/>
      <c r="T20" s="16"/>
      <c r="U20" s="16"/>
      <c r="V20" s="16"/>
      <c r="W20" s="16"/>
      <c r="X20" s="16"/>
      <c r="Y20" s="16"/>
      <c r="Z20" s="16"/>
      <c r="AA20" s="16"/>
      <c r="AB20" s="16"/>
    </row>
    <row r="21" spans="1:28" ht="57.6" customHeight="1" x14ac:dyDescent="0.25">
      <c r="A21" s="7" t="s">
        <v>233</v>
      </c>
      <c r="B21" s="7" t="s">
        <v>30</v>
      </c>
      <c r="C21" s="93" t="s">
        <v>252</v>
      </c>
      <c r="D21" s="93"/>
      <c r="E21" s="32"/>
      <c r="F21" s="16"/>
      <c r="G21" s="16"/>
      <c r="H21" s="16"/>
      <c r="I21" s="16"/>
      <c r="J21" s="16"/>
      <c r="K21" s="16"/>
      <c r="L21" s="16"/>
      <c r="M21" s="16"/>
      <c r="N21" s="16"/>
      <c r="O21" s="16"/>
      <c r="P21" s="16"/>
      <c r="Q21" s="16"/>
      <c r="R21" s="16"/>
      <c r="S21" s="16"/>
      <c r="T21" s="16"/>
      <c r="U21" s="16"/>
      <c r="V21" s="16"/>
      <c r="W21" s="16"/>
      <c r="X21" s="16"/>
      <c r="Y21" s="16"/>
      <c r="Z21" s="16"/>
      <c r="AA21" s="16"/>
      <c r="AB21" s="16"/>
    </row>
    <row r="22" spans="1:28" ht="57.6" customHeight="1" x14ac:dyDescent="0.25">
      <c r="A22" s="25" t="s">
        <v>231</v>
      </c>
      <c r="B22" s="13" t="s">
        <v>30</v>
      </c>
      <c r="C22" s="94" t="s">
        <v>232</v>
      </c>
      <c r="D22" s="95"/>
      <c r="E22" s="94"/>
      <c r="F22" s="103"/>
      <c r="G22" s="103"/>
      <c r="H22" s="103"/>
      <c r="I22" s="103"/>
      <c r="J22" s="103"/>
      <c r="K22" s="103"/>
      <c r="L22" s="103"/>
      <c r="M22" s="103"/>
      <c r="N22" s="103"/>
      <c r="O22" s="103"/>
      <c r="P22" s="103"/>
      <c r="Q22" s="103"/>
      <c r="R22" s="103"/>
      <c r="S22" s="103"/>
      <c r="T22" s="103"/>
      <c r="U22" s="103"/>
      <c r="V22" s="103"/>
      <c r="W22" s="103"/>
      <c r="X22" s="103"/>
      <c r="Y22" s="103"/>
      <c r="Z22" s="103"/>
      <c r="AA22" s="103"/>
      <c r="AB22" s="95"/>
    </row>
    <row r="23" spans="1:28" ht="26.25" customHeight="1" x14ac:dyDescent="0.25">
      <c r="A23" s="25" t="s">
        <v>234</v>
      </c>
      <c r="B23" s="13" t="s">
        <v>30</v>
      </c>
      <c r="C23" s="94" t="s">
        <v>235</v>
      </c>
      <c r="D23" s="95"/>
      <c r="E23" s="94"/>
      <c r="F23" s="103"/>
      <c r="G23" s="103"/>
      <c r="H23" s="103"/>
      <c r="I23" s="103"/>
      <c r="J23" s="103"/>
      <c r="K23" s="103"/>
      <c r="L23" s="103"/>
      <c r="M23" s="103"/>
      <c r="N23" s="103"/>
      <c r="O23" s="103"/>
      <c r="P23" s="103"/>
      <c r="Q23" s="103"/>
      <c r="R23" s="103"/>
      <c r="S23" s="103"/>
      <c r="T23" s="103"/>
      <c r="U23" s="103"/>
      <c r="V23" s="103"/>
      <c r="W23" s="103"/>
      <c r="X23" s="103"/>
      <c r="Y23" s="103"/>
      <c r="Z23" s="103"/>
      <c r="AA23" s="103"/>
      <c r="AB23" s="95"/>
    </row>
    <row r="24" spans="1:28" ht="15.75" customHeight="1" x14ac:dyDescent="0.25">
      <c r="A24" s="13" t="s">
        <v>236</v>
      </c>
      <c r="B24" s="13"/>
      <c r="C24" s="94" t="s">
        <v>237</v>
      </c>
      <c r="D24" s="95"/>
      <c r="E24" s="94"/>
      <c r="F24" s="103"/>
      <c r="G24" s="103"/>
      <c r="H24" s="103"/>
      <c r="I24" s="103"/>
      <c r="J24" s="103"/>
      <c r="K24" s="103"/>
      <c r="L24" s="103"/>
      <c r="M24" s="103"/>
      <c r="N24" s="103"/>
      <c r="O24" s="103"/>
      <c r="P24" s="103"/>
      <c r="Q24" s="103"/>
      <c r="R24" s="103"/>
      <c r="S24" s="103"/>
      <c r="T24" s="103"/>
      <c r="U24" s="103"/>
      <c r="V24" s="103"/>
      <c r="W24" s="103"/>
      <c r="X24" s="103"/>
      <c r="Y24" s="103"/>
      <c r="Z24" s="103"/>
      <c r="AA24" s="103"/>
      <c r="AB24" s="95"/>
    </row>
    <row r="25" spans="1:28" ht="50.25" customHeight="1" x14ac:dyDescent="0.25">
      <c r="A25" s="25" t="s">
        <v>238</v>
      </c>
      <c r="B25" s="13" t="s">
        <v>30</v>
      </c>
      <c r="C25" s="94" t="s">
        <v>239</v>
      </c>
      <c r="D25" s="95"/>
      <c r="E25" s="94"/>
      <c r="F25" s="103"/>
      <c r="G25" s="103"/>
      <c r="H25" s="103"/>
      <c r="I25" s="103"/>
      <c r="J25" s="103"/>
      <c r="K25" s="103"/>
      <c r="L25" s="103"/>
      <c r="M25" s="103"/>
      <c r="N25" s="103"/>
      <c r="O25" s="103"/>
      <c r="P25" s="103"/>
      <c r="Q25" s="103"/>
      <c r="R25" s="103"/>
      <c r="S25" s="103"/>
      <c r="T25" s="103"/>
      <c r="U25" s="103"/>
      <c r="V25" s="103"/>
      <c r="W25" s="103"/>
      <c r="X25" s="103"/>
      <c r="Y25" s="103"/>
      <c r="Z25" s="103"/>
      <c r="AA25" s="103"/>
      <c r="AB25" s="95"/>
    </row>
    <row r="26" spans="1:28" ht="51" customHeight="1" x14ac:dyDescent="0.25">
      <c r="A26" s="7" t="s">
        <v>253</v>
      </c>
      <c r="B26" s="7" t="s">
        <v>256</v>
      </c>
      <c r="C26" s="93" t="s">
        <v>257</v>
      </c>
      <c r="D26" s="93"/>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1:28" ht="62.25" customHeight="1" x14ac:dyDescent="0.25">
      <c r="A27" s="7" t="s">
        <v>254</v>
      </c>
      <c r="B27" s="7" t="s">
        <v>256</v>
      </c>
      <c r="C27" s="93" t="s">
        <v>258</v>
      </c>
      <c r="D27" s="93"/>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ht="62.25" customHeight="1" x14ac:dyDescent="0.25">
      <c r="A28" s="25" t="s">
        <v>240</v>
      </c>
      <c r="B28" s="13" t="s">
        <v>30</v>
      </c>
      <c r="C28" s="94" t="s">
        <v>241</v>
      </c>
      <c r="D28" s="95"/>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29" spans="1:28" ht="50.25" customHeight="1" x14ac:dyDescent="0.25">
      <c r="A29" s="7" t="s">
        <v>262</v>
      </c>
      <c r="B29" s="7" t="s">
        <v>256</v>
      </c>
      <c r="C29" s="110" t="s">
        <v>264</v>
      </c>
      <c r="D29" s="111"/>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ht="46.5" customHeight="1" x14ac:dyDescent="0.25">
      <c r="A30" s="7" t="s">
        <v>263</v>
      </c>
      <c r="B30" s="7" t="s">
        <v>256</v>
      </c>
      <c r="C30" s="110" t="s">
        <v>265</v>
      </c>
      <c r="D30" s="111"/>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ht="15.75" x14ac:dyDescent="0.25">
      <c r="A31" s="7" t="s">
        <v>255</v>
      </c>
      <c r="B31" s="7" t="s">
        <v>256</v>
      </c>
      <c r="C31" s="93" t="s">
        <v>259</v>
      </c>
      <c r="D31" s="93"/>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ht="15.75" x14ac:dyDescent="0.25">
      <c r="A32" s="7" t="s">
        <v>260</v>
      </c>
      <c r="B32" s="7" t="s">
        <v>256</v>
      </c>
      <c r="C32" s="93" t="s">
        <v>261</v>
      </c>
      <c r="D32" s="93"/>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30" ht="62.25" customHeight="1" x14ac:dyDescent="0.25">
      <c r="A33" s="25" t="s">
        <v>250</v>
      </c>
      <c r="B33" s="25" t="s">
        <v>43</v>
      </c>
      <c r="C33" s="94" t="s">
        <v>251</v>
      </c>
      <c r="D33" s="95"/>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row>
    <row r="34" spans="1:30" ht="62.25" customHeight="1" x14ac:dyDescent="0.25">
      <c r="A34" s="7" t="s">
        <v>242</v>
      </c>
      <c r="B34" s="7" t="s">
        <v>43</v>
      </c>
      <c r="C34" s="93" t="s">
        <v>243</v>
      </c>
      <c r="D34" s="93"/>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30" ht="62.25" customHeight="1" x14ac:dyDescent="0.25">
      <c r="A35" s="7" t="s">
        <v>244</v>
      </c>
      <c r="B35" s="7" t="s">
        <v>43</v>
      </c>
      <c r="C35" s="93" t="s">
        <v>245</v>
      </c>
      <c r="D35" s="93"/>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30" ht="62.25" customHeight="1" x14ac:dyDescent="0.25">
      <c r="A36" s="7" t="s">
        <v>246</v>
      </c>
      <c r="B36" s="7" t="s">
        <v>43</v>
      </c>
      <c r="C36" s="93" t="s">
        <v>247</v>
      </c>
      <c r="D36" s="93"/>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30" ht="45.75" customHeight="1" x14ac:dyDescent="0.25">
      <c r="A37" s="7" t="s">
        <v>248</v>
      </c>
      <c r="B37" s="7" t="s">
        <v>43</v>
      </c>
      <c r="C37" s="93" t="s">
        <v>249</v>
      </c>
      <c r="D37" s="93"/>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30" ht="30.75" customHeight="1" x14ac:dyDescent="0.25">
      <c r="A38" s="25" t="s">
        <v>12</v>
      </c>
      <c r="B38" s="25"/>
      <c r="C38" s="105" t="s">
        <v>13</v>
      </c>
      <c r="D38" s="105"/>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30" ht="30" customHeight="1" x14ac:dyDescent="0.25">
      <c r="A39" s="25" t="s">
        <v>32</v>
      </c>
      <c r="B39" s="14" t="s">
        <v>46</v>
      </c>
      <c r="C39" s="94" t="s">
        <v>31</v>
      </c>
      <c r="D39" s="95"/>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9"/>
    </row>
    <row r="40" spans="1:30" ht="30" customHeight="1" x14ac:dyDescent="0.25">
      <c r="A40" s="5"/>
      <c r="B40" s="5" t="s">
        <v>30</v>
      </c>
      <c r="C40" s="104" t="s">
        <v>16</v>
      </c>
      <c r="D40" s="104"/>
      <c r="E40" s="33"/>
      <c r="F40" s="16"/>
      <c r="G40" s="16"/>
      <c r="H40" s="16"/>
      <c r="I40" s="16"/>
      <c r="J40" s="16"/>
      <c r="K40" s="16"/>
      <c r="L40" s="16"/>
      <c r="M40" s="16"/>
      <c r="N40" s="16"/>
      <c r="O40" s="16"/>
      <c r="P40" s="16"/>
      <c r="Q40" s="16"/>
      <c r="R40" s="16"/>
      <c r="S40" s="16"/>
      <c r="T40" s="16"/>
      <c r="U40" s="16"/>
      <c r="V40" s="16"/>
      <c r="W40" s="16"/>
      <c r="X40" s="16"/>
      <c r="Y40" s="16"/>
      <c r="Z40" s="16"/>
      <c r="AA40" s="16"/>
      <c r="AB40" s="16"/>
    </row>
    <row r="41" spans="1:30" ht="63" customHeight="1" x14ac:dyDescent="0.25">
      <c r="A41" s="25" t="s">
        <v>33</v>
      </c>
      <c r="B41" s="14" t="s">
        <v>46</v>
      </c>
      <c r="C41" s="94" t="s">
        <v>35</v>
      </c>
      <c r="D41" s="95"/>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9"/>
      <c r="AD41" s="19"/>
    </row>
    <row r="42" spans="1:30" ht="60" customHeight="1" x14ac:dyDescent="0.25">
      <c r="A42" s="4" t="s">
        <v>64</v>
      </c>
      <c r="B42" s="4" t="s">
        <v>34</v>
      </c>
      <c r="C42" s="104" t="s">
        <v>22</v>
      </c>
      <c r="D42" s="104"/>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30" ht="81.599999999999994" customHeight="1" x14ac:dyDescent="0.25">
      <c r="A43" s="4" t="s">
        <v>17</v>
      </c>
      <c r="B43" s="4" t="s">
        <v>30</v>
      </c>
      <c r="C43" s="104" t="s">
        <v>23</v>
      </c>
      <c r="D43" s="104"/>
      <c r="E43" s="33"/>
      <c r="F43" s="16"/>
      <c r="G43" s="16"/>
      <c r="H43" s="16"/>
      <c r="I43" s="16"/>
      <c r="J43" s="16"/>
      <c r="K43" s="16"/>
      <c r="L43" s="16"/>
      <c r="M43" s="16"/>
      <c r="N43" s="16"/>
      <c r="O43" s="16"/>
      <c r="P43" s="16"/>
      <c r="Q43" s="16"/>
      <c r="R43" s="16"/>
      <c r="S43" s="16"/>
      <c r="T43" s="16"/>
      <c r="U43" s="16"/>
      <c r="V43" s="16"/>
      <c r="W43" s="16"/>
      <c r="X43" s="16"/>
      <c r="Y43" s="16"/>
      <c r="Z43" s="16"/>
      <c r="AA43" s="16"/>
      <c r="AB43" s="16"/>
    </row>
    <row r="44" spans="1:30" ht="60" customHeight="1" x14ac:dyDescent="0.25">
      <c r="A44" s="4" t="s">
        <v>18</v>
      </c>
      <c r="B44" s="4"/>
      <c r="C44" s="104" t="s">
        <v>24</v>
      </c>
      <c r="D44" s="104"/>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30" ht="60" customHeight="1" x14ac:dyDescent="0.25">
      <c r="A45" s="4" t="s">
        <v>65</v>
      </c>
      <c r="B45" s="4" t="s">
        <v>34</v>
      </c>
      <c r="C45" s="104" t="s">
        <v>25</v>
      </c>
      <c r="D45" s="104"/>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30" ht="60" customHeight="1" x14ac:dyDescent="0.25">
      <c r="A46" s="4" t="s">
        <v>19</v>
      </c>
      <c r="B46" s="4" t="s">
        <v>30</v>
      </c>
      <c r="C46" s="104" t="s">
        <v>27</v>
      </c>
      <c r="D46" s="104"/>
      <c r="E46" s="33"/>
      <c r="F46" s="16"/>
      <c r="G46" s="16"/>
      <c r="H46" s="16"/>
      <c r="I46" s="16"/>
      <c r="J46" s="16"/>
      <c r="K46" s="16"/>
      <c r="L46" s="16"/>
      <c r="M46" s="16"/>
      <c r="N46" s="16"/>
      <c r="O46" s="16"/>
      <c r="P46" s="16"/>
      <c r="Q46" s="16"/>
      <c r="R46" s="16"/>
      <c r="S46" s="16"/>
      <c r="T46" s="16"/>
      <c r="U46" s="16"/>
      <c r="V46" s="16"/>
      <c r="W46" s="16"/>
      <c r="X46" s="16"/>
      <c r="Y46" s="16"/>
      <c r="Z46" s="16"/>
      <c r="AA46" s="16"/>
      <c r="AB46" s="16"/>
    </row>
    <row r="47" spans="1:30" ht="30" customHeight="1" x14ac:dyDescent="0.25">
      <c r="A47" s="4" t="s">
        <v>20</v>
      </c>
      <c r="B47" s="4"/>
      <c r="C47" s="104" t="s">
        <v>28</v>
      </c>
      <c r="D47" s="104"/>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30" ht="60" customHeight="1" x14ac:dyDescent="0.25">
      <c r="A48" s="4" t="s">
        <v>21</v>
      </c>
      <c r="B48" s="4" t="s">
        <v>34</v>
      </c>
      <c r="C48" s="104" t="s">
        <v>26</v>
      </c>
      <c r="D48" s="104"/>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30" x14ac:dyDescent="0.25">
      <c r="A49" s="106" t="s">
        <v>266</v>
      </c>
      <c r="B49" s="107"/>
      <c r="C49" s="107"/>
      <c r="D49" s="107"/>
      <c r="E49" s="108"/>
      <c r="F49" s="113"/>
      <c r="G49" s="114"/>
      <c r="H49" s="114"/>
      <c r="I49" s="114"/>
      <c r="J49" s="114"/>
      <c r="K49" s="114"/>
      <c r="L49" s="114"/>
      <c r="M49" s="114"/>
      <c r="N49" s="114"/>
      <c r="O49" s="114"/>
      <c r="P49" s="114"/>
      <c r="Q49" s="114"/>
      <c r="R49" s="114"/>
      <c r="S49" s="114"/>
      <c r="T49" s="114"/>
      <c r="U49" s="114"/>
      <c r="V49" s="114"/>
      <c r="W49" s="114"/>
      <c r="X49" s="114"/>
      <c r="Y49" s="114"/>
      <c r="Z49" s="114"/>
      <c r="AA49" s="114"/>
      <c r="AB49" s="115"/>
    </row>
    <row r="50" spans="1:30" ht="30.75" customHeight="1" x14ac:dyDescent="0.25">
      <c r="A50" s="14" t="s">
        <v>87</v>
      </c>
      <c r="B50" s="14" t="s">
        <v>44</v>
      </c>
      <c r="C50" s="94" t="s">
        <v>88</v>
      </c>
      <c r="D50" s="95"/>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9"/>
    </row>
    <row r="51" spans="1:30" ht="30.75" customHeight="1" x14ac:dyDescent="0.25">
      <c r="A51" s="14" t="s">
        <v>4</v>
      </c>
      <c r="B51" s="97" t="s">
        <v>5</v>
      </c>
      <c r="C51" s="98"/>
      <c r="D51" s="99"/>
      <c r="E51" s="21">
        <f>+E4</f>
        <v>42005</v>
      </c>
      <c r="F51" s="12"/>
      <c r="G51" s="21">
        <f>+G4</f>
        <v>42036</v>
      </c>
      <c r="H51" s="12"/>
      <c r="I51" s="21">
        <f>+I4</f>
        <v>42064</v>
      </c>
      <c r="J51" s="12"/>
      <c r="K51" s="21">
        <f>+K4</f>
        <v>42095</v>
      </c>
      <c r="L51" s="12"/>
      <c r="M51" s="21">
        <f>+M4</f>
        <v>42125</v>
      </c>
      <c r="N51" s="12"/>
      <c r="O51" s="21">
        <f>+O4</f>
        <v>42156</v>
      </c>
      <c r="P51" s="12"/>
      <c r="Q51" s="21">
        <f>+Q4</f>
        <v>42186</v>
      </c>
      <c r="R51" s="12"/>
      <c r="S51" s="21">
        <f>+S4</f>
        <v>42217</v>
      </c>
      <c r="T51" s="12"/>
      <c r="U51" s="21">
        <f>+U4</f>
        <v>42248</v>
      </c>
      <c r="V51" s="12"/>
      <c r="W51" s="21">
        <f>+W4</f>
        <v>42278</v>
      </c>
      <c r="X51" s="12"/>
      <c r="Y51" s="21">
        <f>+Y4</f>
        <v>42309</v>
      </c>
      <c r="Z51" s="12"/>
      <c r="AA51" s="21">
        <f>+AA4</f>
        <v>42339</v>
      </c>
      <c r="AB51" s="12"/>
    </row>
    <row r="52" spans="1:30" ht="30.75" customHeight="1" x14ac:dyDescent="0.25">
      <c r="A52" s="5" t="s">
        <v>89</v>
      </c>
      <c r="B52" s="4" t="s">
        <v>34</v>
      </c>
      <c r="C52" s="104" t="s">
        <v>90</v>
      </c>
      <c r="D52" s="104"/>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30" ht="47.25" customHeight="1" x14ac:dyDescent="0.25">
      <c r="A53" s="5" t="s">
        <v>91</v>
      </c>
      <c r="B53" s="4" t="s">
        <v>34</v>
      </c>
      <c r="C53" s="104" t="s">
        <v>92</v>
      </c>
      <c r="D53" s="104"/>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30" ht="45.75" customHeight="1" x14ac:dyDescent="0.25">
      <c r="A54" s="5" t="s">
        <v>93</v>
      </c>
      <c r="B54" s="4" t="s">
        <v>34</v>
      </c>
      <c r="C54" s="104" t="s">
        <v>42</v>
      </c>
      <c r="D54" s="104"/>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30" ht="30.75" customHeight="1" x14ac:dyDescent="0.25">
      <c r="A55" s="5" t="s">
        <v>94</v>
      </c>
      <c r="B55" s="5" t="s">
        <v>43</v>
      </c>
      <c r="C55" s="104" t="s">
        <v>6</v>
      </c>
      <c r="D55" s="104"/>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30" ht="30.75" customHeight="1" x14ac:dyDescent="0.25">
      <c r="A56" s="14" t="s">
        <v>95</v>
      </c>
      <c r="B56" s="14" t="s">
        <v>44</v>
      </c>
      <c r="C56" s="94" t="s">
        <v>37</v>
      </c>
      <c r="D56" s="95"/>
      <c r="E56" s="94"/>
      <c r="F56" s="103"/>
      <c r="G56" s="103"/>
      <c r="H56" s="103"/>
      <c r="I56" s="103"/>
      <c r="J56" s="103"/>
      <c r="K56" s="103"/>
      <c r="L56" s="103"/>
      <c r="M56" s="103"/>
      <c r="N56" s="103"/>
      <c r="O56" s="103"/>
      <c r="P56" s="103"/>
      <c r="Q56" s="103"/>
      <c r="R56" s="103"/>
      <c r="S56" s="103"/>
      <c r="T56" s="103"/>
      <c r="U56" s="103"/>
      <c r="V56" s="103"/>
      <c r="W56" s="103"/>
      <c r="X56" s="103"/>
      <c r="Y56" s="103"/>
      <c r="Z56" s="103"/>
      <c r="AA56" s="103"/>
      <c r="AB56" s="95"/>
      <c r="AC56" s="19"/>
      <c r="AD56" s="19"/>
    </row>
    <row r="57" spans="1:30" ht="30.75" customHeight="1" x14ac:dyDescent="0.25">
      <c r="A57" s="17" t="s">
        <v>110</v>
      </c>
      <c r="B57" s="9"/>
      <c r="C57" s="104" t="s">
        <v>96</v>
      </c>
      <c r="D57" s="104"/>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30" ht="48" customHeight="1" x14ac:dyDescent="0.25">
      <c r="A58" s="6" t="s">
        <v>97</v>
      </c>
      <c r="B58" s="6"/>
      <c r="C58" s="104" t="s">
        <v>7</v>
      </c>
      <c r="D58" s="104"/>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30" ht="61.5" customHeight="1" x14ac:dyDescent="0.25">
      <c r="A59" s="6" t="s">
        <v>98</v>
      </c>
      <c r="B59" s="6" t="s">
        <v>39</v>
      </c>
      <c r="C59" s="104" t="s">
        <v>40</v>
      </c>
      <c r="D59" s="104"/>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30" ht="45.75" customHeight="1" x14ac:dyDescent="0.25">
      <c r="A60" s="6" t="s">
        <v>99</v>
      </c>
      <c r="B60" s="6"/>
      <c r="C60" s="104" t="s">
        <v>8</v>
      </c>
      <c r="D60" s="104"/>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30" ht="30.75" customHeight="1" x14ac:dyDescent="0.25">
      <c r="A61" s="6" t="s">
        <v>100</v>
      </c>
      <c r="B61" s="6" t="s">
        <v>38</v>
      </c>
      <c r="C61" s="104" t="s">
        <v>41</v>
      </c>
      <c r="D61" s="104"/>
      <c r="E61" s="16"/>
      <c r="F61" s="16"/>
      <c r="G61" s="16"/>
      <c r="H61" s="16"/>
      <c r="I61" s="16"/>
      <c r="J61" s="16"/>
      <c r="K61" s="16"/>
      <c r="L61" s="16"/>
      <c r="M61" s="16"/>
      <c r="N61" s="16"/>
      <c r="O61" s="16"/>
      <c r="P61" s="16"/>
      <c r="Q61" s="16"/>
      <c r="R61" s="16"/>
      <c r="S61" s="16"/>
      <c r="T61" s="16"/>
      <c r="U61" s="16"/>
      <c r="V61" s="16"/>
      <c r="W61" s="16"/>
      <c r="X61" s="16"/>
      <c r="Y61" s="16"/>
      <c r="Z61" s="16"/>
      <c r="AA61" s="16"/>
      <c r="AB61" s="16"/>
    </row>
  </sheetData>
  <mergeCells count="78">
    <mergeCell ref="F49:AB49"/>
    <mergeCell ref="C50:D50"/>
    <mergeCell ref="E50:AB50"/>
    <mergeCell ref="B51:D51"/>
    <mergeCell ref="C56:D56"/>
    <mergeCell ref="E56:AB56"/>
    <mergeCell ref="E1:AB1"/>
    <mergeCell ref="E9:AB9"/>
    <mergeCell ref="B4:D4"/>
    <mergeCell ref="C10:D10"/>
    <mergeCell ref="E10:AB10"/>
    <mergeCell ref="C8:D8"/>
    <mergeCell ref="A9:D9"/>
    <mergeCell ref="C37:D37"/>
    <mergeCell ref="C27:D27"/>
    <mergeCell ref="C25:D25"/>
    <mergeCell ref="C31:D31"/>
    <mergeCell ref="C32:D32"/>
    <mergeCell ref="C28:D28"/>
    <mergeCell ref="C29:D29"/>
    <mergeCell ref="C35:D35"/>
    <mergeCell ref="E25:AB25"/>
    <mergeCell ref="E28:AB28"/>
    <mergeCell ref="E33:AB33"/>
    <mergeCell ref="C36:D36"/>
    <mergeCell ref="C30:D30"/>
    <mergeCell ref="C58:D58"/>
    <mergeCell ref="C59:D59"/>
    <mergeCell ref="C60:D60"/>
    <mergeCell ref="C61:D61"/>
    <mergeCell ref="A1:D1"/>
    <mergeCell ref="C2:D2"/>
    <mergeCell ref="A49:E49"/>
    <mergeCell ref="C52:D52"/>
    <mergeCell ref="C53:D53"/>
    <mergeCell ref="C54:D54"/>
    <mergeCell ref="C55:D55"/>
    <mergeCell ref="C57:D57"/>
    <mergeCell ref="C47:D47"/>
    <mergeCell ref="C48:D48"/>
    <mergeCell ref="C42:D42"/>
    <mergeCell ref="C43:D43"/>
    <mergeCell ref="C44:D44"/>
    <mergeCell ref="C45:D45"/>
    <mergeCell ref="C46:D46"/>
    <mergeCell ref="C38:D38"/>
    <mergeCell ref="C40:D40"/>
    <mergeCell ref="C41:D41"/>
    <mergeCell ref="E38:AB38"/>
    <mergeCell ref="C39:D39"/>
    <mergeCell ref="E39:AB39"/>
    <mergeCell ref="E41:AB41"/>
    <mergeCell ref="C18:D18"/>
    <mergeCell ref="C20:D20"/>
    <mergeCell ref="C21:D21"/>
    <mergeCell ref="C22:D22"/>
    <mergeCell ref="C23:D23"/>
    <mergeCell ref="C26:D26"/>
    <mergeCell ref="C24:D24"/>
    <mergeCell ref="E22:AB22"/>
    <mergeCell ref="E23:AB23"/>
    <mergeCell ref="C33:D33"/>
    <mergeCell ref="C34:D34"/>
    <mergeCell ref="E24:AB24"/>
    <mergeCell ref="C17:D17"/>
    <mergeCell ref="C3:D3"/>
    <mergeCell ref="E3:AB3"/>
    <mergeCell ref="B11:D11"/>
    <mergeCell ref="C19:D19"/>
    <mergeCell ref="C5:D5"/>
    <mergeCell ref="C6:D6"/>
    <mergeCell ref="C7:D7"/>
    <mergeCell ref="E18:AB18"/>
    <mergeCell ref="C12:D12"/>
    <mergeCell ref="C13:D13"/>
    <mergeCell ref="C14:D14"/>
    <mergeCell ref="C15:D15"/>
    <mergeCell ref="C16:D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zoomScale="70" zoomScaleNormal="70" workbookViewId="0">
      <selection activeCell="B3" sqref="B3"/>
    </sheetView>
  </sheetViews>
  <sheetFormatPr baseColWidth="10" defaultColWidth="11.42578125" defaultRowHeight="15" x14ac:dyDescent="0.25"/>
  <cols>
    <col min="1" max="1" width="24" style="28" customWidth="1"/>
    <col min="2" max="2" width="24.5703125" style="28" customWidth="1"/>
    <col min="3" max="3" width="28.140625" style="28" customWidth="1"/>
    <col min="4" max="5" width="15.7109375" style="28" customWidth="1"/>
    <col min="6" max="6" width="29.140625" style="28" bestFit="1" customWidth="1"/>
    <col min="7" max="8" width="16.7109375" style="28" customWidth="1"/>
    <col min="9" max="15" width="15.7109375" style="28" customWidth="1"/>
    <col min="16" max="16384" width="11.42578125" style="28"/>
  </cols>
  <sheetData>
    <row r="1" spans="1:15" s="26" customFormat="1" ht="42" x14ac:dyDescent="0.3">
      <c r="A1" s="30" t="s">
        <v>105</v>
      </c>
      <c r="B1" s="30" t="s">
        <v>106</v>
      </c>
      <c r="C1" s="30" t="s">
        <v>107</v>
      </c>
      <c r="D1" s="22" t="s">
        <v>240</v>
      </c>
      <c r="E1" s="22" t="s">
        <v>238</v>
      </c>
      <c r="F1" s="22" t="s">
        <v>234</v>
      </c>
      <c r="G1" s="22" t="s">
        <v>231</v>
      </c>
      <c r="H1" s="22" t="s">
        <v>250</v>
      </c>
      <c r="I1" s="22" t="s">
        <v>226</v>
      </c>
      <c r="J1" s="22" t="s">
        <v>32</v>
      </c>
      <c r="K1" s="22" t="s">
        <v>33</v>
      </c>
      <c r="L1" s="22" t="s">
        <v>112</v>
      </c>
      <c r="M1" s="22" t="s">
        <v>114</v>
      </c>
      <c r="N1" s="23" t="s">
        <v>113</v>
      </c>
      <c r="O1" s="23" t="s">
        <v>111</v>
      </c>
    </row>
    <row r="2" spans="1:15" s="26" customFormat="1" ht="21" x14ac:dyDescent="0.3">
      <c r="A2" s="31">
        <f>+Variables!E4</f>
        <v>42005</v>
      </c>
      <c r="B2" s="27"/>
      <c r="C2" s="27"/>
      <c r="D2" s="34">
        <f>IFERROR(((Variables!$E$29/Variables!$E$31)+(Variables!$E$30/Variables!$E$32))/2,0)</f>
        <v>0</v>
      </c>
      <c r="E2" s="34">
        <f>IFERROR(((Variables!$E$26/Variables!$E$31)+(Variables!$E$27/Variables!$E$32))/2,0)</f>
        <v>0</v>
      </c>
      <c r="F2" s="34">
        <f>IF((D2+E2)=0%,0%,+E2+D2+(0.5*(1-E2-D2))+0.05)</f>
        <v>0</v>
      </c>
      <c r="G2" s="34">
        <f>IFERROR(+(1-F2)/F2,0)</f>
        <v>0</v>
      </c>
      <c r="H2" s="36">
        <f>IFERROR(Variables!$E$34+Variables!$E$35+Variables!$E$36+Variables!$E$37,0)</f>
        <v>0</v>
      </c>
      <c r="I2" s="36">
        <f>IFERROR(((Variables!$E$19*Variables!$E$34)+(Variables!$E$20*Variables!$E$35)+(Cálculo!G2*Variables!$E$36)+(Variables!$E$21*Variables!$E$37))/Cálculo!H2,0)</f>
        <v>0</v>
      </c>
      <c r="J2" s="37">
        <f>IFERROR(Variables!$E$40+K2,0)</f>
        <v>0</v>
      </c>
      <c r="K2" s="38">
        <f>IFERROR((Variables!$E$42*((1+Variables!$E$43)^(Variables!$E$44+0.63)-1)+Variables!$E$45*((1+Variables!$E$46)^Variables!$E$47-1))/Variables!$E$48,0)</f>
        <v>0</v>
      </c>
      <c r="L2" s="36">
        <f>IFERROR((Variables!$E$12+Variables!$E$13+Variables!$E$14+Variables!$E$15+Variables!$E$16)*(Variables!$E$17+I2+J2),0)</f>
        <v>0</v>
      </c>
      <c r="M2" s="39">
        <f>IFERROR(((1-Variables!$E$57)*O2*Variables!$E$58+Variables!$E$59+Variables!$E$60)/Variables!$E$61,0)</f>
        <v>0</v>
      </c>
      <c r="N2" s="40">
        <f>IFERROR(L2+((Variables!$E$52+Variables!$E$53+Variables!$E$54)/Variables!$E$55)+M2,0)</f>
        <v>0</v>
      </c>
      <c r="O2" s="35">
        <f>IFERROR(+Variables!$E$5*(1-Variables!$E$8)*(Variables!$E$6/Variables!$E$7),0)</f>
        <v>0</v>
      </c>
    </row>
    <row r="3" spans="1:15" s="26" customFormat="1" ht="21" x14ac:dyDescent="0.3">
      <c r="A3" s="31">
        <f>+Variables!G4</f>
        <v>42036</v>
      </c>
      <c r="B3" s="27"/>
      <c r="C3" s="27"/>
      <c r="D3" s="34">
        <f>IFERROR(((Variables!$G$29/Variables!$G$31)+(Variables!$G$30/Variables!$G$32))/2,0)</f>
        <v>0</v>
      </c>
      <c r="E3" s="34">
        <f>IFERROR(((Variables!$G$26/Variables!$G$31)+(Variables!$G$27/Variables!$G$32))/2,0)</f>
        <v>0</v>
      </c>
      <c r="F3" s="34">
        <f t="shared" ref="F3:F13" si="0">IF((D3+E3)=0%,0%,+E3+D3+(0.5*(1-E3-D3))+0.05)</f>
        <v>0</v>
      </c>
      <c r="G3" s="34">
        <f t="shared" ref="G3:G13" si="1">IFERROR(+(1-F3)/F3,0)</f>
        <v>0</v>
      </c>
      <c r="H3" s="36">
        <f>IFERROR(Variables!$G$34+Variables!$G$35+Variables!$G$36+Variables!$G$37,0)</f>
        <v>0</v>
      </c>
      <c r="I3" s="36">
        <f>IFERROR(((Variables!$G$19*Variables!$G$34)+(Variables!$G$20*Variables!$G$35)+(Cálculo!G3*Variables!$G$36)+(Variables!$G$21*Variables!$G$37))/Cálculo!H3,0)</f>
        <v>0</v>
      </c>
      <c r="J3" s="37">
        <f>IFERROR(Variables!$G$40+K3,0)</f>
        <v>0</v>
      </c>
      <c r="K3" s="38">
        <f>IFERROR((Variables!$G$42*((1+Variables!$G$43)^(Variables!$G$44+0.63)-1)+Variables!$G$45*((1+Variables!$G$46)^Variables!$G$47-1))/Variables!$G$48,0)</f>
        <v>0</v>
      </c>
      <c r="L3" s="36">
        <f>IFERROR((Variables!$G$12+Variables!$G$13+Variables!$G$14+Variables!$G$15+Variables!$G$16)*(Variables!$G$17+I3+J3),0)</f>
        <v>0</v>
      </c>
      <c r="M3" s="39">
        <f>IFERROR(((1-Variables!$G$57)*O3*Variables!$G$58+Variables!$G$59+Variables!$G$60)/Variables!$G$61,0)</f>
        <v>0</v>
      </c>
      <c r="N3" s="40">
        <f>IFERROR(L3+((Variables!$G$52+Variables!$G$53+Variables!$G$54)/Variables!$G$55)+M3,0)</f>
        <v>0</v>
      </c>
      <c r="O3" s="35">
        <f>IFERROR(+Variables!$G$5*(1-Variables!$G$8)*(Variables!$G$6/Variables!$G$7),0)</f>
        <v>0</v>
      </c>
    </row>
    <row r="4" spans="1:15" s="26" customFormat="1" ht="21" x14ac:dyDescent="0.3">
      <c r="A4" s="31">
        <f>+Variables!I4</f>
        <v>42064</v>
      </c>
      <c r="B4" s="27"/>
      <c r="C4" s="27"/>
      <c r="D4" s="34">
        <f>IFERROR(((Variables!$I$29/Variables!$I$31)+(Variables!$I$30/Variables!$I$32))/2,0)</f>
        <v>0</v>
      </c>
      <c r="E4" s="34">
        <f>IFERROR(((Variables!$I$26/Variables!$I$31)+(Variables!$I$27/Variables!$I$32))/2,0)</f>
        <v>0</v>
      </c>
      <c r="F4" s="34">
        <f t="shared" si="0"/>
        <v>0</v>
      </c>
      <c r="G4" s="34">
        <f t="shared" si="1"/>
        <v>0</v>
      </c>
      <c r="H4" s="36">
        <f>IFERROR(Variables!$I$34+Variables!$I$35+Variables!$I$36+Variables!$I$37,0)</f>
        <v>0</v>
      </c>
      <c r="I4" s="36">
        <f>IFERROR(((Variables!$I$19*Variables!$I$34)+(Variables!$I$20*Variables!$I$35)+(Cálculo!G4*Variables!$I$36)+(Variables!$I$21*Variables!$I$37))/Cálculo!H4,0)</f>
        <v>0</v>
      </c>
      <c r="J4" s="37">
        <f>IFERROR(Variables!$I$40+K4,0)</f>
        <v>0</v>
      </c>
      <c r="K4" s="38">
        <f>IFERROR((Variables!$I$42*((1+Variables!$I$43)^(Variables!$I$44+0.63)-1)+Variables!$I$45*((1+Variables!$I$46)^Variables!$I$47-1))/Variables!$I$48,0)</f>
        <v>0</v>
      </c>
      <c r="L4" s="36">
        <f>IFERROR((Variables!$I$12+Variables!$I$13+Variables!$I$14+Variables!$I$15+Variables!$I$16)*(Variables!$I$17+I4+J4),0)</f>
        <v>0</v>
      </c>
      <c r="M4" s="39">
        <f>IFERROR(((1-Variables!$I$57)*O4*Variables!$I$58+Variables!$I$59+Variables!$I$60)/Variables!$I$61,0)</f>
        <v>0</v>
      </c>
      <c r="N4" s="40">
        <f>IFERROR(L4+((Variables!$I$52+Variables!$I$53+Variables!$I$54)/Variables!$I$55)+M4,0)</f>
        <v>0</v>
      </c>
      <c r="O4" s="35">
        <f>IFERROR(+Variables!$I$5*(1-Variables!$I$8)*(Variables!$I$6/Variables!$I$7),0)</f>
        <v>0</v>
      </c>
    </row>
    <row r="5" spans="1:15" s="26" customFormat="1" ht="21" x14ac:dyDescent="0.3">
      <c r="A5" s="31">
        <f>+Variables!K4</f>
        <v>42095</v>
      </c>
      <c r="B5" s="27"/>
      <c r="C5" s="27"/>
      <c r="D5" s="34">
        <f>IFERROR(((Variables!$K$29/Variables!$K$31)+(Variables!$K$30/Variables!$K$32))/2,0)</f>
        <v>0</v>
      </c>
      <c r="E5" s="34">
        <f>IFERROR(((Variables!$K$26/Variables!$K$31)+(Variables!$K$27/Variables!$K$32))/2,0)</f>
        <v>0</v>
      </c>
      <c r="F5" s="34">
        <f t="shared" si="0"/>
        <v>0</v>
      </c>
      <c r="G5" s="34">
        <f t="shared" si="1"/>
        <v>0</v>
      </c>
      <c r="H5" s="36">
        <f>IFERROR(Variables!$K$34+Variables!$K$35+Variables!$K$36+Variables!$K$37,0)</f>
        <v>0</v>
      </c>
      <c r="I5" s="36">
        <f>IFERROR(((Variables!$K$19*Variables!$K$34)+(Variables!$K$20*Variables!$K$35)+(Cálculo!G5*Variables!$K$36)+(Variables!$K$21*Variables!$K$37))/Cálculo!H5,0)</f>
        <v>0</v>
      </c>
      <c r="J5" s="37">
        <f>IFERROR(Variables!$K$40+K5,0)</f>
        <v>0</v>
      </c>
      <c r="K5" s="38">
        <f>IFERROR((Variables!$K$42*((1+Variables!$K$43)^(Variables!$K$44+0.63)-1)+Variables!$K$45*((1+Variables!$K$46)^Variables!$K$47-1))/Variables!$K$48,0)</f>
        <v>0</v>
      </c>
      <c r="L5" s="36">
        <f>IFERROR((Variables!$K$12+Variables!$K$13+Variables!$K$14+Variables!$K$15+Variables!$K$16)*(Variables!$K$17+I5+J5),0)</f>
        <v>0</v>
      </c>
      <c r="M5" s="39">
        <f>IFERROR(((1-Variables!$K$57)*O5*Variables!$K$58+Variables!$K$59+Variables!$K$60)/Variables!$K$61,0)</f>
        <v>0</v>
      </c>
      <c r="N5" s="40">
        <f>IFERROR(L5+((Variables!$K$52+Variables!$K$53+Variables!$K$54)/Variables!$K$55)+M5,0)</f>
        <v>0</v>
      </c>
      <c r="O5" s="35">
        <f>IFERROR(+Variables!$K$5*(1-Variables!$K$8)*(Variables!$K$6/Variables!$K$7),0)</f>
        <v>0</v>
      </c>
    </row>
    <row r="6" spans="1:15" s="26" customFormat="1" ht="21" x14ac:dyDescent="0.3">
      <c r="A6" s="31">
        <f>+Variables!M4</f>
        <v>42125</v>
      </c>
      <c r="B6" s="27"/>
      <c r="C6" s="27"/>
      <c r="D6" s="34">
        <f>IFERROR(((Variables!$M$29/Variables!$M$31)+(Variables!$M$30/Variables!$M$32))/2,0)</f>
        <v>0</v>
      </c>
      <c r="E6" s="34">
        <f>IFERROR(((Variables!$M$26/Variables!$M$31)+(Variables!$M$27/Variables!$M$32))/2,0)</f>
        <v>0</v>
      </c>
      <c r="F6" s="34">
        <f t="shared" si="0"/>
        <v>0</v>
      </c>
      <c r="G6" s="34">
        <f t="shared" si="1"/>
        <v>0</v>
      </c>
      <c r="H6" s="36">
        <f>IFERROR(Variables!$M$34+Variables!$M$35+Variables!$M$36+Variables!$M$37,0)</f>
        <v>0</v>
      </c>
      <c r="I6" s="36">
        <f>IFERROR(((Variables!$M$19*Variables!$M$34)+(Variables!$M$20*Variables!$M$35)+(Cálculo!G6*Variables!$M$36)+(Variables!$M$21*Variables!$M$37))/Cálculo!H6,0)</f>
        <v>0</v>
      </c>
      <c r="J6" s="37">
        <f>IFERROR(Variables!$M$40+K6,0)</f>
        <v>0</v>
      </c>
      <c r="K6" s="38">
        <f>IFERROR((Variables!$M$42*((1+Variables!$M$43)^(Variables!$M$44+0.63)-1)+Variables!$M$45*((1+Variables!$M$46)^Variables!$M$47-1))/Variables!$M$48,0)</f>
        <v>0</v>
      </c>
      <c r="L6" s="36">
        <f>IFERROR((Variables!$M$12+Variables!$M$13+Variables!$M$14+Variables!$M$15+Variables!$M$16)*(Variables!$M$17+I6+J6),0)</f>
        <v>0</v>
      </c>
      <c r="M6" s="39">
        <f>IFERROR(((1-Variables!$M$57)*O6*Variables!$M$58+Variables!$M$59+Variables!$M$60)/Variables!$M$61,0)</f>
        <v>0</v>
      </c>
      <c r="N6" s="40">
        <f>IFERROR(L6+((Variables!$M$52+Variables!$M$53+Variables!$M$54)/Variables!$M$55)+M6,0)</f>
        <v>0</v>
      </c>
      <c r="O6" s="35">
        <f>IFERROR(+Variables!$M$5*(1-Variables!$M$8)*(Variables!$M$6/Variables!$M$7),0)</f>
        <v>0</v>
      </c>
    </row>
    <row r="7" spans="1:15" s="26" customFormat="1" ht="21" x14ac:dyDescent="0.3">
      <c r="A7" s="31">
        <f>+Variables!O4</f>
        <v>42156</v>
      </c>
      <c r="B7" s="27"/>
      <c r="C7" s="27"/>
      <c r="D7" s="34">
        <f>IFERROR(((Variables!$O$29/Variables!$O$31)+(Variables!$O$30/Variables!$O$32))/2,0)</f>
        <v>0</v>
      </c>
      <c r="E7" s="34">
        <f>IFERROR(((Variables!$O$26/Variables!$O$31)+(Variables!$O$27/Variables!$O$32))/2,0)</f>
        <v>0</v>
      </c>
      <c r="F7" s="34">
        <f t="shared" si="0"/>
        <v>0</v>
      </c>
      <c r="G7" s="34">
        <f t="shared" si="1"/>
        <v>0</v>
      </c>
      <c r="H7" s="36">
        <f>IFERROR(Variables!$O$34+Variables!$O$35+Variables!$O$36+Variables!$O$37,0)</f>
        <v>0</v>
      </c>
      <c r="I7" s="36">
        <f>IFERROR(((Variables!$O$19*Variables!$O$34)+(Variables!$O$20*Variables!$O$35)+(Cálculo!G7*Variables!$O$36)+(Variables!$O$21*Variables!$O$37))/Cálculo!H7,0)</f>
        <v>0</v>
      </c>
      <c r="J7" s="37">
        <f>IFERROR(Variables!$O$40+K7,0)</f>
        <v>0</v>
      </c>
      <c r="K7" s="38">
        <f>IFERROR((Variables!$O$42*((1+Variables!$O$43)^(Variables!$O$44+0.63)-1)+Variables!$O$45*((1+Variables!$O$46)^Variables!$O$47-1))/Variables!$O$48,0)</f>
        <v>0</v>
      </c>
      <c r="L7" s="36">
        <f>IFERROR((Variables!$O$12+Variables!$O$13+Variables!$O$14+Variables!$O$15+Variables!$O$16)*(Variables!$O$17+I7+J7),0)</f>
        <v>0</v>
      </c>
      <c r="M7" s="39">
        <f>IFERROR(((1-Variables!$O$57)*O7*Variables!$O$58+Variables!$O$59+Variables!$O$60)/Variables!$O$61,0)</f>
        <v>0</v>
      </c>
      <c r="N7" s="40">
        <f>IFERROR(L7+((Variables!$O$52+Variables!$O$53+Variables!$O$54)/Variables!$O$55)+M7,0)</f>
        <v>0</v>
      </c>
      <c r="O7" s="35">
        <f>IFERROR(+Variables!$O$5*(1-Variables!$O$8)*(Variables!$O$6/Variables!$O$7),0)</f>
        <v>0</v>
      </c>
    </row>
    <row r="8" spans="1:15" s="26" customFormat="1" ht="21" x14ac:dyDescent="0.3">
      <c r="A8" s="31">
        <f>+Variables!Q4</f>
        <v>42186</v>
      </c>
      <c r="B8" s="27"/>
      <c r="C8" s="27"/>
      <c r="D8" s="34">
        <f>IFERROR(((Variables!$Q$29/Variables!$Q$31)+(Variables!$Q$30/Variables!$Q$32))/2,0)</f>
        <v>0</v>
      </c>
      <c r="E8" s="34">
        <f>IFERROR(((Variables!$Q$26/Variables!$Q$31)+(Variables!$Q$27/Variables!$Q$32))/2,0)</f>
        <v>0</v>
      </c>
      <c r="F8" s="34">
        <f t="shared" si="0"/>
        <v>0</v>
      </c>
      <c r="G8" s="34">
        <f t="shared" si="1"/>
        <v>0</v>
      </c>
      <c r="H8" s="36">
        <f>IFERROR(Variables!$Q$34+Variables!$Q$35+Variables!$Q$36+Variables!$Q$37,0)</f>
        <v>0</v>
      </c>
      <c r="I8" s="36">
        <f>IFERROR(((Variables!$Q$19*Variables!$Q$34)+(Variables!$Q$20*Variables!$Q$35)+(Cálculo!G8*Variables!$Q$36)+(Variables!$Q$21*Variables!$Q$37))/Cálculo!H8,0)</f>
        <v>0</v>
      </c>
      <c r="J8" s="37">
        <f>IFERROR(Variables!$Q$40+K8,0)</f>
        <v>0</v>
      </c>
      <c r="K8" s="38">
        <f>IFERROR((Variables!$Q$42*((1+Variables!$Q$43)^(Variables!$Q$44+0.63)-1)+Variables!$Q$45*((1+Variables!$Q$46)^Variables!$Q$47-1))/Variables!$Q$48,0)</f>
        <v>0</v>
      </c>
      <c r="L8" s="36">
        <f>IFERROR((Variables!$Q$12+Variables!$Q$13+Variables!$Q$14+Variables!$Q$15+Variables!$Q$16)*(Variables!$Q$17+I8+J8),0)</f>
        <v>0</v>
      </c>
      <c r="M8" s="39">
        <f>IFERROR(((1-Variables!$Q$57)*O8*Variables!$Q$58+Variables!$Q$59+Variables!$Q$60)/Variables!$Q$61,0)</f>
        <v>0</v>
      </c>
      <c r="N8" s="40">
        <f>IFERROR(L8+((Variables!$Q$52+Variables!$Q$53+Variables!$Q$54)/Variables!$Q$55)+M8,0)</f>
        <v>0</v>
      </c>
      <c r="O8" s="35">
        <f>IFERROR(+Variables!$Q$5*(1-Variables!$Q$8)*(Variables!$Q$6/Variables!$Q$7),0)</f>
        <v>0</v>
      </c>
    </row>
    <row r="9" spans="1:15" s="26" customFormat="1" ht="21" x14ac:dyDescent="0.3">
      <c r="A9" s="31">
        <f>+Variables!S4</f>
        <v>42217</v>
      </c>
      <c r="B9" s="27"/>
      <c r="C9" s="27"/>
      <c r="D9" s="34">
        <f>IFERROR(((Variables!$S$29/Variables!$S$31)+(Variables!$S$30/Variables!$S$32))/2,0)</f>
        <v>0</v>
      </c>
      <c r="E9" s="34">
        <f>IFERROR(((Variables!$S$26/Variables!$S$31)+(Variables!$S$27/Variables!$S$32))/2,0)</f>
        <v>0</v>
      </c>
      <c r="F9" s="34">
        <f t="shared" si="0"/>
        <v>0</v>
      </c>
      <c r="G9" s="34">
        <f t="shared" si="1"/>
        <v>0</v>
      </c>
      <c r="H9" s="36">
        <f>IFERROR(Variables!$S$34+Variables!$S$35+Variables!$S$36+Variables!$S$37,0)</f>
        <v>0</v>
      </c>
      <c r="I9" s="36">
        <f>IFERROR(((Variables!$S$19*Variables!$S$34)+(Variables!$S$20*Variables!$S$35)+(Cálculo!G9*Variables!$S$36)+(Variables!$S$21*Variables!$S$37))/Cálculo!H9,0)</f>
        <v>0</v>
      </c>
      <c r="J9" s="37">
        <f>IFERROR(Variables!$S$40+K9,0)</f>
        <v>0</v>
      </c>
      <c r="K9" s="38">
        <f>IFERROR((Variables!$S$42*((1+Variables!$S$43)^(Variables!$S$44+0.63)-1)+Variables!$S$45*((1+Variables!$S$46)^Variables!$S$47-1))/Variables!$S$48,0)</f>
        <v>0</v>
      </c>
      <c r="L9" s="36">
        <f>IFERROR((Variables!$S$12+Variables!$S$13+Variables!$S$14+Variables!$S$15+Variables!$S$16)*(Variables!$S$17+I9+J9),0)</f>
        <v>0</v>
      </c>
      <c r="M9" s="39">
        <f>IFERROR(((1-Variables!$S$57)*O9*Variables!$S$58+Variables!$S$59+Variables!$S$60)/Variables!$S$61,0)</f>
        <v>0</v>
      </c>
      <c r="N9" s="40">
        <f>IFERROR(L9+((Variables!$S$52+Variables!$S$53+Variables!$S$54)/Variables!$S$55)+M9,0)</f>
        <v>0</v>
      </c>
      <c r="O9" s="35">
        <f>IFERROR(+Variables!$S$5*(1-Variables!$S$8)*(Variables!$S$6/Variables!$S$7),0)</f>
        <v>0</v>
      </c>
    </row>
    <row r="10" spans="1:15" s="26" customFormat="1" ht="21" x14ac:dyDescent="0.3">
      <c r="A10" s="31">
        <f>+Variables!U4</f>
        <v>42248</v>
      </c>
      <c r="B10" s="27"/>
      <c r="C10" s="27"/>
      <c r="D10" s="34">
        <f>IFERROR(((Variables!$U$29/Variables!$U$31)+(Variables!$U$30/Variables!$U$32))/2,0)</f>
        <v>0</v>
      </c>
      <c r="E10" s="34">
        <f>IFERROR(((Variables!$U$26/Variables!$U$31)+(Variables!$U$27/Variables!$U$32))/2,0)</f>
        <v>0</v>
      </c>
      <c r="F10" s="34">
        <f t="shared" si="0"/>
        <v>0</v>
      </c>
      <c r="G10" s="34">
        <f t="shared" si="1"/>
        <v>0</v>
      </c>
      <c r="H10" s="36">
        <f>IFERROR(Variables!$U$34+Variables!$U$35+Variables!$U$36+Variables!$U$37,0)</f>
        <v>0</v>
      </c>
      <c r="I10" s="36">
        <f>IFERROR(((Variables!$U$19*Variables!$U$34)+(Variables!$U$20*Variables!$U$35)+(Cálculo!G10*Variables!$U$36)+(Variables!$U$21*Variables!$U$37))/Cálculo!H10,0)</f>
        <v>0</v>
      </c>
      <c r="J10" s="37">
        <f>IFERROR(Variables!$U$40+K10,0)</f>
        <v>0</v>
      </c>
      <c r="K10" s="38">
        <f>IFERROR((Variables!$U$42*((1+Variables!$U$43)^(Variables!$U$44+0.63)-1)+Variables!$U$45*((1+Variables!$U$46)^Variables!$U$47-1))/Variables!$U$48,0)</f>
        <v>0</v>
      </c>
      <c r="L10" s="36">
        <f>IFERROR((Variables!$U$12+Variables!$U$13+Variables!$U$14+Variables!$U$15+Variables!$U$16)*(Variables!$U$17+I10+J10),0)</f>
        <v>0</v>
      </c>
      <c r="M10" s="39">
        <f>IFERROR(((1-Variables!$U$57)*O10*Variables!$U$58+Variables!$U$59+Variables!$U$60)/Variables!$U$61,0)</f>
        <v>0</v>
      </c>
      <c r="N10" s="40">
        <f>IFERROR(L10+((Variables!$U$52+Variables!$U$53+Variables!$U$54)/Variables!$U$55)+M10,0)</f>
        <v>0</v>
      </c>
      <c r="O10" s="35">
        <f>IFERROR(+Variables!$U$5*(1-Variables!$U$8)*(Variables!$U$6/Variables!$U$7),0)</f>
        <v>0</v>
      </c>
    </row>
    <row r="11" spans="1:15" s="26" customFormat="1" ht="21" x14ac:dyDescent="0.3">
      <c r="A11" s="31">
        <f>+Variables!W4</f>
        <v>42278</v>
      </c>
      <c r="B11" s="27"/>
      <c r="C11" s="27"/>
      <c r="D11" s="34">
        <f>IFERROR(((Variables!$W$29/Variables!$W$31)+(Variables!$W$30/Variables!$W$32))/2,0)</f>
        <v>0</v>
      </c>
      <c r="E11" s="34">
        <f>IFERROR(((Variables!$W$26/Variables!$W$31)+(Variables!$W$27/Variables!$W$32))/2,0)</f>
        <v>0</v>
      </c>
      <c r="F11" s="34">
        <f t="shared" si="0"/>
        <v>0</v>
      </c>
      <c r="G11" s="34">
        <f t="shared" si="1"/>
        <v>0</v>
      </c>
      <c r="H11" s="36">
        <f>IFERROR(Variables!$W$34+Variables!$W$35+Variables!$W$36+Variables!$W$37,0)</f>
        <v>0</v>
      </c>
      <c r="I11" s="36">
        <f>IFERROR(((Variables!$W$19*Variables!$W$34)+(Variables!$W$20*Variables!$W$35)+(Cálculo!G11*Variables!$W$36)+(Variables!$W$21*Variables!$W$37))/Cálculo!H11,0)</f>
        <v>0</v>
      </c>
      <c r="J11" s="37">
        <f>IFERROR(Variables!$W$40+K11,0)</f>
        <v>0</v>
      </c>
      <c r="K11" s="38">
        <f>IFERROR((Variables!$W$42*((1+Variables!$W$43)^(Variables!$W$44+0.63)-1)+Variables!$W$45*((1+Variables!$W$46)^Variables!$W$47-1))/Variables!$W$48,0)</f>
        <v>0</v>
      </c>
      <c r="L11" s="36">
        <f>IFERROR((Variables!$W$12+Variables!$W$13+Variables!$W$14+Variables!$W$15+Variables!$W$16)*(Variables!$W$17+I11+J11),0)</f>
        <v>0</v>
      </c>
      <c r="M11" s="39">
        <f>IFERROR(((1-Variables!$W$57)*O11*Variables!$W$58+Variables!$W$59+Variables!$W$60)/Variables!$W$61,0)</f>
        <v>0</v>
      </c>
      <c r="N11" s="40">
        <f>IFERROR(L11+((Variables!$W$52+Variables!$W$53+Variables!$W$54)/Variables!$W$55)+M11,0)</f>
        <v>0</v>
      </c>
      <c r="O11" s="35">
        <f>IFERROR(+Variables!$W$5*(1-Variables!$W$8)*(Variables!$W$6/Variables!$W$7),0)</f>
        <v>0</v>
      </c>
    </row>
    <row r="12" spans="1:15" s="26" customFormat="1" ht="21" x14ac:dyDescent="0.3">
      <c r="A12" s="31">
        <f>+Variables!Y4</f>
        <v>42309</v>
      </c>
      <c r="B12" s="27"/>
      <c r="C12" s="27"/>
      <c r="D12" s="34">
        <f>IFERROR(((Variables!$Y$29/Variables!$Y$31)+(Variables!$Y$30/Variables!$Y$32))/2,0)</f>
        <v>0</v>
      </c>
      <c r="E12" s="34">
        <f>IFERROR(((Variables!$Y$26/Variables!$Y$31)+(Variables!$Y$27/Variables!$Y$32))/2,0)</f>
        <v>0</v>
      </c>
      <c r="F12" s="34">
        <f t="shared" si="0"/>
        <v>0</v>
      </c>
      <c r="G12" s="34">
        <f t="shared" si="1"/>
        <v>0</v>
      </c>
      <c r="H12" s="36">
        <f>IFERROR(Variables!$Y$34+Variables!$Y$35+Variables!$Y$36+Variables!$Y$37,0)</f>
        <v>0</v>
      </c>
      <c r="I12" s="36">
        <f>IFERROR(((Variables!$Y$19*Variables!$Y$34)+(Variables!$Y$20*Variables!$Y$35)+(Cálculo!G12*Variables!$Y$36)+(Variables!$Y$21*Variables!$Y$37))/Cálculo!H12,0)</f>
        <v>0</v>
      </c>
      <c r="J12" s="37">
        <f>IFERROR(Variables!$Y$40+K12,0)</f>
        <v>0</v>
      </c>
      <c r="K12" s="38">
        <f>IFERROR((Variables!$Y$42*((1+Variables!$Y$43)^(Variables!$Y$44+0.63)-1)+Variables!$Y$45*((1+Variables!$Y$46)^Variables!$Y$47-1))/Variables!$Y$48,0)</f>
        <v>0</v>
      </c>
      <c r="L12" s="36">
        <f>IFERROR((Variables!$Y$12+Variables!$Y$13+Variables!$Y$14+Variables!$Y$15+Variables!$Y$16)*(Variables!$Y$17+I12+J12),0)</f>
        <v>0</v>
      </c>
      <c r="M12" s="39">
        <f>IFERROR(((1-Variables!$Y$57)*O12*Variables!$Y$58+Variables!$Y$59+Variables!$Y$60)/Variables!$Y$61,0)</f>
        <v>0</v>
      </c>
      <c r="N12" s="40">
        <f>IFERROR(L12+((Variables!$Y$52+Variables!$Y$53+Variables!$Y$54)/Variables!$Y$55)+M12,0)</f>
        <v>0</v>
      </c>
      <c r="O12" s="35">
        <f>IFERROR(+Variables!$Y$5*(1-Variables!$Y$8)*(Variables!$Y$6/Variables!$Y$7),0)</f>
        <v>0</v>
      </c>
    </row>
    <row r="13" spans="1:15" ht="18.75" customHeight="1" x14ac:dyDescent="0.25">
      <c r="A13" s="31">
        <f>+Variables!AA4</f>
        <v>42339</v>
      </c>
      <c r="B13" s="27"/>
      <c r="C13" s="27"/>
      <c r="D13" s="34">
        <f>IFERROR(((Variables!$AA$29/Variables!$AA$31)+(Variables!$AA$30/Variables!$AA$32))/2,0)</f>
        <v>0</v>
      </c>
      <c r="E13" s="34">
        <f>IFERROR(((Variables!$AA$26/Variables!$AA$31)+(Variables!$AA$27/Variables!$AA$32))/2,0)</f>
        <v>0</v>
      </c>
      <c r="F13" s="34">
        <f t="shared" si="0"/>
        <v>0</v>
      </c>
      <c r="G13" s="34">
        <f t="shared" si="1"/>
        <v>0</v>
      </c>
      <c r="H13" s="36">
        <f>IFERROR(Variables!$AA$34+Variables!$AA$35+Variables!$AA$36+Variables!$AA$37,0)</f>
        <v>0</v>
      </c>
      <c r="I13" s="36">
        <f>IFERROR(((Variables!$AA$19*Variables!$AA$34)+(Variables!$AA$20*Variables!$AA$35)+(Cálculo!G13*Variables!$AA$36)+(Variables!$AA$21*Variables!$AA$37))/Cálculo!H13,0)</f>
        <v>0</v>
      </c>
      <c r="J13" s="37">
        <f>IFERROR(Variables!$AA$40+K13,0)</f>
        <v>0</v>
      </c>
      <c r="K13" s="38">
        <f>IFERROR((Variables!$AA$42*((1+Variables!$AA$43)^(Variables!$AA$44+0.63)-1)+Variables!$AA$45*((1+Variables!$AA$46)^Variables!$AA$47-1))/Variables!$AA$48,0)</f>
        <v>0</v>
      </c>
      <c r="L13" s="36">
        <f>IFERROR((Variables!$AA$12+Variables!$AA$13+Variables!$AA$14+Variables!$AA$15+Variables!$AA$16)*(Variables!$AA$17+I13+J13),0)</f>
        <v>0</v>
      </c>
      <c r="M13" s="39">
        <f>IFERROR(((1-Variables!$AA$57)*O13*Variables!$AA$58+Variables!$AA$59+Variables!$AA$60)/Variables!$AA$61,0)</f>
        <v>0</v>
      </c>
      <c r="N13" s="40">
        <f>IFERROR(L13+((Variables!$AA$52+Variables!$AA$53+Variables!$AA$54)/Variables!$AA$55)+M13,0)</f>
        <v>0</v>
      </c>
      <c r="O13" s="35">
        <f>IFERROR(+Variables!$AA$5*(1-Variables!$AA$8)*(Variables!$AA$6/Variables!$AA$7),0)</f>
        <v>0</v>
      </c>
    </row>
    <row r="14" spans="1:15" ht="18.75" x14ac:dyDescent="0.3">
      <c r="A14" s="29"/>
      <c r="B14" s="29"/>
      <c r="C14" s="29"/>
    </row>
    <row r="16" spans="1:15" x14ac:dyDescent="0.25">
      <c r="D16" s="1"/>
    </row>
  </sheetData>
  <sheetProtection algorithmName="SHA-512" hashValue="YFKZa+9eXx0lmkFixWLKuWdspcb1pryH+unG1CPCxaRPqLgN1RVeoDHZapKEzf9BBT8YX2bDLcnY9PTo96i1sg==" saltValue="W+PjgZONDBjfN/2IcSTeYw==" spinCount="100000" sheet="1" objects="1" scenarios="1" formatCells="0" formatColumns="0" formatRows="0" insertColumns="0" insertRows="0" insertHyperlinks="0" deleteColumns="0" deleteRows="0" selectLockedCells="1" sort="0" autoFilter="0" pivotTables="0"/>
  <protectedRanges>
    <protectedRange algorithmName="SHA-512" hashValue="mhV57+HkQb1dMr06Skt4mP2MnrCSjYa8uFESdfX4clQQ4RizYpM+6i1n2kzBy1YP7Ir9wyJlLsX0uccEIsY4hg==" saltValue="Usyhx+mhzeITUWydbtb34w==" spinCount="100000" sqref="D2:O13" name="Rango1"/>
  </protectedRanges>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'Listas Desplegables'!$B$2:$B$30</xm:f>
          </x14:formula1>
          <xm:sqref>C2:C13</xm:sqref>
        </x14:dataValidation>
        <x14:dataValidation type="list" showInputMessage="1" showErrorMessage="1">
          <x14:formula1>
            <xm:f>'Listas Desplegables'!$A$2:$A$83</xm:f>
          </x14:formula1>
          <xm:sqref>B2:B13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workbookViewId="0">
      <selection activeCell="E14" sqref="E14"/>
    </sheetView>
  </sheetViews>
  <sheetFormatPr baseColWidth="10" defaultColWidth="11.42578125" defaultRowHeight="15" x14ac:dyDescent="0.25"/>
  <cols>
    <col min="1" max="1" width="72.28515625" style="24" bestFit="1" customWidth="1"/>
    <col min="2" max="2" width="41.28515625" style="24" bestFit="1" customWidth="1"/>
    <col min="3" max="16384" width="11.42578125" style="24"/>
  </cols>
  <sheetData>
    <row r="1" spans="1:2" ht="18" x14ac:dyDescent="0.25">
      <c r="A1" s="15" t="s">
        <v>106</v>
      </c>
      <c r="B1" s="15" t="s">
        <v>107</v>
      </c>
    </row>
    <row r="2" spans="1:2" x14ac:dyDescent="0.25">
      <c r="A2" t="s">
        <v>213</v>
      </c>
      <c r="B2" t="s">
        <v>208</v>
      </c>
    </row>
    <row r="3" spans="1:2" x14ac:dyDescent="0.25">
      <c r="A3" t="s">
        <v>117</v>
      </c>
      <c r="B3" t="s">
        <v>119</v>
      </c>
    </row>
    <row r="4" spans="1:2" x14ac:dyDescent="0.25">
      <c r="A4" t="s">
        <v>134</v>
      </c>
      <c r="B4" t="s">
        <v>158</v>
      </c>
    </row>
    <row r="5" spans="1:2" x14ac:dyDescent="0.25">
      <c r="A5" t="s">
        <v>214</v>
      </c>
      <c r="B5" t="s">
        <v>209</v>
      </c>
    </row>
    <row r="6" spans="1:2" x14ac:dyDescent="0.25">
      <c r="A6" t="s">
        <v>115</v>
      </c>
      <c r="B6" t="s">
        <v>118</v>
      </c>
    </row>
    <row r="7" spans="1:2" x14ac:dyDescent="0.25">
      <c r="A7" t="s">
        <v>136</v>
      </c>
      <c r="B7" t="s">
        <v>124</v>
      </c>
    </row>
    <row r="8" spans="1:2" x14ac:dyDescent="0.25">
      <c r="A8" t="s">
        <v>215</v>
      </c>
      <c r="B8" t="s">
        <v>130</v>
      </c>
    </row>
    <row r="9" spans="1:2" x14ac:dyDescent="0.25">
      <c r="A9" t="s">
        <v>203</v>
      </c>
      <c r="B9" t="s">
        <v>138</v>
      </c>
    </row>
    <row r="10" spans="1:2" x14ac:dyDescent="0.25">
      <c r="A10" t="s">
        <v>125</v>
      </c>
      <c r="B10" t="s">
        <v>133</v>
      </c>
    </row>
    <row r="11" spans="1:2" x14ac:dyDescent="0.25">
      <c r="A11" t="s">
        <v>216</v>
      </c>
      <c r="B11" t="s">
        <v>165</v>
      </c>
    </row>
    <row r="12" spans="1:2" x14ac:dyDescent="0.25">
      <c r="A12" t="s">
        <v>140</v>
      </c>
      <c r="B12" t="s">
        <v>109</v>
      </c>
    </row>
    <row r="13" spans="1:2" x14ac:dyDescent="0.25">
      <c r="A13" t="s">
        <v>127</v>
      </c>
      <c r="B13" t="s">
        <v>116</v>
      </c>
    </row>
    <row r="14" spans="1:2" x14ac:dyDescent="0.25">
      <c r="A14" t="s">
        <v>139</v>
      </c>
      <c r="B14" t="s">
        <v>210</v>
      </c>
    </row>
    <row r="15" spans="1:2" x14ac:dyDescent="0.25">
      <c r="A15" t="s">
        <v>142</v>
      </c>
      <c r="B15" t="s">
        <v>143</v>
      </c>
    </row>
    <row r="16" spans="1:2" x14ac:dyDescent="0.25">
      <c r="A16" t="s">
        <v>217</v>
      </c>
      <c r="B16" t="s">
        <v>163</v>
      </c>
    </row>
    <row r="17" spans="1:2" x14ac:dyDescent="0.25">
      <c r="A17" t="s">
        <v>132</v>
      </c>
      <c r="B17" t="s">
        <v>137</v>
      </c>
    </row>
    <row r="18" spans="1:2" x14ac:dyDescent="0.25">
      <c r="A18" t="s">
        <v>129</v>
      </c>
      <c r="B18" t="s">
        <v>145</v>
      </c>
    </row>
    <row r="19" spans="1:2" x14ac:dyDescent="0.25">
      <c r="A19" t="s">
        <v>147</v>
      </c>
      <c r="B19" t="s">
        <v>141</v>
      </c>
    </row>
    <row r="20" spans="1:2" x14ac:dyDescent="0.25">
      <c r="A20" t="s">
        <v>149</v>
      </c>
      <c r="B20" t="s">
        <v>123</v>
      </c>
    </row>
    <row r="21" spans="1:2" x14ac:dyDescent="0.25">
      <c r="A21" t="s">
        <v>148</v>
      </c>
      <c r="B21" t="s">
        <v>126</v>
      </c>
    </row>
    <row r="22" spans="1:2" x14ac:dyDescent="0.25">
      <c r="A22" t="s">
        <v>160</v>
      </c>
      <c r="B22" t="s">
        <v>154</v>
      </c>
    </row>
    <row r="23" spans="1:2" x14ac:dyDescent="0.25">
      <c r="A23" t="s">
        <v>166</v>
      </c>
      <c r="B23" t="s">
        <v>128</v>
      </c>
    </row>
    <row r="24" spans="1:2" x14ac:dyDescent="0.25">
      <c r="A24" t="s">
        <v>175</v>
      </c>
      <c r="B24" t="s">
        <v>211</v>
      </c>
    </row>
    <row r="25" spans="1:2" x14ac:dyDescent="0.25">
      <c r="A25" t="s">
        <v>144</v>
      </c>
      <c r="B25" t="s">
        <v>150</v>
      </c>
    </row>
    <row r="26" spans="1:2" x14ac:dyDescent="0.25">
      <c r="A26" t="s">
        <v>153</v>
      </c>
      <c r="B26" t="s">
        <v>121</v>
      </c>
    </row>
    <row r="27" spans="1:2" x14ac:dyDescent="0.25">
      <c r="A27" t="s">
        <v>187</v>
      </c>
      <c r="B27" t="s">
        <v>155</v>
      </c>
    </row>
    <row r="28" spans="1:2" x14ac:dyDescent="0.25">
      <c r="A28" t="s">
        <v>168</v>
      </c>
      <c r="B28" t="s">
        <v>135</v>
      </c>
    </row>
    <row r="29" spans="1:2" x14ac:dyDescent="0.25">
      <c r="A29" t="s">
        <v>169</v>
      </c>
      <c r="B29" t="s">
        <v>131</v>
      </c>
    </row>
    <row r="30" spans="1:2" x14ac:dyDescent="0.25">
      <c r="A30" t="s">
        <v>170</v>
      </c>
      <c r="B30" s="24" t="s">
        <v>212</v>
      </c>
    </row>
    <row r="31" spans="1:2" x14ac:dyDescent="0.25">
      <c r="A31" t="s">
        <v>152</v>
      </c>
    </row>
    <row r="32" spans="1:2" x14ac:dyDescent="0.25">
      <c r="A32" t="s">
        <v>120</v>
      </c>
    </row>
    <row r="33" spans="1:2" x14ac:dyDescent="0.25">
      <c r="A33" t="s">
        <v>157</v>
      </c>
    </row>
    <row r="34" spans="1:2" x14ac:dyDescent="0.25">
      <c r="A34" t="s">
        <v>159</v>
      </c>
    </row>
    <row r="35" spans="1:2" x14ac:dyDescent="0.25">
      <c r="A35" t="s">
        <v>151</v>
      </c>
      <c r="B35"/>
    </row>
    <row r="36" spans="1:2" x14ac:dyDescent="0.25">
      <c r="A36" t="s">
        <v>204</v>
      </c>
      <c r="B36"/>
    </row>
    <row r="37" spans="1:2" x14ac:dyDescent="0.25">
      <c r="A37" t="s">
        <v>205</v>
      </c>
    </row>
    <row r="38" spans="1:2" x14ac:dyDescent="0.25">
      <c r="A38" t="s">
        <v>156</v>
      </c>
      <c r="B38"/>
    </row>
    <row r="39" spans="1:2" x14ac:dyDescent="0.25">
      <c r="A39" t="s">
        <v>178</v>
      </c>
      <c r="B39"/>
    </row>
    <row r="40" spans="1:2" x14ac:dyDescent="0.25">
      <c r="A40" t="s">
        <v>162</v>
      </c>
      <c r="B40"/>
    </row>
    <row r="41" spans="1:2" x14ac:dyDescent="0.25">
      <c r="A41" t="s">
        <v>174</v>
      </c>
    </row>
    <row r="42" spans="1:2" x14ac:dyDescent="0.25">
      <c r="A42" t="s">
        <v>206</v>
      </c>
    </row>
    <row r="43" spans="1:2" x14ac:dyDescent="0.25">
      <c r="A43" t="s">
        <v>191</v>
      </c>
    </row>
    <row r="44" spans="1:2" x14ac:dyDescent="0.25">
      <c r="A44" t="s">
        <v>164</v>
      </c>
    </row>
    <row r="45" spans="1:2" x14ac:dyDescent="0.25">
      <c r="A45" t="s">
        <v>167</v>
      </c>
    </row>
    <row r="46" spans="1:2" x14ac:dyDescent="0.25">
      <c r="A46" t="s">
        <v>207</v>
      </c>
    </row>
    <row r="47" spans="1:2" x14ac:dyDescent="0.25">
      <c r="A47" t="s">
        <v>146</v>
      </c>
    </row>
    <row r="48" spans="1:2" x14ac:dyDescent="0.25">
      <c r="A48" t="s">
        <v>172</v>
      </c>
    </row>
    <row r="49" spans="1:1" x14ac:dyDescent="0.25">
      <c r="A49" t="s">
        <v>192</v>
      </c>
    </row>
    <row r="50" spans="1:1" x14ac:dyDescent="0.25">
      <c r="A50" t="s">
        <v>161</v>
      </c>
    </row>
    <row r="51" spans="1:1" x14ac:dyDescent="0.25">
      <c r="A51" t="s">
        <v>122</v>
      </c>
    </row>
    <row r="52" spans="1:1" x14ac:dyDescent="0.25">
      <c r="A52" t="s">
        <v>173</v>
      </c>
    </row>
    <row r="53" spans="1:1" x14ac:dyDescent="0.25">
      <c r="A53" t="s">
        <v>197</v>
      </c>
    </row>
    <row r="54" spans="1:1" x14ac:dyDescent="0.25">
      <c r="A54" t="s">
        <v>171</v>
      </c>
    </row>
    <row r="55" spans="1:1" x14ac:dyDescent="0.25">
      <c r="A55" t="s">
        <v>176</v>
      </c>
    </row>
    <row r="56" spans="1:1" x14ac:dyDescent="0.25">
      <c r="A56" t="s">
        <v>177</v>
      </c>
    </row>
    <row r="57" spans="1:1" x14ac:dyDescent="0.25">
      <c r="A57" t="s">
        <v>180</v>
      </c>
    </row>
    <row r="58" spans="1:1" x14ac:dyDescent="0.25">
      <c r="A58" t="s">
        <v>179</v>
      </c>
    </row>
    <row r="59" spans="1:1" x14ac:dyDescent="0.25">
      <c r="A59" t="s">
        <v>182</v>
      </c>
    </row>
    <row r="60" spans="1:1" x14ac:dyDescent="0.25">
      <c r="A60" t="s">
        <v>183</v>
      </c>
    </row>
    <row r="61" spans="1:1" x14ac:dyDescent="0.25">
      <c r="A61" t="s">
        <v>181</v>
      </c>
    </row>
    <row r="62" spans="1:1" x14ac:dyDescent="0.25">
      <c r="A62" t="s">
        <v>218</v>
      </c>
    </row>
    <row r="63" spans="1:1" x14ac:dyDescent="0.25">
      <c r="A63" t="s">
        <v>184</v>
      </c>
    </row>
    <row r="64" spans="1:1" x14ac:dyDescent="0.25">
      <c r="A64" t="s">
        <v>185</v>
      </c>
    </row>
    <row r="65" spans="1:1" x14ac:dyDescent="0.25">
      <c r="A65" t="s">
        <v>186</v>
      </c>
    </row>
    <row r="66" spans="1:1" x14ac:dyDescent="0.25">
      <c r="A66" t="s">
        <v>188</v>
      </c>
    </row>
    <row r="67" spans="1:1" x14ac:dyDescent="0.25">
      <c r="A67" t="s">
        <v>219</v>
      </c>
    </row>
    <row r="68" spans="1:1" x14ac:dyDescent="0.25">
      <c r="A68" t="s">
        <v>220</v>
      </c>
    </row>
    <row r="69" spans="1:1" x14ac:dyDescent="0.25">
      <c r="A69" t="s">
        <v>189</v>
      </c>
    </row>
    <row r="70" spans="1:1" x14ac:dyDescent="0.25">
      <c r="A70" t="s">
        <v>190</v>
      </c>
    </row>
    <row r="71" spans="1:1" x14ac:dyDescent="0.25">
      <c r="A71" t="s">
        <v>221</v>
      </c>
    </row>
    <row r="72" spans="1:1" x14ac:dyDescent="0.25">
      <c r="A72" t="s">
        <v>195</v>
      </c>
    </row>
    <row r="73" spans="1:1" x14ac:dyDescent="0.25">
      <c r="A73" t="s">
        <v>194</v>
      </c>
    </row>
    <row r="74" spans="1:1" x14ac:dyDescent="0.25">
      <c r="A74" t="s">
        <v>193</v>
      </c>
    </row>
    <row r="75" spans="1:1" x14ac:dyDescent="0.25">
      <c r="A75" t="s">
        <v>196</v>
      </c>
    </row>
    <row r="76" spans="1:1" x14ac:dyDescent="0.25">
      <c r="A76" t="s">
        <v>198</v>
      </c>
    </row>
    <row r="77" spans="1:1" x14ac:dyDescent="0.25">
      <c r="A77" t="s">
        <v>222</v>
      </c>
    </row>
    <row r="78" spans="1:1" x14ac:dyDescent="0.25">
      <c r="A78" t="s">
        <v>199</v>
      </c>
    </row>
    <row r="79" spans="1:1" x14ac:dyDescent="0.25">
      <c r="A79" t="s">
        <v>223</v>
      </c>
    </row>
    <row r="80" spans="1:1" x14ac:dyDescent="0.25">
      <c r="A80" s="24" t="s">
        <v>200</v>
      </c>
    </row>
    <row r="81" spans="1:1" x14ac:dyDescent="0.25">
      <c r="A81" s="24" t="s">
        <v>224</v>
      </c>
    </row>
    <row r="82" spans="1:1" x14ac:dyDescent="0.25">
      <c r="A82" s="24" t="s">
        <v>108</v>
      </c>
    </row>
    <row r="83" spans="1:1" x14ac:dyDescent="0.25">
      <c r="A83" s="24" t="s">
        <v>225</v>
      </c>
    </row>
  </sheetData>
  <sortState ref="B2:B30">
    <sortCondition ref="B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selection activeCell="C13" sqref="C13"/>
    </sheetView>
  </sheetViews>
  <sheetFormatPr baseColWidth="10" defaultRowHeight="15" x14ac:dyDescent="0.25"/>
  <cols>
    <col min="1" max="1" width="14" customWidth="1"/>
    <col min="2" max="2" width="15.140625" customWidth="1"/>
  </cols>
  <sheetData>
    <row r="1" spans="1:15" x14ac:dyDescent="0.25">
      <c r="A1" s="43" t="s">
        <v>267</v>
      </c>
      <c r="B1" s="120" t="s">
        <v>269</v>
      </c>
      <c r="C1" s="120"/>
      <c r="D1" s="120"/>
      <c r="E1" s="120"/>
      <c r="F1" s="120"/>
      <c r="G1" s="120"/>
      <c r="H1" s="120"/>
      <c r="I1" s="120"/>
      <c r="J1" s="120"/>
      <c r="K1" s="120"/>
      <c r="L1" s="120"/>
      <c r="M1" s="120"/>
      <c r="N1" s="120"/>
      <c r="O1" s="120"/>
    </row>
    <row r="2" spans="1:15" x14ac:dyDescent="0.25">
      <c r="A2" s="44" t="s">
        <v>268</v>
      </c>
      <c r="B2" s="116" t="s">
        <v>270</v>
      </c>
      <c r="C2" s="116"/>
      <c r="D2" s="116"/>
      <c r="E2" s="116"/>
      <c r="F2" s="116"/>
      <c r="G2" s="116"/>
      <c r="H2" s="116"/>
      <c r="I2" s="116"/>
      <c r="J2" s="116"/>
      <c r="K2" s="116"/>
      <c r="L2" s="116"/>
      <c r="M2" s="116"/>
      <c r="N2" s="116"/>
      <c r="O2" s="116"/>
    </row>
    <row r="3" spans="1:15" x14ac:dyDescent="0.25">
      <c r="A3" s="117" t="s">
        <v>271</v>
      </c>
      <c r="B3" s="42" t="s">
        <v>272</v>
      </c>
      <c r="C3" s="122" t="s">
        <v>273</v>
      </c>
      <c r="D3" s="122"/>
      <c r="E3" s="122"/>
      <c r="F3" s="122"/>
      <c r="G3" s="122"/>
      <c r="H3" s="122"/>
      <c r="I3" s="122"/>
      <c r="J3" s="122"/>
      <c r="K3" s="122"/>
      <c r="L3" s="122"/>
      <c r="M3" s="122"/>
      <c r="N3" s="122"/>
      <c r="O3" s="122"/>
    </row>
    <row r="4" spans="1:15" x14ac:dyDescent="0.25">
      <c r="A4" s="118"/>
      <c r="B4" s="42" t="s">
        <v>274</v>
      </c>
      <c r="C4" s="122" t="s">
        <v>275</v>
      </c>
      <c r="D4" s="122"/>
      <c r="E4" s="122"/>
      <c r="F4" s="122"/>
      <c r="G4" s="122"/>
      <c r="H4" s="122"/>
      <c r="I4" s="122"/>
      <c r="J4" s="122"/>
      <c r="K4" s="122"/>
      <c r="L4" s="122"/>
      <c r="M4" s="122"/>
      <c r="N4" s="122"/>
      <c r="O4" s="122"/>
    </row>
    <row r="5" spans="1:15" x14ac:dyDescent="0.25">
      <c r="A5" s="118"/>
      <c r="B5" s="42" t="s">
        <v>277</v>
      </c>
      <c r="C5" s="122" t="s">
        <v>278</v>
      </c>
      <c r="D5" s="122"/>
      <c r="E5" s="122"/>
      <c r="F5" s="122"/>
      <c r="G5" s="122"/>
      <c r="H5" s="122"/>
      <c r="I5" s="122"/>
      <c r="J5" s="122"/>
      <c r="K5" s="122"/>
      <c r="L5" s="122"/>
      <c r="M5" s="122"/>
      <c r="N5" s="122"/>
      <c r="O5" s="122"/>
    </row>
    <row r="6" spans="1:15" x14ac:dyDescent="0.25">
      <c r="A6" s="118"/>
      <c r="B6" s="42" t="s">
        <v>279</v>
      </c>
      <c r="C6" s="122" t="s">
        <v>288</v>
      </c>
      <c r="D6" s="122"/>
      <c r="E6" s="122"/>
      <c r="F6" s="122"/>
      <c r="G6" s="122"/>
      <c r="H6" s="122"/>
      <c r="I6" s="122"/>
      <c r="J6" s="122"/>
      <c r="K6" s="122"/>
      <c r="L6" s="122"/>
      <c r="M6" s="122"/>
      <c r="N6" s="122"/>
      <c r="O6" s="122"/>
    </row>
    <row r="7" spans="1:15" x14ac:dyDescent="0.25">
      <c r="A7" s="118"/>
      <c r="B7" s="42" t="s">
        <v>280</v>
      </c>
      <c r="C7" s="122" t="s">
        <v>289</v>
      </c>
      <c r="D7" s="122"/>
      <c r="E7" s="122"/>
      <c r="F7" s="122"/>
      <c r="G7" s="122"/>
      <c r="H7" s="122"/>
      <c r="I7" s="122"/>
      <c r="J7" s="122"/>
      <c r="K7" s="122"/>
      <c r="L7" s="122"/>
      <c r="M7" s="122"/>
      <c r="N7" s="122"/>
      <c r="O7" s="122"/>
    </row>
    <row r="8" spans="1:15" x14ac:dyDescent="0.25">
      <c r="A8" s="119"/>
      <c r="B8" s="116" t="s">
        <v>281</v>
      </c>
      <c r="C8" s="116"/>
      <c r="D8" s="116"/>
      <c r="E8" s="116"/>
      <c r="F8" s="116"/>
      <c r="G8" s="116"/>
      <c r="H8" s="116"/>
      <c r="I8" s="116"/>
      <c r="J8" s="116"/>
      <c r="K8" s="116"/>
      <c r="L8" s="116"/>
      <c r="M8" s="116"/>
      <c r="N8" s="116"/>
      <c r="O8" s="116"/>
    </row>
    <row r="9" spans="1:15" x14ac:dyDescent="0.25">
      <c r="A9" s="117" t="s">
        <v>282</v>
      </c>
      <c r="B9" s="42" t="s">
        <v>274</v>
      </c>
      <c r="C9" s="122" t="s">
        <v>283</v>
      </c>
      <c r="D9" s="122"/>
      <c r="E9" s="122"/>
      <c r="F9" s="122"/>
      <c r="G9" s="122"/>
      <c r="H9" s="122"/>
      <c r="I9" s="122"/>
      <c r="J9" s="122"/>
      <c r="K9" s="122"/>
      <c r="L9" s="122"/>
      <c r="M9" s="122"/>
      <c r="N9" s="122"/>
      <c r="O9" s="122"/>
    </row>
    <row r="10" spans="1:15" x14ac:dyDescent="0.25">
      <c r="A10" s="119"/>
      <c r="B10" s="42" t="s">
        <v>276</v>
      </c>
      <c r="C10" s="122" t="s">
        <v>284</v>
      </c>
      <c r="D10" s="122"/>
      <c r="E10" s="122"/>
      <c r="F10" s="122"/>
      <c r="G10" s="122"/>
      <c r="H10" s="122"/>
      <c r="I10" s="122"/>
      <c r="J10" s="122"/>
      <c r="K10" s="122"/>
      <c r="L10" s="122"/>
      <c r="M10" s="122"/>
      <c r="N10" s="122"/>
      <c r="O10" s="122"/>
    </row>
    <row r="12" spans="1:15" x14ac:dyDescent="0.25">
      <c r="A12" s="41" t="s">
        <v>285</v>
      </c>
    </row>
    <row r="19" spans="4:17" x14ac:dyDescent="0.25">
      <c r="D19" s="121"/>
      <c r="E19" s="121"/>
      <c r="F19" s="121"/>
      <c r="G19" s="121"/>
      <c r="H19" s="121"/>
      <c r="I19" s="121"/>
      <c r="J19" s="121"/>
      <c r="K19" s="121"/>
      <c r="L19" s="121"/>
      <c r="M19" s="121"/>
      <c r="N19" s="121"/>
      <c r="O19" s="121"/>
      <c r="P19" s="121"/>
      <c r="Q19" s="121"/>
    </row>
  </sheetData>
  <mergeCells count="13">
    <mergeCell ref="D19:Q19"/>
    <mergeCell ref="C3:O3"/>
    <mergeCell ref="C4:O4"/>
    <mergeCell ref="C5:O5"/>
    <mergeCell ref="C6:O6"/>
    <mergeCell ref="C7:O7"/>
    <mergeCell ref="C9:O9"/>
    <mergeCell ref="C10:O10"/>
    <mergeCell ref="B8:O8"/>
    <mergeCell ref="A3:A8"/>
    <mergeCell ref="A9:A10"/>
    <mergeCell ref="B1:O1"/>
    <mergeCell ref="B2:O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Empresa</vt:lpstr>
      <vt:lpstr>Variables</vt:lpstr>
      <vt:lpstr>Cálculo</vt:lpstr>
      <vt:lpstr>Listas Desplegables</vt:lpstr>
      <vt:lpstr>Instructivo</vt:lpstr>
    </vt:vector>
  </TitlesOfParts>
  <Company>ENDESA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CO51870921</dc:creator>
  <cp:lastModifiedBy>Eugenia Gomez Rey</cp:lastModifiedBy>
  <dcterms:created xsi:type="dcterms:W3CDTF">2016-01-25T18:56:58Z</dcterms:created>
  <dcterms:modified xsi:type="dcterms:W3CDTF">2016-03-30T22:02:09Z</dcterms:modified>
</cp:coreProperties>
</file>